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471" documentId="8_{CD9F93C7-D501-462C-AD10-3E78E87A93EE}" xr6:coauthVersionLast="46" xr6:coauthVersionMax="46" xr10:uidLastSave="{8A096D51-AE49-4023-8498-1696AEB11CAF}"/>
  <bookViews>
    <workbookView xWindow="1560" yWindow="1560" windowWidth="25605" windowHeight="15060" tabRatio="650" xr2:uid="{00000000-000D-0000-FFFF-FFFF00000000}"/>
  </bookViews>
  <sheets>
    <sheet name="README" sheetId="19" r:id="rId1"/>
    <sheet name="State Totals 12" sheetId="30" r:id="rId2"/>
    <sheet name="All Sectors 12" sheetId="21" r:id="rId3"/>
    <sheet name="Model Species 12" sheetId="20" r:id="rId4"/>
    <sheet name="airports" sheetId="52" r:id="rId5"/>
    <sheet name="afdust" sheetId="1" r:id="rId6"/>
    <sheet name="fertilizer" sheetId="56" r:id="rId7"/>
    <sheet name="livestock" sheetId="48" r:id="rId8"/>
    <sheet name="biogenics 12" sheetId="29" r:id="rId9"/>
    <sheet name="rail" sheetId="3" r:id="rId10"/>
    <sheet name="cmv_c1c2 12" sheetId="4" r:id="rId11"/>
    <sheet name="cmv_c3 12" sheetId="51" r:id="rId12"/>
    <sheet name="nonpt" sheetId="9" r:id="rId13"/>
    <sheet name="ptagfire" sheetId="33" r:id="rId14"/>
    <sheet name="nonroad" sheetId="5" r:id="rId15"/>
    <sheet name="onroad all" sheetId="14" r:id="rId16"/>
    <sheet name="othar 12US1" sheetId="6" r:id="rId17"/>
    <sheet name="onroad_can 12US1" sheetId="7" r:id="rId18"/>
    <sheet name="onroad_mex 12US1" sheetId="37" r:id="rId19"/>
    <sheet name="othpt 12US1" sheetId="8" r:id="rId20"/>
    <sheet name="canada_og2D 12US1" sheetId="57" r:id="rId21"/>
    <sheet name="canada_ag 12US1" sheetId="59" r:id="rId22"/>
    <sheet name="othafdust 12US1" sheetId="32" r:id="rId23"/>
    <sheet name="othptdust 12US1" sheetId="49" r:id="rId24"/>
    <sheet name="ptfire-rx" sheetId="54" r:id="rId25"/>
    <sheet name="ptfire-wild" sheetId="34" r:id="rId26"/>
    <sheet name="ptfire_othna 12US1" sheetId="36" r:id="rId27"/>
    <sheet name="ptegu_summer" sheetId="11" r:id="rId28"/>
    <sheet name="ptegu_winter" sheetId="62" r:id="rId29"/>
    <sheet name="ptegu_wintershld" sheetId="61" r:id="rId30"/>
    <sheet name="ptnonipm" sheetId="12" r:id="rId31"/>
    <sheet name="pt_oilgas" sheetId="25" r:id="rId32"/>
    <sheet name="np_oilgas" sheetId="27" r:id="rId33"/>
    <sheet name="rwc" sheetId="13" r:id="rId34"/>
    <sheet name="solvents" sheetId="55" r:id="rId35"/>
  </sheets>
  <externalReferences>
    <externalReference r:id="rId36"/>
  </externalReferences>
  <definedNames>
    <definedName name="_2011ea_v6_11f_12US2_cbo5_soa_ag_state" localSheetId="6">fertilizer!#REF!</definedName>
    <definedName name="_2011ea_v6_11f_12US2_cbo5_soa_ag_state" localSheetId="7">livestock!#REF!</definedName>
    <definedName name="_2011ea_v6_11f_12US2_cbo5_soa_ag_state_1" localSheetId="6">fertilizer!#REF!</definedName>
    <definedName name="_2011ea_v6_11f_12US2_cbo5_soa_ag_state_1" localSheetId="7">livestock!#REF!</definedName>
    <definedName name="_xlnm._FilterDatabase" localSheetId="1" hidden="1">'State Totals 12'!$A$3:$I$52</definedName>
    <definedName name="annual_2011_draft_ptfire_12US2_cbo5_soa" localSheetId="24">'ptfire-rx'!$Q$2:$BZ$51</definedName>
    <definedName name="annual_2011_draft_ptfire_12US2_cbo5_soa" localSheetId="25">'ptfire-wild'!$Q$2:$BZ$51</definedName>
    <definedName name="annual_2011ea_v6_11f_afdust_12US2_cmaq_cb05_soa_state" localSheetId="5">afdust!$F$2:$AA$56</definedName>
    <definedName name="annual_2011ea_v6_11f_afdust_12US2_cmaq_cb05_soa_state" localSheetId="22">'othafdust 12US1'!#REF!</definedName>
    <definedName name="annual_2011ea_v6_11f_afdust_12US2_cmaq_cb05_soa_state" localSheetId="23">'othptdust 12US1'!#REF!</definedName>
    <definedName name="annual_2011ea_v6_11f_afdust_12US2_cmaq_cb05_soa_state_1" localSheetId="5">afdust!$F$2:$AA$56</definedName>
    <definedName name="annual_2011ea_v6_11f_c1c2rail_12US2_cbo5_soa_state" localSheetId="6">fertilizer!$E$2:$G$54</definedName>
    <definedName name="annual_2011ea_v6_11f_c1c2rail_12US2_cbo5_soa_state" localSheetId="7">livestock!$H$2:$AQ$54</definedName>
    <definedName name="annual_2011ea_v6_11f_c1c2rail_12US2_cbo5_soa_state" localSheetId="9">rail!$P$2:$CC$54</definedName>
    <definedName name="annual_2011ea_v6_11f_c3marine_12US2_cbo5_soa_state" localSheetId="10">'cmv_c1c2 12'!$Q$2:$CB$56</definedName>
    <definedName name="annual_2011ea_v6_11f_c3marine_12US2_cbo5_soa_state" localSheetId="11">'cmv_c3 12'!$Q$2:$CB$56</definedName>
    <definedName name="annual_2011ea_v6_11f_nonpt_12US2_cbo5_soa_state" localSheetId="12">nonpt!$S$2:$CD$54</definedName>
    <definedName name="annual_2011ea_v6_11f_nonpt_12US2_cbo5_soa_state" localSheetId="13">ptagfire!$O$2:$CA$54</definedName>
    <definedName name="annual_2011ea_v6_11f_nonroad_12US2_cbo5_soa_state" localSheetId="14">nonroad!$P$2:$BS$58</definedName>
    <definedName name="annual_2011ea_v6_11f_othar_12US2_cmaq_cb05_soa_state" localSheetId="16">'othar 12US1'!$J$2:$BS$47</definedName>
    <definedName name="annual_2011ea_v6_11f_othar_12US2_cmaq_cb05_soa_state" localSheetId="26">'ptfire_othna 12US1'!$J$2:$BT$48</definedName>
    <definedName name="annual_2011ea_v6_11f_othon_12US2_cmaq_cb05_soa_state" localSheetId="17">'onroad_can 12US1'!$J$2:$BS$47</definedName>
    <definedName name="annual_2011ea_v6_11f_othon_12US2_cmaq_cb05_soa_state" localSheetId="18">'onroad_mex 12US1'!$P$2:$BT$34</definedName>
    <definedName name="annual_2011ea_v6_11f_othpt_12US2_cmaq_cb05_soa_state" localSheetId="21">'canada_ag 12US1'!$E$2:$AN$15</definedName>
    <definedName name="annual_2011ea_v6_11f_othpt_12US2_cmaq_cb05_soa_state" localSheetId="20">'canada_og2D 12US1'!$L$2:$BW$8</definedName>
    <definedName name="annual_2011ea_v6_11f_othpt_12US2_cmaq_cb05_soa_state" localSheetId="19">'othpt 12US1'!$M$2:$BX$47</definedName>
    <definedName name="annual_2011ea_v6_11f_ptipm_12US2_cbo5_soa_state" localSheetId="27">ptegu_summer!$K$2:$BS$54</definedName>
    <definedName name="annual_2011ea_v6_11f_ptipm_12US2_cbo5_soa_state" localSheetId="28">ptegu_winter!$K$2:$BS$54</definedName>
    <definedName name="annual_2011ea_v6_11f_ptipm_12US2_cbo5_soa_state" localSheetId="29">ptegu_wintershld!$K$2:$BS$54</definedName>
    <definedName name="annual_2011ea_v6_11f_ptipm_12US2_cbo5_soa_state" localSheetId="34">solvents!$N$2:$BW$54</definedName>
    <definedName name="annual_2011ea_v6_11f_ptipm_12US2_cbo5_soa_state_1" localSheetId="28">ptegu_winter!$K$2:$BS$54</definedName>
    <definedName name="annual_2011ea_v6_11f_ptnonipm_12US2_cbo5_soa_state" localSheetId="4">airports!$Q$2:$BX$54</definedName>
    <definedName name="annual_2011ea_v6_11f_ptnonipm_12US2_cbo5_soa_state" localSheetId="31">pt_oilgas!$S$2:$CD$54</definedName>
    <definedName name="annual_2011ea_v6_11f_ptnonipm_12US2_cbo5_soa_state" localSheetId="30">ptnonipm!$S$2:$CD$54</definedName>
    <definedName name="annual_2011ea_v6_11f_rwc_12US2_cbo5_soa_state" localSheetId="33">rwc!$P$2:$BY$54</definedName>
    <definedName name="beis" localSheetId="6">#REF!</definedName>
    <definedName name="beis" localSheetId="7">#REF!</definedName>
    <definedName name="beis" localSheetId="18">#REF!</definedName>
    <definedName name="beis" localSheetId="34">#REF!</definedName>
    <definedName name="beis">'biogenics 12'!$A$2:$Q$51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3" i="30" l="1"/>
  <c r="G53" i="30"/>
  <c r="S53" i="30" s="1"/>
  <c r="F53" i="30"/>
  <c r="E53" i="30"/>
  <c r="Z53" i="30" s="1"/>
  <c r="D53" i="30"/>
  <c r="C53" i="30"/>
  <c r="B53" i="30"/>
  <c r="T52" i="30"/>
  <c r="N52" i="30"/>
  <c r="H52" i="30"/>
  <c r="G52" i="30"/>
  <c r="F52" i="30"/>
  <c r="E52" i="30"/>
  <c r="Z52" i="30" s="1"/>
  <c r="D52" i="30"/>
  <c r="P52" i="30" s="1"/>
  <c r="C52" i="30"/>
  <c r="B52" i="30"/>
  <c r="T51" i="30"/>
  <c r="N51" i="30"/>
  <c r="H51" i="30"/>
  <c r="G51" i="30"/>
  <c r="S51" i="30" s="1"/>
  <c r="F51" i="30"/>
  <c r="E51" i="30"/>
  <c r="Z51" i="30" s="1"/>
  <c r="D51" i="30"/>
  <c r="P51" i="30" s="1"/>
  <c r="C51" i="30"/>
  <c r="B51" i="30"/>
  <c r="T50" i="30"/>
  <c r="N50" i="30"/>
  <c r="H50" i="30"/>
  <c r="G50" i="30"/>
  <c r="S50" i="30" s="1"/>
  <c r="F50" i="30"/>
  <c r="E50" i="30"/>
  <c r="Q50" i="30" s="1"/>
  <c r="D50" i="30"/>
  <c r="P50" i="30" s="1"/>
  <c r="C50" i="30"/>
  <c r="O50" i="30" s="1"/>
  <c r="B50" i="30"/>
  <c r="T49" i="30"/>
  <c r="N49" i="30"/>
  <c r="H49" i="30"/>
  <c r="G49" i="30"/>
  <c r="AB49" i="30" s="1"/>
  <c r="F49" i="30"/>
  <c r="E49" i="30"/>
  <c r="D49" i="30"/>
  <c r="P49" i="30" s="1"/>
  <c r="C49" i="30"/>
  <c r="B49" i="30"/>
  <c r="T48" i="30"/>
  <c r="N48" i="30"/>
  <c r="H48" i="30"/>
  <c r="G48" i="30"/>
  <c r="F48" i="30"/>
  <c r="E48" i="30"/>
  <c r="Z48" i="30" s="1"/>
  <c r="D48" i="30"/>
  <c r="P48" i="30" s="1"/>
  <c r="C48" i="30"/>
  <c r="B48" i="30"/>
  <c r="T47" i="30"/>
  <c r="N47" i="30"/>
  <c r="H47" i="30"/>
  <c r="G47" i="30"/>
  <c r="S47" i="30" s="1"/>
  <c r="F47" i="30"/>
  <c r="E47" i="30"/>
  <c r="Z47" i="30" s="1"/>
  <c r="D47" i="30"/>
  <c r="P47" i="30" s="1"/>
  <c r="C47" i="30"/>
  <c r="B47" i="30"/>
  <c r="T46" i="30"/>
  <c r="N46" i="30"/>
  <c r="H46" i="30"/>
  <c r="G46" i="30"/>
  <c r="S46" i="30" s="1"/>
  <c r="F46" i="30"/>
  <c r="E46" i="30"/>
  <c r="Q46" i="30" s="1"/>
  <c r="D46" i="30"/>
  <c r="P46" i="30" s="1"/>
  <c r="C46" i="30"/>
  <c r="O46" i="30" s="1"/>
  <c r="B46" i="30"/>
  <c r="T45" i="30"/>
  <c r="N45" i="30"/>
  <c r="H45" i="30"/>
  <c r="G45" i="30"/>
  <c r="AB45" i="30" s="1"/>
  <c r="F45" i="30"/>
  <c r="E45" i="30"/>
  <c r="D45" i="30"/>
  <c r="P45" i="30" s="1"/>
  <c r="C45" i="30"/>
  <c r="B45" i="30"/>
  <c r="T44" i="30"/>
  <c r="N44" i="30"/>
  <c r="H44" i="30"/>
  <c r="G44" i="30"/>
  <c r="F44" i="30"/>
  <c r="E44" i="30"/>
  <c r="Z44" i="30" s="1"/>
  <c r="D44" i="30"/>
  <c r="P44" i="30" s="1"/>
  <c r="C44" i="30"/>
  <c r="B44" i="30"/>
  <c r="T43" i="30"/>
  <c r="N43" i="30"/>
  <c r="H43" i="30"/>
  <c r="G43" i="30"/>
  <c r="F43" i="30"/>
  <c r="E43" i="30"/>
  <c r="D43" i="30"/>
  <c r="P43" i="30" s="1"/>
  <c r="C43" i="30"/>
  <c r="B43" i="30"/>
  <c r="T42" i="30"/>
  <c r="N42" i="30"/>
  <c r="H42" i="30"/>
  <c r="G42" i="30"/>
  <c r="AB42" i="30" s="1"/>
  <c r="F42" i="30"/>
  <c r="E42" i="30"/>
  <c r="D42" i="30"/>
  <c r="P42" i="30" s="1"/>
  <c r="C42" i="30"/>
  <c r="B42" i="30"/>
  <c r="T41" i="30"/>
  <c r="N41" i="30"/>
  <c r="H41" i="30"/>
  <c r="G41" i="30"/>
  <c r="S41" i="30" s="1"/>
  <c r="F41" i="30"/>
  <c r="E41" i="30"/>
  <c r="Q41" i="30" s="1"/>
  <c r="D41" i="30"/>
  <c r="P41" i="30" s="1"/>
  <c r="C41" i="30"/>
  <c r="O41" i="30" s="1"/>
  <c r="B41" i="30"/>
  <c r="T40" i="30"/>
  <c r="N40" i="30"/>
  <c r="H40" i="30"/>
  <c r="G40" i="30"/>
  <c r="S40" i="30" s="1"/>
  <c r="F40" i="30"/>
  <c r="E40" i="30"/>
  <c r="D40" i="30"/>
  <c r="P40" i="30" s="1"/>
  <c r="C40" i="30"/>
  <c r="B40" i="30"/>
  <c r="T39" i="30"/>
  <c r="N39" i="30"/>
  <c r="H39" i="30"/>
  <c r="G39" i="30"/>
  <c r="F39" i="30"/>
  <c r="E39" i="30"/>
  <c r="D39" i="30"/>
  <c r="P39" i="30" s="1"/>
  <c r="C39" i="30"/>
  <c r="B39" i="30"/>
  <c r="T38" i="30"/>
  <c r="N38" i="30"/>
  <c r="H38" i="30"/>
  <c r="G38" i="30"/>
  <c r="AB38" i="30" s="1"/>
  <c r="F38" i="30"/>
  <c r="E38" i="30"/>
  <c r="D38" i="30"/>
  <c r="P38" i="30" s="1"/>
  <c r="C38" i="30"/>
  <c r="B38" i="30"/>
  <c r="T37" i="30"/>
  <c r="N37" i="30"/>
  <c r="H37" i="30"/>
  <c r="G37" i="30"/>
  <c r="F37" i="30"/>
  <c r="E37" i="30"/>
  <c r="D37" i="30"/>
  <c r="P37" i="30" s="1"/>
  <c r="C37" i="30"/>
  <c r="B37" i="30"/>
  <c r="T36" i="30"/>
  <c r="N36" i="30"/>
  <c r="H36" i="30"/>
  <c r="G36" i="30"/>
  <c r="F36" i="30"/>
  <c r="E36" i="30"/>
  <c r="D36" i="30"/>
  <c r="P36" i="30" s="1"/>
  <c r="C36" i="30"/>
  <c r="B36" i="30"/>
  <c r="T35" i="30"/>
  <c r="N35" i="30"/>
  <c r="H35" i="30"/>
  <c r="G35" i="30"/>
  <c r="S35" i="30" s="1"/>
  <c r="F35" i="30"/>
  <c r="E35" i="30"/>
  <c r="Q35" i="30" s="1"/>
  <c r="D35" i="30"/>
  <c r="P35" i="30" s="1"/>
  <c r="C35" i="30"/>
  <c r="O35" i="30" s="1"/>
  <c r="B35" i="30"/>
  <c r="T34" i="30"/>
  <c r="N34" i="30"/>
  <c r="H34" i="30"/>
  <c r="G34" i="30"/>
  <c r="F34" i="30"/>
  <c r="E34" i="30"/>
  <c r="D34" i="30"/>
  <c r="P34" i="30" s="1"/>
  <c r="C34" i="30"/>
  <c r="B34" i="30"/>
  <c r="T33" i="30"/>
  <c r="N33" i="30"/>
  <c r="H33" i="30"/>
  <c r="G33" i="30"/>
  <c r="F33" i="30"/>
  <c r="E33" i="30"/>
  <c r="D33" i="30"/>
  <c r="P33" i="30" s="1"/>
  <c r="C33" i="30"/>
  <c r="B33" i="30"/>
  <c r="T32" i="30"/>
  <c r="N32" i="30"/>
  <c r="H32" i="30"/>
  <c r="G32" i="30"/>
  <c r="F32" i="30"/>
  <c r="E32" i="30"/>
  <c r="D32" i="30"/>
  <c r="P32" i="30" s="1"/>
  <c r="C32" i="30"/>
  <c r="B32" i="30"/>
  <c r="T31" i="30"/>
  <c r="N31" i="30"/>
  <c r="H31" i="30"/>
  <c r="G31" i="30"/>
  <c r="S31" i="30" s="1"/>
  <c r="F31" i="30"/>
  <c r="E31" i="30"/>
  <c r="Q31" i="30" s="1"/>
  <c r="D31" i="30"/>
  <c r="P31" i="30" s="1"/>
  <c r="C31" i="30"/>
  <c r="O31" i="30" s="1"/>
  <c r="B31" i="30"/>
  <c r="T30" i="30"/>
  <c r="N30" i="30"/>
  <c r="H30" i="30"/>
  <c r="G30" i="30"/>
  <c r="F30" i="30"/>
  <c r="E30" i="30"/>
  <c r="D30" i="30"/>
  <c r="P30" i="30" s="1"/>
  <c r="C30" i="30"/>
  <c r="B30" i="30"/>
  <c r="T29" i="30"/>
  <c r="N29" i="30"/>
  <c r="H29" i="30"/>
  <c r="G29" i="30"/>
  <c r="F29" i="30"/>
  <c r="E29" i="30"/>
  <c r="D29" i="30"/>
  <c r="P29" i="30" s="1"/>
  <c r="C29" i="30"/>
  <c r="B29" i="30"/>
  <c r="T28" i="30"/>
  <c r="N28" i="30"/>
  <c r="H28" i="30"/>
  <c r="G28" i="30"/>
  <c r="F28" i="30"/>
  <c r="E28" i="30"/>
  <c r="D28" i="30"/>
  <c r="P28" i="30" s="1"/>
  <c r="C28" i="30"/>
  <c r="B28" i="30"/>
  <c r="T27" i="30"/>
  <c r="N27" i="30"/>
  <c r="H27" i="30"/>
  <c r="G27" i="30"/>
  <c r="S27" i="30" s="1"/>
  <c r="F27" i="30"/>
  <c r="E27" i="30"/>
  <c r="Q27" i="30" s="1"/>
  <c r="D27" i="30"/>
  <c r="P27" i="30" s="1"/>
  <c r="C27" i="30"/>
  <c r="O27" i="30" s="1"/>
  <c r="B27" i="30"/>
  <c r="T26" i="30"/>
  <c r="N26" i="30"/>
  <c r="H26" i="30"/>
  <c r="G26" i="30"/>
  <c r="F26" i="30"/>
  <c r="E26" i="30"/>
  <c r="D26" i="30"/>
  <c r="P26" i="30" s="1"/>
  <c r="C26" i="30"/>
  <c r="B26" i="30"/>
  <c r="T25" i="30"/>
  <c r="N25" i="30"/>
  <c r="H25" i="30"/>
  <c r="G25" i="30"/>
  <c r="F25" i="30"/>
  <c r="E25" i="30"/>
  <c r="D25" i="30"/>
  <c r="P25" i="30" s="1"/>
  <c r="C25" i="30"/>
  <c r="B25" i="30"/>
  <c r="T24" i="30"/>
  <c r="N24" i="30"/>
  <c r="H24" i="30"/>
  <c r="G24" i="30"/>
  <c r="F24" i="30"/>
  <c r="E24" i="30"/>
  <c r="D24" i="30"/>
  <c r="P24" i="30" s="1"/>
  <c r="C24" i="30"/>
  <c r="B24" i="30"/>
  <c r="T23" i="30"/>
  <c r="N23" i="30"/>
  <c r="H23" i="30"/>
  <c r="G23" i="30"/>
  <c r="S23" i="30" s="1"/>
  <c r="F23" i="30"/>
  <c r="E23" i="30"/>
  <c r="Q23" i="30" s="1"/>
  <c r="D23" i="30"/>
  <c r="P23" i="30" s="1"/>
  <c r="C23" i="30"/>
  <c r="O23" i="30" s="1"/>
  <c r="B23" i="30"/>
  <c r="T22" i="30"/>
  <c r="N22" i="30"/>
  <c r="H22" i="30"/>
  <c r="G22" i="30"/>
  <c r="F22" i="30"/>
  <c r="E22" i="30"/>
  <c r="D22" i="30"/>
  <c r="P22" i="30" s="1"/>
  <c r="C22" i="30"/>
  <c r="B22" i="30"/>
  <c r="T21" i="30"/>
  <c r="N21" i="30"/>
  <c r="H21" i="30"/>
  <c r="G21" i="30"/>
  <c r="F21" i="30"/>
  <c r="E21" i="30"/>
  <c r="D21" i="30"/>
  <c r="P21" i="30" s="1"/>
  <c r="C21" i="30"/>
  <c r="B21" i="30"/>
  <c r="T20" i="30"/>
  <c r="N20" i="30"/>
  <c r="H20" i="30"/>
  <c r="G20" i="30"/>
  <c r="F20" i="30"/>
  <c r="E20" i="30"/>
  <c r="D20" i="30"/>
  <c r="P20" i="30" s="1"/>
  <c r="C20" i="30"/>
  <c r="B20" i="30"/>
  <c r="T19" i="30"/>
  <c r="N19" i="30"/>
  <c r="H19" i="30"/>
  <c r="G19" i="30"/>
  <c r="S19" i="30" s="1"/>
  <c r="F19" i="30"/>
  <c r="E19" i="30"/>
  <c r="Q19" i="30" s="1"/>
  <c r="D19" i="30"/>
  <c r="P19" i="30" s="1"/>
  <c r="C19" i="30"/>
  <c r="O19" i="30" s="1"/>
  <c r="B19" i="30"/>
  <c r="T18" i="30"/>
  <c r="N18" i="30"/>
  <c r="H18" i="30"/>
  <c r="G18" i="30"/>
  <c r="F18" i="30"/>
  <c r="E18" i="30"/>
  <c r="D18" i="30"/>
  <c r="P18" i="30" s="1"/>
  <c r="C18" i="30"/>
  <c r="B18" i="30"/>
  <c r="T17" i="30"/>
  <c r="N17" i="30"/>
  <c r="H17" i="30"/>
  <c r="G17" i="30"/>
  <c r="F17" i="30"/>
  <c r="E17" i="30"/>
  <c r="D17" i="30"/>
  <c r="P17" i="30" s="1"/>
  <c r="C17" i="30"/>
  <c r="B17" i="30"/>
  <c r="T16" i="30"/>
  <c r="N16" i="30"/>
  <c r="H16" i="30"/>
  <c r="G16" i="30"/>
  <c r="F16" i="30"/>
  <c r="E16" i="30"/>
  <c r="D16" i="30"/>
  <c r="P16" i="30" s="1"/>
  <c r="C16" i="30"/>
  <c r="B16" i="30"/>
  <c r="T15" i="30"/>
  <c r="N15" i="30"/>
  <c r="H15" i="30"/>
  <c r="G15" i="30"/>
  <c r="S15" i="30" s="1"/>
  <c r="F15" i="30"/>
  <c r="E15" i="30"/>
  <c r="Q15" i="30" s="1"/>
  <c r="D15" i="30"/>
  <c r="P15" i="30" s="1"/>
  <c r="C15" i="30"/>
  <c r="O15" i="30" s="1"/>
  <c r="B15" i="30"/>
  <c r="T14" i="30"/>
  <c r="N14" i="30"/>
  <c r="H14" i="30"/>
  <c r="G14" i="30"/>
  <c r="F14" i="30"/>
  <c r="E14" i="30"/>
  <c r="D14" i="30"/>
  <c r="P14" i="30" s="1"/>
  <c r="C14" i="30"/>
  <c r="B14" i="30"/>
  <c r="T13" i="30"/>
  <c r="N13" i="30"/>
  <c r="H13" i="30"/>
  <c r="G13" i="30"/>
  <c r="F13" i="30"/>
  <c r="E13" i="30"/>
  <c r="D13" i="30"/>
  <c r="P13" i="30" s="1"/>
  <c r="C13" i="30"/>
  <c r="B13" i="30"/>
  <c r="T12" i="30"/>
  <c r="N12" i="30"/>
  <c r="H12" i="30"/>
  <c r="G12" i="30"/>
  <c r="F12" i="30"/>
  <c r="E12" i="30"/>
  <c r="D12" i="30"/>
  <c r="P12" i="30" s="1"/>
  <c r="C12" i="30"/>
  <c r="B12" i="30"/>
  <c r="T11" i="30"/>
  <c r="N11" i="30"/>
  <c r="H11" i="30"/>
  <c r="G11" i="30"/>
  <c r="S11" i="30" s="1"/>
  <c r="F11" i="30"/>
  <c r="E11" i="30"/>
  <c r="Q11" i="30" s="1"/>
  <c r="D11" i="30"/>
  <c r="P11" i="30" s="1"/>
  <c r="C11" i="30"/>
  <c r="O11" i="30" s="1"/>
  <c r="B11" i="30"/>
  <c r="T10" i="30"/>
  <c r="N10" i="30"/>
  <c r="H10" i="30"/>
  <c r="G10" i="30"/>
  <c r="F10" i="30"/>
  <c r="E10" i="30"/>
  <c r="D10" i="30"/>
  <c r="P10" i="30" s="1"/>
  <c r="C10" i="30"/>
  <c r="B10" i="30"/>
  <c r="T9" i="30"/>
  <c r="N9" i="30"/>
  <c r="H9" i="30"/>
  <c r="G9" i="30"/>
  <c r="F9" i="30"/>
  <c r="E9" i="30"/>
  <c r="D9" i="30"/>
  <c r="P9" i="30" s="1"/>
  <c r="C9" i="30"/>
  <c r="B9" i="30"/>
  <c r="T8" i="30"/>
  <c r="N8" i="30"/>
  <c r="H8" i="30"/>
  <c r="G8" i="30"/>
  <c r="F8" i="30"/>
  <c r="E8" i="30"/>
  <c r="D8" i="30"/>
  <c r="P8" i="30" s="1"/>
  <c r="C8" i="30"/>
  <c r="B8" i="30"/>
  <c r="T7" i="30"/>
  <c r="N7" i="30"/>
  <c r="H7" i="30"/>
  <c r="G7" i="30"/>
  <c r="S7" i="30" s="1"/>
  <c r="F7" i="30"/>
  <c r="E7" i="30"/>
  <c r="Q7" i="30" s="1"/>
  <c r="D7" i="30"/>
  <c r="P7" i="30" s="1"/>
  <c r="C7" i="30"/>
  <c r="O7" i="30" s="1"/>
  <c r="B7" i="30"/>
  <c r="T6" i="30"/>
  <c r="N6" i="30"/>
  <c r="H6" i="30"/>
  <c r="G6" i="30"/>
  <c r="F6" i="30"/>
  <c r="E6" i="30"/>
  <c r="D6" i="30"/>
  <c r="P6" i="30" s="1"/>
  <c r="C6" i="30"/>
  <c r="B6" i="30"/>
  <c r="T5" i="30"/>
  <c r="N5" i="30"/>
  <c r="H5" i="30"/>
  <c r="G5" i="30"/>
  <c r="F5" i="30"/>
  <c r="E5" i="30"/>
  <c r="D5" i="30"/>
  <c r="P5" i="30" s="1"/>
  <c r="C5" i="30"/>
  <c r="B5" i="30"/>
  <c r="T4" i="30"/>
  <c r="N4" i="30"/>
  <c r="H4" i="30"/>
  <c r="G4" i="30"/>
  <c r="F4" i="30"/>
  <c r="E4" i="30"/>
  <c r="D4" i="30"/>
  <c r="P4" i="30" s="1"/>
  <c r="C4" i="30"/>
  <c r="B4" i="30"/>
  <c r="AA53" i="30"/>
  <c r="Q53" i="30"/>
  <c r="R53" i="30"/>
  <c r="N53" i="30"/>
  <c r="R52" i="30"/>
  <c r="AC52" i="30"/>
  <c r="S52" i="30"/>
  <c r="AA52" i="30"/>
  <c r="Q52" i="30"/>
  <c r="Y52" i="30"/>
  <c r="O52" i="30"/>
  <c r="W52" i="30"/>
  <c r="AA51" i="30"/>
  <c r="Q51" i="30"/>
  <c r="R51" i="30"/>
  <c r="Z50" i="30"/>
  <c r="R50" i="30"/>
  <c r="AC50" i="30"/>
  <c r="AA50" i="30"/>
  <c r="Y50" i="30"/>
  <c r="W50" i="30"/>
  <c r="AA49" i="30"/>
  <c r="O49" i="30"/>
  <c r="R49" i="30"/>
  <c r="X49" i="30"/>
  <c r="R48" i="30"/>
  <c r="AC48" i="30"/>
  <c r="S48" i="30"/>
  <c r="AA48" i="30"/>
  <c r="Q48" i="30"/>
  <c r="Y48" i="30"/>
  <c r="O48" i="30"/>
  <c r="W48" i="30"/>
  <c r="AA47" i="30"/>
  <c r="Q47" i="30"/>
  <c r="R47" i="30"/>
  <c r="Z46" i="30"/>
  <c r="R46" i="30"/>
  <c r="AC46" i="30"/>
  <c r="AA46" i="30"/>
  <c r="Y46" i="30"/>
  <c r="W46" i="30"/>
  <c r="AA45" i="30"/>
  <c r="O45" i="30"/>
  <c r="R45" i="30"/>
  <c r="X45" i="30"/>
  <c r="R44" i="30"/>
  <c r="AC44" i="30"/>
  <c r="S44" i="30"/>
  <c r="AA44" i="30"/>
  <c r="Q44" i="30"/>
  <c r="Y44" i="30"/>
  <c r="O44" i="30"/>
  <c r="W44" i="30"/>
  <c r="AA43" i="30"/>
  <c r="W43" i="30"/>
  <c r="R43" i="30"/>
  <c r="Y43" i="30"/>
  <c r="AC42" i="30"/>
  <c r="Y42" i="30"/>
  <c r="S42" i="30"/>
  <c r="O42" i="30"/>
  <c r="R42" i="30"/>
  <c r="X42" i="30"/>
  <c r="R41" i="30"/>
  <c r="AC41" i="30"/>
  <c r="AA41" i="30"/>
  <c r="Y41" i="30"/>
  <c r="W41" i="30"/>
  <c r="AC40" i="30"/>
  <c r="Y40" i="30"/>
  <c r="Q40" i="30"/>
  <c r="AB40" i="30"/>
  <c r="R40" i="30"/>
  <c r="Z40" i="30"/>
  <c r="R39" i="30"/>
  <c r="AC39" i="30"/>
  <c r="S39" i="30"/>
  <c r="AA39" i="30"/>
  <c r="Q39" i="30"/>
  <c r="Y39" i="30"/>
  <c r="O39" i="30"/>
  <c r="W39" i="30"/>
  <c r="AC38" i="30"/>
  <c r="Y38" i="30"/>
  <c r="S38" i="30"/>
  <c r="O38" i="30"/>
  <c r="R38" i="30"/>
  <c r="X38" i="30"/>
  <c r="R37" i="30"/>
  <c r="AC37" i="30"/>
  <c r="S37" i="30"/>
  <c r="AA37" i="30"/>
  <c r="Q37" i="30"/>
  <c r="Y37" i="30"/>
  <c r="O37" i="30"/>
  <c r="W37" i="30"/>
  <c r="AC36" i="30"/>
  <c r="Y36" i="30"/>
  <c r="S36" i="30"/>
  <c r="Q36" i="30"/>
  <c r="O36" i="30"/>
  <c r="AB36" i="30"/>
  <c r="R36" i="30"/>
  <c r="Z36" i="30"/>
  <c r="X36" i="30"/>
  <c r="R35" i="30"/>
  <c r="AC35" i="30"/>
  <c r="AA35" i="30"/>
  <c r="Y35" i="30"/>
  <c r="W35" i="30"/>
  <c r="AC34" i="30"/>
  <c r="Y34" i="30"/>
  <c r="S34" i="30"/>
  <c r="Q34" i="30"/>
  <c r="O34" i="30"/>
  <c r="AB34" i="30"/>
  <c r="R34" i="30"/>
  <c r="Z34" i="30"/>
  <c r="X34" i="30"/>
  <c r="R33" i="30"/>
  <c r="AC33" i="30"/>
  <c r="S33" i="30"/>
  <c r="AA33" i="30"/>
  <c r="Q33" i="30"/>
  <c r="Y33" i="30"/>
  <c r="O33" i="30"/>
  <c r="W33" i="30"/>
  <c r="AC32" i="30"/>
  <c r="Y32" i="30"/>
  <c r="S32" i="30"/>
  <c r="Q32" i="30"/>
  <c r="O32" i="30"/>
  <c r="AB32" i="30"/>
  <c r="R32" i="30"/>
  <c r="Z32" i="30"/>
  <c r="X32" i="30"/>
  <c r="R31" i="30"/>
  <c r="AC31" i="30"/>
  <c r="AA31" i="30"/>
  <c r="Y31" i="30"/>
  <c r="W31" i="30"/>
  <c r="AC30" i="30"/>
  <c r="Y30" i="30"/>
  <c r="S30" i="30"/>
  <c r="Q30" i="30"/>
  <c r="O30" i="30"/>
  <c r="AB30" i="30"/>
  <c r="R30" i="30"/>
  <c r="Z30" i="30"/>
  <c r="X30" i="30"/>
  <c r="R29" i="30"/>
  <c r="AC29" i="30"/>
  <c r="S29" i="30"/>
  <c r="AA29" i="30"/>
  <c r="Q29" i="30"/>
  <c r="Y29" i="30"/>
  <c r="O29" i="30"/>
  <c r="W29" i="30"/>
  <c r="AC28" i="30"/>
  <c r="Y28" i="30"/>
  <c r="S28" i="30"/>
  <c r="Q28" i="30"/>
  <c r="O28" i="30"/>
  <c r="AB28" i="30"/>
  <c r="R28" i="30"/>
  <c r="Z28" i="30"/>
  <c r="X28" i="30"/>
  <c r="R27" i="30"/>
  <c r="AC27" i="30"/>
  <c r="AA27" i="30"/>
  <c r="Y27" i="30"/>
  <c r="W27" i="30"/>
  <c r="AC26" i="30"/>
  <c r="Y26" i="30"/>
  <c r="S26" i="30"/>
  <c r="Q26" i="30"/>
  <c r="O26" i="30"/>
  <c r="AB26" i="30"/>
  <c r="R26" i="30"/>
  <c r="Z26" i="30"/>
  <c r="X26" i="30"/>
  <c r="R25" i="30"/>
  <c r="AC25" i="30"/>
  <c r="S25" i="30"/>
  <c r="AA25" i="30"/>
  <c r="Q25" i="30"/>
  <c r="Y25" i="30"/>
  <c r="O25" i="30"/>
  <c r="W25" i="30"/>
  <c r="AC24" i="30"/>
  <c r="Y24" i="30"/>
  <c r="S24" i="30"/>
  <c r="Q24" i="30"/>
  <c r="O24" i="30"/>
  <c r="AB24" i="30"/>
  <c r="R24" i="30"/>
  <c r="Z24" i="30"/>
  <c r="X24" i="30"/>
  <c r="R23" i="30"/>
  <c r="AC23" i="30"/>
  <c r="AA23" i="30"/>
  <c r="Y23" i="30"/>
  <c r="W23" i="30"/>
  <c r="S22" i="30"/>
  <c r="Q22" i="30"/>
  <c r="O22" i="30"/>
  <c r="AB22" i="30"/>
  <c r="R22" i="30"/>
  <c r="Z22" i="30"/>
  <c r="X22" i="30"/>
  <c r="R21" i="30"/>
  <c r="AC21" i="30"/>
  <c r="S21" i="30"/>
  <c r="AA21" i="30"/>
  <c r="Q21" i="30"/>
  <c r="Y21" i="30"/>
  <c r="O21" i="30"/>
  <c r="W21" i="30"/>
  <c r="S20" i="30"/>
  <c r="Q20" i="30"/>
  <c r="O20" i="30"/>
  <c r="AB20" i="30"/>
  <c r="R20" i="30"/>
  <c r="Z20" i="30"/>
  <c r="X20" i="30"/>
  <c r="R19" i="30"/>
  <c r="AC19" i="30"/>
  <c r="AA19" i="30"/>
  <c r="Y19" i="30"/>
  <c r="W19" i="30"/>
  <c r="S18" i="30"/>
  <c r="Q18" i="30"/>
  <c r="O18" i="30"/>
  <c r="AB18" i="30"/>
  <c r="R18" i="30"/>
  <c r="Z18" i="30"/>
  <c r="X18" i="30"/>
  <c r="R17" i="30"/>
  <c r="AC17" i="30"/>
  <c r="S17" i="30"/>
  <c r="AA17" i="30"/>
  <c r="Q17" i="30"/>
  <c r="Y17" i="30"/>
  <c r="O17" i="30"/>
  <c r="W17" i="30"/>
  <c r="S16" i="30"/>
  <c r="Q16" i="30"/>
  <c r="O16" i="30"/>
  <c r="AB16" i="30"/>
  <c r="R16" i="30"/>
  <c r="Z16" i="30"/>
  <c r="X16" i="30"/>
  <c r="R15" i="30"/>
  <c r="AC15" i="30"/>
  <c r="AA15" i="30"/>
  <c r="Y15" i="30"/>
  <c r="W15" i="30"/>
  <c r="S14" i="30"/>
  <c r="Q14" i="30"/>
  <c r="O14" i="30"/>
  <c r="AB14" i="30"/>
  <c r="R14" i="30"/>
  <c r="Z14" i="30"/>
  <c r="X14" i="30"/>
  <c r="R13" i="30"/>
  <c r="AC13" i="30"/>
  <c r="S13" i="30"/>
  <c r="AA13" i="30"/>
  <c r="Q13" i="30"/>
  <c r="Y13" i="30"/>
  <c r="O13" i="30"/>
  <c r="W13" i="30"/>
  <c r="S12" i="30"/>
  <c r="Q12" i="30"/>
  <c r="O12" i="30"/>
  <c r="AB12" i="30"/>
  <c r="R12" i="30"/>
  <c r="Z12" i="30"/>
  <c r="X12" i="30"/>
  <c r="R11" i="30"/>
  <c r="AC11" i="30"/>
  <c r="AA11" i="30"/>
  <c r="Y11" i="30"/>
  <c r="W11" i="30"/>
  <c r="S10" i="30"/>
  <c r="Q10" i="30"/>
  <c r="O10" i="30"/>
  <c r="AB10" i="30"/>
  <c r="R10" i="30"/>
  <c r="Z10" i="30"/>
  <c r="X10" i="30"/>
  <c r="R9" i="30"/>
  <c r="AC9" i="30"/>
  <c r="S9" i="30"/>
  <c r="AA9" i="30"/>
  <c r="Q9" i="30"/>
  <c r="Y9" i="30"/>
  <c r="O9" i="30"/>
  <c r="W9" i="30"/>
  <c r="S8" i="30"/>
  <c r="Q8" i="30"/>
  <c r="O8" i="30"/>
  <c r="AB8" i="30"/>
  <c r="R8" i="30"/>
  <c r="Z8" i="30"/>
  <c r="X8" i="30"/>
  <c r="R7" i="30"/>
  <c r="AC7" i="30"/>
  <c r="AA7" i="30"/>
  <c r="Y7" i="30"/>
  <c r="W7" i="30"/>
  <c r="S6" i="30"/>
  <c r="Q6" i="30"/>
  <c r="O6" i="30"/>
  <c r="AB6" i="30"/>
  <c r="R6" i="30"/>
  <c r="Z6" i="30"/>
  <c r="X6" i="30"/>
  <c r="R5" i="30"/>
  <c r="AC5" i="30"/>
  <c r="S5" i="30"/>
  <c r="AA5" i="30"/>
  <c r="Q5" i="30"/>
  <c r="Y5" i="30"/>
  <c r="O5" i="30"/>
  <c r="W5" i="30"/>
  <c r="S4" i="30"/>
  <c r="Q4" i="30"/>
  <c r="O4" i="30"/>
  <c r="H55" i="30"/>
  <c r="AB4" i="30"/>
  <c r="D55" i="30"/>
  <c r="C55" i="30"/>
  <c r="B55" i="3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B58" i="20"/>
  <c r="B57" i="20"/>
  <c r="Q45" i="30" l="1"/>
  <c r="Z45" i="30"/>
  <c r="O47" i="30"/>
  <c r="X47" i="30"/>
  <c r="Q49" i="30"/>
  <c r="Z49" i="30"/>
  <c r="O51" i="30"/>
  <c r="X51" i="30"/>
  <c r="O53" i="30"/>
  <c r="X53" i="30"/>
  <c r="S45" i="30"/>
  <c r="AB47" i="30"/>
  <c r="S49" i="30"/>
  <c r="AB51" i="30"/>
  <c r="AB53" i="30"/>
  <c r="Q38" i="30"/>
  <c r="Z38" i="30"/>
  <c r="O40" i="30"/>
  <c r="X40" i="30"/>
  <c r="Q42" i="30"/>
  <c r="Z42" i="30"/>
  <c r="F55" i="30"/>
  <c r="W4" i="30"/>
  <c r="Y4" i="30"/>
  <c r="AA4" i="30"/>
  <c r="AC4" i="30"/>
  <c r="X5" i="30"/>
  <c r="Z5" i="30"/>
  <c r="AB5" i="30"/>
  <c r="W6" i="30"/>
  <c r="Y6" i="30"/>
  <c r="AA6" i="30"/>
  <c r="AC6" i="30"/>
  <c r="X7" i="30"/>
  <c r="Z7" i="30"/>
  <c r="AB7" i="30"/>
  <c r="W8" i="30"/>
  <c r="Y8" i="30"/>
  <c r="AA8" i="30"/>
  <c r="AC8" i="30"/>
  <c r="X9" i="30"/>
  <c r="Z9" i="30"/>
  <c r="AB9" i="30"/>
  <c r="W10" i="30"/>
  <c r="Y10" i="30"/>
  <c r="AA10" i="30"/>
  <c r="AC10" i="30"/>
  <c r="X11" i="30"/>
  <c r="Z11" i="30"/>
  <c r="AB11" i="30"/>
  <c r="W12" i="30"/>
  <c r="Y12" i="30"/>
  <c r="AA12" i="30"/>
  <c r="AC12" i="30"/>
  <c r="X13" i="30"/>
  <c r="Z13" i="30"/>
  <c r="AB13" i="30"/>
  <c r="W14" i="30"/>
  <c r="Y14" i="30"/>
  <c r="AA14" i="30"/>
  <c r="AC14" i="30"/>
  <c r="X15" i="30"/>
  <c r="Z15" i="30"/>
  <c r="AB15" i="30"/>
  <c r="W16" i="30"/>
  <c r="Y16" i="30"/>
  <c r="AA16" i="30"/>
  <c r="AC16" i="30"/>
  <c r="X17" i="30"/>
  <c r="Z17" i="30"/>
  <c r="AB17" i="30"/>
  <c r="W18" i="30"/>
  <c r="Y18" i="30"/>
  <c r="AA18" i="30"/>
  <c r="AC18" i="30"/>
  <c r="X19" i="30"/>
  <c r="Z19" i="30"/>
  <c r="AB19" i="30"/>
  <c r="W20" i="30"/>
  <c r="Y20" i="30"/>
  <c r="AA20" i="30"/>
  <c r="AC20" i="30"/>
  <c r="X21" i="30"/>
  <c r="Z21" i="30"/>
  <c r="AB21" i="30"/>
  <c r="W22" i="30"/>
  <c r="Y22" i="30"/>
  <c r="AA22" i="30"/>
  <c r="AC22" i="30"/>
  <c r="X23" i="30"/>
  <c r="AB23" i="30"/>
  <c r="X25" i="30"/>
  <c r="AB25" i="30"/>
  <c r="X27" i="30"/>
  <c r="AB27" i="30"/>
  <c r="X29" i="30"/>
  <c r="AB29" i="30"/>
  <c r="X31" i="30"/>
  <c r="AB31" i="30"/>
  <c r="X33" i="30"/>
  <c r="AB33" i="30"/>
  <c r="X35" i="30"/>
  <c r="AB35" i="30"/>
  <c r="X37" i="30"/>
  <c r="AB37" i="30"/>
  <c r="X39" i="30"/>
  <c r="AB39" i="30"/>
  <c r="X41" i="30"/>
  <c r="AB41" i="30"/>
  <c r="X43" i="30"/>
  <c r="O43" i="30"/>
  <c r="O55" i="30" s="1"/>
  <c r="Z43" i="30"/>
  <c r="Q43" i="30"/>
  <c r="Q55" i="30" s="1"/>
  <c r="AB43" i="30"/>
  <c r="S43" i="30"/>
  <c r="S55" i="30" s="1"/>
  <c r="G55" i="30"/>
  <c r="E55" i="30"/>
  <c r="N55" i="30"/>
  <c r="R4" i="30"/>
  <c r="R55" i="30" s="1"/>
  <c r="X4" i="30"/>
  <c r="Z4" i="30"/>
  <c r="Z23" i="30"/>
  <c r="W24" i="30"/>
  <c r="AA24" i="30"/>
  <c r="Z25" i="30"/>
  <c r="W26" i="30"/>
  <c r="AA26" i="30"/>
  <c r="Z27" i="30"/>
  <c r="W28" i="30"/>
  <c r="AA28" i="30"/>
  <c r="Z29" i="30"/>
  <c r="W30" i="30"/>
  <c r="AA30" i="30"/>
  <c r="Z31" i="30"/>
  <c r="W32" i="30"/>
  <c r="AA32" i="30"/>
  <c r="Z33" i="30"/>
  <c r="W34" i="30"/>
  <c r="AA34" i="30"/>
  <c r="Z35" i="30"/>
  <c r="W36" i="30"/>
  <c r="AA36" i="30"/>
  <c r="Z37" i="30"/>
  <c r="W38" i="30"/>
  <c r="AA38" i="30"/>
  <c r="Z39" i="30"/>
  <c r="W40" i="30"/>
  <c r="AA40" i="30"/>
  <c r="Z41" i="30"/>
  <c r="W42" i="30"/>
  <c r="AA42" i="30"/>
  <c r="Y45" i="30"/>
  <c r="AC45" i="30"/>
  <c r="W45" i="30"/>
  <c r="Y47" i="30"/>
  <c r="AC47" i="30"/>
  <c r="W47" i="30"/>
  <c r="Y49" i="30"/>
  <c r="AC49" i="30"/>
  <c r="W49" i="30"/>
  <c r="Y51" i="30"/>
  <c r="AC51" i="30"/>
  <c r="W51" i="30"/>
  <c r="P53" i="30"/>
  <c r="Y53" i="30"/>
  <c r="T53" i="30"/>
  <c r="AC53" i="30"/>
  <c r="W53" i="30"/>
  <c r="AC43" i="30"/>
  <c r="X44" i="30"/>
  <c r="AB44" i="30"/>
  <c r="X46" i="30"/>
  <c r="AB46" i="30"/>
  <c r="X48" i="30"/>
  <c r="AB48" i="30"/>
  <c r="X50" i="30"/>
  <c r="AB50" i="30"/>
  <c r="X52" i="30"/>
  <c r="AB52" i="30"/>
  <c r="H54" i="21"/>
  <c r="G54" i="21"/>
  <c r="F54" i="21"/>
  <c r="E54" i="21"/>
  <c r="D54" i="21"/>
  <c r="C54" i="21"/>
  <c r="B54" i="21"/>
  <c r="H53" i="21"/>
  <c r="G53" i="21"/>
  <c r="F53" i="21"/>
  <c r="E53" i="21"/>
  <c r="D53" i="21"/>
  <c r="C53" i="21"/>
  <c r="B53" i="21"/>
  <c r="H52" i="21"/>
  <c r="G52" i="21"/>
  <c r="F52" i="21"/>
  <c r="E52" i="21"/>
  <c r="D52" i="21"/>
  <c r="C52" i="21"/>
  <c r="B52" i="21"/>
  <c r="H50" i="21"/>
  <c r="G50" i="21"/>
  <c r="F50" i="21"/>
  <c r="E50" i="21"/>
  <c r="D50" i="21"/>
  <c r="C50" i="21"/>
  <c r="B50" i="21"/>
  <c r="H49" i="21"/>
  <c r="G49" i="21"/>
  <c r="F49" i="21"/>
  <c r="E49" i="21"/>
  <c r="D49" i="21"/>
  <c r="C49" i="21"/>
  <c r="B49" i="21"/>
  <c r="H48" i="21"/>
  <c r="G48" i="21"/>
  <c r="F48" i="21"/>
  <c r="E48" i="21"/>
  <c r="D48" i="21"/>
  <c r="C48" i="21"/>
  <c r="B48" i="21"/>
  <c r="H47" i="21"/>
  <c r="G47" i="21"/>
  <c r="G51" i="21" s="1"/>
  <c r="F47" i="21"/>
  <c r="E47" i="21"/>
  <c r="E51" i="21" s="1"/>
  <c r="D47" i="21"/>
  <c r="C47" i="21"/>
  <c r="C51" i="21" s="1"/>
  <c r="B47" i="21"/>
  <c r="H46" i="21"/>
  <c r="G46" i="21"/>
  <c r="F46" i="21"/>
  <c r="E46" i="21"/>
  <c r="D46" i="21"/>
  <c r="C46" i="21"/>
  <c r="B46" i="21"/>
  <c r="B51" i="21" s="1"/>
  <c r="H44" i="21"/>
  <c r="G44" i="21"/>
  <c r="F44" i="21"/>
  <c r="E44" i="21"/>
  <c r="D44" i="21"/>
  <c r="C44" i="21"/>
  <c r="B44" i="21"/>
  <c r="H43" i="21"/>
  <c r="G43" i="21"/>
  <c r="F43" i="21"/>
  <c r="E43" i="21"/>
  <c r="D43" i="21"/>
  <c r="C43" i="21"/>
  <c r="B43" i="21"/>
  <c r="F42" i="21"/>
  <c r="E42" i="21"/>
  <c r="H41" i="21"/>
  <c r="G41" i="21"/>
  <c r="F41" i="21"/>
  <c r="E41" i="21"/>
  <c r="D41" i="21"/>
  <c r="C41" i="21"/>
  <c r="B41" i="21"/>
  <c r="H40" i="21"/>
  <c r="G40" i="21"/>
  <c r="F40" i="21"/>
  <c r="E40" i="21"/>
  <c r="D40" i="21"/>
  <c r="C40" i="21"/>
  <c r="B40" i="21"/>
  <c r="H39" i="21"/>
  <c r="G39" i="21"/>
  <c r="F39" i="21"/>
  <c r="E39" i="21"/>
  <c r="D39" i="21"/>
  <c r="C39" i="21"/>
  <c r="B39" i="21"/>
  <c r="F38" i="21"/>
  <c r="E38" i="21"/>
  <c r="H37" i="21"/>
  <c r="G37" i="21"/>
  <c r="F37" i="21"/>
  <c r="F45" i="21" s="1"/>
  <c r="E37" i="21"/>
  <c r="D37" i="21"/>
  <c r="C37" i="21"/>
  <c r="B37" i="21"/>
  <c r="B45" i="21" s="1"/>
  <c r="H36" i="21"/>
  <c r="C36" i="21"/>
  <c r="C45" i="21" s="1"/>
  <c r="H51" i="21"/>
  <c r="G45" i="21"/>
  <c r="D45" i="21"/>
  <c r="H45" i="21"/>
  <c r="F51" i="21"/>
  <c r="D51" i="21"/>
  <c r="E45" i="21"/>
  <c r="AB55" i="30" l="1"/>
  <c r="Z55" i="30"/>
  <c r="T55" i="30"/>
  <c r="P55" i="30"/>
  <c r="AA55" i="30"/>
  <c r="W55" i="30"/>
  <c r="X55" i="30"/>
  <c r="AC55" i="30"/>
  <c r="Y55" i="30"/>
  <c r="B55" i="21"/>
  <c r="D55" i="21"/>
  <c r="F55" i="21"/>
  <c r="H55" i="21"/>
  <c r="C55" i="21"/>
  <c r="E55" i="21"/>
  <c r="G55" i="21"/>
  <c r="C8" i="21" l="1"/>
  <c r="C7" i="21"/>
  <c r="CJ55" i="25" l="1"/>
  <c r="CB14" i="61" l="1"/>
  <c r="BZ13" i="61"/>
  <c r="BZ12" i="61"/>
  <c r="BZ11" i="61"/>
  <c r="CB10" i="61"/>
  <c r="BZ10" i="61"/>
  <c r="BZ9" i="61"/>
  <c r="BZ8" i="61"/>
  <c r="CB7" i="61"/>
  <c r="CF7" i="61"/>
  <c r="BZ6" i="61"/>
  <c r="CB5" i="61"/>
  <c r="CB4" i="61"/>
  <c r="BV63" i="61"/>
  <c r="BT63" i="61"/>
  <c r="BR63" i="61"/>
  <c r="BP63" i="61"/>
  <c r="BN63" i="61"/>
  <c r="BL63" i="61"/>
  <c r="BJ63" i="61"/>
  <c r="BH63" i="61"/>
  <c r="BF63" i="61"/>
  <c r="BD63" i="61"/>
  <c r="BB63" i="61"/>
  <c r="CB3" i="61"/>
  <c r="AX63" i="61"/>
  <c r="AV63" i="61"/>
  <c r="CF3" i="61"/>
  <c r="BY18" i="62"/>
  <c r="CE17" i="62"/>
  <c r="BY17" i="62"/>
  <c r="CE16" i="62"/>
  <c r="BY16" i="62"/>
  <c r="CE15" i="62"/>
  <c r="BY15" i="62"/>
  <c r="CE14" i="62"/>
  <c r="BY14" i="62"/>
  <c r="CE13" i="62"/>
  <c r="BY13" i="62"/>
  <c r="CE12" i="62"/>
  <c r="BY12" i="62"/>
  <c r="CE11" i="62"/>
  <c r="BY11" i="62"/>
  <c r="CE10" i="62"/>
  <c r="BY10" i="62"/>
  <c r="CE9" i="62"/>
  <c r="BY9" i="62"/>
  <c r="CE8" i="62"/>
  <c r="BY8" i="62"/>
  <c r="CE7" i="62"/>
  <c r="BY7" i="62"/>
  <c r="CE6" i="62"/>
  <c r="BY6" i="62"/>
  <c r="CE5" i="62"/>
  <c r="BY5" i="62"/>
  <c r="CE4" i="62"/>
  <c r="BY4" i="62"/>
  <c r="BV61" i="62"/>
  <c r="BT61" i="62"/>
  <c r="BR61" i="62"/>
  <c r="BP61" i="62"/>
  <c r="BN61" i="62"/>
  <c r="BL61" i="62"/>
  <c r="BJ61" i="62"/>
  <c r="BH61" i="62"/>
  <c r="BF61" i="62"/>
  <c r="BD61" i="62"/>
  <c r="BB61" i="62"/>
  <c r="AZ61" i="62"/>
  <c r="AX61" i="62"/>
  <c r="AV61" i="62"/>
  <c r="AT61" i="62"/>
  <c r="AR61" i="62"/>
  <c r="AP61" i="62"/>
  <c r="AN61" i="62"/>
  <c r="AL61" i="62"/>
  <c r="AJ61" i="62"/>
  <c r="AH61" i="62"/>
  <c r="AF61" i="62"/>
  <c r="AD61" i="62"/>
  <c r="AB61" i="62"/>
  <c r="Z61" i="62"/>
  <c r="X61" i="62"/>
  <c r="V61" i="62"/>
  <c r="T61" i="62"/>
  <c r="R61" i="62"/>
  <c r="P61" i="62"/>
  <c r="N61" i="62"/>
  <c r="L61" i="62"/>
  <c r="CI54" i="11"/>
  <c r="CH54" i="11"/>
  <c r="H62" i="11"/>
  <c r="H62" i="62"/>
  <c r="H62" i="61"/>
  <c r="F62" i="11"/>
  <c r="F62" i="62"/>
  <c r="F62" i="61"/>
  <c r="F17" i="21" s="1"/>
  <c r="E62" i="11"/>
  <c r="E62" i="62"/>
  <c r="E62" i="61"/>
  <c r="C62" i="11"/>
  <c r="C62" i="62"/>
  <c r="C62" i="61"/>
  <c r="C17" i="21" s="1"/>
  <c r="B62" i="11"/>
  <c r="B62" i="62"/>
  <c r="B62" i="61"/>
  <c r="CB54" i="61"/>
  <c r="BZ54" i="61"/>
  <c r="CF54" i="61"/>
  <c r="BY54" i="61"/>
  <c r="CB51" i="61"/>
  <c r="BZ51" i="61"/>
  <c r="CF51" i="61"/>
  <c r="CE50" i="61"/>
  <c r="CB50" i="61"/>
  <c r="BZ50" i="61"/>
  <c r="CF50" i="61"/>
  <c r="BY50" i="61"/>
  <c r="CB49" i="61"/>
  <c r="BZ49" i="61"/>
  <c r="CF49" i="61"/>
  <c r="CE48" i="61"/>
  <c r="CB48" i="61"/>
  <c r="BZ48" i="61"/>
  <c r="CF48" i="61"/>
  <c r="BY48" i="61"/>
  <c r="CB47" i="61"/>
  <c r="BZ47" i="61"/>
  <c r="CF47" i="61"/>
  <c r="CB46" i="61"/>
  <c r="BZ46" i="61"/>
  <c r="CE45" i="61"/>
  <c r="CB45" i="61"/>
  <c r="BZ45" i="61"/>
  <c r="CF45" i="61"/>
  <c r="BY45" i="61"/>
  <c r="CB44" i="61"/>
  <c r="BZ44" i="61"/>
  <c r="CF44" i="61"/>
  <c r="CB43" i="61"/>
  <c r="BZ43" i="61"/>
  <c r="CE42" i="61"/>
  <c r="CB42" i="61"/>
  <c r="BZ42" i="61"/>
  <c r="CF42" i="61"/>
  <c r="BY42" i="61"/>
  <c r="CB41" i="61"/>
  <c r="BZ41" i="61"/>
  <c r="CF41" i="61"/>
  <c r="CB40" i="61"/>
  <c r="BZ40" i="61"/>
  <c r="CE39" i="61"/>
  <c r="CB39" i="61"/>
  <c r="BZ39" i="61"/>
  <c r="CF39" i="61"/>
  <c r="BY39" i="61"/>
  <c r="CE38" i="61"/>
  <c r="CB38" i="61"/>
  <c r="BZ38" i="61"/>
  <c r="BY38" i="61"/>
  <c r="CE37" i="61"/>
  <c r="CB37" i="61"/>
  <c r="BZ37" i="61"/>
  <c r="BY37" i="61"/>
  <c r="CB36" i="61"/>
  <c r="BZ36" i="61"/>
  <c r="CF36" i="61"/>
  <c r="CE35" i="61"/>
  <c r="CB35" i="61"/>
  <c r="BZ35" i="61"/>
  <c r="CF35" i="61"/>
  <c r="BY35" i="61"/>
  <c r="CB34" i="61"/>
  <c r="BZ34" i="61"/>
  <c r="CF34" i="61"/>
  <c r="CE33" i="61"/>
  <c r="CB33" i="61"/>
  <c r="BZ33" i="61"/>
  <c r="CF33" i="61"/>
  <c r="BY33" i="61"/>
  <c r="CE32" i="61"/>
  <c r="CB32" i="61"/>
  <c r="BZ32" i="61"/>
  <c r="BY32" i="61"/>
  <c r="CB31" i="61"/>
  <c r="BZ31" i="61"/>
  <c r="CF31" i="61"/>
  <c r="CE30" i="61"/>
  <c r="CB30" i="61"/>
  <c r="BZ30" i="61"/>
  <c r="CF30" i="61"/>
  <c r="BY30" i="61"/>
  <c r="CE29" i="61"/>
  <c r="CB29" i="61"/>
  <c r="BZ29" i="61"/>
  <c r="BY29" i="61"/>
  <c r="CB28" i="61"/>
  <c r="BZ28" i="61"/>
  <c r="CF28" i="61"/>
  <c r="CE27" i="61"/>
  <c r="CB27" i="61"/>
  <c r="BZ27" i="61"/>
  <c r="CF27" i="61"/>
  <c r="BY27" i="61"/>
  <c r="CB26" i="61"/>
  <c r="BZ26" i="61"/>
  <c r="CF26" i="61"/>
  <c r="CE25" i="61"/>
  <c r="CB25" i="61"/>
  <c r="BZ25" i="61"/>
  <c r="CF25" i="61"/>
  <c r="BY25" i="61"/>
  <c r="CB24" i="61"/>
  <c r="BZ24" i="61"/>
  <c r="CF24" i="61"/>
  <c r="CE23" i="61"/>
  <c r="CB23" i="61"/>
  <c r="BZ23" i="61"/>
  <c r="CF23" i="61"/>
  <c r="CB22" i="61"/>
  <c r="BZ22" i="61"/>
  <c r="CB21" i="61"/>
  <c r="BZ21" i="61"/>
  <c r="CF21" i="61"/>
  <c r="CB20" i="61"/>
  <c r="BZ20" i="61"/>
  <c r="CF20" i="61"/>
  <c r="CB19" i="61"/>
  <c r="BZ19" i="61"/>
  <c r="CF19" i="61"/>
  <c r="CB18" i="61"/>
  <c r="BZ18" i="61"/>
  <c r="CF18" i="61"/>
  <c r="CB17" i="61"/>
  <c r="BZ17" i="61"/>
  <c r="CF17" i="61"/>
  <c r="CB16" i="61"/>
  <c r="BZ16" i="61"/>
  <c r="CF16" i="61"/>
  <c r="CB15" i="61"/>
  <c r="BZ15" i="61"/>
  <c r="CF15" i="61"/>
  <c r="BZ14" i="61"/>
  <c r="CF14" i="61"/>
  <c r="CB13" i="61"/>
  <c r="CB12" i="61"/>
  <c r="CB11" i="61"/>
  <c r="CF11" i="61"/>
  <c r="AT63" i="61"/>
  <c r="CB9" i="61"/>
  <c r="CB8" i="61"/>
  <c r="CF8" i="61"/>
  <c r="BZ7" i="61"/>
  <c r="CB6" i="61"/>
  <c r="CF6" i="61"/>
  <c r="BZ5" i="61"/>
  <c r="BZ4" i="61"/>
  <c r="BZ3" i="61"/>
  <c r="BW63" i="62"/>
  <c r="BV63" i="62"/>
  <c r="BU63" i="62"/>
  <c r="BT63" i="62"/>
  <c r="BS63" i="62"/>
  <c r="BR63" i="62"/>
  <c r="BQ63" i="62"/>
  <c r="BP63" i="62"/>
  <c r="BO63" i="62"/>
  <c r="BN63" i="62"/>
  <c r="BM63" i="62"/>
  <c r="BL63" i="62"/>
  <c r="BK63" i="62"/>
  <c r="BJ63" i="62"/>
  <c r="BI63" i="62"/>
  <c r="BH63" i="62"/>
  <c r="BG63" i="62"/>
  <c r="BF63" i="62"/>
  <c r="BE63" i="62"/>
  <c r="BD63" i="62"/>
  <c r="BC63" i="62"/>
  <c r="BB63" i="62"/>
  <c r="BA63" i="62"/>
  <c r="AZ63" i="62"/>
  <c r="AY63" i="62"/>
  <c r="AX63" i="62"/>
  <c r="AW63" i="62"/>
  <c r="AV63" i="62"/>
  <c r="AU63" i="62"/>
  <c r="AT63" i="62"/>
  <c r="AS63" i="62"/>
  <c r="AR63" i="62"/>
  <c r="AQ63" i="62"/>
  <c r="AP63" i="62"/>
  <c r="AO63" i="62"/>
  <c r="AN63" i="62"/>
  <c r="AM63" i="62"/>
  <c r="AL63" i="62"/>
  <c r="AK63" i="62"/>
  <c r="AJ63" i="62"/>
  <c r="AI63" i="62"/>
  <c r="AH63" i="62"/>
  <c r="AG63" i="62"/>
  <c r="AF63" i="62"/>
  <c r="AE63" i="62"/>
  <c r="AD63" i="62"/>
  <c r="AC63" i="62"/>
  <c r="AB63" i="62"/>
  <c r="AA63" i="62"/>
  <c r="Z63" i="62"/>
  <c r="Y63" i="62"/>
  <c r="X63" i="62"/>
  <c r="W63" i="62"/>
  <c r="V63" i="62"/>
  <c r="U63" i="62"/>
  <c r="T63" i="62"/>
  <c r="S63" i="62"/>
  <c r="R63" i="62"/>
  <c r="Q63" i="62"/>
  <c r="P63" i="62"/>
  <c r="O63" i="62"/>
  <c r="N63" i="62"/>
  <c r="M63" i="62"/>
  <c r="L63" i="62"/>
  <c r="I63" i="62"/>
  <c r="H63" i="62"/>
  <c r="G63" i="62"/>
  <c r="F63" i="62"/>
  <c r="E63" i="62"/>
  <c r="D63" i="62"/>
  <c r="C63" i="62"/>
  <c r="B63" i="62"/>
  <c r="BW62" i="62"/>
  <c r="BV62" i="62"/>
  <c r="BU62" i="62"/>
  <c r="BT62" i="62"/>
  <c r="BS62" i="62"/>
  <c r="BR62" i="62"/>
  <c r="BQ62" i="62"/>
  <c r="BP62" i="62"/>
  <c r="BO62" i="62"/>
  <c r="BN62" i="62"/>
  <c r="BM62" i="62"/>
  <c r="BL62" i="62"/>
  <c r="BK62" i="62"/>
  <c r="BJ62" i="62"/>
  <c r="BI62" i="62"/>
  <c r="BH62" i="62"/>
  <c r="BG62" i="62"/>
  <c r="BF62" i="62"/>
  <c r="BE62" i="62"/>
  <c r="BD62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AI62" i="62"/>
  <c r="AH62" i="62"/>
  <c r="AG62" i="62"/>
  <c r="AF62" i="62"/>
  <c r="AE62" i="62"/>
  <c r="AD62" i="62"/>
  <c r="AC62" i="62"/>
  <c r="AB62" i="62"/>
  <c r="AA62" i="62"/>
  <c r="Z62" i="62"/>
  <c r="Y62" i="62"/>
  <c r="X62" i="62"/>
  <c r="W62" i="62"/>
  <c r="V62" i="62"/>
  <c r="U62" i="62"/>
  <c r="T62" i="62"/>
  <c r="S62" i="62"/>
  <c r="R62" i="62"/>
  <c r="Q62" i="62"/>
  <c r="P62" i="62"/>
  <c r="O62" i="62"/>
  <c r="N62" i="62"/>
  <c r="M62" i="62"/>
  <c r="L62" i="62"/>
  <c r="I62" i="62"/>
  <c r="G62" i="62"/>
  <c r="D62" i="62"/>
  <c r="BW61" i="62"/>
  <c r="BU61" i="62"/>
  <c r="BS61" i="62"/>
  <c r="BQ61" i="62"/>
  <c r="BO61" i="62"/>
  <c r="BM61" i="62"/>
  <c r="BK61" i="62"/>
  <c r="BI61" i="62"/>
  <c r="BG61" i="62"/>
  <c r="BE61" i="62"/>
  <c r="BC61" i="62"/>
  <c r="BA61" i="62"/>
  <c r="AY61" i="62"/>
  <c r="AW61" i="62"/>
  <c r="AU61" i="62"/>
  <c r="AS61" i="62"/>
  <c r="AQ61" i="62"/>
  <c r="AO61" i="62"/>
  <c r="AM61" i="62"/>
  <c r="AK61" i="62"/>
  <c r="AI61" i="62"/>
  <c r="AG61" i="62"/>
  <c r="AE61" i="62"/>
  <c r="AC61" i="62"/>
  <c r="AA61" i="62"/>
  <c r="Y61" i="62"/>
  <c r="W61" i="62"/>
  <c r="U61" i="62"/>
  <c r="S61" i="62"/>
  <c r="Q61" i="62"/>
  <c r="O61" i="62"/>
  <c r="M61" i="62"/>
  <c r="I61" i="62"/>
  <c r="H61" i="62"/>
  <c r="G61" i="62"/>
  <c r="CD61" i="62" s="1"/>
  <c r="F61" i="62"/>
  <c r="E61" i="62"/>
  <c r="D61" i="62"/>
  <c r="C61" i="62"/>
  <c r="B61" i="62"/>
  <c r="CF60" i="62"/>
  <c r="CE60" i="62"/>
  <c r="CD60" i="62"/>
  <c r="CC60" i="62"/>
  <c r="CB60" i="62"/>
  <c r="CA60" i="62"/>
  <c r="BZ60" i="62"/>
  <c r="BY60" i="62"/>
  <c r="CF59" i="62"/>
  <c r="CE59" i="62"/>
  <c r="CD59" i="62"/>
  <c r="CC59" i="62"/>
  <c r="CB59" i="62"/>
  <c r="CA59" i="62"/>
  <c r="BZ59" i="62"/>
  <c r="BY59" i="62"/>
  <c r="CF58" i="62"/>
  <c r="CE58" i="62"/>
  <c r="CD58" i="62"/>
  <c r="CC58" i="62"/>
  <c r="CB58" i="62"/>
  <c r="CA58" i="62"/>
  <c r="BZ58" i="62"/>
  <c r="BY58" i="62"/>
  <c r="CF57" i="62"/>
  <c r="CE57" i="62"/>
  <c r="CD57" i="62"/>
  <c r="CC57" i="62"/>
  <c r="CB57" i="62"/>
  <c r="CA57" i="62"/>
  <c r="BZ57" i="62"/>
  <c r="BY57" i="62"/>
  <c r="CF56" i="62"/>
  <c r="CE56" i="62"/>
  <c r="CD56" i="62"/>
  <c r="CC56" i="62"/>
  <c r="CB56" i="62"/>
  <c r="CA56" i="62"/>
  <c r="BZ56" i="62"/>
  <c r="BY56" i="62"/>
  <c r="CF55" i="62"/>
  <c r="CE55" i="62"/>
  <c r="CD55" i="62"/>
  <c r="CC55" i="62"/>
  <c r="CB55" i="62"/>
  <c r="CA55" i="62"/>
  <c r="BZ55" i="62"/>
  <c r="BY55" i="62"/>
  <c r="CF54" i="62"/>
  <c r="CE54" i="62"/>
  <c r="CD54" i="62"/>
  <c r="CC54" i="62"/>
  <c r="CB54" i="62"/>
  <c r="CA54" i="62"/>
  <c r="BZ54" i="62"/>
  <c r="BY54" i="62"/>
  <c r="CF53" i="62"/>
  <c r="CE53" i="62"/>
  <c r="CD53" i="62"/>
  <c r="CC53" i="62"/>
  <c r="CB53" i="62"/>
  <c r="CA53" i="62"/>
  <c r="BZ53" i="62"/>
  <c r="BY53" i="62"/>
  <c r="CF52" i="62"/>
  <c r="CE52" i="62"/>
  <c r="CD52" i="62"/>
  <c r="CC52" i="62"/>
  <c r="CB52" i="62"/>
  <c r="CA52" i="62"/>
  <c r="BZ52" i="62"/>
  <c r="BY52" i="62"/>
  <c r="CI51" i="62"/>
  <c r="CH51" i="62"/>
  <c r="CF51" i="62"/>
  <c r="CE51" i="62"/>
  <c r="CD51" i="62"/>
  <c r="CC51" i="62"/>
  <c r="CB51" i="62"/>
  <c r="CA51" i="62"/>
  <c r="BZ51" i="62"/>
  <c r="BY51" i="62"/>
  <c r="CI50" i="62"/>
  <c r="CH50" i="62"/>
  <c r="CF50" i="62"/>
  <c r="CE50" i="62"/>
  <c r="CD50" i="62"/>
  <c r="CC50" i="62"/>
  <c r="CB50" i="62"/>
  <c r="CA50" i="62"/>
  <c r="BZ50" i="62"/>
  <c r="BY50" i="62"/>
  <c r="CI49" i="62"/>
  <c r="CH49" i="62"/>
  <c r="CF49" i="62"/>
  <c r="CE49" i="62"/>
  <c r="CD49" i="62"/>
  <c r="CC49" i="62"/>
  <c r="CB49" i="62"/>
  <c r="CA49" i="62"/>
  <c r="BZ49" i="62"/>
  <c r="BY49" i="62"/>
  <c r="CI48" i="62"/>
  <c r="CH48" i="62"/>
  <c r="CF48" i="62"/>
  <c r="CE48" i="62"/>
  <c r="CD48" i="62"/>
  <c r="CC48" i="62"/>
  <c r="CB48" i="62"/>
  <c r="CA48" i="62"/>
  <c r="BZ48" i="62"/>
  <c r="BY48" i="62"/>
  <c r="CI47" i="62"/>
  <c r="CH47" i="62"/>
  <c r="CF47" i="62"/>
  <c r="CE47" i="62"/>
  <c r="CD47" i="62"/>
  <c r="CC47" i="62"/>
  <c r="CB47" i="62"/>
  <c r="CA47" i="62"/>
  <c r="BZ47" i="62"/>
  <c r="BY47" i="62"/>
  <c r="CI46" i="62"/>
  <c r="CH46" i="62"/>
  <c r="CF46" i="62"/>
  <c r="CE46" i="62"/>
  <c r="CD46" i="62"/>
  <c r="CC46" i="62"/>
  <c r="CB46" i="62"/>
  <c r="CA46" i="62"/>
  <c r="BZ46" i="62"/>
  <c r="BY46" i="62"/>
  <c r="CI45" i="62"/>
  <c r="CH45" i="62"/>
  <c r="CF45" i="62"/>
  <c r="CE45" i="62"/>
  <c r="CD45" i="62"/>
  <c r="CC45" i="62"/>
  <c r="CB45" i="62"/>
  <c r="CA45" i="62"/>
  <c r="BZ45" i="62"/>
  <c r="BY45" i="62"/>
  <c r="CI44" i="62"/>
  <c r="CH44" i="62"/>
  <c r="CF44" i="62"/>
  <c r="CE44" i="62"/>
  <c r="CD44" i="62"/>
  <c r="CC44" i="62"/>
  <c r="CB44" i="62"/>
  <c r="CA44" i="62"/>
  <c r="BZ44" i="62"/>
  <c r="BY44" i="62"/>
  <c r="CI43" i="62"/>
  <c r="CH43" i="62"/>
  <c r="CF43" i="62"/>
  <c r="CE43" i="62"/>
  <c r="CD43" i="62"/>
  <c r="CC43" i="62"/>
  <c r="CB43" i="62"/>
  <c r="CA43" i="62"/>
  <c r="BZ43" i="62"/>
  <c r="BY43" i="62"/>
  <c r="CI42" i="62"/>
  <c r="CH42" i="62"/>
  <c r="CF42" i="62"/>
  <c r="CE42" i="62"/>
  <c r="CD42" i="62"/>
  <c r="CC42" i="62"/>
  <c r="CB42" i="62"/>
  <c r="CA42" i="62"/>
  <c r="BZ42" i="62"/>
  <c r="BY42" i="62"/>
  <c r="CI41" i="62"/>
  <c r="CH41" i="62"/>
  <c r="CF41" i="62"/>
  <c r="CE41" i="62"/>
  <c r="CD41" i="62"/>
  <c r="CC41" i="62"/>
  <c r="CB41" i="62"/>
  <c r="CA41" i="62"/>
  <c r="BZ41" i="62"/>
  <c r="BY41" i="62"/>
  <c r="CI40" i="62"/>
  <c r="CH40" i="62"/>
  <c r="CF40" i="62"/>
  <c r="CE40" i="62"/>
  <c r="CD40" i="62"/>
  <c r="CC40" i="62"/>
  <c r="CB40" i="62"/>
  <c r="CA40" i="62"/>
  <c r="BZ40" i="62"/>
  <c r="BY40" i="62"/>
  <c r="CI39" i="62"/>
  <c r="CH39" i="62"/>
  <c r="CF39" i="62"/>
  <c r="CE39" i="62"/>
  <c r="CD39" i="62"/>
  <c r="CC39" i="62"/>
  <c r="CB39" i="62"/>
  <c r="CA39" i="62"/>
  <c r="BZ39" i="62"/>
  <c r="BY39" i="62"/>
  <c r="CI38" i="62"/>
  <c r="CH38" i="62"/>
  <c r="CF38" i="62"/>
  <c r="CE38" i="62"/>
  <c r="CD38" i="62"/>
  <c r="CC38" i="62"/>
  <c r="CB38" i="62"/>
  <c r="CA38" i="62"/>
  <c r="BZ38" i="62"/>
  <c r="BY38" i="62"/>
  <c r="CI37" i="62"/>
  <c r="CH37" i="62"/>
  <c r="CF37" i="62"/>
  <c r="CE37" i="62"/>
  <c r="CD37" i="62"/>
  <c r="CC37" i="62"/>
  <c r="CB37" i="62"/>
  <c r="CA37" i="62"/>
  <c r="BZ37" i="62"/>
  <c r="BY37" i="62"/>
  <c r="CI36" i="62"/>
  <c r="CH36" i="62"/>
  <c r="CF36" i="62"/>
  <c r="CE36" i="62"/>
  <c r="CD36" i="62"/>
  <c r="CC36" i="62"/>
  <c r="CB36" i="62"/>
  <c r="CA36" i="62"/>
  <c r="BZ36" i="62"/>
  <c r="BY36" i="62"/>
  <c r="CI35" i="62"/>
  <c r="CH35" i="62"/>
  <c r="CF35" i="62"/>
  <c r="CE35" i="62"/>
  <c r="CD35" i="62"/>
  <c r="CC35" i="62"/>
  <c r="CB35" i="62"/>
  <c r="CA35" i="62"/>
  <c r="BZ35" i="62"/>
  <c r="BY35" i="62"/>
  <c r="CI34" i="62"/>
  <c r="CH34" i="62"/>
  <c r="CF34" i="62"/>
  <c r="CE34" i="62"/>
  <c r="CD34" i="62"/>
  <c r="CC34" i="62"/>
  <c r="CB34" i="62"/>
  <c r="CA34" i="62"/>
  <c r="BZ34" i="62"/>
  <c r="BY34" i="62"/>
  <c r="CI33" i="62"/>
  <c r="CH33" i="62"/>
  <c r="CF33" i="62"/>
  <c r="CE33" i="62"/>
  <c r="CD33" i="62"/>
  <c r="CC33" i="62"/>
  <c r="CB33" i="62"/>
  <c r="CA33" i="62"/>
  <c r="BZ33" i="62"/>
  <c r="BY33" i="62"/>
  <c r="CI32" i="62"/>
  <c r="CH32" i="62"/>
  <c r="CF32" i="62"/>
  <c r="CE32" i="62"/>
  <c r="CD32" i="62"/>
  <c r="CC32" i="62"/>
  <c r="CB32" i="62"/>
  <c r="CA32" i="62"/>
  <c r="BZ32" i="62"/>
  <c r="BY32" i="62"/>
  <c r="CI31" i="62"/>
  <c r="CH31" i="62"/>
  <c r="CF31" i="62"/>
  <c r="CE31" i="62"/>
  <c r="CD31" i="62"/>
  <c r="CC31" i="62"/>
  <c r="CB31" i="62"/>
  <c r="CA31" i="62"/>
  <c r="BZ31" i="62"/>
  <c r="BY31" i="62"/>
  <c r="CI30" i="62"/>
  <c r="CH30" i="62"/>
  <c r="CF30" i="62"/>
  <c r="CE30" i="62"/>
  <c r="CD30" i="62"/>
  <c r="CC30" i="62"/>
  <c r="CB30" i="62"/>
  <c r="CA30" i="62"/>
  <c r="BZ30" i="62"/>
  <c r="BY30" i="62"/>
  <c r="CI29" i="62"/>
  <c r="CH29" i="62"/>
  <c r="CF29" i="62"/>
  <c r="CE29" i="62"/>
  <c r="CD29" i="62"/>
  <c r="CC29" i="62"/>
  <c r="CB29" i="62"/>
  <c r="CA29" i="62"/>
  <c r="BZ29" i="62"/>
  <c r="BY29" i="62"/>
  <c r="CI28" i="62"/>
  <c r="CH28" i="62"/>
  <c r="CF28" i="62"/>
  <c r="CE28" i="62"/>
  <c r="CD28" i="62"/>
  <c r="CC28" i="62"/>
  <c r="CB28" i="62"/>
  <c r="CA28" i="62"/>
  <c r="BZ28" i="62"/>
  <c r="BY28" i="62"/>
  <c r="CI27" i="62"/>
  <c r="CH27" i="62"/>
  <c r="CF27" i="62"/>
  <c r="CE27" i="62"/>
  <c r="CD27" i="62"/>
  <c r="CC27" i="62"/>
  <c r="CB27" i="62"/>
  <c r="CA27" i="62"/>
  <c r="BZ27" i="62"/>
  <c r="BY27" i="62"/>
  <c r="CI26" i="62"/>
  <c r="CH26" i="62"/>
  <c r="CF26" i="62"/>
  <c r="CE26" i="62"/>
  <c r="CD26" i="62"/>
  <c r="CC26" i="62"/>
  <c r="CB26" i="62"/>
  <c r="CA26" i="62"/>
  <c r="BZ26" i="62"/>
  <c r="BY26" i="62"/>
  <c r="CI25" i="62"/>
  <c r="CH25" i="62"/>
  <c r="CF25" i="62"/>
  <c r="CE25" i="62"/>
  <c r="CD25" i="62"/>
  <c r="CC25" i="62"/>
  <c r="CB25" i="62"/>
  <c r="CA25" i="62"/>
  <c r="BZ25" i="62"/>
  <c r="BY25" i="62"/>
  <c r="CI24" i="62"/>
  <c r="CH24" i="62"/>
  <c r="CF24" i="62"/>
  <c r="CE24" i="62"/>
  <c r="CD24" i="62"/>
  <c r="CC24" i="62"/>
  <c r="CB24" i="62"/>
  <c r="CA24" i="62"/>
  <c r="BZ24" i="62"/>
  <c r="BY24" i="62"/>
  <c r="CI23" i="62"/>
  <c r="CH23" i="62"/>
  <c r="CF23" i="62"/>
  <c r="CE23" i="62"/>
  <c r="CD23" i="62"/>
  <c r="CC23" i="62"/>
  <c r="CB23" i="62"/>
  <c r="CA23" i="62"/>
  <c r="BZ23" i="62"/>
  <c r="BY23" i="62"/>
  <c r="CI22" i="62"/>
  <c r="CH22" i="62"/>
  <c r="CF22" i="62"/>
  <c r="CE22" i="62"/>
  <c r="CD22" i="62"/>
  <c r="CC22" i="62"/>
  <c r="CB22" i="62"/>
  <c r="CA22" i="62"/>
  <c r="BZ22" i="62"/>
  <c r="BY22" i="62"/>
  <c r="CI21" i="62"/>
  <c r="CH21" i="62"/>
  <c r="CF21" i="62"/>
  <c r="CE21" i="62"/>
  <c r="CD21" i="62"/>
  <c r="CC21" i="62"/>
  <c r="CB21" i="62"/>
  <c r="CA21" i="62"/>
  <c r="BZ21" i="62"/>
  <c r="BY21" i="62"/>
  <c r="CI20" i="62"/>
  <c r="CH20" i="62"/>
  <c r="CF20" i="62"/>
  <c r="CE20" i="62"/>
  <c r="CD20" i="62"/>
  <c r="CC20" i="62"/>
  <c r="CB20" i="62"/>
  <c r="CA20" i="62"/>
  <c r="BZ20" i="62"/>
  <c r="BY20" i="62"/>
  <c r="CI19" i="62"/>
  <c r="CH19" i="62"/>
  <c r="CF19" i="62"/>
  <c r="CE19" i="62"/>
  <c r="CD19" i="62"/>
  <c r="CC19" i="62"/>
  <c r="CB19" i="62"/>
  <c r="CA19" i="62"/>
  <c r="BZ19" i="62"/>
  <c r="BY19" i="62"/>
  <c r="CI18" i="62"/>
  <c r="CH18" i="62"/>
  <c r="CF18" i="62"/>
  <c r="CE18" i="62"/>
  <c r="CD18" i="62"/>
  <c r="CC18" i="62"/>
  <c r="CB18" i="62"/>
  <c r="CA18" i="62"/>
  <c r="BZ18" i="62"/>
  <c r="CI17" i="62"/>
  <c r="CH17" i="62"/>
  <c r="CF17" i="62"/>
  <c r="CD17" i="62"/>
  <c r="CC17" i="62"/>
  <c r="CB17" i="62"/>
  <c r="CA17" i="62"/>
  <c r="BZ17" i="62"/>
  <c r="CI16" i="62"/>
  <c r="CH16" i="62"/>
  <c r="CF16" i="62"/>
  <c r="CD16" i="62"/>
  <c r="CC16" i="62"/>
  <c r="CB16" i="62"/>
  <c r="CA16" i="62"/>
  <c r="BZ16" i="62"/>
  <c r="CI15" i="62"/>
  <c r="CH15" i="62"/>
  <c r="CF15" i="62"/>
  <c r="CD15" i="62"/>
  <c r="CC15" i="62"/>
  <c r="CB15" i="62"/>
  <c r="CA15" i="62"/>
  <c r="BZ15" i="62"/>
  <c r="CI14" i="62"/>
  <c r="CH14" i="62"/>
  <c r="CF14" i="62"/>
  <c r="CD14" i="62"/>
  <c r="CC14" i="62"/>
  <c r="CB14" i="62"/>
  <c r="CA14" i="62"/>
  <c r="BZ14" i="62"/>
  <c r="CI13" i="62"/>
  <c r="CH13" i="62"/>
  <c r="CF13" i="62"/>
  <c r="CD13" i="62"/>
  <c r="CC13" i="62"/>
  <c r="CB13" i="62"/>
  <c r="CA13" i="62"/>
  <c r="BZ13" i="62"/>
  <c r="CI12" i="62"/>
  <c r="CH12" i="62"/>
  <c r="CF12" i="62"/>
  <c r="CD12" i="62"/>
  <c r="CC12" i="62"/>
  <c r="CB12" i="62"/>
  <c r="CA12" i="62"/>
  <c r="BZ12" i="62"/>
  <c r="CI11" i="62"/>
  <c r="CH11" i="62"/>
  <c r="CF11" i="62"/>
  <c r="CD11" i="62"/>
  <c r="CC11" i="62"/>
  <c r="CB11" i="62"/>
  <c r="CA11" i="62"/>
  <c r="BZ11" i="62"/>
  <c r="CI10" i="62"/>
  <c r="CH10" i="62"/>
  <c r="CF10" i="62"/>
  <c r="CD10" i="62"/>
  <c r="CC10" i="62"/>
  <c r="CB10" i="62"/>
  <c r="CA10" i="62"/>
  <c r="BZ10" i="62"/>
  <c r="CI9" i="62"/>
  <c r="CH9" i="62"/>
  <c r="CF9" i="62"/>
  <c r="CD9" i="62"/>
  <c r="CC9" i="62"/>
  <c r="CB9" i="62"/>
  <c r="CA9" i="62"/>
  <c r="BZ9" i="62"/>
  <c r="CI8" i="62"/>
  <c r="CH8" i="62"/>
  <c r="CF8" i="62"/>
  <c r="CD8" i="62"/>
  <c r="CC8" i="62"/>
  <c r="CB8" i="62"/>
  <c r="CA8" i="62"/>
  <c r="BZ8" i="62"/>
  <c r="CI7" i="62"/>
  <c r="CH7" i="62"/>
  <c r="CF7" i="62"/>
  <c r="CD7" i="62"/>
  <c r="CC7" i="62"/>
  <c r="CB7" i="62"/>
  <c r="CA7" i="62"/>
  <c r="BZ7" i="62"/>
  <c r="CI6" i="62"/>
  <c r="CH6" i="62"/>
  <c r="CF6" i="62"/>
  <c r="CD6" i="62"/>
  <c r="CC6" i="62"/>
  <c r="CB6" i="62"/>
  <c r="CA6" i="62"/>
  <c r="BZ6" i="62"/>
  <c r="CI5" i="62"/>
  <c r="CH5" i="62"/>
  <c r="CF5" i="62"/>
  <c r="CD5" i="62"/>
  <c r="CC5" i="62"/>
  <c r="CB5" i="62"/>
  <c r="CA5" i="62"/>
  <c r="BZ5" i="62"/>
  <c r="CI4" i="62"/>
  <c r="CH4" i="62"/>
  <c r="CF4" i="62"/>
  <c r="CD4" i="62"/>
  <c r="CC4" i="62"/>
  <c r="CB4" i="62"/>
  <c r="CA4" i="62"/>
  <c r="BZ4" i="62"/>
  <c r="CI3" i="62"/>
  <c r="CH3" i="62"/>
  <c r="CF3" i="62"/>
  <c r="CD3" i="62"/>
  <c r="CC3" i="62"/>
  <c r="CB3" i="62"/>
  <c r="CA3" i="62"/>
  <c r="BZ3" i="62"/>
  <c r="BW63" i="61"/>
  <c r="BU63" i="61"/>
  <c r="BS63" i="61"/>
  <c r="BQ63" i="61"/>
  <c r="BO63" i="61"/>
  <c r="BM63" i="61"/>
  <c r="BK63" i="61"/>
  <c r="BI63" i="61"/>
  <c r="BG63" i="61"/>
  <c r="BE63" i="61"/>
  <c r="BC63" i="61"/>
  <c r="BA63" i="61"/>
  <c r="AY63" i="61"/>
  <c r="AW63" i="61"/>
  <c r="AU63" i="61"/>
  <c r="AS63" i="61"/>
  <c r="AR63" i="61"/>
  <c r="AQ63" i="61"/>
  <c r="AP63" i="61"/>
  <c r="AO63" i="61"/>
  <c r="AN63" i="61"/>
  <c r="AM63" i="61"/>
  <c r="AL63" i="61"/>
  <c r="AK63" i="61"/>
  <c r="AJ63" i="61"/>
  <c r="AI63" i="61"/>
  <c r="AH63" i="61"/>
  <c r="AG63" i="61"/>
  <c r="AF63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R63" i="61"/>
  <c r="Q63" i="61"/>
  <c r="P63" i="61"/>
  <c r="O63" i="61"/>
  <c r="N63" i="61"/>
  <c r="M63" i="61"/>
  <c r="L63" i="61"/>
  <c r="I63" i="61"/>
  <c r="H63" i="61"/>
  <c r="G63" i="61"/>
  <c r="F63" i="61"/>
  <c r="E63" i="61"/>
  <c r="D63" i="61"/>
  <c r="C63" i="61"/>
  <c r="B63" i="61"/>
  <c r="BW62" i="61"/>
  <c r="BV62" i="61"/>
  <c r="BU62" i="61"/>
  <c r="BT62" i="61"/>
  <c r="BS62" i="61"/>
  <c r="BR62" i="61"/>
  <c r="BQ62" i="61"/>
  <c r="BP62" i="61"/>
  <c r="BO62" i="61"/>
  <c r="BN62" i="61"/>
  <c r="BM62" i="61"/>
  <c r="BL62" i="61"/>
  <c r="BK62" i="61"/>
  <c r="BJ62" i="61"/>
  <c r="BI62" i="61"/>
  <c r="BH62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I62" i="61"/>
  <c r="G62" i="61"/>
  <c r="D62" i="61"/>
  <c r="BW61" i="61"/>
  <c r="BV61" i="61"/>
  <c r="BU61" i="61"/>
  <c r="BT61" i="61"/>
  <c r="BS61" i="61"/>
  <c r="BR61" i="61"/>
  <c r="BQ61" i="61"/>
  <c r="BP61" i="61"/>
  <c r="BO61" i="61"/>
  <c r="BN61" i="61"/>
  <c r="BM61" i="61"/>
  <c r="BL61" i="61"/>
  <c r="BK61" i="61"/>
  <c r="BJ61" i="61"/>
  <c r="BI61" i="61"/>
  <c r="BH61" i="61"/>
  <c r="BG61" i="61"/>
  <c r="BF61" i="61"/>
  <c r="BE61" i="61"/>
  <c r="BD61" i="61"/>
  <c r="BC61" i="61"/>
  <c r="BB61" i="61"/>
  <c r="BA61" i="61"/>
  <c r="AZ61" i="61"/>
  <c r="AY61" i="61"/>
  <c r="AX61" i="61"/>
  <c r="AW61" i="61"/>
  <c r="AV61" i="61"/>
  <c r="AU61" i="61"/>
  <c r="AS61" i="61"/>
  <c r="AR61" i="61"/>
  <c r="AQ61" i="61"/>
  <c r="AP61" i="61"/>
  <c r="AO61" i="61"/>
  <c r="AN61" i="61"/>
  <c r="AM61" i="61"/>
  <c r="AL61" i="61"/>
  <c r="AK61" i="61"/>
  <c r="AJ61" i="61"/>
  <c r="BZ61" i="61" s="1"/>
  <c r="AI61" i="61"/>
  <c r="AH61" i="61"/>
  <c r="AG61" i="61"/>
  <c r="AF61" i="61"/>
  <c r="AE61" i="61"/>
  <c r="AD61" i="61"/>
  <c r="AC61" i="61"/>
  <c r="AB61" i="61"/>
  <c r="AA61" i="61"/>
  <c r="Z61" i="61"/>
  <c r="Y61" i="61"/>
  <c r="X61" i="61"/>
  <c r="W61" i="61"/>
  <c r="V61" i="61"/>
  <c r="U61" i="61"/>
  <c r="T61" i="61"/>
  <c r="S61" i="61"/>
  <c r="R61" i="61"/>
  <c r="Q61" i="61"/>
  <c r="P61" i="61"/>
  <c r="O61" i="61"/>
  <c r="N61" i="61"/>
  <c r="M61" i="61"/>
  <c r="L61" i="61"/>
  <c r="I61" i="61"/>
  <c r="H61" i="61"/>
  <c r="G61" i="61"/>
  <c r="F61" i="61"/>
  <c r="CC61" i="61" s="1"/>
  <c r="E61" i="61"/>
  <c r="CB61" i="61" s="1"/>
  <c r="D61" i="61"/>
  <c r="C61" i="61"/>
  <c r="B61" i="61"/>
  <c r="BY61" i="61" s="1"/>
  <c r="CF60" i="61"/>
  <c r="CE60" i="61"/>
  <c r="CD60" i="61"/>
  <c r="CC60" i="61"/>
  <c r="CB60" i="61"/>
  <c r="CA60" i="61"/>
  <c r="BZ60" i="61"/>
  <c r="BY60" i="61"/>
  <c r="CF59" i="61"/>
  <c r="CE59" i="61"/>
  <c r="CD59" i="61"/>
  <c r="CC59" i="61"/>
  <c r="CB59" i="61"/>
  <c r="CA59" i="61"/>
  <c r="BZ59" i="61"/>
  <c r="BY59" i="61"/>
  <c r="CF58" i="61"/>
  <c r="CE58" i="61"/>
  <c r="CD58" i="61"/>
  <c r="CC58" i="61"/>
  <c r="CB58" i="61"/>
  <c r="CA58" i="61"/>
  <c r="BZ58" i="61"/>
  <c r="BY58" i="61"/>
  <c r="CF57" i="61"/>
  <c r="CE57" i="61"/>
  <c r="CD57" i="61"/>
  <c r="CC57" i="61"/>
  <c r="CB57" i="61"/>
  <c r="CA57" i="61"/>
  <c r="BZ57" i="61"/>
  <c r="BY57" i="61"/>
  <c r="CF56" i="61"/>
  <c r="CE56" i="61"/>
  <c r="CD56" i="61"/>
  <c r="CC56" i="61"/>
  <c r="CB56" i="61"/>
  <c r="CA56" i="61"/>
  <c r="BZ56" i="61"/>
  <c r="BY56" i="61"/>
  <c r="CF55" i="61"/>
  <c r="CE55" i="61"/>
  <c r="CD55" i="61"/>
  <c r="CC55" i="61"/>
  <c r="CB55" i="61"/>
  <c r="CA55" i="61"/>
  <c r="BZ55" i="61"/>
  <c r="BY55" i="61"/>
  <c r="CE54" i="61"/>
  <c r="CD54" i="61"/>
  <c r="CC54" i="61"/>
  <c r="CA54" i="61"/>
  <c r="CF53" i="61"/>
  <c r="CE53" i="61"/>
  <c r="CD53" i="61"/>
  <c r="CC53" i="61"/>
  <c r="CB53" i="61"/>
  <c r="CA53" i="61"/>
  <c r="BZ53" i="61"/>
  <c r="BY53" i="61"/>
  <c r="CF52" i="61"/>
  <c r="CE52" i="61"/>
  <c r="CD52" i="61"/>
  <c r="CC52" i="61"/>
  <c r="CB52" i="61"/>
  <c r="CA52" i="61"/>
  <c r="BZ52" i="61"/>
  <c r="BY52" i="61"/>
  <c r="CI51" i="61"/>
  <c r="CH51" i="61"/>
  <c r="CE51" i="61"/>
  <c r="CD51" i="61"/>
  <c r="CC51" i="61"/>
  <c r="CA51" i="61"/>
  <c r="BY51" i="61"/>
  <c r="CI50" i="61"/>
  <c r="CH50" i="61"/>
  <c r="CD50" i="61"/>
  <c r="CC50" i="61"/>
  <c r="CA50" i="61"/>
  <c r="CI49" i="61"/>
  <c r="CH49" i="61"/>
  <c r="CE49" i="61"/>
  <c r="CD49" i="61"/>
  <c r="CC49" i="61"/>
  <c r="CA49" i="61"/>
  <c r="BY49" i="61"/>
  <c r="CI48" i="61"/>
  <c r="CH48" i="61"/>
  <c r="CD48" i="61"/>
  <c r="CC48" i="61"/>
  <c r="CA48" i="61"/>
  <c r="CI47" i="61"/>
  <c r="CH47" i="61"/>
  <c r="CE47" i="61"/>
  <c r="CD47" i="61"/>
  <c r="CC47" i="61"/>
  <c r="CA47" i="61"/>
  <c r="BY47" i="61"/>
  <c r="CI46" i="61"/>
  <c r="CH46" i="61"/>
  <c r="CF46" i="61"/>
  <c r="CE46" i="61"/>
  <c r="CD46" i="61"/>
  <c r="CC46" i="61"/>
  <c r="CA46" i="61"/>
  <c r="BY46" i="61"/>
  <c r="CI45" i="61"/>
  <c r="CH45" i="61"/>
  <c r="CD45" i="61"/>
  <c r="CC45" i="61"/>
  <c r="CA45" i="61"/>
  <c r="CI44" i="61"/>
  <c r="CH44" i="61"/>
  <c r="CE44" i="61"/>
  <c r="CD44" i="61"/>
  <c r="CC44" i="61"/>
  <c r="CA44" i="61"/>
  <c r="BY44" i="61"/>
  <c r="CI43" i="61"/>
  <c r="CH43" i="61"/>
  <c r="CF43" i="61"/>
  <c r="CE43" i="61"/>
  <c r="CD43" i="61"/>
  <c r="CC43" i="61"/>
  <c r="CA43" i="61"/>
  <c r="BY43" i="61"/>
  <c r="CI42" i="61"/>
  <c r="CH42" i="61"/>
  <c r="CD42" i="61"/>
  <c r="CC42" i="61"/>
  <c r="CA42" i="61"/>
  <c r="CI41" i="61"/>
  <c r="CH41" i="61"/>
  <c r="CE41" i="61"/>
  <c r="CD41" i="61"/>
  <c r="CC41" i="61"/>
  <c r="CA41" i="61"/>
  <c r="BY41" i="61"/>
  <c r="CI40" i="61"/>
  <c r="CH40" i="61"/>
  <c r="CF40" i="61"/>
  <c r="CE40" i="61"/>
  <c r="CD40" i="61"/>
  <c r="CC40" i="61"/>
  <c r="CA40" i="61"/>
  <c r="BY40" i="61"/>
  <c r="CI39" i="61"/>
  <c r="CH39" i="61"/>
  <c r="CD39" i="61"/>
  <c r="CC39" i="61"/>
  <c r="CA39" i="61"/>
  <c r="CI38" i="61"/>
  <c r="CH38" i="61"/>
  <c r="CF38" i="61"/>
  <c r="CD38" i="61"/>
  <c r="CC38" i="61"/>
  <c r="CA38" i="61"/>
  <c r="CI37" i="61"/>
  <c r="CH37" i="61"/>
  <c r="CF37" i="61"/>
  <c r="CD37" i="61"/>
  <c r="CC37" i="61"/>
  <c r="CA37" i="61"/>
  <c r="CI36" i="61"/>
  <c r="CH36" i="61"/>
  <c r="CE36" i="61"/>
  <c r="CD36" i="61"/>
  <c r="CC36" i="61"/>
  <c r="CA36" i="61"/>
  <c r="BY36" i="61"/>
  <c r="CI35" i="61"/>
  <c r="CH35" i="61"/>
  <c r="CD35" i="61"/>
  <c r="CC35" i="61"/>
  <c r="CA35" i="61"/>
  <c r="CI34" i="61"/>
  <c r="CH34" i="61"/>
  <c r="CE34" i="61"/>
  <c r="CD34" i="61"/>
  <c r="CC34" i="61"/>
  <c r="CA34" i="61"/>
  <c r="BY34" i="61"/>
  <c r="CI33" i="61"/>
  <c r="CH33" i="61"/>
  <c r="CD33" i="61"/>
  <c r="CC33" i="61"/>
  <c r="CA33" i="61"/>
  <c r="CI32" i="61"/>
  <c r="CH32" i="61"/>
  <c r="CF32" i="61"/>
  <c r="CD32" i="61"/>
  <c r="CC32" i="61"/>
  <c r="CA32" i="61"/>
  <c r="CI31" i="61"/>
  <c r="CH31" i="61"/>
  <c r="CE31" i="61"/>
  <c r="CD31" i="61"/>
  <c r="CC31" i="61"/>
  <c r="CA31" i="61"/>
  <c r="BY31" i="61"/>
  <c r="CI30" i="61"/>
  <c r="CH30" i="61"/>
  <c r="CD30" i="61"/>
  <c r="CC30" i="61"/>
  <c r="CA30" i="61"/>
  <c r="CI29" i="61"/>
  <c r="CH29" i="61"/>
  <c r="CF29" i="61"/>
  <c r="CD29" i="61"/>
  <c r="CC29" i="61"/>
  <c r="CA29" i="61"/>
  <c r="CI28" i="61"/>
  <c r="CH28" i="61"/>
  <c r="CE28" i="61"/>
  <c r="CD28" i="61"/>
  <c r="CC28" i="61"/>
  <c r="CA28" i="61"/>
  <c r="BY28" i="61"/>
  <c r="CI27" i="61"/>
  <c r="CH27" i="61"/>
  <c r="CD27" i="61"/>
  <c r="CC27" i="61"/>
  <c r="CA27" i="61"/>
  <c r="CI26" i="61"/>
  <c r="CH26" i="61"/>
  <c r="CE26" i="61"/>
  <c r="CD26" i="61"/>
  <c r="CC26" i="61"/>
  <c r="CA26" i="61"/>
  <c r="BY26" i="61"/>
  <c r="CI25" i="61"/>
  <c r="CH25" i="61"/>
  <c r="CD25" i="61"/>
  <c r="CC25" i="61"/>
  <c r="CA25" i="61"/>
  <c r="CI24" i="61"/>
  <c r="CH24" i="61"/>
  <c r="CE24" i="61"/>
  <c r="CD24" i="61"/>
  <c r="CC24" i="61"/>
  <c r="CA24" i="61"/>
  <c r="BY24" i="61"/>
  <c r="CI23" i="61"/>
  <c r="CH23" i="61"/>
  <c r="CD23" i="61"/>
  <c r="CC23" i="61"/>
  <c r="CA23" i="61"/>
  <c r="BY23" i="61"/>
  <c r="CI22" i="61"/>
  <c r="CH22" i="61"/>
  <c r="CF22" i="61"/>
  <c r="CE22" i="61"/>
  <c r="CD22" i="61"/>
  <c r="CC22" i="61"/>
  <c r="CA22" i="61"/>
  <c r="BY22" i="61"/>
  <c r="CI21" i="61"/>
  <c r="CH21" i="61"/>
  <c r="CE21" i="61"/>
  <c r="CD21" i="61"/>
  <c r="CC21" i="61"/>
  <c r="CA21" i="61"/>
  <c r="BY21" i="61"/>
  <c r="CI20" i="61"/>
  <c r="CH20" i="61"/>
  <c r="CE20" i="61"/>
  <c r="CD20" i="61"/>
  <c r="CC20" i="61"/>
  <c r="CA20" i="61"/>
  <c r="BY20" i="61"/>
  <c r="CI19" i="61"/>
  <c r="CH19" i="61"/>
  <c r="CE19" i="61"/>
  <c r="CD19" i="61"/>
  <c r="CC19" i="61"/>
  <c r="CA19" i="61"/>
  <c r="BY19" i="61"/>
  <c r="CI18" i="61"/>
  <c r="CH18" i="61"/>
  <c r="CE18" i="61"/>
  <c r="CD18" i="61"/>
  <c r="CC18" i="61"/>
  <c r="CA18" i="61"/>
  <c r="BY18" i="61"/>
  <c r="CI17" i="61"/>
  <c r="CH17" i="61"/>
  <c r="CE17" i="61"/>
  <c r="CD17" i="61"/>
  <c r="CC17" i="61"/>
  <c r="CA17" i="61"/>
  <c r="BY17" i="61"/>
  <c r="CI16" i="61"/>
  <c r="CH16" i="61"/>
  <c r="CE16" i="61"/>
  <c r="CD16" i="61"/>
  <c r="CC16" i="61"/>
  <c r="CA16" i="61"/>
  <c r="BY16" i="61"/>
  <c r="CI15" i="61"/>
  <c r="CH15" i="61"/>
  <c r="CE15" i="61"/>
  <c r="CD15" i="61"/>
  <c r="CC15" i="61"/>
  <c r="CA15" i="61"/>
  <c r="BY15" i="61"/>
  <c r="CI14" i="61"/>
  <c r="CH14" i="61"/>
  <c r="CE14" i="61"/>
  <c r="CD14" i="61"/>
  <c r="CC14" i="61"/>
  <c r="CA14" i="61"/>
  <c r="BY14" i="61"/>
  <c r="CI13" i="61"/>
  <c r="CH13" i="61"/>
  <c r="CF13" i="61"/>
  <c r="CE13" i="61"/>
  <c r="CD13" i="61"/>
  <c r="CC13" i="61"/>
  <c r="CA13" i="61"/>
  <c r="BY13" i="61"/>
  <c r="CI12" i="61"/>
  <c r="CH12" i="61"/>
  <c r="CF12" i="61"/>
  <c r="CE12" i="61"/>
  <c r="CD12" i="61"/>
  <c r="CC12" i="61"/>
  <c r="CA12" i="61"/>
  <c r="BY12" i="61"/>
  <c r="CI11" i="61"/>
  <c r="CH11" i="61"/>
  <c r="CE11" i="61"/>
  <c r="CD11" i="61"/>
  <c r="CC11" i="61"/>
  <c r="CA11" i="61"/>
  <c r="BY11" i="61"/>
  <c r="CI10" i="61"/>
  <c r="CH10" i="61"/>
  <c r="CF10" i="61"/>
  <c r="CE10" i="61"/>
  <c r="CD10" i="61"/>
  <c r="CC10" i="61"/>
  <c r="CA10" i="61"/>
  <c r="BY10" i="61"/>
  <c r="CI9" i="61"/>
  <c r="CH9" i="61"/>
  <c r="CF9" i="61"/>
  <c r="CE9" i="61"/>
  <c r="CD9" i="61"/>
  <c r="CC9" i="61"/>
  <c r="CA9" i="61"/>
  <c r="BY9" i="61"/>
  <c r="CI8" i="61"/>
  <c r="CH8" i="61"/>
  <c r="CE8" i="61"/>
  <c r="CD8" i="61"/>
  <c r="CC8" i="61"/>
  <c r="CA8" i="61"/>
  <c r="BY8" i="61"/>
  <c r="CI7" i="61"/>
  <c r="CH7" i="61"/>
  <c r="CE7" i="61"/>
  <c r="CD7" i="61"/>
  <c r="CC7" i="61"/>
  <c r="CA7" i="61"/>
  <c r="BY7" i="61"/>
  <c r="CI6" i="61"/>
  <c r="CH6" i="61"/>
  <c r="CE6" i="61"/>
  <c r="CD6" i="61"/>
  <c r="CC6" i="61"/>
  <c r="CA6" i="61"/>
  <c r="BY6" i="61"/>
  <c r="CI5" i="61"/>
  <c r="CH5" i="61"/>
  <c r="CF5" i="61"/>
  <c r="CE5" i="61"/>
  <c r="CD5" i="61"/>
  <c r="CC5" i="61"/>
  <c r="CA5" i="61"/>
  <c r="BY5" i="61"/>
  <c r="CI4" i="61"/>
  <c r="CH4" i="61"/>
  <c r="CF4" i="61"/>
  <c r="CE4" i="61"/>
  <c r="CD4" i="61"/>
  <c r="CC4" i="61"/>
  <c r="CA4" i="61"/>
  <c r="BY4" i="61"/>
  <c r="CI3" i="61"/>
  <c r="CH3" i="61"/>
  <c r="CE3" i="61"/>
  <c r="CD3" i="61"/>
  <c r="CC3" i="61"/>
  <c r="CA3" i="61"/>
  <c r="BY3" i="61"/>
  <c r="AT61" i="61"/>
  <c r="AT62" i="61"/>
  <c r="H51" i="8"/>
  <c r="G51" i="8"/>
  <c r="F51" i="8"/>
  <c r="E51" i="8"/>
  <c r="D51" i="8"/>
  <c r="C51" i="8"/>
  <c r="B51" i="8"/>
  <c r="H50" i="8"/>
  <c r="G50" i="8"/>
  <c r="F50" i="8"/>
  <c r="E50" i="8"/>
  <c r="D50" i="8"/>
  <c r="C50" i="8"/>
  <c r="B50" i="8"/>
  <c r="H49" i="8"/>
  <c r="G49" i="8"/>
  <c r="F49" i="8"/>
  <c r="E49" i="8"/>
  <c r="D49" i="8"/>
  <c r="C49" i="8"/>
  <c r="CB49" i="8" s="1"/>
  <c r="B49" i="8"/>
  <c r="B62" i="14"/>
  <c r="C62" i="14"/>
  <c r="D62" i="14"/>
  <c r="E62" i="14"/>
  <c r="F62" i="14"/>
  <c r="G62" i="14"/>
  <c r="H62" i="14"/>
  <c r="B13" i="20" s="1"/>
  <c r="I62" i="14"/>
  <c r="J62" i="14"/>
  <c r="C13" i="20" s="1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I13" i="20" s="1"/>
  <c r="AQ62" i="14"/>
  <c r="AR62" i="14"/>
  <c r="C14" i="21" s="1"/>
  <c r="AS62" i="14"/>
  <c r="AT62" i="14"/>
  <c r="K13" i="20" s="1"/>
  <c r="AU62" i="14"/>
  <c r="AV62" i="14"/>
  <c r="AW62" i="14"/>
  <c r="AX62" i="14"/>
  <c r="AY62" i="14"/>
  <c r="AZ62" i="14"/>
  <c r="BA62" i="14"/>
  <c r="BB62" i="14"/>
  <c r="BB66" i="14" s="1"/>
  <c r="BC62" i="14"/>
  <c r="BD62" i="14"/>
  <c r="M13" i="20" s="1"/>
  <c r="BE62" i="14"/>
  <c r="BF62" i="14"/>
  <c r="O13" i="20" s="1"/>
  <c r="BG62" i="14"/>
  <c r="BH62" i="14"/>
  <c r="BI62" i="14"/>
  <c r="BJ62" i="14"/>
  <c r="BK62" i="14"/>
  <c r="BL62" i="14"/>
  <c r="F14" i="21" s="1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Q13" i="20" s="1"/>
  <c r="BY62" i="14"/>
  <c r="BZ62" i="14"/>
  <c r="S13" i="20" s="1"/>
  <c r="CA62" i="14"/>
  <c r="CB62" i="14"/>
  <c r="T13" i="20" s="1"/>
  <c r="CC62" i="14"/>
  <c r="CD62" i="14"/>
  <c r="U13" i="20" s="1"/>
  <c r="CE62" i="14"/>
  <c r="CF62" i="14"/>
  <c r="CG62" i="14"/>
  <c r="CH62" i="14"/>
  <c r="CI62" i="14"/>
  <c r="CJ62" i="14"/>
  <c r="CK62" i="14"/>
  <c r="CL62" i="14"/>
  <c r="CM62" i="14"/>
  <c r="CN62" i="14"/>
  <c r="H14" i="21" s="1"/>
  <c r="CO62" i="14"/>
  <c r="CP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G23" i="21"/>
  <c r="F23" i="21"/>
  <c r="E23" i="21"/>
  <c r="D23" i="21"/>
  <c r="C23" i="21"/>
  <c r="B23" i="21"/>
  <c r="H19" i="21"/>
  <c r="G19" i="21"/>
  <c r="F19" i="21"/>
  <c r="E19" i="21"/>
  <c r="D19" i="21"/>
  <c r="C19" i="21"/>
  <c r="B19" i="21"/>
  <c r="H18" i="21"/>
  <c r="G18" i="21"/>
  <c r="F18" i="21"/>
  <c r="E18" i="21"/>
  <c r="D18" i="21"/>
  <c r="C18" i="21"/>
  <c r="B18" i="21"/>
  <c r="C9" i="21"/>
  <c r="H51" i="6"/>
  <c r="G51" i="6"/>
  <c r="F51" i="6"/>
  <c r="E51" i="6"/>
  <c r="D51" i="6"/>
  <c r="C51" i="6"/>
  <c r="B51" i="6"/>
  <c r="H50" i="6"/>
  <c r="G50" i="6"/>
  <c r="F50" i="6"/>
  <c r="E50" i="6"/>
  <c r="D50" i="6"/>
  <c r="C50" i="6"/>
  <c r="B50" i="6"/>
  <c r="H49" i="6"/>
  <c r="G49" i="6"/>
  <c r="F49" i="6"/>
  <c r="E49" i="6"/>
  <c r="D49" i="6"/>
  <c r="C49" i="6"/>
  <c r="B49" i="6"/>
  <c r="H51" i="7"/>
  <c r="G51" i="7"/>
  <c r="F51" i="7"/>
  <c r="E51" i="7"/>
  <c r="D51" i="7"/>
  <c r="C51" i="7"/>
  <c r="B51" i="7"/>
  <c r="H50" i="7"/>
  <c r="G50" i="7"/>
  <c r="F50" i="7"/>
  <c r="E50" i="7"/>
  <c r="D50" i="7"/>
  <c r="C50" i="7"/>
  <c r="B50" i="7"/>
  <c r="H49" i="7"/>
  <c r="G49" i="7"/>
  <c r="F49" i="7"/>
  <c r="E49" i="7"/>
  <c r="D49" i="7"/>
  <c r="C49" i="7"/>
  <c r="B49" i="7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AQ18" i="59" s="1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C18" i="59"/>
  <c r="AR18" i="59" s="1"/>
  <c r="B18" i="59"/>
  <c r="AN17" i="59"/>
  <c r="AM17" i="59"/>
  <c r="AL17" i="59"/>
  <c r="AK17" i="59"/>
  <c r="AJ17" i="59"/>
  <c r="AI17" i="59"/>
  <c r="AH17" i="59"/>
  <c r="U21" i="20" s="1"/>
  <c r="AG17" i="59"/>
  <c r="AF17" i="59"/>
  <c r="AE17" i="59"/>
  <c r="AD17" i="59"/>
  <c r="AC17" i="59"/>
  <c r="AB17" i="59"/>
  <c r="AA17" i="59"/>
  <c r="J21" i="20" s="1"/>
  <c r="Z17" i="59"/>
  <c r="I21" i="20" s="1"/>
  <c r="Y17" i="59"/>
  <c r="X17" i="59"/>
  <c r="W17" i="59"/>
  <c r="V17" i="59"/>
  <c r="U17" i="59"/>
  <c r="T17" i="59"/>
  <c r="F21" i="20" s="1"/>
  <c r="S17" i="59"/>
  <c r="R17" i="59"/>
  <c r="Q17" i="59"/>
  <c r="P17" i="59"/>
  <c r="O17" i="59"/>
  <c r="N17" i="59"/>
  <c r="M17" i="59"/>
  <c r="L17" i="59"/>
  <c r="C21" i="20" s="1"/>
  <c r="K17" i="59"/>
  <c r="J17" i="59"/>
  <c r="B21" i="20" s="1"/>
  <c r="I17" i="59"/>
  <c r="H17" i="59"/>
  <c r="G17" i="59"/>
  <c r="F17" i="59"/>
  <c r="C17" i="59"/>
  <c r="AR17" i="59"/>
  <c r="B17" i="59"/>
  <c r="AQ17" i="59"/>
  <c r="AR16" i="59"/>
  <c r="AQ16" i="59"/>
  <c r="AR15" i="59"/>
  <c r="AQ15" i="59"/>
  <c r="AR14" i="59"/>
  <c r="AQ14" i="59"/>
  <c r="AR13" i="59"/>
  <c r="AQ13" i="59"/>
  <c r="AR12" i="59"/>
  <c r="AQ12" i="59"/>
  <c r="AR11" i="59"/>
  <c r="AQ11" i="59"/>
  <c r="AR10" i="59"/>
  <c r="AQ10" i="59"/>
  <c r="AR9" i="59"/>
  <c r="AQ9" i="59"/>
  <c r="AR8" i="59"/>
  <c r="AQ8" i="59"/>
  <c r="AR7" i="59"/>
  <c r="AQ7" i="59"/>
  <c r="AR6" i="59"/>
  <c r="AQ6" i="59"/>
  <c r="AR5" i="59"/>
  <c r="AQ5" i="59"/>
  <c r="AR4" i="59"/>
  <c r="AQ4" i="59"/>
  <c r="AR3" i="59"/>
  <c r="AQ3" i="59"/>
  <c r="BW11" i="57"/>
  <c r="BV11" i="57"/>
  <c r="BU11" i="57"/>
  <c r="BS11" i="57"/>
  <c r="BR11" i="57"/>
  <c r="BQ11" i="57"/>
  <c r="BP11" i="57"/>
  <c r="BO11" i="57"/>
  <c r="CE11" i="57" s="1"/>
  <c r="BN11" i="57"/>
  <c r="BM11" i="57"/>
  <c r="BL11" i="57"/>
  <c r="BK11" i="57"/>
  <c r="BJ11" i="57"/>
  <c r="BI11" i="57"/>
  <c r="BH11" i="57"/>
  <c r="BG11" i="57"/>
  <c r="BF11" i="57"/>
  <c r="BE11" i="57"/>
  <c r="BD11" i="57"/>
  <c r="BC11" i="57"/>
  <c r="BB11" i="57"/>
  <c r="BA11" i="57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AI11" i="57"/>
  <c r="AH11" i="57"/>
  <c r="AG11" i="57"/>
  <c r="AE11" i="57"/>
  <c r="AD11" i="57"/>
  <c r="AC11" i="57"/>
  <c r="AB11" i="57"/>
  <c r="AA11" i="57"/>
  <c r="Y11" i="57"/>
  <c r="X11" i="57"/>
  <c r="W11" i="57"/>
  <c r="V11" i="57"/>
  <c r="U11" i="57"/>
  <c r="T11" i="57"/>
  <c r="S11" i="57"/>
  <c r="Q11" i="57"/>
  <c r="P11" i="57"/>
  <c r="O11" i="57"/>
  <c r="N11" i="57"/>
  <c r="M11" i="57"/>
  <c r="H11" i="57"/>
  <c r="CF11" i="57" s="1"/>
  <c r="G11" i="57"/>
  <c r="F11" i="57"/>
  <c r="CD11" i="57" s="1"/>
  <c r="E11" i="57"/>
  <c r="CC11" i="57" s="1"/>
  <c r="D11" i="57"/>
  <c r="CB11" i="57" s="1"/>
  <c r="C11" i="57"/>
  <c r="CA11" i="57" s="1"/>
  <c r="B11" i="57"/>
  <c r="BZ11" i="57" s="1"/>
  <c r="BW10" i="57"/>
  <c r="BV10" i="57"/>
  <c r="BU10" i="57"/>
  <c r="BS10" i="57"/>
  <c r="BR10" i="57"/>
  <c r="BQ10" i="57"/>
  <c r="V22" i="20" s="1"/>
  <c r="BP10" i="57"/>
  <c r="U22" i="20" s="1"/>
  <c r="BO10" i="57"/>
  <c r="T22" i="20" s="1"/>
  <c r="BN10" i="57"/>
  <c r="S22" i="20" s="1"/>
  <c r="BM10" i="57"/>
  <c r="R22" i="20" s="1"/>
  <c r="BL10" i="57"/>
  <c r="Q22" i="20" s="1"/>
  <c r="BK10" i="57"/>
  <c r="BJ10" i="57"/>
  <c r="BI10" i="57"/>
  <c r="BH10" i="57"/>
  <c r="BG10" i="57"/>
  <c r="BF10" i="57"/>
  <c r="BE10" i="57"/>
  <c r="BD10" i="57"/>
  <c r="BC10" i="57"/>
  <c r="BB10" i="57"/>
  <c r="P22" i="20"/>
  <c r="BA10" i="57"/>
  <c r="AZ10" i="57"/>
  <c r="AY10" i="57"/>
  <c r="AX10" i="57"/>
  <c r="AW10" i="57"/>
  <c r="O22" i="20"/>
  <c r="AV10" i="57"/>
  <c r="N22" i="20"/>
  <c r="AU10" i="57"/>
  <c r="M22" i="20"/>
  <c r="AT10" i="57"/>
  <c r="AS10" i="57"/>
  <c r="AR10" i="57"/>
  <c r="AQ10" i="57"/>
  <c r="AP10" i="57"/>
  <c r="AO10" i="57"/>
  <c r="AN10" i="57"/>
  <c r="L22" i="20"/>
  <c r="AM10" i="57"/>
  <c r="K22" i="20"/>
  <c r="AL10" i="57"/>
  <c r="AK10" i="57"/>
  <c r="AJ10" i="57"/>
  <c r="J22" i="20"/>
  <c r="AI10" i="57"/>
  <c r="I22" i="20"/>
  <c r="AH10" i="57"/>
  <c r="AG10" i="57"/>
  <c r="AE10" i="57"/>
  <c r="AD10" i="57"/>
  <c r="AC10" i="57"/>
  <c r="H22" i="20"/>
  <c r="AB10" i="57"/>
  <c r="F22" i="20"/>
  <c r="AA10" i="57"/>
  <c r="Y10" i="57"/>
  <c r="X10" i="57"/>
  <c r="W10" i="57"/>
  <c r="V10" i="57"/>
  <c r="U10" i="57"/>
  <c r="E22" i="20" s="1"/>
  <c r="T10" i="57"/>
  <c r="S10" i="57"/>
  <c r="C22" i="20" s="1"/>
  <c r="Q10" i="57"/>
  <c r="B22" i="20" s="1"/>
  <c r="P10" i="57"/>
  <c r="O10" i="57"/>
  <c r="N10" i="57"/>
  <c r="M10" i="57"/>
  <c r="H10" i="57"/>
  <c r="G10" i="57"/>
  <c r="F10" i="57"/>
  <c r="CD10" i="57" s="1"/>
  <c r="E10" i="57"/>
  <c r="D10" i="57"/>
  <c r="C10" i="57"/>
  <c r="CA10" i="57" s="1"/>
  <c r="B10" i="57"/>
  <c r="CF9" i="57"/>
  <c r="CE9" i="57"/>
  <c r="CD9" i="57"/>
  <c r="CC9" i="57"/>
  <c r="CB9" i="57"/>
  <c r="CA9" i="57"/>
  <c r="BZ9" i="57"/>
  <c r="CF8" i="57"/>
  <c r="CE8" i="57"/>
  <c r="CD8" i="57"/>
  <c r="CC8" i="57"/>
  <c r="CB8" i="57"/>
  <c r="CA8" i="57"/>
  <c r="BZ8" i="57"/>
  <c r="BY8" i="57"/>
  <c r="CF7" i="57"/>
  <c r="CE7" i="57"/>
  <c r="CD7" i="57"/>
  <c r="CC7" i="57"/>
  <c r="CB7" i="57"/>
  <c r="CA7" i="57"/>
  <c r="BZ7" i="57"/>
  <c r="BY7" i="57"/>
  <c r="CF6" i="57"/>
  <c r="CE6" i="57"/>
  <c r="CD6" i="57"/>
  <c r="CC6" i="57"/>
  <c r="CB6" i="57"/>
  <c r="CA6" i="57"/>
  <c r="BZ6" i="57"/>
  <c r="BY6" i="57"/>
  <c r="CF5" i="57"/>
  <c r="CE5" i="57"/>
  <c r="CD5" i="57"/>
  <c r="CC5" i="57"/>
  <c r="CB5" i="57"/>
  <c r="CA5" i="57"/>
  <c r="BZ5" i="57"/>
  <c r="BY5" i="57"/>
  <c r="CF4" i="57"/>
  <c r="CE4" i="57"/>
  <c r="CD4" i="57"/>
  <c r="CC4" i="57"/>
  <c r="CB4" i="57"/>
  <c r="CA4" i="57"/>
  <c r="BZ4" i="57"/>
  <c r="BY4" i="57"/>
  <c r="CF3" i="57"/>
  <c r="CE3" i="57"/>
  <c r="CD3" i="57"/>
  <c r="CC3" i="57"/>
  <c r="CB3" i="57"/>
  <c r="CA3" i="57"/>
  <c r="BZ3" i="57"/>
  <c r="BY3" i="5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B65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B63" i="51"/>
  <c r="O62" i="51"/>
  <c r="N62" i="51"/>
  <c r="M62" i="51"/>
  <c r="L62" i="51"/>
  <c r="K62" i="51"/>
  <c r="J62" i="51"/>
  <c r="I62" i="51"/>
  <c r="H62" i="51"/>
  <c r="H8" i="21" s="1"/>
  <c r="G62" i="51"/>
  <c r="F62" i="51"/>
  <c r="F8" i="21" s="1"/>
  <c r="E62" i="51"/>
  <c r="E8" i="21" s="1"/>
  <c r="D62" i="51"/>
  <c r="D8" i="21" s="1"/>
  <c r="C62" i="51"/>
  <c r="B62" i="51"/>
  <c r="B8" i="21" s="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1" i="51"/>
  <c r="H64" i="4"/>
  <c r="G64" i="4"/>
  <c r="F64" i="4"/>
  <c r="E64" i="4"/>
  <c r="D64" i="4"/>
  <c r="C64" i="4"/>
  <c r="B64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O62" i="4"/>
  <c r="N62" i="4"/>
  <c r="M62" i="4"/>
  <c r="L62" i="4"/>
  <c r="K62" i="4"/>
  <c r="J62" i="4"/>
  <c r="I62" i="4"/>
  <c r="H62" i="4"/>
  <c r="G62" i="4"/>
  <c r="G7" i="21" s="1"/>
  <c r="F62" i="4"/>
  <c r="F7" i="21" s="1"/>
  <c r="E62" i="4"/>
  <c r="E7" i="21" s="1"/>
  <c r="D62" i="4"/>
  <c r="C62" i="4"/>
  <c r="B62" i="4"/>
  <c r="B7" i="21" s="1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AR61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N62" i="3"/>
  <c r="M62" i="3"/>
  <c r="L62" i="3"/>
  <c r="K62" i="3"/>
  <c r="J62" i="3"/>
  <c r="I62" i="3"/>
  <c r="H62" i="3"/>
  <c r="H21" i="21"/>
  <c r="G62" i="3"/>
  <c r="G21" i="21"/>
  <c r="F62" i="3"/>
  <c r="F21" i="21"/>
  <c r="E62" i="3"/>
  <c r="E21" i="21"/>
  <c r="D62" i="3"/>
  <c r="D21" i="21"/>
  <c r="C62" i="3"/>
  <c r="C21" i="21"/>
  <c r="B62" i="3"/>
  <c r="B21" i="21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D45" i="20"/>
  <c r="G45" i="20"/>
  <c r="V61" i="4"/>
  <c r="X61" i="4"/>
  <c r="C9" i="20" s="1"/>
  <c r="C39" i="20" s="1"/>
  <c r="Z61" i="4"/>
  <c r="AG61" i="4"/>
  <c r="AH61" i="4"/>
  <c r="H9" i="20"/>
  <c r="H39" i="20" s="1"/>
  <c r="AN61" i="4"/>
  <c r="AO61" i="4"/>
  <c r="J9" i="20" s="1"/>
  <c r="J39" i="20" s="1"/>
  <c r="AR61" i="4"/>
  <c r="K9" i="20" s="1"/>
  <c r="K39" i="20" s="1"/>
  <c r="AS61" i="4"/>
  <c r="L9" i="20" s="1"/>
  <c r="L39" i="20" s="1"/>
  <c r="AZ61" i="4"/>
  <c r="M9" i="20" s="1"/>
  <c r="M39" i="20" s="1"/>
  <c r="BA61" i="4"/>
  <c r="N9" i="20" s="1"/>
  <c r="N39" i="20" s="1"/>
  <c r="BB61" i="4"/>
  <c r="O9" i="20" s="1"/>
  <c r="O39" i="20" s="1"/>
  <c r="BG61" i="4"/>
  <c r="P9" i="20" s="1"/>
  <c r="P39" i="20" s="1"/>
  <c r="BQ61" i="4"/>
  <c r="Q9" i="20" s="1"/>
  <c r="Q39" i="20" s="1"/>
  <c r="BR61" i="4"/>
  <c r="R9" i="20" s="1"/>
  <c r="R39" i="20" s="1"/>
  <c r="BS61" i="4"/>
  <c r="BT61" i="4"/>
  <c r="T9" i="20" s="1"/>
  <c r="T39" i="20" s="1"/>
  <c r="BU61" i="4"/>
  <c r="U9" i="20" s="1"/>
  <c r="U39" i="20" s="1"/>
  <c r="BV61" i="4"/>
  <c r="B14" i="21"/>
  <c r="H13" i="20"/>
  <c r="CY57" i="14"/>
  <c r="CX57" i="14"/>
  <c r="CW57" i="14"/>
  <c r="CV57" i="14"/>
  <c r="C66" i="34"/>
  <c r="D66" i="34"/>
  <c r="E66" i="34"/>
  <c r="F66" i="34"/>
  <c r="G66" i="34"/>
  <c r="H66" i="34"/>
  <c r="B66" i="34"/>
  <c r="U61" i="25"/>
  <c r="V61" i="25"/>
  <c r="W61" i="25"/>
  <c r="X61" i="25"/>
  <c r="Y61" i="25"/>
  <c r="Z61" i="25"/>
  <c r="AA61" i="25"/>
  <c r="AB61" i="25"/>
  <c r="AC61" i="25"/>
  <c r="AD61" i="25"/>
  <c r="D28" i="20" s="1"/>
  <c r="AE61" i="25"/>
  <c r="AF61" i="25"/>
  <c r="AG61" i="25"/>
  <c r="AH61" i="25"/>
  <c r="AI61" i="25"/>
  <c r="AJ61" i="25"/>
  <c r="AK61" i="25"/>
  <c r="AL61" i="25"/>
  <c r="F28" i="20" s="1"/>
  <c r="F43" i="20" s="1"/>
  <c r="AM61" i="25"/>
  <c r="AN61" i="25"/>
  <c r="H28" i="20" s="1"/>
  <c r="H43" i="20" s="1"/>
  <c r="AO61" i="25"/>
  <c r="AP61" i="25"/>
  <c r="AQ61" i="25"/>
  <c r="AR61" i="25"/>
  <c r="AS61" i="25"/>
  <c r="AT61" i="25"/>
  <c r="I28" i="20" s="1"/>
  <c r="I43" i="20" s="1"/>
  <c r="AU61" i="25"/>
  <c r="AV61" i="25"/>
  <c r="AW61" i="25"/>
  <c r="AX61" i="25"/>
  <c r="K28" i="20" s="1"/>
  <c r="K43" i="20" s="1"/>
  <c r="AY61" i="25"/>
  <c r="AZ61" i="25"/>
  <c r="BA61" i="25"/>
  <c r="BB61" i="25"/>
  <c r="BC61" i="25"/>
  <c r="BD61" i="25"/>
  <c r="BE61" i="25"/>
  <c r="BF61" i="25"/>
  <c r="M28" i="20" s="1"/>
  <c r="M43" i="20" s="1"/>
  <c r="BG61" i="25"/>
  <c r="BH61" i="25"/>
  <c r="O28" i="20" s="1"/>
  <c r="O43" i="20" s="1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R28" i="20" s="1"/>
  <c r="R43" i="20" s="1"/>
  <c r="BY61" i="25"/>
  <c r="BZ61" i="25"/>
  <c r="T28" i="20" s="1"/>
  <c r="T43" i="20" s="1"/>
  <c r="CA61" i="25"/>
  <c r="CB61" i="25"/>
  <c r="V28" i="20" s="1"/>
  <c r="V43" i="20" s="1"/>
  <c r="CC61" i="25"/>
  <c r="CD61" i="25"/>
  <c r="CE61" i="25"/>
  <c r="CF61" i="25"/>
  <c r="CG61" i="25"/>
  <c r="CH61" i="25"/>
  <c r="U62" i="25"/>
  <c r="V62" i="25"/>
  <c r="W62" i="25"/>
  <c r="X62" i="25"/>
  <c r="Y62" i="25"/>
  <c r="Z62" i="25"/>
  <c r="AA62" i="25"/>
  <c r="AB62" i="25"/>
  <c r="CX62" i="25" s="1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T62" i="25"/>
  <c r="T61" i="25"/>
  <c r="U61" i="12"/>
  <c r="V61" i="12"/>
  <c r="W61" i="12"/>
  <c r="X61" i="12"/>
  <c r="Y61" i="12"/>
  <c r="Z61" i="12"/>
  <c r="AA61" i="12"/>
  <c r="AB61" i="12"/>
  <c r="AC61" i="12"/>
  <c r="AD61" i="12"/>
  <c r="CS61" i="12" s="1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CN61" i="12" s="1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F27" i="20" s="1"/>
  <c r="F42" i="20" s="1"/>
  <c r="AM62" i="12"/>
  <c r="AN62" i="12"/>
  <c r="H27" i="20" s="1"/>
  <c r="H42" i="20" s="1"/>
  <c r="AO62" i="12"/>
  <c r="AP62" i="12"/>
  <c r="AQ62" i="12"/>
  <c r="AR62" i="12"/>
  <c r="AS62" i="12"/>
  <c r="AT62" i="12"/>
  <c r="I27" i="20" s="1"/>
  <c r="I42" i="20" s="1"/>
  <c r="AU62" i="12"/>
  <c r="J27" i="20" s="1"/>
  <c r="J42" i="20" s="1"/>
  <c r="AV62" i="12"/>
  <c r="AW62" i="12"/>
  <c r="AX62" i="12"/>
  <c r="K27" i="20"/>
  <c r="K42" i="20" s="1"/>
  <c r="AY62" i="12"/>
  <c r="AZ62" i="12"/>
  <c r="BA62" i="12"/>
  <c r="BB62" i="12"/>
  <c r="BC62" i="12"/>
  <c r="BD62" i="12"/>
  <c r="BE62" i="12"/>
  <c r="BF62" i="12"/>
  <c r="M27" i="20" s="1"/>
  <c r="M42" i="20" s="1"/>
  <c r="BG62" i="12"/>
  <c r="N27" i="20" s="1"/>
  <c r="N42" i="20" s="1"/>
  <c r="BH62" i="12"/>
  <c r="O27" i="20" s="1"/>
  <c r="O42" i="20" s="1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R27" i="20" s="1"/>
  <c r="R42" i="20" s="1"/>
  <c r="BY62" i="12"/>
  <c r="BZ62" i="12"/>
  <c r="T27" i="20" s="1"/>
  <c r="T42" i="20" s="1"/>
  <c r="CA62" i="12"/>
  <c r="CB62" i="12"/>
  <c r="V27" i="20" s="1"/>
  <c r="V42" i="20" s="1"/>
  <c r="CC62" i="12"/>
  <c r="CD62" i="12"/>
  <c r="CE62" i="12"/>
  <c r="CF62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CM63" i="12" s="1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CO63" i="12" s="1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T63" i="12"/>
  <c r="T62" i="12"/>
  <c r="T61" i="12"/>
  <c r="J5" i="20"/>
  <c r="G63" i="56"/>
  <c r="F63" i="56"/>
  <c r="B63" i="56"/>
  <c r="G62" i="56"/>
  <c r="F62" i="56"/>
  <c r="B62" i="56"/>
  <c r="G61" i="56"/>
  <c r="F61" i="56"/>
  <c r="B61" i="56"/>
  <c r="K60" i="56"/>
  <c r="K58" i="56"/>
  <c r="K57" i="56"/>
  <c r="K56" i="56"/>
  <c r="K55" i="56"/>
  <c r="K54" i="56"/>
  <c r="K53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K40" i="56"/>
  <c r="K39" i="56"/>
  <c r="K38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K11" i="56"/>
  <c r="K10" i="56"/>
  <c r="K9" i="56"/>
  <c r="K8" i="56"/>
  <c r="K7" i="56"/>
  <c r="K6" i="56"/>
  <c r="K5" i="56"/>
  <c r="K4" i="56"/>
  <c r="K3" i="56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L63" i="11"/>
  <c r="L62" i="11"/>
  <c r="L61" i="11"/>
  <c r="BY3" i="11"/>
  <c r="BZ3" i="11"/>
  <c r="CA3" i="11"/>
  <c r="CB3" i="11"/>
  <c r="CC3" i="11"/>
  <c r="BY4" i="11"/>
  <c r="BZ4" i="11"/>
  <c r="CA4" i="11"/>
  <c r="CB4" i="11"/>
  <c r="CC4" i="11"/>
  <c r="BY5" i="11"/>
  <c r="BZ5" i="11"/>
  <c r="CA5" i="11"/>
  <c r="CB5" i="11"/>
  <c r="CC5" i="11"/>
  <c r="BY6" i="11"/>
  <c r="BZ6" i="11"/>
  <c r="CA6" i="11"/>
  <c r="CB6" i="11"/>
  <c r="CC6" i="11"/>
  <c r="BY7" i="11"/>
  <c r="BZ7" i="11"/>
  <c r="CA7" i="11"/>
  <c r="CB7" i="11"/>
  <c r="CC7" i="11"/>
  <c r="BY8" i="11"/>
  <c r="BZ8" i="11"/>
  <c r="CA8" i="11"/>
  <c r="CB8" i="11"/>
  <c r="CC8" i="11"/>
  <c r="BY9" i="11"/>
  <c r="BZ9" i="11"/>
  <c r="CA9" i="11"/>
  <c r="CB9" i="11"/>
  <c r="CC9" i="11"/>
  <c r="BY10" i="11"/>
  <c r="BZ10" i="11"/>
  <c r="CA10" i="11"/>
  <c r="CB10" i="11"/>
  <c r="CC10" i="11"/>
  <c r="BY11" i="11"/>
  <c r="BZ11" i="11"/>
  <c r="CA11" i="11"/>
  <c r="CB11" i="11"/>
  <c r="CC11" i="11"/>
  <c r="BY12" i="11"/>
  <c r="BZ12" i="11"/>
  <c r="CA12" i="11"/>
  <c r="CB12" i="11"/>
  <c r="CC12" i="11"/>
  <c r="BY13" i="11"/>
  <c r="BZ13" i="11"/>
  <c r="CA13" i="11"/>
  <c r="CB13" i="11"/>
  <c r="CC13" i="11"/>
  <c r="BY14" i="11"/>
  <c r="BZ14" i="11"/>
  <c r="CA14" i="11"/>
  <c r="CB14" i="11"/>
  <c r="CC14" i="11"/>
  <c r="BY15" i="11"/>
  <c r="BZ15" i="11"/>
  <c r="CA15" i="11"/>
  <c r="CB15" i="11"/>
  <c r="CC15" i="11"/>
  <c r="BY16" i="11"/>
  <c r="BZ16" i="11"/>
  <c r="CA16" i="11"/>
  <c r="CB16" i="11"/>
  <c r="CC16" i="11"/>
  <c r="BY17" i="11"/>
  <c r="BZ17" i="11"/>
  <c r="CA17" i="11"/>
  <c r="CB17" i="11"/>
  <c r="CC17" i="11"/>
  <c r="BY18" i="11"/>
  <c r="BZ18" i="11"/>
  <c r="CA18" i="11"/>
  <c r="CB18" i="11"/>
  <c r="CC18" i="11"/>
  <c r="BY19" i="11"/>
  <c r="BZ19" i="11"/>
  <c r="CA19" i="11"/>
  <c r="CB19" i="11"/>
  <c r="CC19" i="11"/>
  <c r="BY20" i="11"/>
  <c r="BZ20" i="11"/>
  <c r="CA20" i="11"/>
  <c r="CB20" i="11"/>
  <c r="CC20" i="11"/>
  <c r="BY21" i="11"/>
  <c r="BZ21" i="11"/>
  <c r="CA21" i="11"/>
  <c r="CB21" i="11"/>
  <c r="CC21" i="11"/>
  <c r="BY22" i="11"/>
  <c r="BZ22" i="11"/>
  <c r="CA22" i="11"/>
  <c r="CB22" i="11"/>
  <c r="CC22" i="11"/>
  <c r="BY23" i="11"/>
  <c r="BZ23" i="11"/>
  <c r="CA23" i="11"/>
  <c r="CB23" i="11"/>
  <c r="CC23" i="11"/>
  <c r="BY24" i="11"/>
  <c r="BZ24" i="11"/>
  <c r="CA24" i="11"/>
  <c r="CB24" i="11"/>
  <c r="CC24" i="11"/>
  <c r="BY25" i="11"/>
  <c r="BZ25" i="11"/>
  <c r="CA25" i="11"/>
  <c r="CB25" i="11"/>
  <c r="CC25" i="11"/>
  <c r="BY26" i="11"/>
  <c r="BZ26" i="11"/>
  <c r="CA26" i="11"/>
  <c r="CB26" i="11"/>
  <c r="CC26" i="11"/>
  <c r="BY27" i="11"/>
  <c r="BZ27" i="11"/>
  <c r="CA27" i="11"/>
  <c r="CB27" i="11"/>
  <c r="CC27" i="11"/>
  <c r="BY28" i="11"/>
  <c r="BZ28" i="11"/>
  <c r="CA28" i="11"/>
  <c r="CB28" i="11"/>
  <c r="CC28" i="11"/>
  <c r="BY29" i="11"/>
  <c r="BZ29" i="11"/>
  <c r="CA29" i="11"/>
  <c r="CB29" i="11"/>
  <c r="CC29" i="11"/>
  <c r="BY30" i="11"/>
  <c r="BZ30" i="11"/>
  <c r="CA30" i="11"/>
  <c r="CB30" i="11"/>
  <c r="CC30" i="11"/>
  <c r="BY31" i="11"/>
  <c r="BZ31" i="11"/>
  <c r="CA31" i="11"/>
  <c r="CB31" i="11"/>
  <c r="CC31" i="11"/>
  <c r="BY32" i="11"/>
  <c r="BZ32" i="11"/>
  <c r="CA32" i="11"/>
  <c r="CB32" i="11"/>
  <c r="CC32" i="11"/>
  <c r="BY33" i="11"/>
  <c r="BZ33" i="11"/>
  <c r="CA33" i="11"/>
  <c r="CB33" i="11"/>
  <c r="CC33" i="11"/>
  <c r="BY34" i="11"/>
  <c r="BZ34" i="11"/>
  <c r="CA34" i="11"/>
  <c r="CB34" i="11"/>
  <c r="CC34" i="11"/>
  <c r="BY35" i="11"/>
  <c r="BZ35" i="11"/>
  <c r="CA35" i="11"/>
  <c r="CB35" i="11"/>
  <c r="CC35" i="11"/>
  <c r="BY36" i="11"/>
  <c r="BZ36" i="11"/>
  <c r="CA36" i="11"/>
  <c r="CB36" i="11"/>
  <c r="CC36" i="11"/>
  <c r="BY37" i="11"/>
  <c r="BZ37" i="11"/>
  <c r="CA37" i="11"/>
  <c r="CB37" i="11"/>
  <c r="CC37" i="11"/>
  <c r="BY38" i="11"/>
  <c r="BZ38" i="11"/>
  <c r="CA38" i="11"/>
  <c r="CB38" i="11"/>
  <c r="CC38" i="11"/>
  <c r="BY39" i="11"/>
  <c r="BZ39" i="11"/>
  <c r="CA39" i="11"/>
  <c r="CB39" i="11"/>
  <c r="CC39" i="11"/>
  <c r="BY40" i="11"/>
  <c r="BZ40" i="11"/>
  <c r="CA40" i="11"/>
  <c r="CB40" i="11"/>
  <c r="CC40" i="11"/>
  <c r="BY41" i="11"/>
  <c r="BZ41" i="11"/>
  <c r="CA41" i="11"/>
  <c r="CB41" i="11"/>
  <c r="CC41" i="11"/>
  <c r="BY42" i="11"/>
  <c r="BZ42" i="11"/>
  <c r="CA42" i="11"/>
  <c r="CB42" i="11"/>
  <c r="CC42" i="11"/>
  <c r="BY43" i="11"/>
  <c r="BZ43" i="11"/>
  <c r="CA43" i="11"/>
  <c r="CB43" i="11"/>
  <c r="CC43" i="11"/>
  <c r="BY44" i="11"/>
  <c r="BZ44" i="11"/>
  <c r="CA44" i="11"/>
  <c r="CB44" i="11"/>
  <c r="CC44" i="11"/>
  <c r="BY45" i="11"/>
  <c r="BZ45" i="11"/>
  <c r="CA45" i="11"/>
  <c r="CB45" i="11"/>
  <c r="CC45" i="11"/>
  <c r="BY46" i="11"/>
  <c r="BZ46" i="11"/>
  <c r="CA46" i="11"/>
  <c r="CB46" i="11"/>
  <c r="CC46" i="11"/>
  <c r="BY47" i="11"/>
  <c r="BZ47" i="11"/>
  <c r="CA47" i="11"/>
  <c r="CB47" i="11"/>
  <c r="CC47" i="11"/>
  <c r="BY48" i="11"/>
  <c r="BZ48" i="11"/>
  <c r="CA48" i="11"/>
  <c r="CB48" i="11"/>
  <c r="CC48" i="11"/>
  <c r="BY49" i="11"/>
  <c r="BZ49" i="11"/>
  <c r="CA49" i="11"/>
  <c r="CB49" i="11"/>
  <c r="CC49" i="11"/>
  <c r="BY50" i="11"/>
  <c r="BZ50" i="11"/>
  <c r="CA50" i="11"/>
  <c r="CB50" i="11"/>
  <c r="CC50" i="11"/>
  <c r="BY51" i="11"/>
  <c r="BZ51" i="11"/>
  <c r="CA51" i="11"/>
  <c r="CB51" i="11"/>
  <c r="CC51" i="11"/>
  <c r="BY52" i="11"/>
  <c r="BZ52" i="11"/>
  <c r="CA52" i="11"/>
  <c r="CB52" i="11"/>
  <c r="CC52" i="11"/>
  <c r="BY53" i="11"/>
  <c r="BZ53" i="11"/>
  <c r="CA53" i="11"/>
  <c r="CB53" i="11"/>
  <c r="CC53" i="11"/>
  <c r="BY54" i="11"/>
  <c r="BZ54" i="11"/>
  <c r="CA54" i="11"/>
  <c r="CB54" i="11"/>
  <c r="CC54" i="11"/>
  <c r="BY55" i="11"/>
  <c r="BZ55" i="11"/>
  <c r="CA55" i="11"/>
  <c r="CB55" i="11"/>
  <c r="CC55" i="11"/>
  <c r="BY56" i="11"/>
  <c r="BZ56" i="11"/>
  <c r="CA56" i="11"/>
  <c r="CB56" i="11"/>
  <c r="CC56" i="11"/>
  <c r="BY57" i="11"/>
  <c r="BZ57" i="11"/>
  <c r="CA57" i="11"/>
  <c r="CB57" i="11"/>
  <c r="CC57" i="11"/>
  <c r="BY58" i="11"/>
  <c r="BZ58" i="11"/>
  <c r="CA58" i="11"/>
  <c r="CB58" i="11"/>
  <c r="CC58" i="11"/>
  <c r="BY59" i="11"/>
  <c r="BZ59" i="11"/>
  <c r="CA59" i="11"/>
  <c r="CB59" i="11"/>
  <c r="CC59" i="11"/>
  <c r="BY60" i="11"/>
  <c r="BZ60" i="11"/>
  <c r="CA60" i="11"/>
  <c r="CB60" i="11"/>
  <c r="CC60" i="11"/>
  <c r="T61" i="27"/>
  <c r="T62" i="27" s="1"/>
  <c r="U61" i="27"/>
  <c r="U62" i="27" s="1"/>
  <c r="V61" i="27"/>
  <c r="W61" i="27"/>
  <c r="W62" i="27" s="1"/>
  <c r="X61" i="27"/>
  <c r="X62" i="27" s="1"/>
  <c r="Y61" i="27"/>
  <c r="Y62" i="27" s="1"/>
  <c r="Z61" i="27"/>
  <c r="Z62" i="27" s="1"/>
  <c r="AA61" i="27"/>
  <c r="AA62" i="27" s="1"/>
  <c r="AB61" i="27"/>
  <c r="AB62" i="27" s="1"/>
  <c r="AC61" i="27"/>
  <c r="AC62" i="27" s="1"/>
  <c r="AD61" i="27"/>
  <c r="AE61" i="27"/>
  <c r="AE62" i="27" s="1"/>
  <c r="AF61" i="27"/>
  <c r="AF62" i="27" s="1"/>
  <c r="AG61" i="27"/>
  <c r="AG62" i="27" s="1"/>
  <c r="AH61" i="27"/>
  <c r="AI61" i="27"/>
  <c r="AI62" i="27" s="1"/>
  <c r="AJ61" i="27"/>
  <c r="AJ62" i="27" s="1"/>
  <c r="AK61" i="27"/>
  <c r="AK62" i="27" s="1"/>
  <c r="AL61" i="27"/>
  <c r="AL62" i="27" s="1"/>
  <c r="AM61" i="27"/>
  <c r="AM62" i="27" s="1"/>
  <c r="AN61" i="27"/>
  <c r="AN62" i="27" s="1"/>
  <c r="AO61" i="27"/>
  <c r="AO62" i="27" s="1"/>
  <c r="AP61" i="27"/>
  <c r="AP62" i="27" s="1"/>
  <c r="AQ61" i="27"/>
  <c r="AQ62" i="27" s="1"/>
  <c r="AR61" i="27"/>
  <c r="AR62" i="27" s="1"/>
  <c r="AS61" i="27"/>
  <c r="AS62" i="27" s="1"/>
  <c r="AT61" i="27"/>
  <c r="AT62" i="27" s="1"/>
  <c r="AU61" i="27"/>
  <c r="AU62" i="27" s="1"/>
  <c r="AV61" i="27"/>
  <c r="AV62" i="27" s="1"/>
  <c r="AW61" i="27"/>
  <c r="AW62" i="27" s="1"/>
  <c r="AX61" i="27"/>
  <c r="AX62" i="27" s="1"/>
  <c r="AY61" i="27"/>
  <c r="AY62" i="27" s="1"/>
  <c r="AZ61" i="27"/>
  <c r="AZ62" i="27" s="1"/>
  <c r="BA61" i="27"/>
  <c r="BA62" i="27" s="1"/>
  <c r="BB61" i="27"/>
  <c r="BB62" i="27" s="1"/>
  <c r="BC61" i="27"/>
  <c r="BC62" i="27" s="1"/>
  <c r="BD61" i="27"/>
  <c r="BD62" i="27" s="1"/>
  <c r="BE61" i="27"/>
  <c r="BE62" i="27" s="1"/>
  <c r="BF61" i="27"/>
  <c r="BF62" i="27" s="1"/>
  <c r="BG61" i="27"/>
  <c r="BG62" i="27" s="1"/>
  <c r="BH61" i="27"/>
  <c r="BH62" i="27"/>
  <c r="BI61" i="27"/>
  <c r="BI62" i="27"/>
  <c r="BJ61" i="27"/>
  <c r="BK61" i="27"/>
  <c r="BK62" i="27" s="1"/>
  <c r="BL61" i="27"/>
  <c r="BL62" i="27" s="1"/>
  <c r="BM61" i="27"/>
  <c r="BM62" i="27" s="1"/>
  <c r="BN61" i="27"/>
  <c r="BO61" i="27"/>
  <c r="BO62" i="27" s="1"/>
  <c r="BP61" i="27"/>
  <c r="BP62" i="27" s="1"/>
  <c r="BQ61" i="27"/>
  <c r="BQ62" i="27" s="1"/>
  <c r="BR61" i="27"/>
  <c r="BR62" i="27" s="1"/>
  <c r="BS61" i="27"/>
  <c r="BS62" i="27" s="1"/>
  <c r="BT61" i="27"/>
  <c r="BT62" i="27" s="1"/>
  <c r="BU61" i="27"/>
  <c r="BU62" i="27" s="1"/>
  <c r="BV61" i="27"/>
  <c r="BV62" i="27" s="1"/>
  <c r="BW61" i="27"/>
  <c r="BW62" i="27" s="1"/>
  <c r="BX61" i="27"/>
  <c r="BX62" i="27" s="1"/>
  <c r="BY61" i="27"/>
  <c r="BY62" i="27" s="1"/>
  <c r="BZ61" i="27"/>
  <c r="V14" i="20" s="1"/>
  <c r="CA61" i="27"/>
  <c r="CA62" i="27" s="1"/>
  <c r="CB61" i="27"/>
  <c r="CB62" i="27" s="1"/>
  <c r="CC61" i="27"/>
  <c r="CC62" i="27" s="1"/>
  <c r="CD61" i="27"/>
  <c r="CD62" i="27" s="1"/>
  <c r="CE61" i="27"/>
  <c r="CE62" i="27" s="1"/>
  <c r="CF61" i="27"/>
  <c r="CF62" i="27" s="1"/>
  <c r="V62" i="27"/>
  <c r="AH62" i="27"/>
  <c r="BJ62" i="27"/>
  <c r="BN62" i="27"/>
  <c r="BZ62" i="27"/>
  <c r="S61" i="27"/>
  <c r="S62" i="27" s="1"/>
  <c r="P61" i="55"/>
  <c r="Q61" i="55"/>
  <c r="R61" i="55"/>
  <c r="S61" i="55"/>
  <c r="T61" i="55"/>
  <c r="U61" i="55"/>
  <c r="V61" i="55"/>
  <c r="W61" i="55"/>
  <c r="X61" i="55"/>
  <c r="Y61" i="55"/>
  <c r="Z61" i="55"/>
  <c r="AA61" i="55"/>
  <c r="AB61" i="55"/>
  <c r="AC61" i="55"/>
  <c r="AD61" i="55"/>
  <c r="AE61" i="55"/>
  <c r="AF61" i="55"/>
  <c r="AG61" i="55"/>
  <c r="AH61" i="55"/>
  <c r="AI61" i="55"/>
  <c r="AJ61" i="55"/>
  <c r="AK61" i="55"/>
  <c r="AL61" i="55"/>
  <c r="AM61" i="55"/>
  <c r="AN61" i="55"/>
  <c r="AO61" i="55"/>
  <c r="AP61" i="55"/>
  <c r="AQ61" i="55"/>
  <c r="AR61" i="55"/>
  <c r="AS61" i="55"/>
  <c r="AT61" i="55"/>
  <c r="AU61" i="55"/>
  <c r="AV61" i="55"/>
  <c r="AW61" i="55"/>
  <c r="AX61" i="55"/>
  <c r="AY61" i="55"/>
  <c r="AZ61" i="55"/>
  <c r="BA61" i="55"/>
  <c r="BB61" i="55"/>
  <c r="BC61" i="55"/>
  <c r="BD61" i="55"/>
  <c r="BE61" i="55"/>
  <c r="BF61" i="55"/>
  <c r="BG61" i="55"/>
  <c r="BH61" i="55"/>
  <c r="BI61" i="55"/>
  <c r="BJ61" i="55"/>
  <c r="BK61" i="55"/>
  <c r="BL61" i="55"/>
  <c r="BM61" i="55"/>
  <c r="BN61" i="55"/>
  <c r="BO61" i="55"/>
  <c r="BP61" i="55"/>
  <c r="BQ61" i="55"/>
  <c r="BR61" i="55"/>
  <c r="BS61" i="55"/>
  <c r="BT61" i="55"/>
  <c r="BU61" i="55"/>
  <c r="BV61" i="55"/>
  <c r="BW61" i="55"/>
  <c r="P62" i="55"/>
  <c r="Q62" i="55"/>
  <c r="R62" i="55"/>
  <c r="S62" i="55"/>
  <c r="T62" i="55"/>
  <c r="U62" i="55"/>
  <c r="C31" i="20"/>
  <c r="V62" i="55"/>
  <c r="W62" i="55"/>
  <c r="E31" i="20" s="1"/>
  <c r="X62" i="55"/>
  <c r="Y62" i="55"/>
  <c r="Z62" i="55"/>
  <c r="AA62" i="55"/>
  <c r="AB62" i="55"/>
  <c r="AC62" i="55"/>
  <c r="AD62" i="55"/>
  <c r="AE62" i="55"/>
  <c r="H31" i="20" s="1"/>
  <c r="AF62" i="55"/>
  <c r="AG62" i="55"/>
  <c r="AH62" i="55"/>
  <c r="AI62" i="55"/>
  <c r="AJ62" i="55"/>
  <c r="AK62" i="55"/>
  <c r="I31" i="20" s="1"/>
  <c r="AL62" i="55"/>
  <c r="AM62" i="55"/>
  <c r="K31" i="20" s="1"/>
  <c r="AN62" i="55"/>
  <c r="L31" i="20" s="1"/>
  <c r="AO62" i="55"/>
  <c r="AP62" i="55"/>
  <c r="AQ62" i="55"/>
  <c r="AR62" i="55"/>
  <c r="AS62" i="55"/>
  <c r="AT62" i="55"/>
  <c r="AU62" i="55"/>
  <c r="M31" i="20" s="1"/>
  <c r="AV62" i="55"/>
  <c r="N31" i="20" s="1"/>
  <c r="AW62" i="55"/>
  <c r="O31" i="20" s="1"/>
  <c r="AX62" i="55"/>
  <c r="AY62" i="55"/>
  <c r="AZ62" i="55"/>
  <c r="BA62" i="55"/>
  <c r="BB62" i="55"/>
  <c r="P31" i="20" s="1"/>
  <c r="BC62" i="55"/>
  <c r="BD62" i="55"/>
  <c r="BE62" i="55"/>
  <c r="BF62" i="55"/>
  <c r="BG62" i="55"/>
  <c r="BH62" i="55"/>
  <c r="BI62" i="55"/>
  <c r="BJ62" i="55"/>
  <c r="BK62" i="55"/>
  <c r="BL62" i="55"/>
  <c r="Q31" i="20" s="1"/>
  <c r="BM62" i="55"/>
  <c r="R31" i="20" s="1"/>
  <c r="BN62" i="55"/>
  <c r="S31" i="20" s="1"/>
  <c r="BO62" i="55"/>
  <c r="T31" i="20" s="1"/>
  <c r="BP62" i="55"/>
  <c r="U31" i="20" s="1"/>
  <c r="BQ62" i="55"/>
  <c r="V31" i="20" s="1"/>
  <c r="BR62" i="55"/>
  <c r="BS62" i="55"/>
  <c r="BT62" i="55"/>
  <c r="BU62" i="55"/>
  <c r="BV62" i="55"/>
  <c r="BW62" i="55"/>
  <c r="P63" i="55"/>
  <c r="Q63" i="55"/>
  <c r="R63" i="55"/>
  <c r="S63" i="55"/>
  <c r="T63" i="55"/>
  <c r="U63" i="55"/>
  <c r="V63" i="55"/>
  <c r="W63" i="55"/>
  <c r="X63" i="55"/>
  <c r="Y63" i="55"/>
  <c r="Z63" i="55"/>
  <c r="AA63" i="55"/>
  <c r="AB63" i="55"/>
  <c r="AC63" i="55"/>
  <c r="AD63" i="55"/>
  <c r="AE63" i="55"/>
  <c r="AF63" i="55"/>
  <c r="AG63" i="55"/>
  <c r="AH63" i="55"/>
  <c r="AI63" i="55"/>
  <c r="AJ63" i="55"/>
  <c r="AK63" i="55"/>
  <c r="AL63" i="55"/>
  <c r="AM63" i="55"/>
  <c r="AN63" i="55"/>
  <c r="AO63" i="55"/>
  <c r="AP63" i="55"/>
  <c r="AQ63" i="55"/>
  <c r="AR63" i="55"/>
  <c r="AS63" i="55"/>
  <c r="AT63" i="55"/>
  <c r="AU63" i="55"/>
  <c r="AV63" i="55"/>
  <c r="AW63" i="55"/>
  <c r="AX63" i="55"/>
  <c r="AY63" i="55"/>
  <c r="AZ63" i="55"/>
  <c r="BA63" i="55"/>
  <c r="BB63" i="55"/>
  <c r="BC63" i="55"/>
  <c r="BD63" i="55"/>
  <c r="BE63" i="55"/>
  <c r="BF63" i="55"/>
  <c r="BG63" i="55"/>
  <c r="BH63" i="55"/>
  <c r="BI63" i="55"/>
  <c r="BJ63" i="55"/>
  <c r="BK63" i="55"/>
  <c r="BL63" i="55"/>
  <c r="BM63" i="55"/>
  <c r="BN63" i="55"/>
  <c r="BO63" i="55"/>
  <c r="BP63" i="55"/>
  <c r="BQ63" i="55"/>
  <c r="BR63" i="55"/>
  <c r="BS63" i="55"/>
  <c r="BT63" i="55"/>
  <c r="BU63" i="55"/>
  <c r="BV63" i="55"/>
  <c r="BW63" i="55"/>
  <c r="F31" i="20"/>
  <c r="B31" i="20"/>
  <c r="O63" i="55"/>
  <c r="L63" i="55"/>
  <c r="K63" i="55"/>
  <c r="J63" i="55"/>
  <c r="I63" i="55"/>
  <c r="H63" i="55"/>
  <c r="G63" i="55"/>
  <c r="F63" i="55"/>
  <c r="E63" i="55"/>
  <c r="D63" i="55"/>
  <c r="C63" i="55"/>
  <c r="B63" i="55"/>
  <c r="O62" i="55"/>
  <c r="L62" i="55"/>
  <c r="K62" i="55"/>
  <c r="J62" i="55"/>
  <c r="I62" i="55"/>
  <c r="H62" i="55"/>
  <c r="H23" i="21"/>
  <c r="G62" i="55"/>
  <c r="F62" i="55"/>
  <c r="E62" i="55"/>
  <c r="D62" i="55"/>
  <c r="C62" i="55"/>
  <c r="B62" i="55"/>
  <c r="O61" i="55"/>
  <c r="L61" i="55"/>
  <c r="K61" i="55"/>
  <c r="J61" i="55"/>
  <c r="I61" i="55"/>
  <c r="H61" i="55"/>
  <c r="G61" i="55"/>
  <c r="F61" i="55"/>
  <c r="E61" i="55"/>
  <c r="D61" i="55"/>
  <c r="C61" i="55"/>
  <c r="B61" i="55"/>
  <c r="CC59" i="55"/>
  <c r="CB59" i="55"/>
  <c r="CA59" i="55"/>
  <c r="BZ59" i="55"/>
  <c r="BY59" i="55"/>
  <c r="CC58" i="55"/>
  <c r="CB58" i="55"/>
  <c r="CA58" i="55"/>
  <c r="BZ58" i="55"/>
  <c r="BY58" i="55"/>
  <c r="CC57" i="55"/>
  <c r="CB57" i="55"/>
  <c r="CA57" i="55"/>
  <c r="BZ57" i="55"/>
  <c r="BY57" i="55"/>
  <c r="CC56" i="55"/>
  <c r="CB56" i="55"/>
  <c r="CA56" i="55"/>
  <c r="BZ56" i="55"/>
  <c r="BY56" i="55"/>
  <c r="CC55" i="55"/>
  <c r="CB55" i="55"/>
  <c r="CA55" i="55"/>
  <c r="BZ55" i="55"/>
  <c r="BY55" i="55"/>
  <c r="CC54" i="55"/>
  <c r="CB54" i="55"/>
  <c r="CA54" i="55"/>
  <c r="BZ54" i="55"/>
  <c r="BY54" i="55"/>
  <c r="CC51" i="55"/>
  <c r="CB51" i="55"/>
  <c r="CA51" i="55"/>
  <c r="BZ51" i="55"/>
  <c r="BY51" i="55"/>
  <c r="CC50" i="55"/>
  <c r="CB50" i="55"/>
  <c r="CA50" i="55"/>
  <c r="BZ50" i="55"/>
  <c r="BY50" i="55"/>
  <c r="CC49" i="55"/>
  <c r="CB49" i="55"/>
  <c r="CA49" i="55"/>
  <c r="BZ49" i="55"/>
  <c r="BY49" i="55"/>
  <c r="CC48" i="55"/>
  <c r="CB48" i="55"/>
  <c r="CA48" i="55"/>
  <c r="BZ48" i="55"/>
  <c r="BY48" i="55"/>
  <c r="CC47" i="55"/>
  <c r="CB47" i="55"/>
  <c r="CA47" i="55"/>
  <c r="BZ47" i="55"/>
  <c r="BY47" i="55"/>
  <c r="CC46" i="55"/>
  <c r="CB46" i="55"/>
  <c r="CA46" i="55"/>
  <c r="BZ46" i="55"/>
  <c r="BY46" i="55"/>
  <c r="CC45" i="55"/>
  <c r="CB45" i="55"/>
  <c r="CA45" i="55"/>
  <c r="BZ45" i="55"/>
  <c r="BY45" i="55"/>
  <c r="CC44" i="55"/>
  <c r="CB44" i="55"/>
  <c r="CA44" i="55"/>
  <c r="BZ44" i="55"/>
  <c r="BY44" i="55"/>
  <c r="CC43" i="55"/>
  <c r="CB43" i="55"/>
  <c r="CA43" i="55"/>
  <c r="BZ43" i="55"/>
  <c r="BY43" i="55"/>
  <c r="CC42" i="55"/>
  <c r="CB42" i="55"/>
  <c r="CA42" i="55"/>
  <c r="BZ42" i="55"/>
  <c r="BY42" i="55"/>
  <c r="CC41" i="55"/>
  <c r="CB41" i="55"/>
  <c r="CA41" i="55"/>
  <c r="BZ41" i="55"/>
  <c r="BY41" i="55"/>
  <c r="CC40" i="55"/>
  <c r="CB40" i="55"/>
  <c r="CA40" i="55"/>
  <c r="BZ40" i="55"/>
  <c r="BY40" i="55"/>
  <c r="CC39" i="55"/>
  <c r="CB39" i="55"/>
  <c r="CA39" i="55"/>
  <c r="BZ39" i="55"/>
  <c r="BY39" i="55"/>
  <c r="CC38" i="55"/>
  <c r="CB38" i="55"/>
  <c r="CA38" i="55"/>
  <c r="BZ38" i="55"/>
  <c r="BY38" i="55"/>
  <c r="CC37" i="55"/>
  <c r="CB37" i="55"/>
  <c r="CA37" i="55"/>
  <c r="BZ37" i="55"/>
  <c r="BY37" i="55"/>
  <c r="CC36" i="55"/>
  <c r="CB36" i="55"/>
  <c r="CA36" i="55"/>
  <c r="BZ36" i="55"/>
  <c r="BY36" i="55"/>
  <c r="CC35" i="55"/>
  <c r="CB35" i="55"/>
  <c r="CA35" i="55"/>
  <c r="BZ35" i="55"/>
  <c r="BY35" i="55"/>
  <c r="CC34" i="55"/>
  <c r="CB34" i="55"/>
  <c r="CA34" i="55"/>
  <c r="BZ34" i="55"/>
  <c r="BY34" i="55"/>
  <c r="CC33" i="55"/>
  <c r="CB33" i="55"/>
  <c r="CA33" i="55"/>
  <c r="BZ33" i="55"/>
  <c r="BY33" i="55"/>
  <c r="CC32" i="55"/>
  <c r="CB32" i="55"/>
  <c r="CA32" i="55"/>
  <c r="BZ32" i="55"/>
  <c r="BY32" i="55"/>
  <c r="CC31" i="55"/>
  <c r="CB31" i="55"/>
  <c r="CA31" i="55"/>
  <c r="BZ31" i="55"/>
  <c r="BY31" i="55"/>
  <c r="CC30" i="55"/>
  <c r="CB30" i="55"/>
  <c r="CA30" i="55"/>
  <c r="BZ30" i="55"/>
  <c r="BY30" i="55"/>
  <c r="CC29" i="55"/>
  <c r="CB29" i="55"/>
  <c r="CA29" i="55"/>
  <c r="BZ29" i="55"/>
  <c r="BY29" i="55"/>
  <c r="CC28" i="55"/>
  <c r="CB28" i="55"/>
  <c r="CA28" i="55"/>
  <c r="BZ28" i="55"/>
  <c r="BY28" i="55"/>
  <c r="CC27" i="55"/>
  <c r="CB27" i="55"/>
  <c r="CA27" i="55"/>
  <c r="BZ27" i="55"/>
  <c r="BY27" i="55"/>
  <c r="CC26" i="55"/>
  <c r="CB26" i="55"/>
  <c r="CA26" i="55"/>
  <c r="BZ26" i="55"/>
  <c r="BY26" i="55"/>
  <c r="CC25" i="55"/>
  <c r="CB25" i="55"/>
  <c r="CA25" i="55"/>
  <c r="BZ25" i="55"/>
  <c r="BY25" i="55"/>
  <c r="CC24" i="55"/>
  <c r="CB24" i="55"/>
  <c r="CA24" i="55"/>
  <c r="BZ24" i="55"/>
  <c r="BY24" i="55"/>
  <c r="CC23" i="55"/>
  <c r="CB23" i="55"/>
  <c r="CA23" i="55"/>
  <c r="BZ23" i="55"/>
  <c r="BY23" i="55"/>
  <c r="CC22" i="55"/>
  <c r="CB22" i="55"/>
  <c r="CA22" i="55"/>
  <c r="BZ22" i="55"/>
  <c r="BY22" i="55"/>
  <c r="CC21" i="55"/>
  <c r="CB21" i="55"/>
  <c r="CA21" i="55"/>
  <c r="BZ21" i="55"/>
  <c r="BY21" i="55"/>
  <c r="CC20" i="55"/>
  <c r="CB20" i="55"/>
  <c r="CA20" i="55"/>
  <c r="BZ20" i="55"/>
  <c r="BY20" i="55"/>
  <c r="CC19" i="55"/>
  <c r="CB19" i="55"/>
  <c r="CA19" i="55"/>
  <c r="BZ19" i="55"/>
  <c r="BY19" i="55"/>
  <c r="CC18" i="55"/>
  <c r="CB18" i="55"/>
  <c r="CA18" i="55"/>
  <c r="BZ18" i="55"/>
  <c r="BY18" i="55"/>
  <c r="CC17" i="55"/>
  <c r="CB17" i="55"/>
  <c r="CA17" i="55"/>
  <c r="BZ17" i="55"/>
  <c r="BY17" i="55"/>
  <c r="CC16" i="55"/>
  <c r="CB16" i="55"/>
  <c r="CA16" i="55"/>
  <c r="BZ16" i="55"/>
  <c r="BY16" i="55"/>
  <c r="CC15" i="55"/>
  <c r="CB15" i="55"/>
  <c r="CA15" i="55"/>
  <c r="BZ15" i="55"/>
  <c r="BY15" i="55"/>
  <c r="CC14" i="55"/>
  <c r="CB14" i="55"/>
  <c r="CA14" i="55"/>
  <c r="BZ14" i="55"/>
  <c r="BY14" i="55"/>
  <c r="CC13" i="55"/>
  <c r="CB13" i="55"/>
  <c r="CA13" i="55"/>
  <c r="BZ13" i="55"/>
  <c r="BY13" i="55"/>
  <c r="CC12" i="55"/>
  <c r="CB12" i="55"/>
  <c r="CA12" i="55"/>
  <c r="BZ12" i="55"/>
  <c r="BY12" i="55"/>
  <c r="CC11" i="55"/>
  <c r="CB11" i="55"/>
  <c r="CA11" i="55"/>
  <c r="BZ11" i="55"/>
  <c r="BY11" i="55"/>
  <c r="CC10" i="55"/>
  <c r="CB10" i="55"/>
  <c r="CA10" i="55"/>
  <c r="BZ10" i="55"/>
  <c r="BY10" i="55"/>
  <c r="CC9" i="55"/>
  <c r="CB9" i="55"/>
  <c r="CA9" i="55"/>
  <c r="BZ9" i="55"/>
  <c r="BY9" i="55"/>
  <c r="CC8" i="55"/>
  <c r="CB8" i="55"/>
  <c r="CA8" i="55"/>
  <c r="BZ8" i="55"/>
  <c r="BY8" i="55"/>
  <c r="CC7" i="55"/>
  <c r="CB7" i="55"/>
  <c r="CA7" i="55"/>
  <c r="BZ7" i="55"/>
  <c r="BY7" i="55"/>
  <c r="CC6" i="55"/>
  <c r="CB6" i="55"/>
  <c r="CA6" i="55"/>
  <c r="BZ6" i="55"/>
  <c r="BY6" i="55"/>
  <c r="CC5" i="55"/>
  <c r="CB5" i="55"/>
  <c r="CA5" i="55"/>
  <c r="BZ5" i="55"/>
  <c r="BY5" i="55"/>
  <c r="CC4" i="55"/>
  <c r="CB4" i="55"/>
  <c r="CA4" i="55"/>
  <c r="BZ4" i="55"/>
  <c r="BY4" i="55"/>
  <c r="CC3" i="55"/>
  <c r="CB3" i="55"/>
  <c r="CA3" i="55"/>
  <c r="BZ3" i="55"/>
  <c r="BY3" i="55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O49" i="8"/>
  <c r="P49" i="8"/>
  <c r="Q49" i="8"/>
  <c r="R49" i="8"/>
  <c r="B20" i="20" s="1"/>
  <c r="B44" i="20" s="1"/>
  <c r="S49" i="8"/>
  <c r="T49" i="8"/>
  <c r="C20" i="20" s="1"/>
  <c r="C44" i="20" s="1"/>
  <c r="U49" i="8"/>
  <c r="V49" i="8"/>
  <c r="E20" i="20" s="1"/>
  <c r="E44" i="20" s="1"/>
  <c r="W49" i="8"/>
  <c r="X49" i="8"/>
  <c r="Y49" i="8"/>
  <c r="Z49" i="8"/>
  <c r="AA49" i="8"/>
  <c r="AB49" i="8"/>
  <c r="AC49" i="8"/>
  <c r="AD49" i="8"/>
  <c r="H20" i="20" s="1"/>
  <c r="H44" i="20" s="1"/>
  <c r="AE49" i="8"/>
  <c r="AF49" i="8"/>
  <c r="AG49" i="8"/>
  <c r="AH49" i="8"/>
  <c r="AI49" i="8"/>
  <c r="AJ49" i="8"/>
  <c r="I20" i="20" s="1"/>
  <c r="I44" i="20" s="1"/>
  <c r="AK49" i="8"/>
  <c r="AL49" i="8"/>
  <c r="AM49" i="8"/>
  <c r="AN49" i="8"/>
  <c r="K20" i="20" s="1"/>
  <c r="K44" i="20" s="1"/>
  <c r="AO49" i="8"/>
  <c r="AP49" i="8"/>
  <c r="CC49" i="8" s="1"/>
  <c r="AQ49" i="8"/>
  <c r="AR49" i="8"/>
  <c r="AS49" i="8"/>
  <c r="AT49" i="8"/>
  <c r="AU49" i="8"/>
  <c r="AV49" i="8"/>
  <c r="M20" i="20" s="1"/>
  <c r="M44" i="20" s="1"/>
  <c r="AW49" i="8"/>
  <c r="N20" i="20" s="1"/>
  <c r="N44" i="20" s="1"/>
  <c r="AX49" i="8"/>
  <c r="O20" i="20" s="1"/>
  <c r="O44" i="20" s="1"/>
  <c r="AY49" i="8"/>
  <c r="AZ49" i="8"/>
  <c r="BA49" i="8"/>
  <c r="CD49" i="8" s="1"/>
  <c r="BB49" i="8"/>
  <c r="BC49" i="8"/>
  <c r="P20" i="20" s="1"/>
  <c r="P44" i="20" s="1"/>
  <c r="BD49" i="8"/>
  <c r="BE49" i="8"/>
  <c r="BF49" i="8"/>
  <c r="BG49" i="8"/>
  <c r="BH49" i="8"/>
  <c r="BI49" i="8"/>
  <c r="BJ49" i="8"/>
  <c r="BK49" i="8"/>
  <c r="BL49" i="8"/>
  <c r="BM49" i="8"/>
  <c r="Q20" i="20" s="1"/>
  <c r="Q44" i="20" s="1"/>
  <c r="BN49" i="8"/>
  <c r="R20" i="20" s="1"/>
  <c r="R44" i="20" s="1"/>
  <c r="BO49" i="8"/>
  <c r="S20" i="20" s="1"/>
  <c r="S44" i="20" s="1"/>
  <c r="BP49" i="8"/>
  <c r="CF49" i="8"/>
  <c r="BQ49" i="8"/>
  <c r="BR49" i="8"/>
  <c r="V20" i="20" s="1"/>
  <c r="V44" i="20" s="1"/>
  <c r="BS49" i="8"/>
  <c r="BT49" i="8"/>
  <c r="BU49" i="8"/>
  <c r="BV49" i="8"/>
  <c r="BW49" i="8"/>
  <c r="BX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N51" i="8"/>
  <c r="N50" i="8"/>
  <c r="N49" i="8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U62" i="9"/>
  <c r="V62" i="9"/>
  <c r="W62" i="9"/>
  <c r="X62" i="9"/>
  <c r="Y62" i="9"/>
  <c r="B11" i="20" s="1"/>
  <c r="Z62" i="9"/>
  <c r="AA62" i="9"/>
  <c r="C11" i="20" s="1"/>
  <c r="AB62" i="9"/>
  <c r="AC62" i="9"/>
  <c r="AD62" i="9"/>
  <c r="AE62" i="9"/>
  <c r="E11" i="20" s="1"/>
  <c r="AF62" i="9"/>
  <c r="AG62" i="9"/>
  <c r="AH62" i="9"/>
  <c r="AI62" i="9"/>
  <c r="AJ62" i="9"/>
  <c r="AK62" i="9"/>
  <c r="AL62" i="9"/>
  <c r="F11" i="20" s="1"/>
  <c r="AM62" i="9"/>
  <c r="G11" i="20"/>
  <c r="AN62" i="9"/>
  <c r="AO62" i="9"/>
  <c r="AP62" i="9"/>
  <c r="AQ62" i="9"/>
  <c r="AR62" i="9"/>
  <c r="AS62" i="9"/>
  <c r="AT62" i="9"/>
  <c r="AU62" i="9"/>
  <c r="J11" i="20" s="1"/>
  <c r="AV62" i="9"/>
  <c r="AW62" i="9"/>
  <c r="AX62" i="9"/>
  <c r="AY62" i="9"/>
  <c r="L11" i="20" s="1"/>
  <c r="AZ62" i="9"/>
  <c r="BA62" i="9"/>
  <c r="BB62" i="9"/>
  <c r="BC62" i="9"/>
  <c r="BD62" i="9"/>
  <c r="BE62" i="9"/>
  <c r="BF62" i="9"/>
  <c r="BG62" i="9"/>
  <c r="N11" i="20" s="1"/>
  <c r="BH62" i="9"/>
  <c r="O11" i="20" s="1"/>
  <c r="BI62" i="9"/>
  <c r="BJ62" i="9"/>
  <c r="BK62" i="9"/>
  <c r="BL62" i="9"/>
  <c r="BM62" i="9"/>
  <c r="P11" i="20" s="1"/>
  <c r="BN62" i="9"/>
  <c r="BO62" i="9"/>
  <c r="BP62" i="9"/>
  <c r="BQ62" i="9"/>
  <c r="BR62" i="9"/>
  <c r="BS62" i="9"/>
  <c r="BT62" i="9"/>
  <c r="BU62" i="9"/>
  <c r="BV62" i="9"/>
  <c r="BW62" i="9"/>
  <c r="Q11" i="20" s="1"/>
  <c r="BX62" i="9"/>
  <c r="R11" i="20" s="1"/>
  <c r="BY62" i="9"/>
  <c r="S11" i="20" s="1"/>
  <c r="BZ62" i="9"/>
  <c r="T11" i="20" s="1"/>
  <c r="CA62" i="9"/>
  <c r="U11" i="20" s="1"/>
  <c r="CB62" i="9"/>
  <c r="V11" i="20" s="1"/>
  <c r="CC62" i="9"/>
  <c r="CD62" i="9"/>
  <c r="CE62" i="9"/>
  <c r="CF62" i="9"/>
  <c r="CG62" i="9"/>
  <c r="CH62" i="9"/>
  <c r="T62" i="9"/>
  <c r="T61" i="9"/>
  <c r="AN36" i="37"/>
  <c r="AN38" i="3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F18" i="20" s="1"/>
  <c r="AA49" i="7"/>
  <c r="AB49" i="7"/>
  <c r="AC49" i="7"/>
  <c r="AD49" i="7"/>
  <c r="AE49" i="7"/>
  <c r="AF49" i="7"/>
  <c r="AG49" i="7"/>
  <c r="AH49" i="7"/>
  <c r="J18" i="20" s="1"/>
  <c r="AI49" i="7"/>
  <c r="AJ49" i="7"/>
  <c r="AK49" i="7"/>
  <c r="AL49" i="7"/>
  <c r="L18" i="20" s="1"/>
  <c r="AM49" i="7"/>
  <c r="AN49" i="7"/>
  <c r="AO49" i="7"/>
  <c r="AP49" i="7"/>
  <c r="AQ49" i="7"/>
  <c r="AR49" i="7"/>
  <c r="AS49" i="7"/>
  <c r="AT49" i="7"/>
  <c r="AU49" i="7"/>
  <c r="AV49" i="7"/>
  <c r="AW49" i="7"/>
  <c r="AX49" i="7"/>
  <c r="CC49" i="7" s="1"/>
  <c r="AY49" i="7"/>
  <c r="AZ49" i="7"/>
  <c r="P18" i="20" s="1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L50" i="7"/>
  <c r="M50" i="7"/>
  <c r="N50" i="7"/>
  <c r="O50" i="7"/>
  <c r="P50" i="7"/>
  <c r="Q50" i="7"/>
  <c r="R50" i="7"/>
  <c r="BZ50" i="7" s="1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H50" i="6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K51" i="7"/>
  <c r="K50" i="7"/>
  <c r="K49" i="7"/>
  <c r="M49" i="6"/>
  <c r="N49" i="6"/>
  <c r="O49" i="6"/>
  <c r="P49" i="6"/>
  <c r="Q49" i="6"/>
  <c r="C17" i="20" s="1"/>
  <c r="R49" i="6"/>
  <c r="BY49" i="6" s="1"/>
  <c r="S49" i="6"/>
  <c r="E17" i="20" s="1"/>
  <c r="T49" i="6"/>
  <c r="U49" i="6"/>
  <c r="V49" i="6"/>
  <c r="W49" i="6"/>
  <c r="X49" i="6"/>
  <c r="Y49" i="6"/>
  <c r="Z49" i="6"/>
  <c r="F17" i="20"/>
  <c r="AA49" i="6"/>
  <c r="AB49" i="6"/>
  <c r="AC49" i="6"/>
  <c r="AD49" i="6"/>
  <c r="AE49" i="6"/>
  <c r="AF49" i="6"/>
  <c r="AG49" i="6"/>
  <c r="AH49" i="6"/>
  <c r="J17" i="20" s="1"/>
  <c r="AI49" i="6"/>
  <c r="AJ49" i="6"/>
  <c r="AK49" i="6"/>
  <c r="K17" i="20" s="1"/>
  <c r="AL49" i="6"/>
  <c r="L17" i="20" s="1"/>
  <c r="AM49" i="6"/>
  <c r="CA49" i="6" s="1"/>
  <c r="AN49" i="6"/>
  <c r="AO49" i="6"/>
  <c r="AP49" i="6"/>
  <c r="AQ49" i="6"/>
  <c r="AR49" i="6"/>
  <c r="AS49" i="6"/>
  <c r="M17" i="20" s="1"/>
  <c r="AT49" i="6"/>
  <c r="N17" i="20" s="1"/>
  <c r="AU49" i="6"/>
  <c r="O17" i="20" s="1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Q17" i="20" s="1"/>
  <c r="BK49" i="6"/>
  <c r="BL49" i="6"/>
  <c r="S17" i="20" s="1"/>
  <c r="BM49" i="6"/>
  <c r="T17" i="20" s="1"/>
  <c r="BN49" i="6"/>
  <c r="U17" i="20" s="1"/>
  <c r="BO49" i="6"/>
  <c r="BP49" i="6"/>
  <c r="BQ49" i="6"/>
  <c r="BR49" i="6"/>
  <c r="BS49" i="6"/>
  <c r="BT49" i="6"/>
  <c r="CE49" i="6" s="1"/>
  <c r="BU49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I50" i="6"/>
  <c r="AJ50" i="6"/>
  <c r="AK50" i="6"/>
  <c r="AL50" i="6"/>
  <c r="AM50" i="6"/>
  <c r="CA50" i="6" s="1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M51" i="6"/>
  <c r="N51" i="6"/>
  <c r="O51" i="6"/>
  <c r="P51" i="6"/>
  <c r="Q51" i="6"/>
  <c r="R51" i="6"/>
  <c r="BY51" i="6" s="1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CE51" i="6" s="1"/>
  <c r="BU51" i="6"/>
  <c r="K51" i="6"/>
  <c r="K50" i="6"/>
  <c r="K49" i="6"/>
  <c r="CE57" i="13"/>
  <c r="CF57" i="13"/>
  <c r="CG57" i="13"/>
  <c r="CH57" i="13"/>
  <c r="CI57" i="13"/>
  <c r="CJ57" i="13"/>
  <c r="CK57" i="13"/>
  <c r="CL57" i="13"/>
  <c r="CM57" i="13"/>
  <c r="CN57" i="13"/>
  <c r="CO57" i="13"/>
  <c r="CP57" i="13"/>
  <c r="CQ57" i="13"/>
  <c r="CE58" i="13"/>
  <c r="CF58" i="13"/>
  <c r="CG58" i="13"/>
  <c r="CH58" i="13"/>
  <c r="CI58" i="13"/>
  <c r="CJ58" i="13"/>
  <c r="CK58" i="13"/>
  <c r="CL58" i="13"/>
  <c r="CM58" i="13"/>
  <c r="CN58" i="13"/>
  <c r="CO58" i="13"/>
  <c r="CP58" i="13"/>
  <c r="CQ58" i="13"/>
  <c r="BZ62" i="13"/>
  <c r="BY62" i="13"/>
  <c r="BX62" i="13"/>
  <c r="BW62" i="13"/>
  <c r="V30" i="20" s="1"/>
  <c r="BV62" i="13"/>
  <c r="BU62" i="13"/>
  <c r="T30" i="20" s="1"/>
  <c r="BT62" i="13"/>
  <c r="BS62" i="13"/>
  <c r="R30" i="20" s="1"/>
  <c r="BR62" i="13"/>
  <c r="BQ62" i="13"/>
  <c r="BP62" i="13"/>
  <c r="BO62" i="13"/>
  <c r="BN62" i="13"/>
  <c r="BM62" i="13"/>
  <c r="BL62" i="13"/>
  <c r="BK62" i="13"/>
  <c r="BJ62" i="13"/>
  <c r="BI62" i="13"/>
  <c r="BH62" i="13"/>
  <c r="BG62" i="13"/>
  <c r="BF62" i="13"/>
  <c r="BE62" i="13"/>
  <c r="BD62" i="13"/>
  <c r="BC62" i="13"/>
  <c r="O30" i="20" s="1"/>
  <c r="BB62" i="13"/>
  <c r="BA62" i="13"/>
  <c r="M30" i="20" s="1"/>
  <c r="AZ62" i="13"/>
  <c r="AY62" i="13"/>
  <c r="AX62" i="13"/>
  <c r="AW62" i="13"/>
  <c r="AV62" i="13"/>
  <c r="AU62" i="13"/>
  <c r="AT62" i="13"/>
  <c r="AS62" i="13"/>
  <c r="K30" i="20" s="1"/>
  <c r="AR62" i="13"/>
  <c r="AQ62" i="13"/>
  <c r="AP62" i="13"/>
  <c r="AO62" i="13"/>
  <c r="I30" i="20" s="1"/>
  <c r="AN62" i="13"/>
  <c r="AM62" i="13"/>
  <c r="AL62" i="13"/>
  <c r="AK62" i="13"/>
  <c r="AJ62" i="13"/>
  <c r="AI62" i="13"/>
  <c r="H30" i="20" s="1"/>
  <c r="AH62" i="13"/>
  <c r="AG62" i="13"/>
  <c r="AF62" i="13"/>
  <c r="AE62" i="13"/>
  <c r="AD62" i="13"/>
  <c r="AC62" i="13"/>
  <c r="AB62" i="13"/>
  <c r="AA62" i="13"/>
  <c r="E30" i="20" s="1"/>
  <c r="Z62" i="13"/>
  <c r="Y62" i="13"/>
  <c r="X62" i="13"/>
  <c r="W62" i="13"/>
  <c r="V62" i="13"/>
  <c r="U62" i="13"/>
  <c r="T62" i="13"/>
  <c r="S62" i="13"/>
  <c r="R62" i="13"/>
  <c r="Q62" i="13"/>
  <c r="BZ61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AB59" i="36"/>
  <c r="AC59" i="36"/>
  <c r="AD59" i="36"/>
  <c r="AE59" i="36"/>
  <c r="AF59" i="36"/>
  <c r="AG59" i="36"/>
  <c r="AH59" i="36"/>
  <c r="AI59" i="36"/>
  <c r="AJ59" i="36"/>
  <c r="AK59" i="36"/>
  <c r="AL59" i="36"/>
  <c r="AM59" i="36"/>
  <c r="AN59" i="36"/>
  <c r="AO59" i="36"/>
  <c r="AP59" i="36"/>
  <c r="AQ59" i="36"/>
  <c r="AR59" i="36"/>
  <c r="AS59" i="36"/>
  <c r="AT59" i="36"/>
  <c r="AU59" i="36"/>
  <c r="AV59" i="36"/>
  <c r="AW59" i="36"/>
  <c r="AX59" i="36"/>
  <c r="AY59" i="36"/>
  <c r="AZ59" i="36"/>
  <c r="BA59" i="36"/>
  <c r="BB59" i="36"/>
  <c r="BC59" i="36"/>
  <c r="BD59" i="36"/>
  <c r="BE59" i="36"/>
  <c r="BF59" i="36"/>
  <c r="BG59" i="36"/>
  <c r="BH59" i="36"/>
  <c r="BI59" i="36"/>
  <c r="BJ59" i="36"/>
  <c r="BK59" i="36"/>
  <c r="BL59" i="36"/>
  <c r="BM59" i="36"/>
  <c r="BN59" i="36"/>
  <c r="BO59" i="36"/>
  <c r="BP59" i="36"/>
  <c r="BQ59" i="36"/>
  <c r="BR59" i="36"/>
  <c r="BS59" i="36"/>
  <c r="BT59" i="36"/>
  <c r="BU59" i="36"/>
  <c r="BV59" i="36"/>
  <c r="L60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Y60" i="36"/>
  <c r="Z60" i="36"/>
  <c r="AA60" i="36"/>
  <c r="AB60" i="36"/>
  <c r="AC60" i="36"/>
  <c r="AD60" i="36"/>
  <c r="AE60" i="36"/>
  <c r="AF60" i="36"/>
  <c r="AG60" i="36"/>
  <c r="AH60" i="36"/>
  <c r="AI60" i="36"/>
  <c r="AJ60" i="36"/>
  <c r="AK60" i="36"/>
  <c r="AL60" i="36"/>
  <c r="AM60" i="36"/>
  <c r="AN60" i="36"/>
  <c r="AO60" i="36"/>
  <c r="AP60" i="36"/>
  <c r="AQ60" i="36"/>
  <c r="AR60" i="36"/>
  <c r="AS60" i="36"/>
  <c r="AT60" i="36"/>
  <c r="AU60" i="36"/>
  <c r="AV60" i="36"/>
  <c r="AW60" i="36"/>
  <c r="AX60" i="36"/>
  <c r="AY60" i="36"/>
  <c r="AZ60" i="36"/>
  <c r="BA60" i="36"/>
  <c r="BB60" i="36"/>
  <c r="BC60" i="36"/>
  <c r="BD60" i="36"/>
  <c r="BE60" i="36"/>
  <c r="BF60" i="36"/>
  <c r="BG60" i="36"/>
  <c r="BH60" i="36"/>
  <c r="BI60" i="36"/>
  <c r="BJ60" i="36"/>
  <c r="BK60" i="36"/>
  <c r="BL60" i="36"/>
  <c r="BM60" i="36"/>
  <c r="BN60" i="36"/>
  <c r="BO60" i="36"/>
  <c r="BP60" i="36"/>
  <c r="BQ60" i="36"/>
  <c r="BR60" i="36"/>
  <c r="BS60" i="36"/>
  <c r="BT60" i="36"/>
  <c r="BU60" i="36"/>
  <c r="BV60" i="36"/>
  <c r="L61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Y61" i="36"/>
  <c r="Z61" i="36"/>
  <c r="AA61" i="36"/>
  <c r="AB61" i="36"/>
  <c r="AC61" i="36"/>
  <c r="AD61" i="36"/>
  <c r="AE61" i="36"/>
  <c r="AF61" i="36"/>
  <c r="AG61" i="36"/>
  <c r="AH61" i="36"/>
  <c r="AI61" i="36"/>
  <c r="AJ61" i="36"/>
  <c r="AK61" i="36"/>
  <c r="AL61" i="36"/>
  <c r="AM61" i="36"/>
  <c r="AN61" i="36"/>
  <c r="AO61" i="36"/>
  <c r="AP61" i="36"/>
  <c r="AQ61" i="36"/>
  <c r="AR61" i="36"/>
  <c r="AS61" i="36"/>
  <c r="AT61" i="36"/>
  <c r="AU61" i="36"/>
  <c r="AV61" i="36"/>
  <c r="AW61" i="36"/>
  <c r="AX61" i="36"/>
  <c r="AY61" i="36"/>
  <c r="AZ61" i="36"/>
  <c r="BA61" i="36"/>
  <c r="BB61" i="36"/>
  <c r="BC61" i="36"/>
  <c r="BD61" i="36"/>
  <c r="BE61" i="36"/>
  <c r="BF61" i="36"/>
  <c r="BG61" i="36"/>
  <c r="BH61" i="36"/>
  <c r="BI61" i="36"/>
  <c r="BJ61" i="36"/>
  <c r="BK61" i="36"/>
  <c r="BL61" i="36"/>
  <c r="BM61" i="36"/>
  <c r="BN61" i="36"/>
  <c r="BO61" i="36"/>
  <c r="BP61" i="36"/>
  <c r="BQ61" i="36"/>
  <c r="BR61" i="36"/>
  <c r="BS61" i="36"/>
  <c r="BT61" i="36"/>
  <c r="BU61" i="36"/>
  <c r="BV61" i="36"/>
  <c r="L62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Y62" i="36"/>
  <c r="Z62" i="36"/>
  <c r="AA62" i="36"/>
  <c r="AB62" i="36"/>
  <c r="AC62" i="36"/>
  <c r="AD62" i="36"/>
  <c r="AE62" i="36"/>
  <c r="AF62" i="36"/>
  <c r="AG62" i="36"/>
  <c r="AH62" i="36"/>
  <c r="AI62" i="36"/>
  <c r="AJ62" i="36"/>
  <c r="AK62" i="36"/>
  <c r="AL62" i="36"/>
  <c r="AM62" i="36"/>
  <c r="AN62" i="36"/>
  <c r="AO62" i="36"/>
  <c r="AP62" i="36"/>
  <c r="AQ62" i="36"/>
  <c r="AR62" i="36"/>
  <c r="AS62" i="36"/>
  <c r="AT62" i="36"/>
  <c r="AU62" i="36"/>
  <c r="AV62" i="36"/>
  <c r="AW62" i="36"/>
  <c r="AX62" i="36"/>
  <c r="AY62" i="36"/>
  <c r="AZ62" i="36"/>
  <c r="BA62" i="36"/>
  <c r="BB62" i="36"/>
  <c r="BC62" i="36"/>
  <c r="BD62" i="36"/>
  <c r="BE62" i="36"/>
  <c r="BF62" i="36"/>
  <c r="BG62" i="36"/>
  <c r="BH62" i="36"/>
  <c r="BI62" i="36"/>
  <c r="BJ62" i="36"/>
  <c r="BK62" i="36"/>
  <c r="BL62" i="36"/>
  <c r="BM62" i="36"/>
  <c r="BN62" i="36"/>
  <c r="BO62" i="36"/>
  <c r="BP62" i="36"/>
  <c r="BQ62" i="36"/>
  <c r="BR62" i="36"/>
  <c r="BS62" i="36"/>
  <c r="BT62" i="36"/>
  <c r="BU62" i="36"/>
  <c r="BV62" i="36"/>
  <c r="K62" i="36"/>
  <c r="K61" i="36"/>
  <c r="K60" i="36"/>
  <c r="K59" i="36"/>
  <c r="H62" i="36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P62" i="33"/>
  <c r="P61" i="33"/>
  <c r="AO61" i="5"/>
  <c r="AO62" i="5"/>
  <c r="S61" i="51"/>
  <c r="T61" i="51"/>
  <c r="U61" i="51"/>
  <c r="V61" i="51"/>
  <c r="B10" i="20"/>
  <c r="B38" i="20" s="1"/>
  <c r="W61" i="51"/>
  <c r="X61" i="51"/>
  <c r="C10" i="20" s="1"/>
  <c r="C38" i="20" s="1"/>
  <c r="Y61" i="51"/>
  <c r="Z61" i="51"/>
  <c r="AA61" i="51"/>
  <c r="AB61" i="51"/>
  <c r="AC61" i="51"/>
  <c r="AD61" i="51"/>
  <c r="AE61" i="51"/>
  <c r="AF61" i="51"/>
  <c r="AG61" i="51"/>
  <c r="F10" i="20" s="1"/>
  <c r="F38" i="20" s="1"/>
  <c r="AH61" i="51"/>
  <c r="H10" i="20" s="1"/>
  <c r="H38" i="20" s="1"/>
  <c r="AI61" i="51"/>
  <c r="AJ61" i="51"/>
  <c r="AK61" i="51"/>
  <c r="AL61" i="51"/>
  <c r="AM61" i="51"/>
  <c r="AN61" i="51"/>
  <c r="I10" i="20" s="1"/>
  <c r="I38" i="20" s="1"/>
  <c r="AO61" i="51"/>
  <c r="AP61" i="51"/>
  <c r="AQ61" i="51"/>
  <c r="AR61" i="51"/>
  <c r="K10" i="20" s="1"/>
  <c r="K38" i="20" s="1"/>
  <c r="AS61" i="51"/>
  <c r="AT61" i="51"/>
  <c r="AU61" i="51"/>
  <c r="AV61" i="51"/>
  <c r="AW61" i="51"/>
  <c r="AX61" i="51"/>
  <c r="AY61" i="51"/>
  <c r="AZ61" i="51"/>
  <c r="M10" i="20" s="1"/>
  <c r="M38" i="20" s="1"/>
  <c r="BA61" i="51"/>
  <c r="N10" i="20" s="1"/>
  <c r="N38" i="20" s="1"/>
  <c r="BB61" i="51"/>
  <c r="O10" i="20" s="1"/>
  <c r="O38" i="20" s="1"/>
  <c r="BC61" i="51"/>
  <c r="BD61" i="51"/>
  <c r="BE61" i="51"/>
  <c r="BF61" i="51"/>
  <c r="BG61" i="51"/>
  <c r="P10" i="20" s="1"/>
  <c r="P38" i="20" s="1"/>
  <c r="BH61" i="51"/>
  <c r="BI61" i="51"/>
  <c r="BJ61" i="51"/>
  <c r="BK61" i="51"/>
  <c r="BL61" i="51"/>
  <c r="BM61" i="51"/>
  <c r="BN61" i="51"/>
  <c r="BO61" i="51"/>
  <c r="BP61" i="51"/>
  <c r="BQ61" i="51"/>
  <c r="Q10" i="20" s="1"/>
  <c r="Q38" i="20" s="1"/>
  <c r="BR61" i="51"/>
  <c r="BS61" i="51"/>
  <c r="S10" i="20" s="1"/>
  <c r="S38" i="20" s="1"/>
  <c r="BT61" i="51"/>
  <c r="BU61" i="51"/>
  <c r="U10" i="20" s="1"/>
  <c r="U38" i="20" s="1"/>
  <c r="BV61" i="51"/>
  <c r="BW61" i="51"/>
  <c r="BX61" i="51"/>
  <c r="BY61" i="51"/>
  <c r="BZ61" i="51"/>
  <c r="CA61" i="51"/>
  <c r="CB61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BH62" i="51"/>
  <c r="BI62" i="51"/>
  <c r="BJ62" i="51"/>
  <c r="BK62" i="51"/>
  <c r="BL62" i="51"/>
  <c r="BM62" i="51"/>
  <c r="BN62" i="51"/>
  <c r="BO62" i="51"/>
  <c r="BP62" i="51"/>
  <c r="BQ62" i="51"/>
  <c r="BR62" i="51"/>
  <c r="BS62" i="51"/>
  <c r="BT62" i="51"/>
  <c r="BU62" i="51"/>
  <c r="BV62" i="51"/>
  <c r="BW62" i="51"/>
  <c r="BX62" i="51"/>
  <c r="BY62" i="51"/>
  <c r="BZ62" i="51"/>
  <c r="CA62" i="51"/>
  <c r="CB62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BH63" i="51"/>
  <c r="BI63" i="51"/>
  <c r="BJ63" i="51"/>
  <c r="BK63" i="51"/>
  <c r="BL63" i="51"/>
  <c r="BM63" i="51"/>
  <c r="BN63" i="51"/>
  <c r="BO63" i="51"/>
  <c r="BP63" i="51"/>
  <c r="BQ63" i="51"/>
  <c r="BR63" i="51"/>
  <c r="BS63" i="51"/>
  <c r="BT63" i="51"/>
  <c r="BU63" i="51"/>
  <c r="BV63" i="51"/>
  <c r="BW63" i="51"/>
  <c r="BX63" i="51"/>
  <c r="BY63" i="51"/>
  <c r="BZ63" i="51"/>
  <c r="CA63" i="51"/>
  <c r="CB63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BH64" i="51"/>
  <c r="BI64" i="51"/>
  <c r="BJ64" i="51"/>
  <c r="BK64" i="51"/>
  <c r="BL64" i="51"/>
  <c r="BM64" i="51"/>
  <c r="BN64" i="51"/>
  <c r="BO64" i="51"/>
  <c r="BP64" i="51"/>
  <c r="BQ64" i="51"/>
  <c r="BR64" i="51"/>
  <c r="BS64" i="51"/>
  <c r="BT64" i="51"/>
  <c r="BU64" i="51"/>
  <c r="BV64" i="51"/>
  <c r="BW64" i="51"/>
  <c r="BX64" i="51"/>
  <c r="BY64" i="51"/>
  <c r="BZ64" i="51"/>
  <c r="CA64" i="51"/>
  <c r="CB64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BH65" i="51"/>
  <c r="BI65" i="51"/>
  <c r="BJ65" i="51"/>
  <c r="BK65" i="51"/>
  <c r="BL65" i="51"/>
  <c r="BM65" i="51"/>
  <c r="BN65" i="51"/>
  <c r="BO65" i="51"/>
  <c r="BP65" i="51"/>
  <c r="BQ65" i="51"/>
  <c r="BR65" i="51"/>
  <c r="BS65" i="51"/>
  <c r="BT65" i="51"/>
  <c r="BU65" i="51"/>
  <c r="BV65" i="51"/>
  <c r="BW65" i="51"/>
  <c r="BX65" i="51"/>
  <c r="BY65" i="51"/>
  <c r="BZ65" i="51"/>
  <c r="CA65" i="51"/>
  <c r="CB65" i="51"/>
  <c r="R65" i="51"/>
  <c r="R64" i="51"/>
  <c r="R63" i="51"/>
  <c r="R62" i="51"/>
  <c r="R61" i="51"/>
  <c r="CM4" i="51"/>
  <c r="CN4" i="51"/>
  <c r="CO4" i="51"/>
  <c r="CP4" i="51"/>
  <c r="CM5" i="51"/>
  <c r="CN5" i="51"/>
  <c r="CO5" i="51"/>
  <c r="CP5" i="51"/>
  <c r="CM6" i="51"/>
  <c r="CN6" i="51"/>
  <c r="CO6" i="51"/>
  <c r="CP6" i="51"/>
  <c r="CM7" i="51"/>
  <c r="CN7" i="51"/>
  <c r="CO7" i="51"/>
  <c r="CP7" i="51"/>
  <c r="CM8" i="51"/>
  <c r="CN8" i="51"/>
  <c r="CO8" i="51"/>
  <c r="CP8" i="51"/>
  <c r="CM9" i="51"/>
  <c r="CN9" i="51"/>
  <c r="CO9" i="51"/>
  <c r="CP9" i="51"/>
  <c r="CM10" i="51"/>
  <c r="CN10" i="51"/>
  <c r="CO10" i="51"/>
  <c r="CP10" i="51"/>
  <c r="CM11" i="51"/>
  <c r="CN11" i="51"/>
  <c r="CO11" i="51"/>
  <c r="CP11" i="51"/>
  <c r="CM12" i="51"/>
  <c r="CN12" i="51"/>
  <c r="CO12" i="51"/>
  <c r="CP12" i="51"/>
  <c r="CM13" i="51"/>
  <c r="CN13" i="51"/>
  <c r="CO13" i="51"/>
  <c r="CP13" i="51"/>
  <c r="CM14" i="51"/>
  <c r="CN14" i="51"/>
  <c r="CO14" i="51"/>
  <c r="CP14" i="51"/>
  <c r="CM15" i="51"/>
  <c r="CN15" i="51"/>
  <c r="CO15" i="51"/>
  <c r="CP15" i="51"/>
  <c r="CM16" i="51"/>
  <c r="CN16" i="51"/>
  <c r="CO16" i="51"/>
  <c r="CP16" i="51"/>
  <c r="CM17" i="51"/>
  <c r="CN17" i="51"/>
  <c r="CO17" i="51"/>
  <c r="CP17" i="51"/>
  <c r="CM18" i="51"/>
  <c r="CN18" i="51"/>
  <c r="CO18" i="51"/>
  <c r="CP18" i="51"/>
  <c r="CM19" i="51"/>
  <c r="CN19" i="51"/>
  <c r="CO19" i="51"/>
  <c r="CP19" i="51"/>
  <c r="CM20" i="51"/>
  <c r="CN20" i="51"/>
  <c r="CO20" i="51"/>
  <c r="CP20" i="51"/>
  <c r="CM21" i="51"/>
  <c r="CN21" i="51"/>
  <c r="CO21" i="51"/>
  <c r="CP21" i="51"/>
  <c r="CM22" i="51"/>
  <c r="CN22" i="51"/>
  <c r="CO22" i="51"/>
  <c r="CP22" i="51"/>
  <c r="CM23" i="51"/>
  <c r="CN23" i="51"/>
  <c r="CO23" i="51"/>
  <c r="CP23" i="51"/>
  <c r="CM24" i="51"/>
  <c r="CN24" i="51"/>
  <c r="CO24" i="51"/>
  <c r="CP24" i="51"/>
  <c r="CM25" i="51"/>
  <c r="CN25" i="51"/>
  <c r="CO25" i="51"/>
  <c r="CP25" i="51"/>
  <c r="CM26" i="51"/>
  <c r="CN26" i="51"/>
  <c r="CO26" i="51"/>
  <c r="CP26" i="51"/>
  <c r="CM27" i="51"/>
  <c r="CN27" i="51"/>
  <c r="CO27" i="51"/>
  <c r="CP27" i="51"/>
  <c r="CM28" i="51"/>
  <c r="CN28" i="51"/>
  <c r="CO28" i="51"/>
  <c r="CP28" i="51"/>
  <c r="CM29" i="51"/>
  <c r="CN29" i="51"/>
  <c r="CO29" i="51"/>
  <c r="CP29" i="51"/>
  <c r="CM30" i="51"/>
  <c r="CN30" i="51"/>
  <c r="CO30" i="51"/>
  <c r="CP30" i="51"/>
  <c r="CM31" i="51"/>
  <c r="CN31" i="51"/>
  <c r="CO31" i="51"/>
  <c r="CP31" i="51"/>
  <c r="CM32" i="51"/>
  <c r="CN32" i="51"/>
  <c r="CO32" i="51"/>
  <c r="CP32" i="51"/>
  <c r="CM33" i="51"/>
  <c r="CN33" i="51"/>
  <c r="CO33" i="51"/>
  <c r="CP33" i="51"/>
  <c r="CM34" i="51"/>
  <c r="CN34" i="51"/>
  <c r="CO34" i="51"/>
  <c r="CP34" i="51"/>
  <c r="CM35" i="51"/>
  <c r="CN35" i="51"/>
  <c r="CO35" i="51"/>
  <c r="CP35" i="51"/>
  <c r="CM36" i="51"/>
  <c r="CN36" i="51"/>
  <c r="CO36" i="51"/>
  <c r="CP36" i="51"/>
  <c r="CM37" i="51"/>
  <c r="CN37" i="51"/>
  <c r="CO37" i="51"/>
  <c r="CP37" i="51"/>
  <c r="CM38" i="51"/>
  <c r="CN38" i="51"/>
  <c r="CO38" i="51"/>
  <c r="CP38" i="51"/>
  <c r="CM39" i="51"/>
  <c r="CN39" i="51"/>
  <c r="CO39" i="51"/>
  <c r="CP39" i="51"/>
  <c r="CM40" i="51"/>
  <c r="CN40" i="51"/>
  <c r="CO40" i="51"/>
  <c r="CP40" i="51"/>
  <c r="CM41" i="51"/>
  <c r="CN41" i="51"/>
  <c r="CO41" i="51"/>
  <c r="CP41" i="51"/>
  <c r="CM42" i="51"/>
  <c r="CN42" i="51"/>
  <c r="CO42" i="51"/>
  <c r="CP42" i="51"/>
  <c r="CM43" i="51"/>
  <c r="CN43" i="51"/>
  <c r="CO43" i="51"/>
  <c r="CP43" i="51"/>
  <c r="CM44" i="51"/>
  <c r="CN44" i="51"/>
  <c r="CO44" i="51"/>
  <c r="CP44" i="51"/>
  <c r="CM45" i="51"/>
  <c r="CN45" i="51"/>
  <c r="CO45" i="51"/>
  <c r="CP45" i="51"/>
  <c r="CM46" i="51"/>
  <c r="CN46" i="51"/>
  <c r="CO46" i="51"/>
  <c r="CP46" i="51"/>
  <c r="CM47" i="51"/>
  <c r="CN47" i="51"/>
  <c r="CO47" i="51"/>
  <c r="CP47" i="51"/>
  <c r="CM48" i="51"/>
  <c r="CN48" i="51"/>
  <c r="CO48" i="51"/>
  <c r="CP48" i="51"/>
  <c r="CM49" i="51"/>
  <c r="CN49" i="51"/>
  <c r="CO49" i="51"/>
  <c r="CP49" i="51"/>
  <c r="CM50" i="51"/>
  <c r="CN50" i="51"/>
  <c r="CO50" i="51"/>
  <c r="CP50" i="51"/>
  <c r="CM59" i="51"/>
  <c r="CN59" i="51"/>
  <c r="CO59" i="51"/>
  <c r="CP59" i="51"/>
  <c r="CM60" i="51"/>
  <c r="CN60" i="51"/>
  <c r="CO60" i="51"/>
  <c r="CP60" i="51"/>
  <c r="CM67" i="51"/>
  <c r="CN67" i="51"/>
  <c r="CO67" i="51"/>
  <c r="CP67" i="51"/>
  <c r="CM68" i="51"/>
  <c r="CN68" i="51"/>
  <c r="CO68" i="51"/>
  <c r="CP68" i="51"/>
  <c r="CM69" i="51"/>
  <c r="CN69" i="51"/>
  <c r="CO69" i="51"/>
  <c r="CP69" i="51"/>
  <c r="CM70" i="51"/>
  <c r="CN70" i="51"/>
  <c r="CO70" i="51"/>
  <c r="CP70" i="51"/>
  <c r="CM71" i="51"/>
  <c r="CN71" i="51"/>
  <c r="CO71" i="51"/>
  <c r="CP71" i="51"/>
  <c r="CM72" i="51"/>
  <c r="CN72" i="51"/>
  <c r="CO72" i="51"/>
  <c r="CP72" i="51"/>
  <c r="CM73" i="51"/>
  <c r="CN73" i="51"/>
  <c r="CO73" i="51"/>
  <c r="CP73" i="51"/>
  <c r="CM74" i="51"/>
  <c r="CN74" i="51"/>
  <c r="CO74" i="51"/>
  <c r="CP74" i="51"/>
  <c r="CM75" i="51"/>
  <c r="CN75" i="51"/>
  <c r="CO75" i="51"/>
  <c r="CP75" i="51"/>
  <c r="CM76" i="51"/>
  <c r="CN76" i="51"/>
  <c r="CO76" i="51"/>
  <c r="CP76" i="51"/>
  <c r="CM77" i="51"/>
  <c r="CN77" i="51"/>
  <c r="CO77" i="51"/>
  <c r="CP77" i="51"/>
  <c r="CM78" i="51"/>
  <c r="CN78" i="51"/>
  <c r="CO78" i="51"/>
  <c r="CP78" i="51"/>
  <c r="CM79" i="51"/>
  <c r="CN79" i="51"/>
  <c r="CO79" i="51"/>
  <c r="CP79" i="51"/>
  <c r="CM80" i="51"/>
  <c r="CN80" i="51"/>
  <c r="CO80" i="51"/>
  <c r="CP80" i="51"/>
  <c r="CM81" i="51"/>
  <c r="CN81" i="51"/>
  <c r="CO81" i="51"/>
  <c r="CP81" i="51"/>
  <c r="CM82" i="51"/>
  <c r="CN82" i="51"/>
  <c r="CO82" i="51"/>
  <c r="CP82" i="51"/>
  <c r="CM83" i="51"/>
  <c r="CN83" i="51"/>
  <c r="CO83" i="51"/>
  <c r="CP83" i="51"/>
  <c r="CM84" i="51"/>
  <c r="CN84" i="51"/>
  <c r="CO84" i="51"/>
  <c r="CP84" i="51"/>
  <c r="CM85" i="51"/>
  <c r="CN85" i="51"/>
  <c r="CO85" i="51"/>
  <c r="CP85" i="51"/>
  <c r="CM86" i="51"/>
  <c r="CN86" i="51"/>
  <c r="CO86" i="51"/>
  <c r="CP86" i="51"/>
  <c r="CP3" i="51"/>
  <c r="CO3" i="51"/>
  <c r="CN3" i="51"/>
  <c r="CM3" i="51"/>
  <c r="CM4" i="4"/>
  <c r="CN4" i="4"/>
  <c r="CO4" i="4"/>
  <c r="CP4" i="4"/>
  <c r="CM5" i="4"/>
  <c r="CN5" i="4"/>
  <c r="CO5" i="4"/>
  <c r="CP5" i="4"/>
  <c r="CM6" i="4"/>
  <c r="CN6" i="4"/>
  <c r="CO6" i="4"/>
  <c r="CP6" i="4"/>
  <c r="CM7" i="4"/>
  <c r="CN7" i="4"/>
  <c r="CO7" i="4"/>
  <c r="CP7" i="4"/>
  <c r="CM8" i="4"/>
  <c r="CN8" i="4"/>
  <c r="CO8" i="4"/>
  <c r="CP8" i="4"/>
  <c r="CM9" i="4"/>
  <c r="CN9" i="4"/>
  <c r="CO9" i="4"/>
  <c r="CP9" i="4"/>
  <c r="CM10" i="4"/>
  <c r="CN10" i="4"/>
  <c r="CO10" i="4"/>
  <c r="CP10" i="4"/>
  <c r="CM11" i="4"/>
  <c r="CN11" i="4"/>
  <c r="CO11" i="4"/>
  <c r="CP11" i="4"/>
  <c r="CM12" i="4"/>
  <c r="CN12" i="4"/>
  <c r="CO12" i="4"/>
  <c r="CP12" i="4"/>
  <c r="CM13" i="4"/>
  <c r="CN13" i="4"/>
  <c r="CO13" i="4"/>
  <c r="CP13" i="4"/>
  <c r="CM14" i="4"/>
  <c r="CN14" i="4"/>
  <c r="CO14" i="4"/>
  <c r="CP14" i="4"/>
  <c r="CM15" i="4"/>
  <c r="CN15" i="4"/>
  <c r="CO15" i="4"/>
  <c r="CP15" i="4"/>
  <c r="CM16" i="4"/>
  <c r="CN16" i="4"/>
  <c r="CO16" i="4"/>
  <c r="CP16" i="4"/>
  <c r="CM17" i="4"/>
  <c r="CN17" i="4"/>
  <c r="CO17" i="4"/>
  <c r="CP17" i="4"/>
  <c r="CM18" i="4"/>
  <c r="CN18" i="4"/>
  <c r="CO18" i="4"/>
  <c r="CP18" i="4"/>
  <c r="CM19" i="4"/>
  <c r="CN19" i="4"/>
  <c r="CO19" i="4"/>
  <c r="CP19" i="4"/>
  <c r="CM20" i="4"/>
  <c r="CN20" i="4"/>
  <c r="CO20" i="4"/>
  <c r="CP20" i="4"/>
  <c r="CM21" i="4"/>
  <c r="CN21" i="4"/>
  <c r="CO21" i="4"/>
  <c r="CP21" i="4"/>
  <c r="CM22" i="4"/>
  <c r="CN22" i="4"/>
  <c r="CO22" i="4"/>
  <c r="CP22" i="4"/>
  <c r="CM23" i="4"/>
  <c r="CN23" i="4"/>
  <c r="CO23" i="4"/>
  <c r="CP23" i="4"/>
  <c r="CM24" i="4"/>
  <c r="CN24" i="4"/>
  <c r="CO24" i="4"/>
  <c r="CP24" i="4"/>
  <c r="CM25" i="4"/>
  <c r="CN25" i="4"/>
  <c r="CO25" i="4"/>
  <c r="CP25" i="4"/>
  <c r="CM26" i="4"/>
  <c r="CN26" i="4"/>
  <c r="CO26" i="4"/>
  <c r="CP26" i="4"/>
  <c r="CM27" i="4"/>
  <c r="CN27" i="4"/>
  <c r="CO27" i="4"/>
  <c r="CP27" i="4"/>
  <c r="CM28" i="4"/>
  <c r="CN28" i="4"/>
  <c r="CO28" i="4"/>
  <c r="CP28" i="4"/>
  <c r="CM29" i="4"/>
  <c r="CN29" i="4"/>
  <c r="CO29" i="4"/>
  <c r="CP29" i="4"/>
  <c r="CM30" i="4"/>
  <c r="CN30" i="4"/>
  <c r="CO30" i="4"/>
  <c r="CP30" i="4"/>
  <c r="CM31" i="4"/>
  <c r="CN31" i="4"/>
  <c r="CO31" i="4"/>
  <c r="CP31" i="4"/>
  <c r="CM32" i="4"/>
  <c r="CN32" i="4"/>
  <c r="CO32" i="4"/>
  <c r="CP32" i="4"/>
  <c r="CM33" i="4"/>
  <c r="CN33" i="4"/>
  <c r="CO33" i="4"/>
  <c r="CP33" i="4"/>
  <c r="CM34" i="4"/>
  <c r="CN34" i="4"/>
  <c r="CO34" i="4"/>
  <c r="CP34" i="4"/>
  <c r="CM35" i="4"/>
  <c r="CN35" i="4"/>
  <c r="CO35" i="4"/>
  <c r="CP35" i="4"/>
  <c r="CM36" i="4"/>
  <c r="CN36" i="4"/>
  <c r="CO36" i="4"/>
  <c r="CP36" i="4"/>
  <c r="CM37" i="4"/>
  <c r="CN37" i="4"/>
  <c r="CO37" i="4"/>
  <c r="CP37" i="4"/>
  <c r="CM38" i="4"/>
  <c r="CN38" i="4"/>
  <c r="CO38" i="4"/>
  <c r="CP38" i="4"/>
  <c r="CM39" i="4"/>
  <c r="CN39" i="4"/>
  <c r="CO39" i="4"/>
  <c r="CP39" i="4"/>
  <c r="CM40" i="4"/>
  <c r="CN40" i="4"/>
  <c r="CO40" i="4"/>
  <c r="CP40" i="4"/>
  <c r="CM41" i="4"/>
  <c r="CN41" i="4"/>
  <c r="CO41" i="4"/>
  <c r="CP41" i="4"/>
  <c r="CM42" i="4"/>
  <c r="CN42" i="4"/>
  <c r="CO42" i="4"/>
  <c r="CP42" i="4"/>
  <c r="CM43" i="4"/>
  <c r="CN43" i="4"/>
  <c r="CO43" i="4"/>
  <c r="CP43" i="4"/>
  <c r="CM44" i="4"/>
  <c r="CN44" i="4"/>
  <c r="CO44" i="4"/>
  <c r="CP44" i="4"/>
  <c r="CM45" i="4"/>
  <c r="CN45" i="4"/>
  <c r="CO45" i="4"/>
  <c r="CP45" i="4"/>
  <c r="CM46" i="4"/>
  <c r="CN46" i="4"/>
  <c r="CO46" i="4"/>
  <c r="CP46" i="4"/>
  <c r="CM47" i="4"/>
  <c r="CN47" i="4"/>
  <c r="CO47" i="4"/>
  <c r="CP47" i="4"/>
  <c r="CM48" i="4"/>
  <c r="CN48" i="4"/>
  <c r="CO48" i="4"/>
  <c r="CP48" i="4"/>
  <c r="CM49" i="4"/>
  <c r="CN49" i="4"/>
  <c r="CO49" i="4"/>
  <c r="CP49" i="4"/>
  <c r="CM50" i="4"/>
  <c r="CN50" i="4"/>
  <c r="CO50" i="4"/>
  <c r="CP50" i="4"/>
  <c r="CM51" i="4"/>
  <c r="CN51" i="4"/>
  <c r="CO51" i="4"/>
  <c r="CP51" i="4"/>
  <c r="CM52" i="4"/>
  <c r="CN52" i="4"/>
  <c r="CO52" i="4"/>
  <c r="CP52" i="4"/>
  <c r="CM53" i="4"/>
  <c r="CN53" i="4"/>
  <c r="CO53" i="4"/>
  <c r="CP53" i="4"/>
  <c r="CM54" i="4"/>
  <c r="CN54" i="4"/>
  <c r="CO54" i="4"/>
  <c r="CP54" i="4"/>
  <c r="CM55" i="4"/>
  <c r="CN55" i="4"/>
  <c r="CO55" i="4"/>
  <c r="CP55" i="4"/>
  <c r="CM56" i="4"/>
  <c r="CN56" i="4"/>
  <c r="CO56" i="4"/>
  <c r="CP56" i="4"/>
  <c r="CM57" i="4"/>
  <c r="CN57" i="4"/>
  <c r="CO57" i="4"/>
  <c r="CP57" i="4"/>
  <c r="CM58" i="4"/>
  <c r="CN58" i="4"/>
  <c r="CO58" i="4"/>
  <c r="CP58" i="4"/>
  <c r="CM59" i="4"/>
  <c r="CN59" i="4"/>
  <c r="CO59" i="4"/>
  <c r="CP59" i="4"/>
  <c r="CM60" i="4"/>
  <c r="CN60" i="4"/>
  <c r="CO60" i="4"/>
  <c r="CP60" i="4"/>
  <c r="CM67" i="4"/>
  <c r="CN67" i="4"/>
  <c r="CO67" i="4"/>
  <c r="CP67" i="4"/>
  <c r="CM68" i="4"/>
  <c r="CN68" i="4"/>
  <c r="CO68" i="4"/>
  <c r="CP68" i="4"/>
  <c r="CM69" i="4"/>
  <c r="CN69" i="4"/>
  <c r="CO69" i="4"/>
  <c r="CP69" i="4"/>
  <c r="CM70" i="4"/>
  <c r="CN70" i="4"/>
  <c r="CO70" i="4"/>
  <c r="CP70" i="4"/>
  <c r="CM71" i="4"/>
  <c r="CN71" i="4"/>
  <c r="CO71" i="4"/>
  <c r="CP71" i="4"/>
  <c r="CM72" i="4"/>
  <c r="CN72" i="4"/>
  <c r="CO72" i="4"/>
  <c r="CP72" i="4"/>
  <c r="CM73" i="4"/>
  <c r="CN73" i="4"/>
  <c r="CO73" i="4"/>
  <c r="CP73" i="4"/>
  <c r="CM74" i="4"/>
  <c r="CN74" i="4"/>
  <c r="CO74" i="4"/>
  <c r="CP74" i="4"/>
  <c r="CM75" i="4"/>
  <c r="CN75" i="4"/>
  <c r="CO75" i="4"/>
  <c r="CP75" i="4"/>
  <c r="CM76" i="4"/>
  <c r="CN76" i="4"/>
  <c r="CO76" i="4"/>
  <c r="CP76" i="4"/>
  <c r="CM77" i="4"/>
  <c r="CN77" i="4"/>
  <c r="CO77" i="4"/>
  <c r="CP77" i="4"/>
  <c r="CM78" i="4"/>
  <c r="CN78" i="4"/>
  <c r="CO78" i="4"/>
  <c r="CP78" i="4"/>
  <c r="CP3" i="4"/>
  <c r="CO3" i="4"/>
  <c r="CN3" i="4"/>
  <c r="CM3" i="4"/>
  <c r="S61" i="4"/>
  <c r="T61" i="4"/>
  <c r="U61" i="4"/>
  <c r="W61" i="4"/>
  <c r="Y61" i="4"/>
  <c r="AA61" i="4"/>
  <c r="AB61" i="4"/>
  <c r="AC61" i="4"/>
  <c r="AD61" i="4"/>
  <c r="AE61" i="4"/>
  <c r="AF61" i="4"/>
  <c r="AI61" i="4"/>
  <c r="AJ61" i="4"/>
  <c r="AK61" i="4"/>
  <c r="AL61" i="4"/>
  <c r="AM61" i="4"/>
  <c r="AP61" i="4"/>
  <c r="AQ61" i="4"/>
  <c r="AT61" i="4"/>
  <c r="AU61" i="4"/>
  <c r="AV61" i="4"/>
  <c r="AW61" i="4"/>
  <c r="AX61" i="4"/>
  <c r="AY61" i="4"/>
  <c r="BC61" i="4"/>
  <c r="BD61" i="4"/>
  <c r="BE61" i="4"/>
  <c r="BF61" i="4"/>
  <c r="BH61" i="4"/>
  <c r="BI61" i="4"/>
  <c r="BJ61" i="4"/>
  <c r="BK61" i="4"/>
  <c r="BL61" i="4"/>
  <c r="BM61" i="4"/>
  <c r="BN61" i="4"/>
  <c r="BO61" i="4"/>
  <c r="BP61" i="4"/>
  <c r="BW61" i="4"/>
  <c r="BX61" i="4"/>
  <c r="BY61" i="4"/>
  <c r="BZ61" i="4"/>
  <c r="CA61" i="4"/>
  <c r="CB61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R64" i="4"/>
  <c r="R63" i="4"/>
  <c r="R62" i="4"/>
  <c r="R61" i="4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F25" i="20"/>
  <c r="E25" i="20"/>
  <c r="C25" i="20"/>
  <c r="B25" i="20"/>
  <c r="O63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B63" i="54"/>
  <c r="CE62" i="54"/>
  <c r="CD62" i="54"/>
  <c r="CC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B62" i="54"/>
  <c r="CE61" i="54"/>
  <c r="CD61" i="54"/>
  <c r="CC61" i="54"/>
  <c r="CA61" i="54"/>
  <c r="BZ61" i="54"/>
  <c r="BY61" i="54"/>
  <c r="BX61" i="54"/>
  <c r="BW61" i="54"/>
  <c r="BV61" i="54"/>
  <c r="BU61" i="54"/>
  <c r="BT61" i="54"/>
  <c r="BS61" i="54"/>
  <c r="BR61" i="54"/>
  <c r="BQ61" i="54"/>
  <c r="BP61" i="54"/>
  <c r="BO61" i="54"/>
  <c r="BN61" i="54"/>
  <c r="BM61" i="54"/>
  <c r="BL61" i="54"/>
  <c r="BK61" i="54"/>
  <c r="BJ61" i="54"/>
  <c r="BI61" i="54"/>
  <c r="BH61" i="54"/>
  <c r="BG61" i="54"/>
  <c r="BF61" i="54"/>
  <c r="BE61" i="54"/>
  <c r="BD61" i="54"/>
  <c r="BC61" i="54"/>
  <c r="BB61" i="54"/>
  <c r="BA61" i="54"/>
  <c r="AZ61" i="54"/>
  <c r="AY61" i="54"/>
  <c r="AX61" i="54"/>
  <c r="AW61" i="54"/>
  <c r="AV61" i="54"/>
  <c r="AU61" i="54"/>
  <c r="AT61" i="54"/>
  <c r="AS61" i="54"/>
  <c r="AR61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U61" i="54"/>
  <c r="T61" i="54"/>
  <c r="S61" i="54"/>
  <c r="R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B61" i="54"/>
  <c r="CT55" i="54"/>
  <c r="CS55" i="54"/>
  <c r="CR55" i="54"/>
  <c r="CQ55" i="54"/>
  <c r="CP55" i="54"/>
  <c r="CO55" i="54"/>
  <c r="CN55" i="54"/>
  <c r="CM55" i="54"/>
  <c r="CL55" i="54"/>
  <c r="CK55" i="54"/>
  <c r="CJ55" i="54"/>
  <c r="CI55" i="54"/>
  <c r="CH55" i="54"/>
  <c r="CG55" i="54"/>
  <c r="CT51" i="54"/>
  <c r="CS51" i="54"/>
  <c r="CR51" i="54"/>
  <c r="CQ51" i="54"/>
  <c r="CP51" i="54"/>
  <c r="CO51" i="54"/>
  <c r="CN51" i="54"/>
  <c r="CM51" i="54"/>
  <c r="CL51" i="54"/>
  <c r="CK51" i="54"/>
  <c r="CJ51" i="54"/>
  <c r="CI51" i="54"/>
  <c r="CH51" i="54"/>
  <c r="CG51" i="54"/>
  <c r="CT50" i="54"/>
  <c r="CS50" i="54"/>
  <c r="CR50" i="54"/>
  <c r="CQ50" i="54"/>
  <c r="CP50" i="54"/>
  <c r="CO50" i="54"/>
  <c r="CN50" i="54"/>
  <c r="CM50" i="54"/>
  <c r="CL50" i="54"/>
  <c r="CK50" i="54"/>
  <c r="CJ50" i="54"/>
  <c r="CI50" i="54"/>
  <c r="CH50" i="54"/>
  <c r="CG50" i="54"/>
  <c r="CT49" i="54"/>
  <c r="CS49" i="54"/>
  <c r="CR49" i="54"/>
  <c r="CQ49" i="54"/>
  <c r="CP49" i="54"/>
  <c r="CO49" i="54"/>
  <c r="CN49" i="54"/>
  <c r="CM49" i="54"/>
  <c r="CL49" i="54"/>
  <c r="CK49" i="54"/>
  <c r="CJ49" i="54"/>
  <c r="CI49" i="54"/>
  <c r="CH49" i="54"/>
  <c r="CG49" i="54"/>
  <c r="CT48" i="54"/>
  <c r="CS48" i="54"/>
  <c r="CR48" i="54"/>
  <c r="CQ48" i="54"/>
  <c r="CP48" i="54"/>
  <c r="CO48" i="54"/>
  <c r="CN48" i="54"/>
  <c r="CM48" i="54"/>
  <c r="CL48" i="54"/>
  <c r="CK48" i="54"/>
  <c r="CJ48" i="54"/>
  <c r="CI48" i="54"/>
  <c r="CH48" i="54"/>
  <c r="CG48" i="54"/>
  <c r="CT47" i="54"/>
  <c r="CS47" i="54"/>
  <c r="CR47" i="54"/>
  <c r="CQ47" i="54"/>
  <c r="CP47" i="54"/>
  <c r="CO47" i="54"/>
  <c r="CN47" i="54"/>
  <c r="CM47" i="54"/>
  <c r="CL47" i="54"/>
  <c r="CK47" i="54"/>
  <c r="CJ47" i="54"/>
  <c r="CI47" i="54"/>
  <c r="CH47" i="54"/>
  <c r="CG47" i="54"/>
  <c r="CT46" i="54"/>
  <c r="CS46" i="54"/>
  <c r="CR46" i="54"/>
  <c r="CQ46" i="54"/>
  <c r="CP46" i="54"/>
  <c r="CO46" i="54"/>
  <c r="CN46" i="54"/>
  <c r="CM46" i="54"/>
  <c r="CL46" i="54"/>
  <c r="CK46" i="54"/>
  <c r="CJ46" i="54"/>
  <c r="CI46" i="54"/>
  <c r="CH46" i="54"/>
  <c r="CG46" i="54"/>
  <c r="CT45" i="54"/>
  <c r="CS45" i="54"/>
  <c r="CR45" i="54"/>
  <c r="CQ45" i="54"/>
  <c r="CP45" i="54"/>
  <c r="CO45" i="54"/>
  <c r="CN45" i="54"/>
  <c r="CM45" i="54"/>
  <c r="CL45" i="54"/>
  <c r="CK45" i="54"/>
  <c r="CJ45" i="54"/>
  <c r="CI45" i="54"/>
  <c r="CH45" i="54"/>
  <c r="CG45" i="54"/>
  <c r="CT44" i="54"/>
  <c r="CS44" i="54"/>
  <c r="CR44" i="54"/>
  <c r="CQ44" i="54"/>
  <c r="CP44" i="54"/>
  <c r="CO44" i="54"/>
  <c r="CN44" i="54"/>
  <c r="CM44" i="54"/>
  <c r="CL44" i="54"/>
  <c r="CK44" i="54"/>
  <c r="CJ44" i="54"/>
  <c r="CI44" i="54"/>
  <c r="CH44" i="54"/>
  <c r="CG44" i="54"/>
  <c r="CT43" i="54"/>
  <c r="CS43" i="54"/>
  <c r="CR43" i="54"/>
  <c r="CQ43" i="54"/>
  <c r="CP43" i="54"/>
  <c r="CO43" i="54"/>
  <c r="CN43" i="54"/>
  <c r="CM43" i="54"/>
  <c r="CL43" i="54"/>
  <c r="CK43" i="54"/>
  <c r="CJ43" i="54"/>
  <c r="CI43" i="54"/>
  <c r="CH43" i="54"/>
  <c r="CG43" i="54"/>
  <c r="CT42" i="54"/>
  <c r="CS42" i="54"/>
  <c r="CR42" i="54"/>
  <c r="CQ42" i="54"/>
  <c r="CP42" i="54"/>
  <c r="CO42" i="54"/>
  <c r="CN42" i="54"/>
  <c r="CM42" i="54"/>
  <c r="CL42" i="54"/>
  <c r="CK42" i="54"/>
  <c r="CJ42" i="54"/>
  <c r="CI42" i="54"/>
  <c r="CH42" i="54"/>
  <c r="CG42" i="54"/>
  <c r="CT41" i="54"/>
  <c r="CS41" i="54"/>
  <c r="CR41" i="54"/>
  <c r="CQ41" i="54"/>
  <c r="CP41" i="54"/>
  <c r="CO41" i="54"/>
  <c r="CN41" i="54"/>
  <c r="CM41" i="54"/>
  <c r="CL41" i="54"/>
  <c r="CK41" i="54"/>
  <c r="CJ41" i="54"/>
  <c r="CI41" i="54"/>
  <c r="CH41" i="54"/>
  <c r="CG41" i="54"/>
  <c r="CT40" i="54"/>
  <c r="CS40" i="54"/>
  <c r="CR40" i="54"/>
  <c r="CQ40" i="54"/>
  <c r="CP40" i="54"/>
  <c r="CO40" i="54"/>
  <c r="CN40" i="54"/>
  <c r="CM40" i="54"/>
  <c r="CL40" i="54"/>
  <c r="CK40" i="54"/>
  <c r="CJ40" i="54"/>
  <c r="CI40" i="54"/>
  <c r="CH40" i="54"/>
  <c r="CG40" i="54"/>
  <c r="CT39" i="54"/>
  <c r="CS39" i="54"/>
  <c r="CR39" i="54"/>
  <c r="CQ39" i="54"/>
  <c r="CP39" i="54"/>
  <c r="CO39" i="54"/>
  <c r="CN39" i="54"/>
  <c r="CM39" i="54"/>
  <c r="CL39" i="54"/>
  <c r="CK39" i="54"/>
  <c r="CJ39" i="54"/>
  <c r="CI39" i="54"/>
  <c r="CH39" i="54"/>
  <c r="CG39" i="54"/>
  <c r="CT38" i="54"/>
  <c r="CS38" i="54"/>
  <c r="CR38" i="54"/>
  <c r="CQ38" i="54"/>
  <c r="CP38" i="54"/>
  <c r="CO38" i="54"/>
  <c r="CN38" i="54"/>
  <c r="CM38" i="54"/>
  <c r="CL38" i="54"/>
  <c r="CK38" i="54"/>
  <c r="CJ38" i="54"/>
  <c r="CI38" i="54"/>
  <c r="CH38" i="54"/>
  <c r="CG38" i="54"/>
  <c r="CT37" i="54"/>
  <c r="CS37" i="54"/>
  <c r="CR37" i="54"/>
  <c r="CQ37" i="54"/>
  <c r="CP37" i="54"/>
  <c r="CO37" i="54"/>
  <c r="CN37" i="54"/>
  <c r="CM37" i="54"/>
  <c r="CL37" i="54"/>
  <c r="CK37" i="54"/>
  <c r="CJ37" i="54"/>
  <c r="CI37" i="54"/>
  <c r="CH37" i="54"/>
  <c r="CG37" i="54"/>
  <c r="CT36" i="54"/>
  <c r="CS36" i="54"/>
  <c r="CR36" i="54"/>
  <c r="CQ36" i="54"/>
  <c r="CP36" i="54"/>
  <c r="CO36" i="54"/>
  <c r="CN36" i="54"/>
  <c r="CM36" i="54"/>
  <c r="CL36" i="54"/>
  <c r="CK36" i="54"/>
  <c r="CJ36" i="54"/>
  <c r="CI36" i="54"/>
  <c r="CH36" i="54"/>
  <c r="CG36" i="54"/>
  <c r="CT35" i="54"/>
  <c r="CS35" i="54"/>
  <c r="CR35" i="54"/>
  <c r="CQ35" i="54"/>
  <c r="CP35" i="54"/>
  <c r="CO35" i="54"/>
  <c r="CN35" i="54"/>
  <c r="CM35" i="54"/>
  <c r="CL35" i="54"/>
  <c r="CK35" i="54"/>
  <c r="CJ35" i="54"/>
  <c r="CI35" i="54"/>
  <c r="CH35" i="54"/>
  <c r="CG35" i="54"/>
  <c r="CT34" i="54"/>
  <c r="CS34" i="54"/>
  <c r="CR34" i="54"/>
  <c r="CQ34" i="54"/>
  <c r="CP34" i="54"/>
  <c r="CO34" i="54"/>
  <c r="CN34" i="54"/>
  <c r="CM34" i="54"/>
  <c r="CL34" i="54"/>
  <c r="CK34" i="54"/>
  <c r="CJ34" i="54"/>
  <c r="CI34" i="54"/>
  <c r="CH34" i="54"/>
  <c r="CG34" i="54"/>
  <c r="CT33" i="54"/>
  <c r="CS33" i="54"/>
  <c r="CR33" i="54"/>
  <c r="CQ33" i="54"/>
  <c r="CP33" i="54"/>
  <c r="CO33" i="54"/>
  <c r="CN33" i="54"/>
  <c r="CM33" i="54"/>
  <c r="CL33" i="54"/>
  <c r="CK33" i="54"/>
  <c r="CJ33" i="54"/>
  <c r="CI33" i="54"/>
  <c r="CH33" i="54"/>
  <c r="CG33" i="54"/>
  <c r="CT32" i="54"/>
  <c r="CS32" i="54"/>
  <c r="CR32" i="54"/>
  <c r="CQ32" i="54"/>
  <c r="CP32" i="54"/>
  <c r="CO32" i="54"/>
  <c r="CN32" i="54"/>
  <c r="CM32" i="54"/>
  <c r="CL32" i="54"/>
  <c r="CK32" i="54"/>
  <c r="CJ32" i="54"/>
  <c r="CI32" i="54"/>
  <c r="CH32" i="54"/>
  <c r="CG32" i="54"/>
  <c r="CT31" i="54"/>
  <c r="CS31" i="54"/>
  <c r="CR31" i="54"/>
  <c r="CQ31" i="54"/>
  <c r="CP31" i="54"/>
  <c r="CO31" i="54"/>
  <c r="CN31" i="54"/>
  <c r="CM31" i="54"/>
  <c r="CL31" i="54"/>
  <c r="CK31" i="54"/>
  <c r="CJ31" i="54"/>
  <c r="CI31" i="54"/>
  <c r="CH31" i="54"/>
  <c r="CG31" i="54"/>
  <c r="CT30" i="54"/>
  <c r="CS30" i="54"/>
  <c r="CR30" i="54"/>
  <c r="CQ30" i="54"/>
  <c r="CP30" i="54"/>
  <c r="CO30" i="54"/>
  <c r="CN30" i="54"/>
  <c r="CM30" i="54"/>
  <c r="CL30" i="54"/>
  <c r="CK30" i="54"/>
  <c r="CJ30" i="54"/>
  <c r="CI30" i="54"/>
  <c r="CH30" i="54"/>
  <c r="CG30" i="54"/>
  <c r="CT29" i="54"/>
  <c r="CS29" i="54"/>
  <c r="CR29" i="54"/>
  <c r="CQ29" i="54"/>
  <c r="CP29" i="54"/>
  <c r="CO29" i="54"/>
  <c r="CN29" i="54"/>
  <c r="CM29" i="54"/>
  <c r="CL29" i="54"/>
  <c r="CK29" i="54"/>
  <c r="CJ29" i="54"/>
  <c r="CI29" i="54"/>
  <c r="CH29" i="54"/>
  <c r="CG29" i="54"/>
  <c r="CT28" i="54"/>
  <c r="CS28" i="54"/>
  <c r="CR28" i="54"/>
  <c r="CQ28" i="54"/>
  <c r="CP28" i="54"/>
  <c r="CO28" i="54"/>
  <c r="CN28" i="54"/>
  <c r="CM28" i="54"/>
  <c r="CL28" i="54"/>
  <c r="CK28" i="54"/>
  <c r="CJ28" i="54"/>
  <c r="CI28" i="54"/>
  <c r="CH28" i="54"/>
  <c r="CG28" i="54"/>
  <c r="CT27" i="54"/>
  <c r="CS27" i="54"/>
  <c r="CR27" i="54"/>
  <c r="CQ27" i="54"/>
  <c r="CP27" i="54"/>
  <c r="CO27" i="54"/>
  <c r="CN27" i="54"/>
  <c r="CM27" i="54"/>
  <c r="CL27" i="54"/>
  <c r="CK27" i="54"/>
  <c r="CJ27" i="54"/>
  <c r="CI27" i="54"/>
  <c r="CH27" i="54"/>
  <c r="CG27" i="54"/>
  <c r="CT26" i="54"/>
  <c r="CS26" i="54"/>
  <c r="CR26" i="54"/>
  <c r="CQ26" i="54"/>
  <c r="CP26" i="54"/>
  <c r="CO26" i="54"/>
  <c r="CN26" i="54"/>
  <c r="CM26" i="54"/>
  <c r="CL26" i="54"/>
  <c r="CK26" i="54"/>
  <c r="CJ26" i="54"/>
  <c r="CI26" i="54"/>
  <c r="CH26" i="54"/>
  <c r="CG26" i="54"/>
  <c r="CT25" i="54"/>
  <c r="CS25" i="54"/>
  <c r="CR25" i="54"/>
  <c r="CQ25" i="54"/>
  <c r="CP25" i="54"/>
  <c r="CO25" i="54"/>
  <c r="CN25" i="54"/>
  <c r="CM25" i="54"/>
  <c r="CL25" i="54"/>
  <c r="CK25" i="54"/>
  <c r="CJ25" i="54"/>
  <c r="CI25" i="54"/>
  <c r="CH25" i="54"/>
  <c r="CG25" i="54"/>
  <c r="CT24" i="54"/>
  <c r="CS24" i="54"/>
  <c r="CR24" i="54"/>
  <c r="CQ24" i="54"/>
  <c r="CP24" i="54"/>
  <c r="CO24" i="54"/>
  <c r="CN24" i="54"/>
  <c r="CM24" i="54"/>
  <c r="CL24" i="54"/>
  <c r="CK24" i="54"/>
  <c r="CJ24" i="54"/>
  <c r="CI24" i="54"/>
  <c r="CH24" i="54"/>
  <c r="CG24" i="54"/>
  <c r="CT23" i="54"/>
  <c r="CS23" i="54"/>
  <c r="CR23" i="54"/>
  <c r="CQ23" i="54"/>
  <c r="CP23" i="54"/>
  <c r="CO23" i="54"/>
  <c r="CN23" i="54"/>
  <c r="CM23" i="54"/>
  <c r="CL23" i="54"/>
  <c r="CK23" i="54"/>
  <c r="CJ23" i="54"/>
  <c r="CI23" i="54"/>
  <c r="CH23" i="54"/>
  <c r="CG23" i="54"/>
  <c r="CT22" i="54"/>
  <c r="CS22" i="54"/>
  <c r="CR22" i="54"/>
  <c r="CQ22" i="54"/>
  <c r="CP22" i="54"/>
  <c r="CO22" i="54"/>
  <c r="CN22" i="54"/>
  <c r="CM22" i="54"/>
  <c r="CL22" i="54"/>
  <c r="CK22" i="54"/>
  <c r="CJ22" i="54"/>
  <c r="CI22" i="54"/>
  <c r="CH22" i="54"/>
  <c r="CG22" i="54"/>
  <c r="CT21" i="54"/>
  <c r="CS21" i="54"/>
  <c r="CR21" i="54"/>
  <c r="CQ21" i="54"/>
  <c r="CP21" i="54"/>
  <c r="CO21" i="54"/>
  <c r="CN21" i="54"/>
  <c r="CM21" i="54"/>
  <c r="CL21" i="54"/>
  <c r="CK21" i="54"/>
  <c r="CJ21" i="54"/>
  <c r="CI21" i="54"/>
  <c r="CH21" i="54"/>
  <c r="CG21" i="54"/>
  <c r="CT20" i="54"/>
  <c r="CS20" i="54"/>
  <c r="CR20" i="54"/>
  <c r="CQ20" i="54"/>
  <c r="CP20" i="54"/>
  <c r="CO20" i="54"/>
  <c r="CN20" i="54"/>
  <c r="CM20" i="54"/>
  <c r="CL20" i="54"/>
  <c r="CK20" i="54"/>
  <c r="CJ20" i="54"/>
  <c r="CI20" i="54"/>
  <c r="CH20" i="54"/>
  <c r="CG20" i="54"/>
  <c r="CT19" i="54"/>
  <c r="CS19" i="54"/>
  <c r="CR19" i="54"/>
  <c r="CQ19" i="54"/>
  <c r="CP19" i="54"/>
  <c r="CO19" i="54"/>
  <c r="CN19" i="54"/>
  <c r="CM19" i="54"/>
  <c r="CL19" i="54"/>
  <c r="CK19" i="54"/>
  <c r="CJ19" i="54"/>
  <c r="CI19" i="54"/>
  <c r="CH19" i="54"/>
  <c r="CG19" i="54"/>
  <c r="CT18" i="54"/>
  <c r="CS18" i="54"/>
  <c r="CR18" i="54"/>
  <c r="CQ18" i="54"/>
  <c r="CP18" i="54"/>
  <c r="CO18" i="54"/>
  <c r="CN18" i="54"/>
  <c r="CM18" i="54"/>
  <c r="CL18" i="54"/>
  <c r="CK18" i="54"/>
  <c r="CJ18" i="54"/>
  <c r="CI18" i="54"/>
  <c r="CH18" i="54"/>
  <c r="CG18" i="54"/>
  <c r="CT17" i="54"/>
  <c r="CS17" i="54"/>
  <c r="CR17" i="54"/>
  <c r="CQ17" i="54"/>
  <c r="CP17" i="54"/>
  <c r="CO17" i="54"/>
  <c r="CN17" i="54"/>
  <c r="CM17" i="54"/>
  <c r="CL17" i="54"/>
  <c r="CK17" i="54"/>
  <c r="CJ17" i="54"/>
  <c r="CI17" i="54"/>
  <c r="CH17" i="54"/>
  <c r="CG17" i="54"/>
  <c r="CT16" i="54"/>
  <c r="CS16" i="54"/>
  <c r="CR16" i="54"/>
  <c r="CQ16" i="54"/>
  <c r="CP16" i="54"/>
  <c r="CO16" i="54"/>
  <c r="CN16" i="54"/>
  <c r="CM16" i="54"/>
  <c r="CL16" i="54"/>
  <c r="CK16" i="54"/>
  <c r="CJ16" i="54"/>
  <c r="CI16" i="54"/>
  <c r="CH16" i="54"/>
  <c r="CG16" i="54"/>
  <c r="CT15" i="54"/>
  <c r="CS15" i="54"/>
  <c r="CR15" i="54"/>
  <c r="CQ15" i="54"/>
  <c r="CP15" i="54"/>
  <c r="CO15" i="54"/>
  <c r="CN15" i="54"/>
  <c r="CM15" i="54"/>
  <c r="CL15" i="54"/>
  <c r="CK15" i="54"/>
  <c r="CJ15" i="54"/>
  <c r="CI15" i="54"/>
  <c r="CH15" i="54"/>
  <c r="CG15" i="54"/>
  <c r="CT14" i="54"/>
  <c r="CS14" i="54"/>
  <c r="CR14" i="54"/>
  <c r="CQ14" i="54"/>
  <c r="CP14" i="54"/>
  <c r="CO14" i="54"/>
  <c r="CN14" i="54"/>
  <c r="CM14" i="54"/>
  <c r="CL14" i="54"/>
  <c r="CK14" i="54"/>
  <c r="CJ14" i="54"/>
  <c r="CI14" i="54"/>
  <c r="CH14" i="54"/>
  <c r="CG14" i="54"/>
  <c r="CT13" i="54"/>
  <c r="CS13" i="54"/>
  <c r="CR13" i="54"/>
  <c r="CQ13" i="54"/>
  <c r="CP13" i="54"/>
  <c r="CO13" i="54"/>
  <c r="CN13" i="54"/>
  <c r="CM13" i="54"/>
  <c r="CL13" i="54"/>
  <c r="CK13" i="54"/>
  <c r="CJ13" i="54"/>
  <c r="CI13" i="54"/>
  <c r="CH13" i="54"/>
  <c r="CG13" i="54"/>
  <c r="CT12" i="54"/>
  <c r="CS12" i="54"/>
  <c r="CR12" i="54"/>
  <c r="CQ12" i="54"/>
  <c r="CP12" i="54"/>
  <c r="CO12" i="54"/>
  <c r="CN12" i="54"/>
  <c r="CM12" i="54"/>
  <c r="CL12" i="54"/>
  <c r="CK12" i="54"/>
  <c r="CJ12" i="54"/>
  <c r="CI12" i="54"/>
  <c r="CH12" i="54"/>
  <c r="CG12" i="54"/>
  <c r="CT11" i="54"/>
  <c r="CS11" i="54"/>
  <c r="CR11" i="54"/>
  <c r="CQ11" i="54"/>
  <c r="CP11" i="54"/>
  <c r="CO11" i="54"/>
  <c r="CN11" i="54"/>
  <c r="CM11" i="54"/>
  <c r="CL11" i="54"/>
  <c r="CK11" i="54"/>
  <c r="CJ11" i="54"/>
  <c r="CI11" i="54"/>
  <c r="CH11" i="54"/>
  <c r="CG11" i="54"/>
  <c r="CT10" i="54"/>
  <c r="CS10" i="54"/>
  <c r="CR10" i="54"/>
  <c r="CQ10" i="54"/>
  <c r="CP10" i="54"/>
  <c r="CO10" i="54"/>
  <c r="CN10" i="54"/>
  <c r="CM10" i="54"/>
  <c r="CL10" i="54"/>
  <c r="CK10" i="54"/>
  <c r="CJ10" i="54"/>
  <c r="CI10" i="54"/>
  <c r="CH10" i="54"/>
  <c r="CG10" i="54"/>
  <c r="CT9" i="54"/>
  <c r="CS9" i="54"/>
  <c r="CR9" i="54"/>
  <c r="CQ9" i="54"/>
  <c r="CP9" i="54"/>
  <c r="CO9" i="54"/>
  <c r="CN9" i="54"/>
  <c r="CM9" i="54"/>
  <c r="CL9" i="54"/>
  <c r="CK9" i="54"/>
  <c r="CJ9" i="54"/>
  <c r="CI9" i="54"/>
  <c r="CH9" i="54"/>
  <c r="CG9" i="54"/>
  <c r="CT8" i="54"/>
  <c r="CS8" i="54"/>
  <c r="CR8" i="54"/>
  <c r="CQ8" i="54"/>
  <c r="CP8" i="54"/>
  <c r="CO8" i="54"/>
  <c r="CN8" i="54"/>
  <c r="CM8" i="54"/>
  <c r="CL8" i="54"/>
  <c r="CK8" i="54"/>
  <c r="CJ8" i="54"/>
  <c r="CI8" i="54"/>
  <c r="CH8" i="54"/>
  <c r="CG8" i="54"/>
  <c r="CT7" i="54"/>
  <c r="CS7" i="54"/>
  <c r="CR7" i="54"/>
  <c r="CQ7" i="54"/>
  <c r="CP7" i="54"/>
  <c r="CO7" i="54"/>
  <c r="CN7" i="54"/>
  <c r="CM7" i="54"/>
  <c r="CL7" i="54"/>
  <c r="CK7" i="54"/>
  <c r="CJ7" i="54"/>
  <c r="CI7" i="54"/>
  <c r="CH7" i="54"/>
  <c r="CG7" i="54"/>
  <c r="CT6" i="54"/>
  <c r="CS6" i="54"/>
  <c r="CR6" i="54"/>
  <c r="CQ6" i="54"/>
  <c r="CP6" i="54"/>
  <c r="CO6" i="54"/>
  <c r="CN6" i="54"/>
  <c r="CM6" i="54"/>
  <c r="CL6" i="54"/>
  <c r="CK6" i="54"/>
  <c r="CJ6" i="54"/>
  <c r="CI6" i="54"/>
  <c r="CH6" i="54"/>
  <c r="CG6" i="54"/>
  <c r="CT5" i="54"/>
  <c r="CS5" i="54"/>
  <c r="CR5" i="54"/>
  <c r="CQ5" i="54"/>
  <c r="CP5" i="54"/>
  <c r="CO5" i="54"/>
  <c r="CN5" i="54"/>
  <c r="CM5" i="54"/>
  <c r="CL5" i="54"/>
  <c r="CK5" i="54"/>
  <c r="CJ5" i="54"/>
  <c r="CI5" i="54"/>
  <c r="CH5" i="54"/>
  <c r="CG5" i="54"/>
  <c r="CT4" i="54"/>
  <c r="CS4" i="54"/>
  <c r="CR4" i="54"/>
  <c r="CQ4" i="54"/>
  <c r="CP4" i="54"/>
  <c r="CO4" i="54"/>
  <c r="CN4" i="54"/>
  <c r="CM4" i="54"/>
  <c r="CL4" i="54"/>
  <c r="CK4" i="54"/>
  <c r="CJ4" i="54"/>
  <c r="CI4" i="54"/>
  <c r="CH4" i="54"/>
  <c r="CG4" i="54"/>
  <c r="CT3" i="54"/>
  <c r="CS3" i="54"/>
  <c r="CR3" i="54"/>
  <c r="CQ3" i="54"/>
  <c r="CP3" i="54"/>
  <c r="CO3" i="54"/>
  <c r="CN3" i="54"/>
  <c r="CM3" i="54"/>
  <c r="CL3" i="54"/>
  <c r="CK3" i="54"/>
  <c r="CJ3" i="54"/>
  <c r="CI3" i="54"/>
  <c r="CH3" i="54"/>
  <c r="CG3" i="5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R62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R61" i="34"/>
  <c r="B27" i="21"/>
  <c r="M54" i="29"/>
  <c r="M53" i="29"/>
  <c r="B54" i="29"/>
  <c r="B53" i="29"/>
  <c r="CE56" i="52"/>
  <c r="CE57" i="52"/>
  <c r="CE58" i="52"/>
  <c r="CE55" i="52"/>
  <c r="CE54" i="52"/>
  <c r="BW61" i="52"/>
  <c r="BX61" i="52"/>
  <c r="BY61" i="52"/>
  <c r="BZ61" i="52"/>
  <c r="BW62" i="52"/>
  <c r="BX62" i="52"/>
  <c r="BY62" i="52"/>
  <c r="BZ62" i="52"/>
  <c r="BW63" i="52"/>
  <c r="BX63" i="52"/>
  <c r="BY63" i="52"/>
  <c r="BZ63" i="52"/>
  <c r="AG61" i="52"/>
  <c r="AH61" i="52"/>
  <c r="AI61" i="52"/>
  <c r="AJ61" i="52"/>
  <c r="AK61" i="52"/>
  <c r="AL61" i="52"/>
  <c r="AM61" i="52"/>
  <c r="AN61" i="52"/>
  <c r="AO61" i="52"/>
  <c r="AP61" i="52"/>
  <c r="AQ61" i="52"/>
  <c r="AR61" i="52"/>
  <c r="AS61" i="52"/>
  <c r="AT61" i="52"/>
  <c r="AU61" i="52"/>
  <c r="AV61" i="52"/>
  <c r="AW61" i="52"/>
  <c r="AX61" i="52"/>
  <c r="AY61" i="52"/>
  <c r="AZ61" i="52"/>
  <c r="BA61" i="52"/>
  <c r="BB61" i="52"/>
  <c r="BC61" i="52"/>
  <c r="BD61" i="52"/>
  <c r="BE61" i="52"/>
  <c r="BF61" i="52"/>
  <c r="AG62" i="52"/>
  <c r="AH62" i="52"/>
  <c r="AI62" i="52"/>
  <c r="AJ62" i="52"/>
  <c r="H6" i="20" s="1"/>
  <c r="AK62" i="52"/>
  <c r="AL62" i="52"/>
  <c r="AM62" i="52"/>
  <c r="AN62" i="52"/>
  <c r="AO62" i="52"/>
  <c r="AP62" i="52"/>
  <c r="I6" i="20" s="1"/>
  <c r="AQ62" i="52"/>
  <c r="AR62" i="52"/>
  <c r="K6" i="20" s="1"/>
  <c r="AS62" i="52"/>
  <c r="AT62" i="52"/>
  <c r="AU62" i="52"/>
  <c r="AV62" i="52"/>
  <c r="AW62" i="52"/>
  <c r="AX62" i="52"/>
  <c r="AY62" i="52"/>
  <c r="AZ62" i="52"/>
  <c r="M6" i="20" s="1"/>
  <c r="BA62" i="52"/>
  <c r="N6" i="20" s="1"/>
  <c r="BB62" i="52"/>
  <c r="O6" i="20" s="1"/>
  <c r="BC62" i="52"/>
  <c r="BD62" i="52"/>
  <c r="BE62" i="52"/>
  <c r="BF62" i="52"/>
  <c r="AG63" i="52"/>
  <c r="AH63" i="52"/>
  <c r="AI63" i="52"/>
  <c r="AJ63" i="52"/>
  <c r="AK63" i="52"/>
  <c r="AL63" i="52"/>
  <c r="AM63" i="52"/>
  <c r="AN63" i="52"/>
  <c r="AO63" i="52"/>
  <c r="AP63" i="52"/>
  <c r="AQ63" i="52"/>
  <c r="AR63" i="52"/>
  <c r="AS63" i="52"/>
  <c r="AT63" i="52"/>
  <c r="AU63" i="52"/>
  <c r="AV63" i="52"/>
  <c r="AW63" i="52"/>
  <c r="AX63" i="52"/>
  <c r="AY63" i="52"/>
  <c r="AZ63" i="52"/>
  <c r="BA63" i="52"/>
  <c r="BB63" i="52"/>
  <c r="BC63" i="52"/>
  <c r="BD63" i="52"/>
  <c r="BE63" i="52"/>
  <c r="BF63" i="52"/>
  <c r="CJ63" i="52" s="1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Z62" i="48"/>
  <c r="AA62" i="48"/>
  <c r="AB62" i="48"/>
  <c r="AC62" i="48"/>
  <c r="AD62" i="48"/>
  <c r="J4" i="20" s="1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BB57" i="1"/>
  <c r="BH57" i="1"/>
  <c r="AC57" i="1"/>
  <c r="AD57" i="1"/>
  <c r="AC58" i="1"/>
  <c r="AD58" i="1"/>
  <c r="BA57" i="1"/>
  <c r="BD57" i="1"/>
  <c r="CH4" i="11"/>
  <c r="CI4" i="11"/>
  <c r="CH5" i="11"/>
  <c r="CI5" i="11"/>
  <c r="CH6" i="11"/>
  <c r="CI6" i="11"/>
  <c r="CH7" i="11"/>
  <c r="CI7" i="11"/>
  <c r="CH8" i="11"/>
  <c r="CI8" i="11"/>
  <c r="CH9" i="11"/>
  <c r="CI9" i="11"/>
  <c r="CH10" i="11"/>
  <c r="CI10" i="11"/>
  <c r="CH11" i="11"/>
  <c r="CI11" i="11"/>
  <c r="CH12" i="11"/>
  <c r="CI12" i="11"/>
  <c r="CH13" i="11"/>
  <c r="CI13" i="11"/>
  <c r="CH14" i="11"/>
  <c r="CI14" i="11"/>
  <c r="CH15" i="11"/>
  <c r="CI15" i="11"/>
  <c r="CH16" i="11"/>
  <c r="CI16" i="11"/>
  <c r="CH17" i="11"/>
  <c r="CI17" i="11"/>
  <c r="CH18" i="11"/>
  <c r="CI18" i="11"/>
  <c r="CH19" i="11"/>
  <c r="CI19" i="11"/>
  <c r="CH20" i="11"/>
  <c r="CI20" i="11"/>
  <c r="CH21" i="11"/>
  <c r="CI21" i="11"/>
  <c r="CH22" i="11"/>
  <c r="CI22" i="11"/>
  <c r="CH23" i="11"/>
  <c r="CI23" i="11"/>
  <c r="CH24" i="11"/>
  <c r="CI24" i="11"/>
  <c r="CH25" i="11"/>
  <c r="CI25" i="11"/>
  <c r="CH26" i="11"/>
  <c r="CI26" i="11"/>
  <c r="CH27" i="11"/>
  <c r="CI27" i="11"/>
  <c r="CH28" i="11"/>
  <c r="CI28" i="11"/>
  <c r="CH29" i="11"/>
  <c r="CI29" i="11"/>
  <c r="CH30" i="11"/>
  <c r="CI30" i="11"/>
  <c r="CH31" i="11"/>
  <c r="CI31" i="11"/>
  <c r="CH32" i="11"/>
  <c r="CI32" i="11"/>
  <c r="CH33" i="11"/>
  <c r="CI33" i="11"/>
  <c r="CH34" i="11"/>
  <c r="CI34" i="11"/>
  <c r="CH35" i="11"/>
  <c r="CI35" i="11"/>
  <c r="CH36" i="11"/>
  <c r="CI36" i="11"/>
  <c r="CH37" i="11"/>
  <c r="CI37" i="11"/>
  <c r="CH38" i="11"/>
  <c r="CI38" i="11"/>
  <c r="CH39" i="11"/>
  <c r="CI39" i="11"/>
  <c r="CH40" i="11"/>
  <c r="CI40" i="11"/>
  <c r="CH41" i="11"/>
  <c r="CI41" i="11"/>
  <c r="CH42" i="11"/>
  <c r="CI42" i="11"/>
  <c r="CH43" i="11"/>
  <c r="CI43" i="11"/>
  <c r="CH44" i="11"/>
  <c r="CI44" i="11"/>
  <c r="CH45" i="11"/>
  <c r="CI45" i="11"/>
  <c r="CH46" i="11"/>
  <c r="CI46" i="11"/>
  <c r="CH47" i="11"/>
  <c r="CI47" i="11"/>
  <c r="CH48" i="11"/>
  <c r="CI48" i="11"/>
  <c r="CH49" i="11"/>
  <c r="CI49" i="11"/>
  <c r="CH50" i="11"/>
  <c r="CI50" i="11"/>
  <c r="CH51" i="11"/>
  <c r="CI51" i="11"/>
  <c r="CI3" i="11"/>
  <c r="CH3" i="11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C61" i="34"/>
  <c r="CD61" i="34"/>
  <c r="CE61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A62" i="34"/>
  <c r="CC62" i="34"/>
  <c r="CD62" i="34"/>
  <c r="CE62" i="34"/>
  <c r="S62" i="34"/>
  <c r="R62" i="33"/>
  <c r="S62" i="33"/>
  <c r="T62" i="33"/>
  <c r="U62" i="33"/>
  <c r="W62" i="33"/>
  <c r="X62" i="33"/>
  <c r="Y62" i="33"/>
  <c r="Z62" i="33"/>
  <c r="AA62" i="33"/>
  <c r="AB62" i="33"/>
  <c r="AC62" i="33"/>
  <c r="AD62" i="33"/>
  <c r="AF62" i="33"/>
  <c r="AG62" i="33"/>
  <c r="AH62" i="33"/>
  <c r="AI62" i="33"/>
  <c r="AJ62" i="33"/>
  <c r="AK62" i="33"/>
  <c r="AM62" i="33"/>
  <c r="AN62" i="33"/>
  <c r="AO62" i="33"/>
  <c r="AP62" i="33"/>
  <c r="AQ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P62" i="33"/>
  <c r="BQ62" i="33"/>
  <c r="BR62" i="33"/>
  <c r="BS62" i="33"/>
  <c r="BT62" i="33"/>
  <c r="BU62" i="33"/>
  <c r="BV62" i="33"/>
  <c r="BW62" i="33"/>
  <c r="BX62" i="33"/>
  <c r="BY62" i="33"/>
  <c r="CA62" i="33"/>
  <c r="CB62" i="33"/>
  <c r="CC62" i="33"/>
  <c r="R61" i="33"/>
  <c r="S61" i="33"/>
  <c r="T61" i="33"/>
  <c r="U61" i="33"/>
  <c r="W61" i="33"/>
  <c r="X61" i="33"/>
  <c r="Y61" i="33"/>
  <c r="Q62" i="33"/>
  <c r="S61" i="3"/>
  <c r="T61" i="3"/>
  <c r="U61" i="3"/>
  <c r="V61" i="3"/>
  <c r="X61" i="3"/>
  <c r="Y61" i="3"/>
  <c r="Z61" i="3"/>
  <c r="AA61" i="3"/>
  <c r="AB61" i="3"/>
  <c r="AC61" i="3"/>
  <c r="AD61" i="3"/>
  <c r="AE61" i="3"/>
  <c r="AG61" i="3"/>
  <c r="AH61" i="3"/>
  <c r="AI61" i="3"/>
  <c r="AJ61" i="3"/>
  <c r="AK61" i="3"/>
  <c r="AM61" i="3"/>
  <c r="AN61" i="3"/>
  <c r="AO61" i="3"/>
  <c r="AP61" i="3"/>
  <c r="AQ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CA61" i="3"/>
  <c r="CB61" i="3"/>
  <c r="CC61" i="3"/>
  <c r="R61" i="3"/>
  <c r="T61" i="52"/>
  <c r="U61" i="52"/>
  <c r="V61" i="52"/>
  <c r="W61" i="52"/>
  <c r="Y61" i="52"/>
  <c r="Z61" i="52"/>
  <c r="AA61" i="52"/>
  <c r="AB61" i="52"/>
  <c r="AC61" i="52"/>
  <c r="T62" i="52"/>
  <c r="U62" i="52"/>
  <c r="V62" i="52"/>
  <c r="W62" i="52"/>
  <c r="B6" i="20" s="1"/>
  <c r="Y62" i="52"/>
  <c r="C6" i="20" s="1"/>
  <c r="Z62" i="52"/>
  <c r="AA62" i="52"/>
  <c r="AB62" i="52"/>
  <c r="E6" i="20" s="1"/>
  <c r="AC62" i="52"/>
  <c r="T63" i="52"/>
  <c r="U63" i="52"/>
  <c r="V63" i="52"/>
  <c r="W63" i="52"/>
  <c r="Y63" i="52"/>
  <c r="Z63" i="52"/>
  <c r="AA63" i="52"/>
  <c r="AB63" i="52"/>
  <c r="AC63" i="52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D39" i="20"/>
  <c r="G39" i="20"/>
  <c r="CE86" i="51"/>
  <c r="CE85" i="51"/>
  <c r="CE84" i="51"/>
  <c r="CE83" i="51"/>
  <c r="CE82" i="51"/>
  <c r="CE81" i="51"/>
  <c r="CE80" i="51"/>
  <c r="CE79" i="51"/>
  <c r="CE78" i="51"/>
  <c r="CE77" i="51"/>
  <c r="CE76" i="51"/>
  <c r="CE75" i="51"/>
  <c r="CE74" i="51"/>
  <c r="CE73" i="51"/>
  <c r="CE72" i="51"/>
  <c r="CE71" i="51"/>
  <c r="CE70" i="51"/>
  <c r="CE69" i="51"/>
  <c r="CE68" i="51"/>
  <c r="CE67" i="51"/>
  <c r="CE60" i="51"/>
  <c r="CE59" i="51"/>
  <c r="CE58" i="51"/>
  <c r="CE57" i="51"/>
  <c r="CE56" i="51"/>
  <c r="CE55" i="51"/>
  <c r="CE54" i="51"/>
  <c r="CE53" i="51"/>
  <c r="CE52" i="51"/>
  <c r="CE51" i="51"/>
  <c r="CE50" i="51"/>
  <c r="CE49" i="51"/>
  <c r="CE48" i="51"/>
  <c r="CE47" i="51"/>
  <c r="CE46" i="51"/>
  <c r="CE45" i="51"/>
  <c r="CE44" i="51"/>
  <c r="CE43" i="51"/>
  <c r="CE42" i="51"/>
  <c r="CE41" i="51"/>
  <c r="CE40" i="51"/>
  <c r="CE39" i="51"/>
  <c r="CE38" i="51"/>
  <c r="CE37" i="51"/>
  <c r="CE36" i="51"/>
  <c r="CE35" i="51"/>
  <c r="CE34" i="51"/>
  <c r="CE33" i="51"/>
  <c r="CE32" i="51"/>
  <c r="CE31" i="51"/>
  <c r="CE30" i="51"/>
  <c r="CE29" i="51"/>
  <c r="CE28" i="51"/>
  <c r="CE27" i="51"/>
  <c r="CE26" i="51"/>
  <c r="CE25" i="51"/>
  <c r="CE24" i="51"/>
  <c r="CE23" i="51"/>
  <c r="CE22" i="51"/>
  <c r="CE21" i="51"/>
  <c r="CE20" i="51"/>
  <c r="CE19" i="51"/>
  <c r="CE18" i="51"/>
  <c r="CE17" i="51"/>
  <c r="CE16" i="51"/>
  <c r="CE15" i="51"/>
  <c r="CE14" i="51"/>
  <c r="CE13" i="51"/>
  <c r="CE12" i="51"/>
  <c r="CE11" i="51"/>
  <c r="CE10" i="51"/>
  <c r="CE9" i="51"/>
  <c r="CE8" i="51"/>
  <c r="CE7" i="51"/>
  <c r="CE6" i="51"/>
  <c r="CE5" i="51"/>
  <c r="CE4" i="51"/>
  <c r="CE3" i="51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0" i="4"/>
  <c r="CE59" i="4"/>
  <c r="CE58" i="4"/>
  <c r="CE57" i="4"/>
  <c r="CE56" i="4"/>
  <c r="CE55" i="4"/>
  <c r="CE4" i="4"/>
  <c r="CE5" i="4"/>
  <c r="CE6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3" i="4"/>
  <c r="C27" i="20"/>
  <c r="C42" i="20" s="1"/>
  <c r="B27" i="20"/>
  <c r="B42" i="20" s="1"/>
  <c r="D11" i="20"/>
  <c r="H11" i="20"/>
  <c r="I11" i="20"/>
  <c r="K11" i="20"/>
  <c r="M11" i="20"/>
  <c r="B30" i="20"/>
  <c r="C30" i="20"/>
  <c r="F30" i="20"/>
  <c r="J30" i="20"/>
  <c r="L30" i="20"/>
  <c r="N30" i="20"/>
  <c r="P30" i="20"/>
  <c r="Q30" i="20"/>
  <c r="S30" i="20"/>
  <c r="U30" i="20"/>
  <c r="CA62" i="13"/>
  <c r="CB62" i="13"/>
  <c r="CC62" i="13"/>
  <c r="CQ56" i="13"/>
  <c r="CP56" i="13"/>
  <c r="CO56" i="13"/>
  <c r="CN56" i="13"/>
  <c r="CQ54" i="13"/>
  <c r="CP54" i="13"/>
  <c r="CO54" i="13"/>
  <c r="CN54" i="13"/>
  <c r="CQ55" i="13"/>
  <c r="CP55" i="13"/>
  <c r="CO55" i="13"/>
  <c r="CN55" i="13"/>
  <c r="R62" i="5"/>
  <c r="S62" i="5"/>
  <c r="T62" i="5"/>
  <c r="U62" i="5"/>
  <c r="B12" i="20"/>
  <c r="V62" i="5"/>
  <c r="C12" i="20"/>
  <c r="W62" i="5"/>
  <c r="X62" i="5"/>
  <c r="Y62" i="5"/>
  <c r="E12" i="20"/>
  <c r="Z62" i="5"/>
  <c r="AA62" i="5"/>
  <c r="AB62" i="5"/>
  <c r="AC62" i="5"/>
  <c r="AD62" i="5"/>
  <c r="AE62" i="5"/>
  <c r="F12" i="20" s="1"/>
  <c r="AF62" i="5"/>
  <c r="H12" i="20"/>
  <c r="AG62" i="5"/>
  <c r="AH62" i="5"/>
  <c r="AJ62" i="5"/>
  <c r="AK62" i="5"/>
  <c r="AL62" i="5"/>
  <c r="I12" i="20"/>
  <c r="AM62" i="5"/>
  <c r="J12" i="20"/>
  <c r="AN62" i="5"/>
  <c r="AP62" i="5"/>
  <c r="K12" i="20" s="1"/>
  <c r="AQ62" i="5"/>
  <c r="L12" i="20" s="1"/>
  <c r="AR62" i="5"/>
  <c r="AS62" i="5"/>
  <c r="AT62" i="5"/>
  <c r="AU62" i="5"/>
  <c r="AV62" i="5"/>
  <c r="AW62" i="5"/>
  <c r="M12" i="20"/>
  <c r="AX62" i="5"/>
  <c r="N12" i="20"/>
  <c r="AY62" i="5"/>
  <c r="O12" i="20"/>
  <c r="AZ62" i="5"/>
  <c r="BA62" i="5"/>
  <c r="BB62" i="5"/>
  <c r="BC62" i="5"/>
  <c r="P12" i="20" s="1"/>
  <c r="BD62" i="5"/>
  <c r="BE62" i="5"/>
  <c r="BF62" i="5"/>
  <c r="BG62" i="5"/>
  <c r="BH62" i="5"/>
  <c r="BI62" i="5"/>
  <c r="BJ62" i="5"/>
  <c r="BK62" i="5"/>
  <c r="Q12" i="20" s="1"/>
  <c r="BL62" i="5"/>
  <c r="R12" i="20" s="1"/>
  <c r="BM62" i="5"/>
  <c r="S12" i="20" s="1"/>
  <c r="BN62" i="5"/>
  <c r="T12" i="20" s="1"/>
  <c r="BO62" i="5"/>
  <c r="U12" i="20" s="1"/>
  <c r="BP62" i="5"/>
  <c r="V12" i="20" s="1"/>
  <c r="BQ62" i="5"/>
  <c r="BR62" i="5"/>
  <c r="BS62" i="5"/>
  <c r="BT62" i="5"/>
  <c r="Q62" i="5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AH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G64" i="1"/>
  <c r="CR86" i="51"/>
  <c r="CQ86" i="51"/>
  <c r="CL86" i="51"/>
  <c r="CK86" i="51"/>
  <c r="CJ86" i="51"/>
  <c r="CI86" i="51"/>
  <c r="CH86" i="51"/>
  <c r="CG86" i="51"/>
  <c r="CF86" i="51"/>
  <c r="CD86" i="51"/>
  <c r="CR85" i="51"/>
  <c r="CQ85" i="51"/>
  <c r="CL85" i="51"/>
  <c r="CK85" i="51"/>
  <c r="CJ85" i="51"/>
  <c r="CI85" i="51"/>
  <c r="CH85" i="51"/>
  <c r="CG85" i="51"/>
  <c r="CF85" i="51"/>
  <c r="CD85" i="51"/>
  <c r="CR84" i="51"/>
  <c r="CQ84" i="51"/>
  <c r="CL84" i="51"/>
  <c r="CK84" i="51"/>
  <c r="CJ84" i="51"/>
  <c r="CI84" i="51"/>
  <c r="CH84" i="51"/>
  <c r="CG84" i="51"/>
  <c r="CF84" i="51"/>
  <c r="CD84" i="51"/>
  <c r="CR83" i="51"/>
  <c r="CQ83" i="51"/>
  <c r="CL83" i="51"/>
  <c r="CK83" i="51"/>
  <c r="CJ83" i="51"/>
  <c r="CI83" i="51"/>
  <c r="CH83" i="51"/>
  <c r="CG83" i="51"/>
  <c r="CF83" i="51"/>
  <c r="CD83" i="51"/>
  <c r="CR82" i="51"/>
  <c r="CQ82" i="51"/>
  <c r="CL82" i="51"/>
  <c r="CK82" i="51"/>
  <c r="CJ82" i="51"/>
  <c r="CI82" i="51"/>
  <c r="CH82" i="51"/>
  <c r="CG82" i="51"/>
  <c r="CF82" i="51"/>
  <c r="CD82" i="51"/>
  <c r="CR81" i="51"/>
  <c r="CQ81" i="51"/>
  <c r="CL81" i="51"/>
  <c r="CK81" i="51"/>
  <c r="CJ81" i="51"/>
  <c r="CI81" i="51"/>
  <c r="CH81" i="51"/>
  <c r="CG81" i="51"/>
  <c r="CF81" i="51"/>
  <c r="CD81" i="51"/>
  <c r="CR80" i="51"/>
  <c r="CQ80" i="51"/>
  <c r="CL80" i="51"/>
  <c r="CK80" i="51"/>
  <c r="CJ80" i="51"/>
  <c r="CI80" i="51"/>
  <c r="CH80" i="51"/>
  <c r="CG80" i="51"/>
  <c r="CF80" i="51"/>
  <c r="CD80" i="51"/>
  <c r="CR79" i="51"/>
  <c r="CQ79" i="51"/>
  <c r="CL79" i="51"/>
  <c r="CK79" i="51"/>
  <c r="CJ79" i="51"/>
  <c r="CI79" i="51"/>
  <c r="CH79" i="51"/>
  <c r="CG79" i="51"/>
  <c r="CF79" i="51"/>
  <c r="CD79" i="51"/>
  <c r="CR78" i="51"/>
  <c r="CQ78" i="51"/>
  <c r="CL78" i="51"/>
  <c r="CK78" i="51"/>
  <c r="CJ78" i="51"/>
  <c r="CI78" i="51"/>
  <c r="CH78" i="51"/>
  <c r="CG78" i="51"/>
  <c r="CF78" i="51"/>
  <c r="CD78" i="51"/>
  <c r="CR77" i="51"/>
  <c r="CQ77" i="51"/>
  <c r="CL77" i="51"/>
  <c r="CK77" i="51"/>
  <c r="CJ77" i="51"/>
  <c r="CI77" i="51"/>
  <c r="CH77" i="51"/>
  <c r="CG77" i="51"/>
  <c r="CF77" i="51"/>
  <c r="CD77" i="51"/>
  <c r="CR76" i="51"/>
  <c r="CQ76" i="51"/>
  <c r="CL76" i="51"/>
  <c r="CK76" i="51"/>
  <c r="CJ76" i="51"/>
  <c r="CI76" i="51"/>
  <c r="CH76" i="51"/>
  <c r="CG76" i="51"/>
  <c r="CF76" i="51"/>
  <c r="CD76" i="51"/>
  <c r="CR75" i="51"/>
  <c r="CQ75" i="51"/>
  <c r="CL75" i="51"/>
  <c r="CK75" i="51"/>
  <c r="CJ75" i="51"/>
  <c r="CI75" i="51"/>
  <c r="CH75" i="51"/>
  <c r="CG75" i="51"/>
  <c r="CF75" i="51"/>
  <c r="CD75" i="51"/>
  <c r="CR74" i="51"/>
  <c r="CQ74" i="51"/>
  <c r="CL74" i="51"/>
  <c r="CK74" i="51"/>
  <c r="CJ74" i="51"/>
  <c r="CI74" i="51"/>
  <c r="CH74" i="51"/>
  <c r="CG74" i="51"/>
  <c r="CF74" i="51"/>
  <c r="CD74" i="51"/>
  <c r="CR73" i="51"/>
  <c r="CQ73" i="51"/>
  <c r="CL73" i="51"/>
  <c r="CK73" i="51"/>
  <c r="CJ73" i="51"/>
  <c r="CI73" i="51"/>
  <c r="CH73" i="51"/>
  <c r="CG73" i="51"/>
  <c r="CF73" i="51"/>
  <c r="CD73" i="51"/>
  <c r="CR72" i="51"/>
  <c r="CQ72" i="51"/>
  <c r="CL72" i="51"/>
  <c r="CK72" i="51"/>
  <c r="CJ72" i="51"/>
  <c r="CI72" i="51"/>
  <c r="CH72" i="51"/>
  <c r="CG72" i="51"/>
  <c r="CF72" i="51"/>
  <c r="CD72" i="51"/>
  <c r="CR71" i="51"/>
  <c r="CQ71" i="51"/>
  <c r="CL71" i="51"/>
  <c r="CK71" i="51"/>
  <c r="CJ71" i="51"/>
  <c r="CI71" i="51"/>
  <c r="CH71" i="51"/>
  <c r="CG71" i="51"/>
  <c r="CF71" i="51"/>
  <c r="CD71" i="51"/>
  <c r="CR70" i="51"/>
  <c r="CQ70" i="51"/>
  <c r="CL70" i="51"/>
  <c r="CK70" i="51"/>
  <c r="CJ70" i="51"/>
  <c r="CI70" i="51"/>
  <c r="CH70" i="51"/>
  <c r="CG70" i="51"/>
  <c r="CF70" i="51"/>
  <c r="CD70" i="51"/>
  <c r="CR69" i="51"/>
  <c r="CQ69" i="51"/>
  <c r="CL69" i="51"/>
  <c r="CK69" i="51"/>
  <c r="CJ69" i="51"/>
  <c r="CI69" i="51"/>
  <c r="CH69" i="51"/>
  <c r="CG69" i="51"/>
  <c r="CF69" i="51"/>
  <c r="CD69" i="51"/>
  <c r="CR68" i="51"/>
  <c r="CQ68" i="51"/>
  <c r="CL68" i="51"/>
  <c r="CK68" i="51"/>
  <c r="CJ68" i="51"/>
  <c r="CI68" i="51"/>
  <c r="CH68" i="51"/>
  <c r="CG68" i="51"/>
  <c r="CF68" i="51"/>
  <c r="CD68" i="51"/>
  <c r="CR67" i="51"/>
  <c r="CQ67" i="51"/>
  <c r="CL67" i="51"/>
  <c r="CK67" i="51"/>
  <c r="CJ67" i="51"/>
  <c r="CI67" i="51"/>
  <c r="CH67" i="51"/>
  <c r="CG67" i="51"/>
  <c r="CF67" i="51"/>
  <c r="CD67" i="51"/>
  <c r="CD60" i="4"/>
  <c r="G8" i="21"/>
  <c r="CL78" i="4"/>
  <c r="CK78" i="4"/>
  <c r="CJ78" i="4"/>
  <c r="CI78" i="4"/>
  <c r="CH78" i="4"/>
  <c r="CF78" i="4"/>
  <c r="CL77" i="4"/>
  <c r="CK77" i="4"/>
  <c r="CJ77" i="4"/>
  <c r="CI77" i="4"/>
  <c r="CH77" i="4"/>
  <c r="CF77" i="4"/>
  <c r="CL76" i="4"/>
  <c r="CK76" i="4"/>
  <c r="CJ76" i="4"/>
  <c r="CI76" i="4"/>
  <c r="CH76" i="4"/>
  <c r="CF76" i="4"/>
  <c r="CL75" i="4"/>
  <c r="CK75" i="4"/>
  <c r="CJ75" i="4"/>
  <c r="CI75" i="4"/>
  <c r="CH75" i="4"/>
  <c r="CF75" i="4"/>
  <c r="CL74" i="4"/>
  <c r="CK74" i="4"/>
  <c r="CJ74" i="4"/>
  <c r="CI74" i="4"/>
  <c r="CH74" i="4"/>
  <c r="CF74" i="4"/>
  <c r="CL73" i="4"/>
  <c r="CK73" i="4"/>
  <c r="CJ73" i="4"/>
  <c r="CI73" i="4"/>
  <c r="CH73" i="4"/>
  <c r="CF73" i="4"/>
  <c r="CL72" i="4"/>
  <c r="CK72" i="4"/>
  <c r="CJ72" i="4"/>
  <c r="CI72" i="4"/>
  <c r="CH72" i="4"/>
  <c r="CF72" i="4"/>
  <c r="CL71" i="4"/>
  <c r="CK71" i="4"/>
  <c r="CJ71" i="4"/>
  <c r="CI71" i="4"/>
  <c r="CH71" i="4"/>
  <c r="CF71" i="4"/>
  <c r="CL70" i="4"/>
  <c r="CK70" i="4"/>
  <c r="CJ70" i="4"/>
  <c r="CI70" i="4"/>
  <c r="CH70" i="4"/>
  <c r="CF70" i="4"/>
  <c r="CL69" i="4"/>
  <c r="CK69" i="4"/>
  <c r="CJ69" i="4"/>
  <c r="CI69" i="4"/>
  <c r="CH69" i="4"/>
  <c r="CF69" i="4"/>
  <c r="CL68" i="4"/>
  <c r="CK68" i="4"/>
  <c r="CJ68" i="4"/>
  <c r="CI68" i="4"/>
  <c r="CH68" i="4"/>
  <c r="CF68" i="4"/>
  <c r="CL67" i="4"/>
  <c r="CK67" i="4"/>
  <c r="CJ67" i="4"/>
  <c r="CI67" i="4"/>
  <c r="CH67" i="4"/>
  <c r="CF67" i="4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N62" i="13"/>
  <c r="M62" i="13"/>
  <c r="L62" i="13"/>
  <c r="K62" i="13"/>
  <c r="J62" i="13"/>
  <c r="I62" i="13"/>
  <c r="H62" i="13"/>
  <c r="H22" i="21" s="1"/>
  <c r="G62" i="13"/>
  <c r="G22" i="21" s="1"/>
  <c r="F62" i="13"/>
  <c r="F22" i="21" s="1"/>
  <c r="E62" i="13"/>
  <c r="E22" i="21" s="1"/>
  <c r="D62" i="13"/>
  <c r="D22" i="21" s="1"/>
  <c r="C62" i="13"/>
  <c r="C22" i="21" s="1"/>
  <c r="B62" i="13"/>
  <c r="B22" i="21" s="1"/>
  <c r="N61" i="13"/>
  <c r="M61" i="13"/>
  <c r="L61" i="13"/>
  <c r="K61" i="13"/>
  <c r="CN61" i="13" s="1"/>
  <c r="J61" i="13"/>
  <c r="CM61" i="13" s="1"/>
  <c r="I61" i="13"/>
  <c r="H61" i="13"/>
  <c r="G61" i="13"/>
  <c r="F61" i="13"/>
  <c r="E61" i="13"/>
  <c r="CH61" i="13" s="1"/>
  <c r="D61" i="13"/>
  <c r="C61" i="13"/>
  <c r="B61" i="13"/>
  <c r="BB55" i="1"/>
  <c r="BA55" i="1"/>
  <c r="K69" i="52"/>
  <c r="J69" i="52"/>
  <c r="I69" i="52"/>
  <c r="H69" i="52"/>
  <c r="G69" i="52"/>
  <c r="F69" i="52"/>
  <c r="E69" i="52"/>
  <c r="D69" i="52"/>
  <c r="C69" i="52"/>
  <c r="B69" i="52"/>
  <c r="CB63" i="52"/>
  <c r="CA63" i="52"/>
  <c r="CL63" i="52" s="1"/>
  <c r="BV63" i="52"/>
  <c r="BU63" i="52"/>
  <c r="BT63" i="52"/>
  <c r="BS63" i="52"/>
  <c r="BR63" i="52"/>
  <c r="BQ63" i="52"/>
  <c r="BP63" i="52"/>
  <c r="BO63" i="52"/>
  <c r="BN63" i="52"/>
  <c r="BM63" i="52"/>
  <c r="BL63" i="52"/>
  <c r="BK63" i="52"/>
  <c r="BJ63" i="52"/>
  <c r="BI63" i="52"/>
  <c r="BH63" i="52"/>
  <c r="BG63" i="52"/>
  <c r="AF63" i="52"/>
  <c r="AE63" i="52"/>
  <c r="AD63" i="52"/>
  <c r="S63" i="52"/>
  <c r="O63" i="52"/>
  <c r="CS63" i="52" s="1"/>
  <c r="N63" i="52"/>
  <c r="CR63" i="52" s="1"/>
  <c r="M63" i="52"/>
  <c r="CQ63" i="52" s="1"/>
  <c r="L63" i="52"/>
  <c r="CP63" i="52" s="1"/>
  <c r="K63" i="52"/>
  <c r="CN63" i="52"/>
  <c r="J63" i="52"/>
  <c r="I63" i="52"/>
  <c r="H63" i="52"/>
  <c r="G63" i="52"/>
  <c r="F63" i="52"/>
  <c r="E63" i="52"/>
  <c r="D63" i="52"/>
  <c r="C63" i="52"/>
  <c r="B63" i="52"/>
  <c r="CB62" i="52"/>
  <c r="CA62" i="52"/>
  <c r="BV62" i="52"/>
  <c r="V6" i="20" s="1"/>
  <c r="BU62" i="52"/>
  <c r="U6" i="20" s="1"/>
  <c r="BT62" i="52"/>
  <c r="BS62" i="52"/>
  <c r="S6" i="20" s="1"/>
  <c r="BR62" i="52"/>
  <c r="R6" i="20" s="1"/>
  <c r="BQ62" i="52"/>
  <c r="Q6" i="20" s="1"/>
  <c r="BP62" i="52"/>
  <c r="BO62" i="52"/>
  <c r="BN62" i="52"/>
  <c r="BM62" i="52"/>
  <c r="BL62" i="52"/>
  <c r="BK62" i="52"/>
  <c r="BJ62" i="52"/>
  <c r="BI62" i="52"/>
  <c r="BH62" i="52"/>
  <c r="BG62" i="52"/>
  <c r="P6" i="20" s="1"/>
  <c r="L6" i="20"/>
  <c r="F6" i="20"/>
  <c r="AF62" i="52"/>
  <c r="AE62" i="52"/>
  <c r="AD62" i="52"/>
  <c r="S62" i="52"/>
  <c r="O62" i="52"/>
  <c r="N62" i="52"/>
  <c r="CR62" i="52"/>
  <c r="M62" i="52"/>
  <c r="L62" i="52"/>
  <c r="CP62" i="52" s="1"/>
  <c r="K62" i="52"/>
  <c r="J62" i="52"/>
  <c r="I62" i="52"/>
  <c r="H62" i="52"/>
  <c r="H6" i="21" s="1"/>
  <c r="G62" i="52"/>
  <c r="G6" i="21" s="1"/>
  <c r="F62" i="52"/>
  <c r="F6" i="21" s="1"/>
  <c r="E62" i="52"/>
  <c r="E6" i="21" s="1"/>
  <c r="D62" i="52"/>
  <c r="D6" i="21" s="1"/>
  <c r="C62" i="52"/>
  <c r="C6" i="21" s="1"/>
  <c r="B62" i="52"/>
  <c r="B6" i="21" s="1"/>
  <c r="CB61" i="52"/>
  <c r="CA61" i="52"/>
  <c r="BV61" i="52"/>
  <c r="BU61" i="52"/>
  <c r="BT61" i="52"/>
  <c r="BS61" i="52"/>
  <c r="BR61" i="52"/>
  <c r="BQ61" i="52"/>
  <c r="BP61" i="52"/>
  <c r="BO61" i="52"/>
  <c r="BN61" i="52"/>
  <c r="BM61" i="52"/>
  <c r="BL61" i="52"/>
  <c r="BK61" i="52"/>
  <c r="BJ61" i="52"/>
  <c r="BI61" i="52"/>
  <c r="BH61" i="52"/>
  <c r="BG61" i="52"/>
  <c r="AF61" i="52"/>
  <c r="AE61" i="52"/>
  <c r="AD61" i="52"/>
  <c r="S61" i="52"/>
  <c r="O61" i="52"/>
  <c r="N61" i="52"/>
  <c r="M61" i="52"/>
  <c r="L61" i="52"/>
  <c r="K61" i="52"/>
  <c r="J61" i="52"/>
  <c r="I61" i="52"/>
  <c r="H61" i="52"/>
  <c r="G61" i="52"/>
  <c r="F61" i="52"/>
  <c r="E61" i="52"/>
  <c r="D61" i="52"/>
  <c r="C61" i="52"/>
  <c r="B61" i="52"/>
  <c r="CS58" i="52"/>
  <c r="CR58" i="52"/>
  <c r="CQ58" i="52"/>
  <c r="CP58" i="52"/>
  <c r="CN58" i="52"/>
  <c r="CL58" i="52"/>
  <c r="CK58" i="52"/>
  <c r="CJ58" i="52"/>
  <c r="CI58" i="52"/>
  <c r="CH58" i="52"/>
  <c r="CF58" i="52"/>
  <c r="CS57" i="52"/>
  <c r="CR57" i="52"/>
  <c r="CQ57" i="52"/>
  <c r="CP57" i="52"/>
  <c r="CN57" i="52"/>
  <c r="CL57" i="52"/>
  <c r="CK57" i="52"/>
  <c r="CJ57" i="52"/>
  <c r="CI57" i="52"/>
  <c r="CH57" i="52"/>
  <c r="CF57" i="52"/>
  <c r="CS56" i="52"/>
  <c r="CR56" i="52"/>
  <c r="CQ56" i="52"/>
  <c r="CP56" i="52"/>
  <c r="CN56" i="52"/>
  <c r="CL56" i="52"/>
  <c r="CK56" i="52"/>
  <c r="CJ56" i="52"/>
  <c r="CI56" i="52"/>
  <c r="CH56" i="52"/>
  <c r="CF56" i="52"/>
  <c r="CS55" i="52"/>
  <c r="CR55" i="52"/>
  <c r="CQ55" i="52"/>
  <c r="CP55" i="52"/>
  <c r="CN55" i="52"/>
  <c r="CL55" i="52"/>
  <c r="CK55" i="52"/>
  <c r="CJ55" i="52"/>
  <c r="CI55" i="52"/>
  <c r="CH55" i="52"/>
  <c r="CF55" i="52"/>
  <c r="CS54" i="52"/>
  <c r="CR54" i="52"/>
  <c r="CQ54" i="52"/>
  <c r="CP54" i="52"/>
  <c r="CN54" i="52"/>
  <c r="CL54" i="52"/>
  <c r="CK54" i="52"/>
  <c r="CJ54" i="52"/>
  <c r="CI54" i="52"/>
  <c r="CH54" i="52"/>
  <c r="CF54" i="52"/>
  <c r="CS51" i="52"/>
  <c r="CR51" i="52"/>
  <c r="CQ51" i="52"/>
  <c r="CP51" i="52"/>
  <c r="CN51" i="52"/>
  <c r="CL51" i="52"/>
  <c r="CK51" i="52"/>
  <c r="CJ51" i="52"/>
  <c r="CI51" i="52"/>
  <c r="CH51" i="52"/>
  <c r="CF51" i="52"/>
  <c r="CE51" i="52"/>
  <c r="CS50" i="52"/>
  <c r="CR50" i="52"/>
  <c r="CQ50" i="52"/>
  <c r="CP50" i="52"/>
  <c r="CN50" i="52"/>
  <c r="CL50" i="52"/>
  <c r="CK50" i="52"/>
  <c r="CJ50" i="52"/>
  <c r="CI50" i="52"/>
  <c r="CH50" i="52"/>
  <c r="CF50" i="52"/>
  <c r="CE50" i="52"/>
  <c r="CS49" i="52"/>
  <c r="CR49" i="52"/>
  <c r="CQ49" i="52"/>
  <c r="CP49" i="52"/>
  <c r="CN49" i="52"/>
  <c r="CL49" i="52"/>
  <c r="CK49" i="52"/>
  <c r="CJ49" i="52"/>
  <c r="CI49" i="52"/>
  <c r="CH49" i="52"/>
  <c r="CF49" i="52"/>
  <c r="CE49" i="52"/>
  <c r="CS48" i="52"/>
  <c r="CR48" i="52"/>
  <c r="CQ48" i="52"/>
  <c r="CP48" i="52"/>
  <c r="CN48" i="52"/>
  <c r="CL48" i="52"/>
  <c r="CK48" i="52"/>
  <c r="CJ48" i="52"/>
  <c r="CI48" i="52"/>
  <c r="CH48" i="52"/>
  <c r="CF48" i="52"/>
  <c r="CE48" i="52"/>
  <c r="CS47" i="52"/>
  <c r="CR47" i="52"/>
  <c r="CQ47" i="52"/>
  <c r="CP47" i="52"/>
  <c r="CN47" i="52"/>
  <c r="CL47" i="52"/>
  <c r="CK47" i="52"/>
  <c r="CJ47" i="52"/>
  <c r="CI47" i="52"/>
  <c r="CH47" i="52"/>
  <c r="CF47" i="52"/>
  <c r="CE47" i="52"/>
  <c r="CS46" i="52"/>
  <c r="CR46" i="52"/>
  <c r="CQ46" i="52"/>
  <c r="CP46" i="52"/>
  <c r="CN46" i="52"/>
  <c r="CL46" i="52"/>
  <c r="CK46" i="52"/>
  <c r="CJ46" i="52"/>
  <c r="CI46" i="52"/>
  <c r="CH46" i="52"/>
  <c r="CF46" i="52"/>
  <c r="CE46" i="52"/>
  <c r="CS45" i="52"/>
  <c r="CR45" i="52"/>
  <c r="CQ45" i="52"/>
  <c r="CP45" i="52"/>
  <c r="CN45" i="52"/>
  <c r="CL45" i="52"/>
  <c r="CK45" i="52"/>
  <c r="CJ45" i="52"/>
  <c r="CI45" i="52"/>
  <c r="CH45" i="52"/>
  <c r="CF45" i="52"/>
  <c r="CE45" i="52"/>
  <c r="CS44" i="52"/>
  <c r="CR44" i="52"/>
  <c r="CQ44" i="52"/>
  <c r="CP44" i="52"/>
  <c r="CN44" i="52"/>
  <c r="CL44" i="52"/>
  <c r="CK44" i="52"/>
  <c r="CJ44" i="52"/>
  <c r="CI44" i="52"/>
  <c r="CH44" i="52"/>
  <c r="CF44" i="52"/>
  <c r="CE44" i="52"/>
  <c r="CS43" i="52"/>
  <c r="CR43" i="52"/>
  <c r="CQ43" i="52"/>
  <c r="CP43" i="52"/>
  <c r="CN43" i="52"/>
  <c r="CL43" i="52"/>
  <c r="CK43" i="52"/>
  <c r="CJ43" i="52"/>
  <c r="CI43" i="52"/>
  <c r="CH43" i="52"/>
  <c r="CF43" i="52"/>
  <c r="CE43" i="52"/>
  <c r="CS42" i="52"/>
  <c r="CR42" i="52"/>
  <c r="CQ42" i="52"/>
  <c r="CP42" i="52"/>
  <c r="CN42" i="52"/>
  <c r="CL42" i="52"/>
  <c r="CK42" i="52"/>
  <c r="CJ42" i="52"/>
  <c r="CI42" i="52"/>
  <c r="CH42" i="52"/>
  <c r="CF42" i="52"/>
  <c r="CE42" i="52"/>
  <c r="CS41" i="52"/>
  <c r="CR41" i="52"/>
  <c r="CQ41" i="52"/>
  <c r="CP41" i="52"/>
  <c r="CN41" i="52"/>
  <c r="CL41" i="52"/>
  <c r="CK41" i="52"/>
  <c r="CJ41" i="52"/>
  <c r="CI41" i="52"/>
  <c r="CH41" i="52"/>
  <c r="CF41" i="52"/>
  <c r="CE41" i="52"/>
  <c r="CS40" i="52"/>
  <c r="CR40" i="52"/>
  <c r="CQ40" i="52"/>
  <c r="CP40" i="52"/>
  <c r="CN40" i="52"/>
  <c r="CL40" i="52"/>
  <c r="CK40" i="52"/>
  <c r="CJ40" i="52"/>
  <c r="CI40" i="52"/>
  <c r="CH40" i="52"/>
  <c r="CF40" i="52"/>
  <c r="CE40" i="52"/>
  <c r="CS39" i="52"/>
  <c r="CR39" i="52"/>
  <c r="CQ39" i="52"/>
  <c r="CP39" i="52"/>
  <c r="CN39" i="52"/>
  <c r="CL39" i="52"/>
  <c r="CK39" i="52"/>
  <c r="CJ39" i="52"/>
  <c r="CI39" i="52"/>
  <c r="CH39" i="52"/>
  <c r="CF39" i="52"/>
  <c r="CE39" i="52"/>
  <c r="CS38" i="52"/>
  <c r="CR38" i="52"/>
  <c r="CQ38" i="52"/>
  <c r="CP38" i="52"/>
  <c r="CN38" i="52"/>
  <c r="CL38" i="52"/>
  <c r="CK38" i="52"/>
  <c r="CJ38" i="52"/>
  <c r="CI38" i="52"/>
  <c r="CH38" i="52"/>
  <c r="CF38" i="52"/>
  <c r="CE38" i="52"/>
  <c r="CS37" i="52"/>
  <c r="CR37" i="52"/>
  <c r="CQ37" i="52"/>
  <c r="CP37" i="52"/>
  <c r="CN37" i="52"/>
  <c r="CL37" i="52"/>
  <c r="CK37" i="52"/>
  <c r="CJ37" i="52"/>
  <c r="CI37" i="52"/>
  <c r="CH37" i="52"/>
  <c r="CF37" i="52"/>
  <c r="CE37" i="52"/>
  <c r="CS36" i="52"/>
  <c r="CR36" i="52"/>
  <c r="CQ36" i="52"/>
  <c r="CP36" i="52"/>
  <c r="CN36" i="52"/>
  <c r="CL36" i="52"/>
  <c r="CK36" i="52"/>
  <c r="CJ36" i="52"/>
  <c r="CI36" i="52"/>
  <c r="CH36" i="52"/>
  <c r="CF36" i="52"/>
  <c r="CE36" i="52"/>
  <c r="CS35" i="52"/>
  <c r="CR35" i="52"/>
  <c r="CQ35" i="52"/>
  <c r="CP35" i="52"/>
  <c r="CN35" i="52"/>
  <c r="CL35" i="52"/>
  <c r="CK35" i="52"/>
  <c r="CJ35" i="52"/>
  <c r="CI35" i="52"/>
  <c r="CH35" i="52"/>
  <c r="CF35" i="52"/>
  <c r="CE35" i="52"/>
  <c r="CS34" i="52"/>
  <c r="CR34" i="52"/>
  <c r="CQ34" i="52"/>
  <c r="CP34" i="52"/>
  <c r="CN34" i="52"/>
  <c r="CL34" i="52"/>
  <c r="CK34" i="52"/>
  <c r="CJ34" i="52"/>
  <c r="CI34" i="52"/>
  <c r="CH34" i="52"/>
  <c r="CF34" i="52"/>
  <c r="CE34" i="52"/>
  <c r="CS33" i="52"/>
  <c r="CR33" i="52"/>
  <c r="CQ33" i="52"/>
  <c r="CP33" i="52"/>
  <c r="CN33" i="52"/>
  <c r="CL33" i="52"/>
  <c r="CK33" i="52"/>
  <c r="CJ33" i="52"/>
  <c r="CI33" i="52"/>
  <c r="CH33" i="52"/>
  <c r="CF33" i="52"/>
  <c r="CE33" i="52"/>
  <c r="CS32" i="52"/>
  <c r="CR32" i="52"/>
  <c r="CQ32" i="52"/>
  <c r="CP32" i="52"/>
  <c r="CN32" i="52"/>
  <c r="CL32" i="52"/>
  <c r="CK32" i="52"/>
  <c r="CJ32" i="52"/>
  <c r="CI32" i="52"/>
  <c r="CH32" i="52"/>
  <c r="CF32" i="52"/>
  <c r="CE32" i="52"/>
  <c r="CS31" i="52"/>
  <c r="CR31" i="52"/>
  <c r="CQ31" i="52"/>
  <c r="CP31" i="52"/>
  <c r="CN31" i="52"/>
  <c r="CL31" i="52"/>
  <c r="CK31" i="52"/>
  <c r="CJ31" i="52"/>
  <c r="CI31" i="52"/>
  <c r="CH31" i="52"/>
  <c r="CF31" i="52"/>
  <c r="CE31" i="52"/>
  <c r="CS30" i="52"/>
  <c r="CR30" i="52"/>
  <c r="CQ30" i="52"/>
  <c r="CP30" i="52"/>
  <c r="CN30" i="52"/>
  <c r="CL30" i="52"/>
  <c r="CK30" i="52"/>
  <c r="CJ30" i="52"/>
  <c r="CI30" i="52"/>
  <c r="CH30" i="52"/>
  <c r="CF30" i="52"/>
  <c r="CE30" i="52"/>
  <c r="CS29" i="52"/>
  <c r="CR29" i="52"/>
  <c r="CQ29" i="52"/>
  <c r="CP29" i="52"/>
  <c r="CN29" i="52"/>
  <c r="CL29" i="52"/>
  <c r="CK29" i="52"/>
  <c r="CJ29" i="52"/>
  <c r="CI29" i="52"/>
  <c r="CH29" i="52"/>
  <c r="CF29" i="52"/>
  <c r="CE29" i="52"/>
  <c r="CS28" i="52"/>
  <c r="CR28" i="52"/>
  <c r="CQ28" i="52"/>
  <c r="CP28" i="52"/>
  <c r="CN28" i="52"/>
  <c r="CL28" i="52"/>
  <c r="CK28" i="52"/>
  <c r="CJ28" i="52"/>
  <c r="CI28" i="52"/>
  <c r="CH28" i="52"/>
  <c r="CF28" i="52"/>
  <c r="CE28" i="52"/>
  <c r="CS27" i="52"/>
  <c r="CR27" i="52"/>
  <c r="CQ27" i="52"/>
  <c r="CP27" i="52"/>
  <c r="CN27" i="52"/>
  <c r="CL27" i="52"/>
  <c r="CK27" i="52"/>
  <c r="CJ27" i="52"/>
  <c r="CI27" i="52"/>
  <c r="CH27" i="52"/>
  <c r="CF27" i="52"/>
  <c r="CE27" i="52"/>
  <c r="CS26" i="52"/>
  <c r="CR26" i="52"/>
  <c r="CQ26" i="52"/>
  <c r="CP26" i="52"/>
  <c r="CN26" i="52"/>
  <c r="CL26" i="52"/>
  <c r="CK26" i="52"/>
  <c r="CJ26" i="52"/>
  <c r="CI26" i="52"/>
  <c r="CH26" i="52"/>
  <c r="CF26" i="52"/>
  <c r="CE26" i="52"/>
  <c r="CS25" i="52"/>
  <c r="CR25" i="52"/>
  <c r="CQ25" i="52"/>
  <c r="CP25" i="52"/>
  <c r="CN25" i="52"/>
  <c r="CL25" i="52"/>
  <c r="CK25" i="52"/>
  <c r="CJ25" i="52"/>
  <c r="CI25" i="52"/>
  <c r="CH25" i="52"/>
  <c r="CF25" i="52"/>
  <c r="CE25" i="52"/>
  <c r="CS24" i="52"/>
  <c r="CR24" i="52"/>
  <c r="CQ24" i="52"/>
  <c r="CP24" i="52"/>
  <c r="CN24" i="52"/>
  <c r="CL24" i="52"/>
  <c r="CK24" i="52"/>
  <c r="CJ24" i="52"/>
  <c r="CI24" i="52"/>
  <c r="CH24" i="52"/>
  <c r="CF24" i="52"/>
  <c r="CE24" i="52"/>
  <c r="CS23" i="52"/>
  <c r="CR23" i="52"/>
  <c r="CQ23" i="52"/>
  <c r="CP23" i="52"/>
  <c r="CN23" i="52"/>
  <c r="CL23" i="52"/>
  <c r="CK23" i="52"/>
  <c r="CJ23" i="52"/>
  <c r="CI23" i="52"/>
  <c r="CH23" i="52"/>
  <c r="CF23" i="52"/>
  <c r="CE23" i="52"/>
  <c r="CS22" i="52"/>
  <c r="CR22" i="52"/>
  <c r="CQ22" i="52"/>
  <c r="CP22" i="52"/>
  <c r="CN22" i="52"/>
  <c r="CL22" i="52"/>
  <c r="CK22" i="52"/>
  <c r="CJ22" i="52"/>
  <c r="CI22" i="52"/>
  <c r="CH22" i="52"/>
  <c r="CF22" i="52"/>
  <c r="CE22" i="52"/>
  <c r="CS21" i="52"/>
  <c r="CR21" i="52"/>
  <c r="CQ21" i="52"/>
  <c r="CP21" i="52"/>
  <c r="CN21" i="52"/>
  <c r="CL21" i="52"/>
  <c r="CK21" i="52"/>
  <c r="CJ21" i="52"/>
  <c r="CI21" i="52"/>
  <c r="CH21" i="52"/>
  <c r="CF21" i="52"/>
  <c r="CE21" i="52"/>
  <c r="CS20" i="52"/>
  <c r="CR20" i="52"/>
  <c r="CQ20" i="52"/>
  <c r="CP20" i="52"/>
  <c r="CN20" i="52"/>
  <c r="CL20" i="52"/>
  <c r="CK20" i="52"/>
  <c r="CJ20" i="52"/>
  <c r="CI20" i="52"/>
  <c r="CH20" i="52"/>
  <c r="CF20" i="52"/>
  <c r="CE20" i="52"/>
  <c r="CS19" i="52"/>
  <c r="CR19" i="52"/>
  <c r="CQ19" i="52"/>
  <c r="CP19" i="52"/>
  <c r="CN19" i="52"/>
  <c r="CL19" i="52"/>
  <c r="CK19" i="52"/>
  <c r="CJ19" i="52"/>
  <c r="CI19" i="52"/>
  <c r="CH19" i="52"/>
  <c r="CF19" i="52"/>
  <c r="CE19" i="52"/>
  <c r="CS18" i="52"/>
  <c r="CR18" i="52"/>
  <c r="CQ18" i="52"/>
  <c r="CP18" i="52"/>
  <c r="CN18" i="52"/>
  <c r="CL18" i="52"/>
  <c r="CK18" i="52"/>
  <c r="CJ18" i="52"/>
  <c r="CI18" i="52"/>
  <c r="CH18" i="52"/>
  <c r="CF18" i="52"/>
  <c r="CE18" i="52"/>
  <c r="CS17" i="52"/>
  <c r="CR17" i="52"/>
  <c r="CQ17" i="52"/>
  <c r="CP17" i="52"/>
  <c r="CN17" i="52"/>
  <c r="CL17" i="52"/>
  <c r="CK17" i="52"/>
  <c r="CJ17" i="52"/>
  <c r="CI17" i="52"/>
  <c r="CH17" i="52"/>
  <c r="CF17" i="52"/>
  <c r="CE17" i="52"/>
  <c r="CS16" i="52"/>
  <c r="CR16" i="52"/>
  <c r="CQ16" i="52"/>
  <c r="CP16" i="52"/>
  <c r="CN16" i="52"/>
  <c r="CL16" i="52"/>
  <c r="CK16" i="52"/>
  <c r="CJ16" i="52"/>
  <c r="CI16" i="52"/>
  <c r="CH16" i="52"/>
  <c r="CF16" i="52"/>
  <c r="CE16" i="52"/>
  <c r="CS15" i="52"/>
  <c r="CR15" i="52"/>
  <c r="CQ15" i="52"/>
  <c r="CP15" i="52"/>
  <c r="CN15" i="52"/>
  <c r="CL15" i="52"/>
  <c r="CK15" i="52"/>
  <c r="CJ15" i="52"/>
  <c r="CI15" i="52"/>
  <c r="CH15" i="52"/>
  <c r="CF15" i="52"/>
  <c r="CE15" i="52"/>
  <c r="CS14" i="52"/>
  <c r="CR14" i="52"/>
  <c r="CQ14" i="52"/>
  <c r="CP14" i="52"/>
  <c r="CN14" i="52"/>
  <c r="CL14" i="52"/>
  <c r="CK14" i="52"/>
  <c r="CJ14" i="52"/>
  <c r="CI14" i="52"/>
  <c r="CH14" i="52"/>
  <c r="CF14" i="52"/>
  <c r="CE14" i="52"/>
  <c r="CS13" i="52"/>
  <c r="CR13" i="52"/>
  <c r="CQ13" i="52"/>
  <c r="CP13" i="52"/>
  <c r="CN13" i="52"/>
  <c r="CL13" i="52"/>
  <c r="CK13" i="52"/>
  <c r="CJ13" i="52"/>
  <c r="CI13" i="52"/>
  <c r="CH13" i="52"/>
  <c r="CF13" i="52"/>
  <c r="CE13" i="52"/>
  <c r="CS12" i="52"/>
  <c r="CR12" i="52"/>
  <c r="CQ12" i="52"/>
  <c r="CP12" i="52"/>
  <c r="CN12" i="52"/>
  <c r="CL12" i="52"/>
  <c r="CK12" i="52"/>
  <c r="CJ12" i="52"/>
  <c r="CI12" i="52"/>
  <c r="CH12" i="52"/>
  <c r="CF12" i="52"/>
  <c r="CE12" i="52"/>
  <c r="CS11" i="52"/>
  <c r="CR11" i="52"/>
  <c r="CQ11" i="52"/>
  <c r="CP11" i="52"/>
  <c r="CN11" i="52"/>
  <c r="CL11" i="52"/>
  <c r="CK11" i="52"/>
  <c r="CJ11" i="52"/>
  <c r="CI11" i="52"/>
  <c r="CH11" i="52"/>
  <c r="CF11" i="52"/>
  <c r="CE11" i="52"/>
  <c r="CS10" i="52"/>
  <c r="CR10" i="52"/>
  <c r="CQ10" i="52"/>
  <c r="CP10" i="52"/>
  <c r="CN10" i="52"/>
  <c r="CL10" i="52"/>
  <c r="CK10" i="52"/>
  <c r="CJ10" i="52"/>
  <c r="CI10" i="52"/>
  <c r="CH10" i="52"/>
  <c r="CF10" i="52"/>
  <c r="CE10" i="52"/>
  <c r="CS9" i="52"/>
  <c r="CR9" i="52"/>
  <c r="CQ9" i="52"/>
  <c r="CP9" i="52"/>
  <c r="CN9" i="52"/>
  <c r="CL9" i="52"/>
  <c r="CK9" i="52"/>
  <c r="CJ9" i="52"/>
  <c r="CI9" i="52"/>
  <c r="CH9" i="52"/>
  <c r="CF9" i="52"/>
  <c r="CE9" i="52"/>
  <c r="CS8" i="52"/>
  <c r="CR8" i="52"/>
  <c r="CQ8" i="52"/>
  <c r="CP8" i="52"/>
  <c r="CN8" i="52"/>
  <c r="CL8" i="52"/>
  <c r="CK8" i="52"/>
  <c r="CJ8" i="52"/>
  <c r="CI8" i="52"/>
  <c r="CH8" i="52"/>
  <c r="CF8" i="52"/>
  <c r="CE8" i="52"/>
  <c r="CS7" i="52"/>
  <c r="CR7" i="52"/>
  <c r="CQ7" i="52"/>
  <c r="CP7" i="52"/>
  <c r="CN7" i="52"/>
  <c r="CL7" i="52"/>
  <c r="CK7" i="52"/>
  <c r="CJ7" i="52"/>
  <c r="CI7" i="52"/>
  <c r="CH7" i="52"/>
  <c r="CF7" i="52"/>
  <c r="CE7" i="52"/>
  <c r="CS6" i="52"/>
  <c r="CR6" i="52"/>
  <c r="CQ6" i="52"/>
  <c r="CP6" i="52"/>
  <c r="CN6" i="52"/>
  <c r="CL6" i="52"/>
  <c r="CK6" i="52"/>
  <c r="CJ6" i="52"/>
  <c r="CI6" i="52"/>
  <c r="CH6" i="52"/>
  <c r="CF6" i="52"/>
  <c r="CE6" i="52"/>
  <c r="CS5" i="52"/>
  <c r="CR5" i="52"/>
  <c r="CQ5" i="52"/>
  <c r="CP5" i="52"/>
  <c r="CN5" i="52"/>
  <c r="CL5" i="52"/>
  <c r="CK5" i="52"/>
  <c r="CJ5" i="52"/>
  <c r="CI5" i="52"/>
  <c r="CH5" i="52"/>
  <c r="CF5" i="52"/>
  <c r="CE5" i="52"/>
  <c r="CS4" i="52"/>
  <c r="CR4" i="52"/>
  <c r="CQ4" i="52"/>
  <c r="CP4" i="52"/>
  <c r="CN4" i="52"/>
  <c r="CL4" i="52"/>
  <c r="CK4" i="52"/>
  <c r="CJ4" i="52"/>
  <c r="CI4" i="52"/>
  <c r="CH4" i="52"/>
  <c r="CF4" i="52"/>
  <c r="CE4" i="52"/>
  <c r="CS3" i="52"/>
  <c r="CR3" i="52"/>
  <c r="CQ3" i="52"/>
  <c r="CP3" i="52"/>
  <c r="CN3" i="52"/>
  <c r="CL3" i="52"/>
  <c r="CK3" i="52"/>
  <c r="CJ3" i="52"/>
  <c r="CI3" i="52"/>
  <c r="CH3" i="52"/>
  <c r="CF3" i="52"/>
  <c r="CE3" i="52"/>
  <c r="CH63" i="52"/>
  <c r="CP51" i="33"/>
  <c r="CO51" i="33"/>
  <c r="CP50" i="33"/>
  <c r="CO50" i="33"/>
  <c r="CP49" i="33"/>
  <c r="CO49" i="33"/>
  <c r="CP48" i="33"/>
  <c r="CO48" i="33"/>
  <c r="CP47" i="33"/>
  <c r="CO47" i="33"/>
  <c r="CP46" i="33"/>
  <c r="CO46" i="33"/>
  <c r="CP45" i="33"/>
  <c r="CO45" i="33"/>
  <c r="CP44" i="33"/>
  <c r="CO44" i="33"/>
  <c r="CP43" i="33"/>
  <c r="CO43" i="33"/>
  <c r="CP42" i="33"/>
  <c r="CO42" i="33"/>
  <c r="CP41" i="33"/>
  <c r="CO41" i="33"/>
  <c r="CP40" i="33"/>
  <c r="CO40" i="33"/>
  <c r="CP39" i="33"/>
  <c r="CO39" i="33"/>
  <c r="CP38" i="33"/>
  <c r="CO38" i="33"/>
  <c r="CP37" i="33"/>
  <c r="CO37" i="33"/>
  <c r="CP36" i="33"/>
  <c r="CO36" i="33"/>
  <c r="CP35" i="33"/>
  <c r="CO35" i="33"/>
  <c r="CP34" i="33"/>
  <c r="CO34" i="33"/>
  <c r="CP33" i="33"/>
  <c r="CO33" i="33"/>
  <c r="CP32" i="33"/>
  <c r="CO32" i="33"/>
  <c r="CP31" i="33"/>
  <c r="CO31" i="33"/>
  <c r="CP30" i="33"/>
  <c r="CO30" i="33"/>
  <c r="CP29" i="33"/>
  <c r="CO29" i="33"/>
  <c r="CP28" i="33"/>
  <c r="CO28" i="33"/>
  <c r="CP27" i="33"/>
  <c r="CO27" i="33"/>
  <c r="CP26" i="33"/>
  <c r="CO26" i="33"/>
  <c r="CP25" i="33"/>
  <c r="CO25" i="33"/>
  <c r="CP24" i="33"/>
  <c r="CO24" i="33"/>
  <c r="CP23" i="33"/>
  <c r="CO23" i="33"/>
  <c r="CP22" i="33"/>
  <c r="CO22" i="33"/>
  <c r="CP21" i="33"/>
  <c r="CO21" i="33"/>
  <c r="CP20" i="33"/>
  <c r="CO20" i="33"/>
  <c r="CP19" i="33"/>
  <c r="CO19" i="33"/>
  <c r="CP18" i="33"/>
  <c r="CO18" i="33"/>
  <c r="CP17" i="33"/>
  <c r="CO17" i="33"/>
  <c r="CP16" i="33"/>
  <c r="CO16" i="33"/>
  <c r="CP15" i="33"/>
  <c r="CO15" i="33"/>
  <c r="CP14" i="33"/>
  <c r="CO14" i="33"/>
  <c r="CP13" i="33"/>
  <c r="CO13" i="33"/>
  <c r="CP12" i="33"/>
  <c r="CO12" i="33"/>
  <c r="CP11" i="33"/>
  <c r="CO11" i="33"/>
  <c r="CP10" i="33"/>
  <c r="CO10" i="33"/>
  <c r="CP9" i="33"/>
  <c r="CO9" i="33"/>
  <c r="CP8" i="33"/>
  <c r="CO8" i="33"/>
  <c r="CP7" i="33"/>
  <c r="CO7" i="33"/>
  <c r="CP6" i="33"/>
  <c r="CO6" i="33"/>
  <c r="CP5" i="33"/>
  <c r="CO5" i="33"/>
  <c r="CP4" i="33"/>
  <c r="CO4" i="33"/>
  <c r="CP3" i="33"/>
  <c r="CO3" i="33"/>
  <c r="CE3" i="33"/>
  <c r="CE4" i="33"/>
  <c r="CE5" i="33"/>
  <c r="CE6" i="33"/>
  <c r="CE7" i="33"/>
  <c r="CE8" i="33"/>
  <c r="CE9" i="33"/>
  <c r="CE10" i="33"/>
  <c r="CE11" i="33"/>
  <c r="CE12" i="33"/>
  <c r="CE13" i="33"/>
  <c r="CE14" i="33"/>
  <c r="CE15" i="33"/>
  <c r="CE16" i="33"/>
  <c r="CE17" i="33"/>
  <c r="CE18" i="33"/>
  <c r="CE19" i="33"/>
  <c r="CE20" i="33"/>
  <c r="CE21" i="33"/>
  <c r="CE22" i="33"/>
  <c r="CE23" i="33"/>
  <c r="CE24" i="33"/>
  <c r="CE25" i="33"/>
  <c r="CE26" i="33"/>
  <c r="CE27" i="33"/>
  <c r="CE28" i="33"/>
  <c r="CE29" i="33"/>
  <c r="CE30" i="33"/>
  <c r="CE31" i="33"/>
  <c r="CE32" i="33"/>
  <c r="CE33" i="33"/>
  <c r="CE34" i="33"/>
  <c r="CE35" i="33"/>
  <c r="CE36" i="33"/>
  <c r="CE37" i="33"/>
  <c r="CE38" i="33"/>
  <c r="CE39" i="33"/>
  <c r="CE40" i="33"/>
  <c r="CE41" i="33"/>
  <c r="CE42" i="33"/>
  <c r="CE43" i="33"/>
  <c r="CE44" i="33"/>
  <c r="CE45" i="33"/>
  <c r="CE46" i="33"/>
  <c r="CE47" i="33"/>
  <c r="CE48" i="33"/>
  <c r="CE49" i="33"/>
  <c r="CE50" i="33"/>
  <c r="CE51" i="33"/>
  <c r="BV58" i="5"/>
  <c r="BV57" i="5"/>
  <c r="BV56" i="5"/>
  <c r="BV55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3" i="5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V10" i="20"/>
  <c r="V38" i="20" s="1"/>
  <c r="T10" i="20"/>
  <c r="T38" i="20" s="1"/>
  <c r="R10" i="20"/>
  <c r="R38" i="20" s="1"/>
  <c r="L10" i="20"/>
  <c r="L38" i="20" s="1"/>
  <c r="J10" i="20"/>
  <c r="J38" i="20" s="1"/>
  <c r="E10" i="20"/>
  <c r="E38" i="20" s="1"/>
  <c r="CR60" i="51"/>
  <c r="CQ60" i="51"/>
  <c r="CL60" i="51"/>
  <c r="CK60" i="51"/>
  <c r="CJ60" i="51"/>
  <c r="CI60" i="51"/>
  <c r="CH60" i="51"/>
  <c r="CG60" i="51"/>
  <c r="CF60" i="51"/>
  <c r="CD60" i="51"/>
  <c r="CR59" i="51"/>
  <c r="CQ59" i="51"/>
  <c r="CL59" i="51"/>
  <c r="CK59" i="51"/>
  <c r="CJ59" i="51"/>
  <c r="CI59" i="51"/>
  <c r="CH59" i="51"/>
  <c r="CG59" i="51"/>
  <c r="CF59" i="51"/>
  <c r="CD59" i="51"/>
  <c r="CL58" i="51"/>
  <c r="CK58" i="51"/>
  <c r="CJ58" i="51"/>
  <c r="CI58" i="51"/>
  <c r="CH58" i="51"/>
  <c r="CG58" i="51"/>
  <c r="CF58" i="51"/>
  <c r="CD58" i="51"/>
  <c r="CL57" i="51"/>
  <c r="CK57" i="51"/>
  <c r="CJ57" i="51"/>
  <c r="CI57" i="51"/>
  <c r="CH57" i="51"/>
  <c r="CG57" i="51"/>
  <c r="CF57" i="51"/>
  <c r="CD57" i="51"/>
  <c r="CL56" i="51"/>
  <c r="CK56" i="51"/>
  <c r="CJ56" i="51"/>
  <c r="CI56" i="51"/>
  <c r="CH56" i="51"/>
  <c r="CG56" i="51"/>
  <c r="CF56" i="51"/>
  <c r="CD56" i="51"/>
  <c r="CL55" i="51"/>
  <c r="CK55" i="51"/>
  <c r="CJ55" i="51"/>
  <c r="CI55" i="51"/>
  <c r="CH55" i="51"/>
  <c r="CG55" i="51"/>
  <c r="CF55" i="51"/>
  <c r="CD55" i="51"/>
  <c r="CL54" i="51"/>
  <c r="CK54" i="51"/>
  <c r="CJ54" i="51"/>
  <c r="CI54" i="51"/>
  <c r="CH54" i="51"/>
  <c r="CG54" i="51"/>
  <c r="CF54" i="51"/>
  <c r="CD54" i="51"/>
  <c r="CL53" i="51"/>
  <c r="CK53" i="51"/>
  <c r="CJ53" i="51"/>
  <c r="CI53" i="51"/>
  <c r="CH53" i="51"/>
  <c r="CG53" i="51"/>
  <c r="CF53" i="51"/>
  <c r="CD53" i="51"/>
  <c r="CL52" i="51"/>
  <c r="CK52" i="51"/>
  <c r="CJ52" i="51"/>
  <c r="CI52" i="51"/>
  <c r="CH52" i="51"/>
  <c r="CG52" i="51"/>
  <c r="CF52" i="51"/>
  <c r="CD52" i="51"/>
  <c r="CL51" i="51"/>
  <c r="CK51" i="51"/>
  <c r="CJ51" i="51"/>
  <c r="CI51" i="51"/>
  <c r="CH51" i="51"/>
  <c r="CG51" i="51"/>
  <c r="CF51" i="51"/>
  <c r="CD51" i="51"/>
  <c r="CR50" i="51"/>
  <c r="CQ50" i="51"/>
  <c r="CL50" i="51"/>
  <c r="CK50" i="51"/>
  <c r="CJ50" i="51"/>
  <c r="CI50" i="51"/>
  <c r="CH50" i="51"/>
  <c r="CG50" i="51"/>
  <c r="CF50" i="51"/>
  <c r="CD50" i="51"/>
  <c r="CR49" i="51"/>
  <c r="CQ49" i="51"/>
  <c r="CL49" i="51"/>
  <c r="CK49" i="51"/>
  <c r="CJ49" i="51"/>
  <c r="CI49" i="51"/>
  <c r="CH49" i="51"/>
  <c r="CG49" i="51"/>
  <c r="CF49" i="51"/>
  <c r="CD49" i="51"/>
  <c r="CR48" i="51"/>
  <c r="CQ48" i="51"/>
  <c r="CL48" i="51"/>
  <c r="CK48" i="51"/>
  <c r="CJ48" i="51"/>
  <c r="CI48" i="51"/>
  <c r="CH48" i="51"/>
  <c r="CG48" i="51"/>
  <c r="CF48" i="51"/>
  <c r="CD48" i="51"/>
  <c r="CR47" i="51"/>
  <c r="CQ47" i="51"/>
  <c r="CL47" i="51"/>
  <c r="CK47" i="51"/>
  <c r="CJ47" i="51"/>
  <c r="CI47" i="51"/>
  <c r="CH47" i="51"/>
  <c r="CG47" i="51"/>
  <c r="CF47" i="51"/>
  <c r="CD47" i="51"/>
  <c r="CR46" i="51"/>
  <c r="CQ46" i="51"/>
  <c r="CL46" i="51"/>
  <c r="CK46" i="51"/>
  <c r="CJ46" i="51"/>
  <c r="CI46" i="51"/>
  <c r="CH46" i="51"/>
  <c r="CG46" i="51"/>
  <c r="CF46" i="51"/>
  <c r="CD46" i="51"/>
  <c r="CR45" i="51"/>
  <c r="CQ45" i="51"/>
  <c r="CL45" i="51"/>
  <c r="CK45" i="51"/>
  <c r="CJ45" i="51"/>
  <c r="CI45" i="51"/>
  <c r="CH45" i="51"/>
  <c r="CG45" i="51"/>
  <c r="CF45" i="51"/>
  <c r="CD45" i="51"/>
  <c r="CR44" i="51"/>
  <c r="CQ44" i="51"/>
  <c r="CL44" i="51"/>
  <c r="CK44" i="51"/>
  <c r="CJ44" i="51"/>
  <c r="CI44" i="51"/>
  <c r="CH44" i="51"/>
  <c r="CG44" i="51"/>
  <c r="CF44" i="51"/>
  <c r="CD44" i="51"/>
  <c r="CR43" i="51"/>
  <c r="CQ43" i="51"/>
  <c r="CL43" i="51"/>
  <c r="CK43" i="51"/>
  <c r="CJ43" i="51"/>
  <c r="CI43" i="51"/>
  <c r="CH43" i="51"/>
  <c r="CG43" i="51"/>
  <c r="CF43" i="51"/>
  <c r="CD43" i="51"/>
  <c r="CR42" i="51"/>
  <c r="CQ42" i="51"/>
  <c r="CL42" i="51"/>
  <c r="CK42" i="51"/>
  <c r="CJ42" i="51"/>
  <c r="CI42" i="51"/>
  <c r="CH42" i="51"/>
  <c r="CG42" i="51"/>
  <c r="CF42" i="51"/>
  <c r="CD42" i="51"/>
  <c r="CR41" i="51"/>
  <c r="CQ41" i="51"/>
  <c r="CL41" i="51"/>
  <c r="CK41" i="51"/>
  <c r="CJ41" i="51"/>
  <c r="CI41" i="51"/>
  <c r="CH41" i="51"/>
  <c r="CG41" i="51"/>
  <c r="CF41" i="51"/>
  <c r="CD41" i="51"/>
  <c r="CR40" i="51"/>
  <c r="CQ40" i="51"/>
  <c r="CL40" i="51"/>
  <c r="CK40" i="51"/>
  <c r="CJ40" i="51"/>
  <c r="CI40" i="51"/>
  <c r="CH40" i="51"/>
  <c r="CG40" i="51"/>
  <c r="CF40" i="51"/>
  <c r="CD40" i="51"/>
  <c r="CQ39" i="51"/>
  <c r="CL39" i="51"/>
  <c r="CK39" i="51"/>
  <c r="CJ39" i="51"/>
  <c r="CI39" i="51"/>
  <c r="CH39" i="51"/>
  <c r="CG39" i="51"/>
  <c r="CF39" i="51"/>
  <c r="CD39" i="51"/>
  <c r="CR38" i="51"/>
  <c r="CQ38" i="51"/>
  <c r="CL38" i="51"/>
  <c r="CK38" i="51"/>
  <c r="CJ38" i="51"/>
  <c r="CI38" i="51"/>
  <c r="CH38" i="51"/>
  <c r="CG38" i="51"/>
  <c r="CF38" i="51"/>
  <c r="CD38" i="51"/>
  <c r="CR37" i="51"/>
  <c r="CQ37" i="51"/>
  <c r="CL37" i="51"/>
  <c r="CK37" i="51"/>
  <c r="CJ37" i="51"/>
  <c r="CI37" i="51"/>
  <c r="CH37" i="51"/>
  <c r="CG37" i="51"/>
  <c r="CF37" i="51"/>
  <c r="CD37" i="51"/>
  <c r="CR36" i="51"/>
  <c r="CQ36" i="51"/>
  <c r="CL36" i="51"/>
  <c r="CK36" i="51"/>
  <c r="CJ36" i="51"/>
  <c r="CI36" i="51"/>
  <c r="CH36" i="51"/>
  <c r="CG36" i="51"/>
  <c r="CF36" i="51"/>
  <c r="CD36" i="51"/>
  <c r="CR35" i="51"/>
  <c r="CQ35" i="51"/>
  <c r="CL35" i="51"/>
  <c r="CK35" i="51"/>
  <c r="CJ35" i="51"/>
  <c r="CI35" i="51"/>
  <c r="CH35" i="51"/>
  <c r="CG35" i="51"/>
  <c r="CF35" i="51"/>
  <c r="CD35" i="51"/>
  <c r="CR34" i="51"/>
  <c r="CQ34" i="51"/>
  <c r="CL34" i="51"/>
  <c r="CK34" i="51"/>
  <c r="CJ34" i="51"/>
  <c r="CI34" i="51"/>
  <c r="CH34" i="51"/>
  <c r="CG34" i="51"/>
  <c r="CF34" i="51"/>
  <c r="CD34" i="51"/>
  <c r="CR33" i="51"/>
  <c r="CQ33" i="51"/>
  <c r="CL33" i="51"/>
  <c r="CK33" i="51"/>
  <c r="CJ33" i="51"/>
  <c r="CI33" i="51"/>
  <c r="CH33" i="51"/>
  <c r="CG33" i="51"/>
  <c r="CF33" i="51"/>
  <c r="CD33" i="51"/>
  <c r="CR32" i="51"/>
  <c r="CQ32" i="51"/>
  <c r="CL32" i="51"/>
  <c r="CK32" i="51"/>
  <c r="CJ32" i="51"/>
  <c r="CI32" i="51"/>
  <c r="CH32" i="51"/>
  <c r="CG32" i="51"/>
  <c r="CF32" i="51"/>
  <c r="CD32" i="51"/>
  <c r="CR31" i="51"/>
  <c r="CQ31" i="51"/>
  <c r="CL31" i="51"/>
  <c r="CK31" i="51"/>
  <c r="CJ31" i="51"/>
  <c r="CI31" i="51"/>
  <c r="CH31" i="51"/>
  <c r="CG31" i="51"/>
  <c r="CF31" i="51"/>
  <c r="CD31" i="51"/>
  <c r="CR30" i="51"/>
  <c r="CQ30" i="51"/>
  <c r="CL30" i="51"/>
  <c r="CK30" i="51"/>
  <c r="CJ30" i="51"/>
  <c r="CI30" i="51"/>
  <c r="CH30" i="51"/>
  <c r="CG30" i="51"/>
  <c r="CF30" i="51"/>
  <c r="CD30" i="51"/>
  <c r="CR29" i="51"/>
  <c r="CQ29" i="51"/>
  <c r="CL29" i="51"/>
  <c r="CK29" i="51"/>
  <c r="CJ29" i="51"/>
  <c r="CI29" i="51"/>
  <c r="CH29" i="51"/>
  <c r="CG29" i="51"/>
  <c r="CF29" i="51"/>
  <c r="CD29" i="51"/>
  <c r="CR28" i="51"/>
  <c r="CQ28" i="51"/>
  <c r="CL28" i="51"/>
  <c r="CK28" i="51"/>
  <c r="CJ28" i="51"/>
  <c r="CI28" i="51"/>
  <c r="CH28" i="51"/>
  <c r="CG28" i="51"/>
  <c r="CF28" i="51"/>
  <c r="CD28" i="51"/>
  <c r="CR27" i="51"/>
  <c r="CQ27" i="51"/>
  <c r="CL27" i="51"/>
  <c r="CK27" i="51"/>
  <c r="CJ27" i="51"/>
  <c r="CI27" i="51"/>
  <c r="CH27" i="51"/>
  <c r="CG27" i="51"/>
  <c r="CF27" i="51"/>
  <c r="CD27" i="51"/>
  <c r="CR26" i="51"/>
  <c r="CQ26" i="51"/>
  <c r="CL26" i="51"/>
  <c r="CK26" i="51"/>
  <c r="CJ26" i="51"/>
  <c r="CI26" i="51"/>
  <c r="CH26" i="51"/>
  <c r="CG26" i="51"/>
  <c r="CF26" i="51"/>
  <c r="CD26" i="51"/>
  <c r="CR25" i="51"/>
  <c r="CQ25" i="51"/>
  <c r="CL25" i="51"/>
  <c r="CK25" i="51"/>
  <c r="CJ25" i="51"/>
  <c r="CI25" i="51"/>
  <c r="CH25" i="51"/>
  <c r="CG25" i="51"/>
  <c r="CF25" i="51"/>
  <c r="CD25" i="51"/>
  <c r="CR24" i="51"/>
  <c r="CQ24" i="51"/>
  <c r="CL24" i="51"/>
  <c r="CK24" i="51"/>
  <c r="CJ24" i="51"/>
  <c r="CI24" i="51"/>
  <c r="CH24" i="51"/>
  <c r="CG24" i="51"/>
  <c r="CF24" i="51"/>
  <c r="CD24" i="51"/>
  <c r="CR23" i="51"/>
  <c r="CQ23" i="51"/>
  <c r="CL23" i="51"/>
  <c r="CK23" i="51"/>
  <c r="CJ23" i="51"/>
  <c r="CI23" i="51"/>
  <c r="CH23" i="51"/>
  <c r="CG23" i="51"/>
  <c r="CF23" i="51"/>
  <c r="CD23" i="51"/>
  <c r="CR22" i="51"/>
  <c r="CQ22" i="51"/>
  <c r="CL22" i="51"/>
  <c r="CK22" i="51"/>
  <c r="CJ22" i="51"/>
  <c r="CI22" i="51"/>
  <c r="CH22" i="51"/>
  <c r="CG22" i="51"/>
  <c r="CF22" i="51"/>
  <c r="CD22" i="51"/>
  <c r="CR21" i="51"/>
  <c r="CQ21" i="51"/>
  <c r="CL21" i="51"/>
  <c r="CK21" i="51"/>
  <c r="CJ21" i="51"/>
  <c r="CI21" i="51"/>
  <c r="CH21" i="51"/>
  <c r="CG21" i="51"/>
  <c r="CF21" i="51"/>
  <c r="CD21" i="51"/>
  <c r="CR20" i="51"/>
  <c r="CQ20" i="51"/>
  <c r="CL20" i="51"/>
  <c r="CK20" i="51"/>
  <c r="CJ20" i="51"/>
  <c r="CI20" i="51"/>
  <c r="CH20" i="51"/>
  <c r="CG20" i="51"/>
  <c r="CF20" i="51"/>
  <c r="CD20" i="51"/>
  <c r="CR19" i="51"/>
  <c r="CQ19" i="51"/>
  <c r="CL19" i="51"/>
  <c r="CK19" i="51"/>
  <c r="CJ19" i="51"/>
  <c r="CI19" i="51"/>
  <c r="CH19" i="51"/>
  <c r="CG19" i="51"/>
  <c r="CF19" i="51"/>
  <c r="CD19" i="51"/>
  <c r="CR18" i="51"/>
  <c r="CQ18" i="51"/>
  <c r="CL18" i="51"/>
  <c r="CK18" i="51"/>
  <c r="CJ18" i="51"/>
  <c r="CI18" i="51"/>
  <c r="CH18" i="51"/>
  <c r="CG18" i="51"/>
  <c r="CF18" i="51"/>
  <c r="CD18" i="51"/>
  <c r="CR17" i="51"/>
  <c r="CQ17" i="51"/>
  <c r="CL17" i="51"/>
  <c r="CK17" i="51"/>
  <c r="CJ17" i="51"/>
  <c r="CI17" i="51"/>
  <c r="CH17" i="51"/>
  <c r="CG17" i="51"/>
  <c r="CF17" i="51"/>
  <c r="CD17" i="51"/>
  <c r="CR16" i="51"/>
  <c r="CQ16" i="51"/>
  <c r="CL16" i="51"/>
  <c r="CK16" i="51"/>
  <c r="CJ16" i="51"/>
  <c r="CI16" i="51"/>
  <c r="CH16" i="51"/>
  <c r="CG16" i="51"/>
  <c r="CF16" i="51"/>
  <c r="CD16" i="51"/>
  <c r="CR15" i="51"/>
  <c r="CQ15" i="51"/>
  <c r="CL15" i="51"/>
  <c r="CK15" i="51"/>
  <c r="CJ15" i="51"/>
  <c r="CI15" i="51"/>
  <c r="CH15" i="51"/>
  <c r="CG15" i="51"/>
  <c r="CF15" i="51"/>
  <c r="CD15" i="51"/>
  <c r="CR14" i="51"/>
  <c r="CQ14" i="51"/>
  <c r="CL14" i="51"/>
  <c r="CK14" i="51"/>
  <c r="CJ14" i="51"/>
  <c r="CI14" i="51"/>
  <c r="CH14" i="51"/>
  <c r="CG14" i="51"/>
  <c r="CF14" i="51"/>
  <c r="CD14" i="51"/>
  <c r="CR13" i="51"/>
  <c r="CQ13" i="51"/>
  <c r="CL13" i="51"/>
  <c r="CK13" i="51"/>
  <c r="CJ13" i="51"/>
  <c r="CI13" i="51"/>
  <c r="CH13" i="51"/>
  <c r="CG13" i="51"/>
  <c r="CF13" i="51"/>
  <c r="CD13" i="51"/>
  <c r="CR12" i="51"/>
  <c r="CQ12" i="51"/>
  <c r="CL12" i="51"/>
  <c r="CK12" i="51"/>
  <c r="CJ12" i="51"/>
  <c r="CI12" i="51"/>
  <c r="CH12" i="51"/>
  <c r="CG12" i="51"/>
  <c r="CF12" i="51"/>
  <c r="CD12" i="51"/>
  <c r="CR11" i="51"/>
  <c r="CQ11" i="51"/>
  <c r="CL11" i="51"/>
  <c r="CK11" i="51"/>
  <c r="CJ11" i="51"/>
  <c r="CI11" i="51"/>
  <c r="CH11" i="51"/>
  <c r="CG11" i="51"/>
  <c r="CF11" i="51"/>
  <c r="CD11" i="51"/>
  <c r="CR10" i="51"/>
  <c r="CQ10" i="51"/>
  <c r="CL10" i="51"/>
  <c r="CK10" i="51"/>
  <c r="CJ10" i="51"/>
  <c r="CI10" i="51"/>
  <c r="CH10" i="51"/>
  <c r="CG10" i="51"/>
  <c r="CF10" i="51"/>
  <c r="CD10" i="51"/>
  <c r="CR9" i="51"/>
  <c r="CQ9" i="51"/>
  <c r="CL9" i="51"/>
  <c r="CK9" i="51"/>
  <c r="CJ9" i="51"/>
  <c r="CI9" i="51"/>
  <c r="CH9" i="51"/>
  <c r="CG9" i="51"/>
  <c r="CF9" i="51"/>
  <c r="CD9" i="51"/>
  <c r="CR8" i="51"/>
  <c r="CQ8" i="51"/>
  <c r="CL8" i="51"/>
  <c r="CK8" i="51"/>
  <c r="CJ8" i="51"/>
  <c r="CI8" i="51"/>
  <c r="CH8" i="51"/>
  <c r="CG8" i="51"/>
  <c r="CF8" i="51"/>
  <c r="CD8" i="51"/>
  <c r="CR7" i="51"/>
  <c r="CQ7" i="51"/>
  <c r="CL7" i="51"/>
  <c r="CK7" i="51"/>
  <c r="CJ7" i="51"/>
  <c r="CI7" i="51"/>
  <c r="CH7" i="51"/>
  <c r="CG7" i="51"/>
  <c r="CF7" i="51"/>
  <c r="CD7" i="51"/>
  <c r="CR6" i="51"/>
  <c r="CQ6" i="51"/>
  <c r="CL6" i="51"/>
  <c r="CK6" i="51"/>
  <c r="CJ6" i="51"/>
  <c r="CI6" i="51"/>
  <c r="CH6" i="51"/>
  <c r="CG6" i="51"/>
  <c r="CF6" i="51"/>
  <c r="CD6" i="51"/>
  <c r="CR5" i="51"/>
  <c r="CQ5" i="51"/>
  <c r="CL5" i="51"/>
  <c r="CK5" i="51"/>
  <c r="CJ5" i="51"/>
  <c r="CI5" i="51"/>
  <c r="CH5" i="51"/>
  <c r="CG5" i="51"/>
  <c r="CF5" i="51"/>
  <c r="CD5" i="51"/>
  <c r="CR4" i="51"/>
  <c r="CQ4" i="51"/>
  <c r="CL4" i="51"/>
  <c r="CK4" i="51"/>
  <c r="CJ4" i="51"/>
  <c r="CI4" i="51"/>
  <c r="CH4" i="51"/>
  <c r="CG4" i="51"/>
  <c r="CF4" i="51"/>
  <c r="CD4" i="51"/>
  <c r="CL3" i="51"/>
  <c r="CK3" i="51"/>
  <c r="CJ3" i="51"/>
  <c r="CI3" i="51"/>
  <c r="CH3" i="51"/>
  <c r="CG3" i="51"/>
  <c r="CF3" i="51"/>
  <c r="CD3" i="51"/>
  <c r="D40" i="20"/>
  <c r="G40" i="20"/>
  <c r="CX58" i="12"/>
  <c r="CW58" i="12"/>
  <c r="CX57" i="12"/>
  <c r="CW57" i="12"/>
  <c r="CX56" i="12"/>
  <c r="CW56" i="12"/>
  <c r="CX55" i="12"/>
  <c r="CW55" i="12"/>
  <c r="CX54" i="12"/>
  <c r="CW54" i="12"/>
  <c r="CW4" i="12"/>
  <c r="CX4" i="12"/>
  <c r="CW5" i="12"/>
  <c r="CX5" i="12"/>
  <c r="CW6" i="12"/>
  <c r="CX6" i="12"/>
  <c r="CW7" i="12"/>
  <c r="CX7" i="12"/>
  <c r="CW8" i="12"/>
  <c r="CX8" i="12"/>
  <c r="CW9" i="12"/>
  <c r="CX9" i="12"/>
  <c r="CW10" i="12"/>
  <c r="CX10" i="12"/>
  <c r="CW11" i="12"/>
  <c r="CX11" i="12"/>
  <c r="CW12" i="12"/>
  <c r="CX12" i="12"/>
  <c r="CW13" i="12"/>
  <c r="CX13" i="12"/>
  <c r="CW14" i="12"/>
  <c r="CX14" i="12"/>
  <c r="CW15" i="12"/>
  <c r="CX15" i="12"/>
  <c r="CW16" i="12"/>
  <c r="CX16" i="12"/>
  <c r="CW17" i="12"/>
  <c r="CX17" i="12"/>
  <c r="CW18" i="12"/>
  <c r="CX18" i="12"/>
  <c r="CW19" i="12"/>
  <c r="CX19" i="12"/>
  <c r="CW20" i="12"/>
  <c r="CX20" i="12"/>
  <c r="CW21" i="12"/>
  <c r="CX21" i="12"/>
  <c r="CW22" i="12"/>
  <c r="CX22" i="12"/>
  <c r="CW23" i="12"/>
  <c r="CX23" i="12"/>
  <c r="CW24" i="12"/>
  <c r="CX24" i="12"/>
  <c r="CW25" i="12"/>
  <c r="CX25" i="12"/>
  <c r="CW26" i="12"/>
  <c r="CX26" i="12"/>
  <c r="CW27" i="12"/>
  <c r="CX27" i="12"/>
  <c r="CW28" i="12"/>
  <c r="CX28" i="12"/>
  <c r="CW29" i="12"/>
  <c r="CX29" i="12"/>
  <c r="CW30" i="12"/>
  <c r="CX30" i="12"/>
  <c r="CW31" i="12"/>
  <c r="CX31" i="12"/>
  <c r="CW32" i="12"/>
  <c r="CX32" i="12"/>
  <c r="CW33" i="12"/>
  <c r="CX33" i="12"/>
  <c r="CW34" i="12"/>
  <c r="CX34" i="12"/>
  <c r="CW35" i="12"/>
  <c r="CX35" i="12"/>
  <c r="CW36" i="12"/>
  <c r="CX36" i="12"/>
  <c r="CW37" i="12"/>
  <c r="CX37" i="12"/>
  <c r="CW38" i="12"/>
  <c r="CX38" i="12"/>
  <c r="CW39" i="12"/>
  <c r="CX39" i="12"/>
  <c r="CW40" i="12"/>
  <c r="CX40" i="12"/>
  <c r="CW41" i="12"/>
  <c r="CX41" i="12"/>
  <c r="CW42" i="12"/>
  <c r="CX42" i="12"/>
  <c r="CW43" i="12"/>
  <c r="CX43" i="12"/>
  <c r="CW44" i="12"/>
  <c r="CX44" i="12"/>
  <c r="CW45" i="12"/>
  <c r="CX45" i="12"/>
  <c r="CW46" i="12"/>
  <c r="CX46" i="12"/>
  <c r="CW47" i="12"/>
  <c r="CX47" i="12"/>
  <c r="CW48" i="12"/>
  <c r="CX48" i="12"/>
  <c r="CW49" i="12"/>
  <c r="CX49" i="12"/>
  <c r="CW50" i="12"/>
  <c r="CX50" i="12"/>
  <c r="CW51" i="12"/>
  <c r="CX51" i="12"/>
  <c r="CX3" i="12"/>
  <c r="CW3" i="12"/>
  <c r="BY13" i="7"/>
  <c r="BY14" i="7"/>
  <c r="AY18" i="49"/>
  <c r="S16" i="20"/>
  <c r="AX18" i="49"/>
  <c r="R16" i="20"/>
  <c r="AW18" i="49"/>
  <c r="Q16" i="20"/>
  <c r="AV18" i="49"/>
  <c r="AU18" i="49"/>
  <c r="AT18" i="49"/>
  <c r="AS18" i="49"/>
  <c r="AR18" i="49"/>
  <c r="AQ18" i="49"/>
  <c r="AP18" i="49"/>
  <c r="AO18" i="49"/>
  <c r="AN18" i="49"/>
  <c r="P16" i="20"/>
  <c r="AM18" i="49"/>
  <c r="AL18" i="49"/>
  <c r="AK18" i="49"/>
  <c r="O16" i="20"/>
  <c r="AJ18" i="49"/>
  <c r="N16" i="20"/>
  <c r="AI18" i="49"/>
  <c r="M16" i="20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/>
  <c r="AC14" i="49"/>
  <c r="AB14" i="49"/>
  <c r="BA13" i="49"/>
  <c r="BD13" i="49"/>
  <c r="AC13" i="49"/>
  <c r="AB13" i="49"/>
  <c r="BA12" i="49"/>
  <c r="AC12" i="49"/>
  <c r="AB12" i="49"/>
  <c r="BA11" i="49"/>
  <c r="AC11" i="49"/>
  <c r="AB11" i="49"/>
  <c r="BA10" i="49"/>
  <c r="AC10" i="49"/>
  <c r="AB10" i="49"/>
  <c r="BA9" i="49"/>
  <c r="AC9" i="49"/>
  <c r="AB9" i="49"/>
  <c r="BA8" i="49"/>
  <c r="AC8" i="49"/>
  <c r="AB8" i="49"/>
  <c r="BA7" i="49"/>
  <c r="AC7" i="49"/>
  <c r="AB7" i="49"/>
  <c r="BA6" i="49"/>
  <c r="AC6" i="49"/>
  <c r="AB6" i="49"/>
  <c r="BA5" i="49"/>
  <c r="AC5" i="49"/>
  <c r="AB5" i="49"/>
  <c r="BA4" i="49"/>
  <c r="AC4" i="49"/>
  <c r="AB4" i="49"/>
  <c r="BA3" i="49"/>
  <c r="AZ3" i="49"/>
  <c r="AC3" i="49"/>
  <c r="AB3" i="49"/>
  <c r="BD4" i="49"/>
  <c r="AZ4" i="49"/>
  <c r="BC4" i="49"/>
  <c r="BD6" i="49"/>
  <c r="AZ6" i="49"/>
  <c r="BC6" i="49"/>
  <c r="BD10" i="49"/>
  <c r="AZ10" i="49"/>
  <c r="BC10" i="49"/>
  <c r="BD5" i="49"/>
  <c r="AZ5" i="49"/>
  <c r="BC5" i="49"/>
  <c r="BD7" i="49"/>
  <c r="AZ7" i="49"/>
  <c r="BC7" i="49"/>
  <c r="BD9" i="49"/>
  <c r="AZ9" i="49"/>
  <c r="BC9" i="49"/>
  <c r="BD11" i="49"/>
  <c r="AZ11" i="49"/>
  <c r="BC11" i="49"/>
  <c r="BD8" i="49"/>
  <c r="AZ8" i="49"/>
  <c r="BC8" i="49"/>
  <c r="BD12" i="49"/>
  <c r="AZ12" i="49"/>
  <c r="BA18" i="49"/>
  <c r="BC3" i="49"/>
  <c r="BC12" i="49"/>
  <c r="AZ13" i="49"/>
  <c r="BC13" i="49"/>
  <c r="AZ14" i="49"/>
  <c r="BC14" i="49"/>
  <c r="BD3" i="49"/>
  <c r="AZ18" i="49"/>
  <c r="CY55" i="14"/>
  <c r="CX55" i="14"/>
  <c r="CW55" i="14"/>
  <c r="CV55" i="14"/>
  <c r="CS55" i="34"/>
  <c r="CR55" i="34"/>
  <c r="CR4" i="34"/>
  <c r="CS4" i="34"/>
  <c r="CR5" i="34"/>
  <c r="CS5" i="34"/>
  <c r="CR6" i="34"/>
  <c r="CS6" i="34"/>
  <c r="CR7" i="34"/>
  <c r="CS7" i="34"/>
  <c r="CR8" i="34"/>
  <c r="CS8" i="34"/>
  <c r="CR9" i="34"/>
  <c r="CS9" i="34"/>
  <c r="CR10" i="34"/>
  <c r="CS10" i="34"/>
  <c r="CR11" i="34"/>
  <c r="CS11" i="34"/>
  <c r="CR12" i="34"/>
  <c r="CS12" i="34"/>
  <c r="CR13" i="34"/>
  <c r="CS13" i="34"/>
  <c r="CR14" i="34"/>
  <c r="CS14" i="34"/>
  <c r="CR15" i="34"/>
  <c r="CS15" i="34"/>
  <c r="CR16" i="34"/>
  <c r="CS16" i="34"/>
  <c r="CR17" i="34"/>
  <c r="CS17" i="34"/>
  <c r="CR18" i="34"/>
  <c r="CS18" i="34"/>
  <c r="CR19" i="34"/>
  <c r="CS19" i="34"/>
  <c r="CR20" i="34"/>
  <c r="CS20" i="34"/>
  <c r="CR21" i="34"/>
  <c r="CS21" i="34"/>
  <c r="CR22" i="34"/>
  <c r="CS22" i="34"/>
  <c r="CR23" i="34"/>
  <c r="CS23" i="34"/>
  <c r="CR24" i="34"/>
  <c r="CS24" i="34"/>
  <c r="CR25" i="34"/>
  <c r="CS25" i="34"/>
  <c r="CR26" i="34"/>
  <c r="CS26" i="34"/>
  <c r="CR27" i="34"/>
  <c r="CS27" i="34"/>
  <c r="CR28" i="34"/>
  <c r="CS28" i="34"/>
  <c r="CR29" i="34"/>
  <c r="CS29" i="34"/>
  <c r="CR30" i="34"/>
  <c r="CS30" i="34"/>
  <c r="CR31" i="34"/>
  <c r="CS31" i="34"/>
  <c r="CR32" i="34"/>
  <c r="CS32" i="34"/>
  <c r="CR33" i="34"/>
  <c r="CS33" i="34"/>
  <c r="CR34" i="34"/>
  <c r="CS34" i="34"/>
  <c r="CR35" i="34"/>
  <c r="CS35" i="34"/>
  <c r="CR36" i="34"/>
  <c r="CS36" i="34"/>
  <c r="CR37" i="34"/>
  <c r="CS37" i="34"/>
  <c r="CR38" i="34"/>
  <c r="CS38" i="34"/>
  <c r="CR39" i="34"/>
  <c r="CS39" i="34"/>
  <c r="CR40" i="34"/>
  <c r="CS40" i="34"/>
  <c r="CR41" i="34"/>
  <c r="CS41" i="34"/>
  <c r="CR42" i="34"/>
  <c r="CS42" i="34"/>
  <c r="CR43" i="34"/>
  <c r="CS43" i="34"/>
  <c r="CR44" i="34"/>
  <c r="CS44" i="34"/>
  <c r="CR45" i="34"/>
  <c r="CS45" i="34"/>
  <c r="CR46" i="34"/>
  <c r="CS46" i="34"/>
  <c r="CR47" i="34"/>
  <c r="CS47" i="34"/>
  <c r="CR48" i="34"/>
  <c r="CS48" i="34"/>
  <c r="CR49" i="34"/>
  <c r="CS49" i="34"/>
  <c r="CR50" i="34"/>
  <c r="CS50" i="34"/>
  <c r="CR51" i="34"/>
  <c r="CS51" i="34"/>
  <c r="CS3" i="34"/>
  <c r="CR3" i="34"/>
  <c r="CX59" i="25"/>
  <c r="CW59" i="25"/>
  <c r="CX55" i="25"/>
  <c r="CW55" i="25"/>
  <c r="CX54" i="25"/>
  <c r="CW54" i="25"/>
  <c r="CW4" i="25"/>
  <c r="CX4" i="25"/>
  <c r="CW5" i="25"/>
  <c r="CX5" i="25"/>
  <c r="CW6" i="25"/>
  <c r="CX6" i="25"/>
  <c r="CW7" i="25"/>
  <c r="CX7" i="25"/>
  <c r="CW8" i="25"/>
  <c r="CX8" i="25"/>
  <c r="CW9" i="25"/>
  <c r="CX9" i="25"/>
  <c r="CW10" i="25"/>
  <c r="CX10" i="25"/>
  <c r="CW11" i="25"/>
  <c r="CX11" i="25"/>
  <c r="CW12" i="25"/>
  <c r="CX12" i="25"/>
  <c r="CW13" i="25"/>
  <c r="CX13" i="25"/>
  <c r="CW14" i="25"/>
  <c r="CX14" i="25"/>
  <c r="CW15" i="25"/>
  <c r="CX15" i="25"/>
  <c r="CW16" i="25"/>
  <c r="CX16" i="25"/>
  <c r="CW17" i="25"/>
  <c r="CX17" i="25"/>
  <c r="CW18" i="25"/>
  <c r="CX18" i="25"/>
  <c r="CW19" i="25"/>
  <c r="CX19" i="25"/>
  <c r="CW20" i="25"/>
  <c r="CX20" i="25"/>
  <c r="CW21" i="25"/>
  <c r="CX21" i="25"/>
  <c r="CW22" i="25"/>
  <c r="CX22" i="25"/>
  <c r="CW23" i="25"/>
  <c r="CX23" i="25"/>
  <c r="CW24" i="25"/>
  <c r="CX24" i="25"/>
  <c r="CW25" i="25"/>
  <c r="CX25" i="25"/>
  <c r="CW26" i="25"/>
  <c r="CX26" i="25"/>
  <c r="CW27" i="25"/>
  <c r="CX27" i="25"/>
  <c r="CW28" i="25"/>
  <c r="CX28" i="25"/>
  <c r="CW29" i="25"/>
  <c r="CX29" i="25"/>
  <c r="CW30" i="25"/>
  <c r="CX30" i="25"/>
  <c r="CW31" i="25"/>
  <c r="CX31" i="25"/>
  <c r="CW32" i="25"/>
  <c r="CX32" i="25"/>
  <c r="CW33" i="25"/>
  <c r="CX33" i="25"/>
  <c r="CW34" i="25"/>
  <c r="CX34" i="25"/>
  <c r="CW35" i="25"/>
  <c r="CX35" i="25"/>
  <c r="CW36" i="25"/>
  <c r="CX36" i="25"/>
  <c r="CW37" i="25"/>
  <c r="CX37" i="25"/>
  <c r="CW38" i="25"/>
  <c r="CX38" i="25"/>
  <c r="CW39" i="25"/>
  <c r="CX39" i="25"/>
  <c r="CW40" i="25"/>
  <c r="CX40" i="25"/>
  <c r="CW41" i="25"/>
  <c r="CX41" i="25"/>
  <c r="CW42" i="25"/>
  <c r="CX42" i="25"/>
  <c r="CW43" i="25"/>
  <c r="CX43" i="25"/>
  <c r="CW44" i="25"/>
  <c r="CX44" i="25"/>
  <c r="CW45" i="25"/>
  <c r="CX45" i="25"/>
  <c r="CW46" i="25"/>
  <c r="CX46" i="25"/>
  <c r="CW47" i="25"/>
  <c r="CX47" i="25"/>
  <c r="CW48" i="25"/>
  <c r="CX48" i="25"/>
  <c r="CW49" i="25"/>
  <c r="CX49" i="25"/>
  <c r="CW50" i="25"/>
  <c r="CX50" i="25"/>
  <c r="CW51" i="25"/>
  <c r="CX51" i="25"/>
  <c r="CX3" i="25"/>
  <c r="CW3" i="25"/>
  <c r="BE55" i="1"/>
  <c r="CL4" i="33"/>
  <c r="CL5" i="33"/>
  <c r="CL6" i="33"/>
  <c r="CL7" i="33"/>
  <c r="CL8" i="33"/>
  <c r="CL9" i="33"/>
  <c r="CL10" i="33"/>
  <c r="CL11" i="33"/>
  <c r="CL12" i="33"/>
  <c r="CL13" i="33"/>
  <c r="CL14" i="33"/>
  <c r="CL15" i="33"/>
  <c r="CL16" i="33"/>
  <c r="CL17" i="33"/>
  <c r="CL18" i="33"/>
  <c r="CL19" i="33"/>
  <c r="CL20" i="33"/>
  <c r="CL21" i="33"/>
  <c r="CL22" i="33"/>
  <c r="CL23" i="33"/>
  <c r="CL24" i="33"/>
  <c r="CL25" i="33"/>
  <c r="CL26" i="33"/>
  <c r="CL27" i="33"/>
  <c r="CL28" i="33"/>
  <c r="CL29" i="33"/>
  <c r="CL30" i="33"/>
  <c r="CL31" i="33"/>
  <c r="CL32" i="33"/>
  <c r="CL33" i="33"/>
  <c r="CL34" i="33"/>
  <c r="CL35" i="33"/>
  <c r="CL36" i="33"/>
  <c r="CL37" i="33"/>
  <c r="CL38" i="33"/>
  <c r="CL39" i="33"/>
  <c r="CL40" i="33"/>
  <c r="CL41" i="33"/>
  <c r="CL42" i="33"/>
  <c r="CL43" i="33"/>
  <c r="CL44" i="33"/>
  <c r="CL45" i="33"/>
  <c r="CL46" i="33"/>
  <c r="CL47" i="33"/>
  <c r="CL48" i="33"/>
  <c r="CL49" i="33"/>
  <c r="CL50" i="33"/>
  <c r="CL51" i="33"/>
  <c r="CL3" i="33"/>
  <c r="BX16" i="36"/>
  <c r="BY16" i="36"/>
  <c r="BZ16" i="36"/>
  <c r="CA16" i="36"/>
  <c r="CB16" i="36"/>
  <c r="CC16" i="36"/>
  <c r="CD16" i="36"/>
  <c r="BX15" i="36"/>
  <c r="BY15" i="36"/>
  <c r="BZ15" i="36"/>
  <c r="CA15" i="36"/>
  <c r="CB15" i="36"/>
  <c r="CC15" i="36"/>
  <c r="CD15" i="36"/>
  <c r="BW3" i="37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AU3" i="48"/>
  <c r="AV3" i="48"/>
  <c r="AW3" i="48"/>
  <c r="AX3" i="48"/>
  <c r="AY3" i="48"/>
  <c r="AU4" i="48"/>
  <c r="AV4" i="48"/>
  <c r="AW4" i="48"/>
  <c r="AX4" i="48"/>
  <c r="AY4" i="48"/>
  <c r="AU5" i="48"/>
  <c r="AV5" i="48"/>
  <c r="AW5" i="48"/>
  <c r="AX5" i="48"/>
  <c r="AY5" i="48"/>
  <c r="AU6" i="48"/>
  <c r="AV6" i="48"/>
  <c r="AW6" i="48"/>
  <c r="AX6" i="48"/>
  <c r="AY6" i="48"/>
  <c r="AU7" i="48"/>
  <c r="AV7" i="48"/>
  <c r="AW7" i="48"/>
  <c r="AX7" i="48"/>
  <c r="AY7" i="48"/>
  <c r="AU8" i="48"/>
  <c r="AV8" i="48"/>
  <c r="AW8" i="48"/>
  <c r="AX8" i="48"/>
  <c r="AY8" i="48"/>
  <c r="AU9" i="48"/>
  <c r="AV9" i="48"/>
  <c r="AW9" i="48"/>
  <c r="AX9" i="48"/>
  <c r="AY9" i="48"/>
  <c r="AU10" i="48"/>
  <c r="AV10" i="48"/>
  <c r="AW10" i="48"/>
  <c r="AX10" i="48"/>
  <c r="AY10" i="48"/>
  <c r="AU11" i="48"/>
  <c r="AV11" i="48"/>
  <c r="AW11" i="48"/>
  <c r="AX11" i="48"/>
  <c r="AY11" i="48"/>
  <c r="AU12" i="48"/>
  <c r="AV12" i="48"/>
  <c r="AW12" i="48"/>
  <c r="AX12" i="48"/>
  <c r="AY12" i="48"/>
  <c r="AU13" i="48"/>
  <c r="AV13" i="48"/>
  <c r="AW13" i="48"/>
  <c r="AX13" i="48"/>
  <c r="AY13" i="48"/>
  <c r="AU14" i="48"/>
  <c r="AV14" i="48"/>
  <c r="AW14" i="48"/>
  <c r="AX14" i="48"/>
  <c r="AY14" i="48"/>
  <c r="AU15" i="48"/>
  <c r="AV15" i="48"/>
  <c r="AW15" i="48"/>
  <c r="AX15" i="48"/>
  <c r="AY15" i="48"/>
  <c r="AU16" i="48"/>
  <c r="AV16" i="48"/>
  <c r="AW16" i="48"/>
  <c r="AX16" i="48"/>
  <c r="AY16" i="48"/>
  <c r="AU17" i="48"/>
  <c r="AV17" i="48"/>
  <c r="AW17" i="48"/>
  <c r="AX17" i="48"/>
  <c r="AY17" i="48"/>
  <c r="AU18" i="48"/>
  <c r="AV18" i="48"/>
  <c r="AW18" i="48"/>
  <c r="AX18" i="48"/>
  <c r="AY18" i="48"/>
  <c r="AU19" i="48"/>
  <c r="AV19" i="48"/>
  <c r="AW19" i="48"/>
  <c r="AX19" i="48"/>
  <c r="AY19" i="48"/>
  <c r="AU20" i="48"/>
  <c r="AV20" i="48"/>
  <c r="AW20" i="48"/>
  <c r="AX20" i="48"/>
  <c r="AY20" i="48"/>
  <c r="AU21" i="48"/>
  <c r="AV21" i="48"/>
  <c r="AW21" i="48"/>
  <c r="AX21" i="48"/>
  <c r="AY21" i="48"/>
  <c r="AU22" i="48"/>
  <c r="AV22" i="48"/>
  <c r="AW22" i="48"/>
  <c r="AX22" i="48"/>
  <c r="AY22" i="48"/>
  <c r="AU23" i="48"/>
  <c r="AV23" i="48"/>
  <c r="AW23" i="48"/>
  <c r="AX23" i="48"/>
  <c r="AY23" i="48"/>
  <c r="AU24" i="48"/>
  <c r="AV24" i="48"/>
  <c r="AW24" i="48"/>
  <c r="AX24" i="48"/>
  <c r="AY24" i="48"/>
  <c r="AU25" i="48"/>
  <c r="AV25" i="48"/>
  <c r="AW25" i="48"/>
  <c r="AX25" i="48"/>
  <c r="AY25" i="48"/>
  <c r="AU26" i="48"/>
  <c r="AV26" i="48"/>
  <c r="AW26" i="48"/>
  <c r="AX26" i="48"/>
  <c r="AY26" i="48"/>
  <c r="AU27" i="48"/>
  <c r="AV27" i="48"/>
  <c r="AW27" i="48"/>
  <c r="AX27" i="48"/>
  <c r="AY27" i="48"/>
  <c r="AU28" i="48"/>
  <c r="AV28" i="48"/>
  <c r="AW28" i="48"/>
  <c r="AX28" i="48"/>
  <c r="AY28" i="48"/>
  <c r="AU29" i="48"/>
  <c r="AV29" i="48"/>
  <c r="AW29" i="48"/>
  <c r="AX29" i="48"/>
  <c r="AY29" i="48"/>
  <c r="AU30" i="48"/>
  <c r="AV30" i="48"/>
  <c r="AW30" i="48"/>
  <c r="AX30" i="48"/>
  <c r="AY30" i="48"/>
  <c r="AU31" i="48"/>
  <c r="AV31" i="48"/>
  <c r="AW31" i="48"/>
  <c r="AX31" i="48"/>
  <c r="AY31" i="48"/>
  <c r="AU32" i="48"/>
  <c r="AV32" i="48"/>
  <c r="AW32" i="48"/>
  <c r="AX32" i="48"/>
  <c r="AY32" i="48"/>
  <c r="AU33" i="48"/>
  <c r="AV33" i="48"/>
  <c r="AW33" i="48"/>
  <c r="AX33" i="48"/>
  <c r="AY33" i="48"/>
  <c r="AU34" i="48"/>
  <c r="AV34" i="48"/>
  <c r="AW34" i="48"/>
  <c r="AX34" i="48"/>
  <c r="AY34" i="48"/>
  <c r="AU35" i="48"/>
  <c r="AV35" i="48"/>
  <c r="AW35" i="48"/>
  <c r="AX35" i="48"/>
  <c r="AY35" i="48"/>
  <c r="AU36" i="48"/>
  <c r="AV36" i="48"/>
  <c r="AW36" i="48"/>
  <c r="AX36" i="48"/>
  <c r="AY36" i="48"/>
  <c r="AU37" i="48"/>
  <c r="AV37" i="48"/>
  <c r="AW37" i="48"/>
  <c r="AX37" i="48"/>
  <c r="AY37" i="48"/>
  <c r="AU38" i="48"/>
  <c r="AV38" i="48"/>
  <c r="AW38" i="48"/>
  <c r="AX38" i="48"/>
  <c r="AY38" i="48"/>
  <c r="AU39" i="48"/>
  <c r="AV39" i="48"/>
  <c r="AW39" i="48"/>
  <c r="AX39" i="48"/>
  <c r="AY39" i="48"/>
  <c r="AU40" i="48"/>
  <c r="AV40" i="48"/>
  <c r="AW40" i="48"/>
  <c r="AX40" i="48"/>
  <c r="AY40" i="48"/>
  <c r="AU41" i="48"/>
  <c r="AV41" i="48"/>
  <c r="AW41" i="48"/>
  <c r="AX41" i="48"/>
  <c r="AY41" i="48"/>
  <c r="AU42" i="48"/>
  <c r="AV42" i="48"/>
  <c r="AW42" i="48"/>
  <c r="AX42" i="48"/>
  <c r="AY42" i="48"/>
  <c r="AU43" i="48"/>
  <c r="AV43" i="48"/>
  <c r="AW43" i="48"/>
  <c r="AX43" i="48"/>
  <c r="AY43" i="48"/>
  <c r="AU44" i="48"/>
  <c r="AV44" i="48"/>
  <c r="AW44" i="48"/>
  <c r="AX44" i="48"/>
  <c r="AY44" i="48"/>
  <c r="AU45" i="48"/>
  <c r="AV45" i="48"/>
  <c r="AW45" i="48"/>
  <c r="AX45" i="48"/>
  <c r="AY45" i="48"/>
  <c r="AU46" i="48"/>
  <c r="AV46" i="48"/>
  <c r="AW46" i="48"/>
  <c r="AX46" i="48"/>
  <c r="AY46" i="48"/>
  <c r="AU47" i="48"/>
  <c r="AV47" i="48"/>
  <c r="AW47" i="48"/>
  <c r="AX47" i="48"/>
  <c r="AY47" i="48"/>
  <c r="AU48" i="48"/>
  <c r="AV48" i="48"/>
  <c r="AW48" i="48"/>
  <c r="AX48" i="48"/>
  <c r="AY48" i="48"/>
  <c r="AU49" i="48"/>
  <c r="AV49" i="48"/>
  <c r="AW49" i="48"/>
  <c r="AX49" i="48"/>
  <c r="AY49" i="48"/>
  <c r="AU50" i="48"/>
  <c r="AV50" i="48"/>
  <c r="AW50" i="48"/>
  <c r="AX50" i="48"/>
  <c r="AY50" i="48"/>
  <c r="AU51" i="48"/>
  <c r="AV51" i="48"/>
  <c r="AW51" i="48"/>
  <c r="AX51" i="48"/>
  <c r="AY51" i="48"/>
  <c r="AU52" i="48"/>
  <c r="AV52" i="48"/>
  <c r="AY52" i="48"/>
  <c r="AU53" i="48"/>
  <c r="AV53" i="48"/>
  <c r="AY53" i="48"/>
  <c r="AU54" i="48"/>
  <c r="AV54" i="48"/>
  <c r="AW54" i="48"/>
  <c r="AX54" i="48"/>
  <c r="AY54" i="48"/>
  <c r="AU55" i="48"/>
  <c r="AV55" i="48"/>
  <c r="AW55" i="48"/>
  <c r="AX55" i="48"/>
  <c r="AY55" i="48"/>
  <c r="AU56" i="48"/>
  <c r="AV56" i="48"/>
  <c r="AW56" i="48"/>
  <c r="AX56" i="48"/>
  <c r="AY56" i="48"/>
  <c r="AU57" i="48"/>
  <c r="AV57" i="48"/>
  <c r="AW57" i="48"/>
  <c r="AX57" i="48"/>
  <c r="AY57" i="48"/>
  <c r="AU58" i="48"/>
  <c r="AV58" i="48"/>
  <c r="AU60" i="48"/>
  <c r="AV60" i="48"/>
  <c r="B61" i="48"/>
  <c r="C61" i="48"/>
  <c r="D61" i="48"/>
  <c r="E61" i="48"/>
  <c r="F61" i="48"/>
  <c r="J61" i="48"/>
  <c r="K61" i="48"/>
  <c r="L61" i="48"/>
  <c r="M61" i="48"/>
  <c r="O61" i="48"/>
  <c r="P61" i="48"/>
  <c r="Q61" i="48"/>
  <c r="R61" i="48"/>
  <c r="S61" i="48"/>
  <c r="T61" i="48"/>
  <c r="V61" i="48"/>
  <c r="W61" i="48"/>
  <c r="X61" i="48"/>
  <c r="Y61" i="48"/>
  <c r="B62" i="48"/>
  <c r="C10" i="21" s="1"/>
  <c r="C62" i="48"/>
  <c r="H10" i="21" s="1"/>
  <c r="D62" i="48"/>
  <c r="E62" i="48"/>
  <c r="F62" i="48"/>
  <c r="J62" i="48"/>
  <c r="K62" i="48"/>
  <c r="L62" i="48"/>
  <c r="M62" i="48"/>
  <c r="B4" i="20" s="1"/>
  <c r="O62" i="48"/>
  <c r="C4" i="20" s="1"/>
  <c r="P62" i="48"/>
  <c r="Q62" i="48"/>
  <c r="R62" i="48"/>
  <c r="S62" i="48"/>
  <c r="T62" i="48"/>
  <c r="V62" i="48"/>
  <c r="W62" i="48"/>
  <c r="F4" i="20" s="1"/>
  <c r="X62" i="48"/>
  <c r="Y62" i="48"/>
  <c r="I4" i="20"/>
  <c r="U4" i="20"/>
  <c r="B63" i="48"/>
  <c r="C63" i="48"/>
  <c r="D63" i="48"/>
  <c r="E63" i="48"/>
  <c r="F63" i="48"/>
  <c r="J63" i="48"/>
  <c r="K63" i="48"/>
  <c r="L63" i="48"/>
  <c r="M63" i="48"/>
  <c r="O63" i="48"/>
  <c r="P63" i="48"/>
  <c r="Q63" i="48"/>
  <c r="R63" i="48"/>
  <c r="S63" i="48"/>
  <c r="T63" i="48"/>
  <c r="V63" i="48"/>
  <c r="W63" i="48"/>
  <c r="X63" i="48"/>
  <c r="Y63" i="48"/>
  <c r="CH3" i="27"/>
  <c r="CI3" i="27"/>
  <c r="CJ3" i="27"/>
  <c r="CK3" i="27"/>
  <c r="CL3" i="27"/>
  <c r="CM3" i="27"/>
  <c r="CN3" i="27"/>
  <c r="CO3" i="27"/>
  <c r="CP3" i="27"/>
  <c r="CQ3" i="27"/>
  <c r="CR3" i="27"/>
  <c r="CS3" i="27"/>
  <c r="CT3" i="27"/>
  <c r="CU3" i="27"/>
  <c r="CV3" i="27"/>
  <c r="CH4" i="27"/>
  <c r="CI4" i="27"/>
  <c r="CJ4" i="27"/>
  <c r="CK4" i="27"/>
  <c r="CL4" i="27"/>
  <c r="CM4" i="27"/>
  <c r="CN4" i="27"/>
  <c r="CO4" i="27"/>
  <c r="CP4" i="27"/>
  <c r="CQ4" i="27"/>
  <c r="CR4" i="27"/>
  <c r="CS4" i="27"/>
  <c r="CT4" i="27"/>
  <c r="CU4" i="27"/>
  <c r="CV4" i="27"/>
  <c r="CH5" i="27"/>
  <c r="CI5" i="27"/>
  <c r="CJ5" i="27"/>
  <c r="CK5" i="27"/>
  <c r="CL5" i="27"/>
  <c r="CM5" i="27"/>
  <c r="CN5" i="27"/>
  <c r="CO5" i="27"/>
  <c r="CP5" i="27"/>
  <c r="CQ5" i="27"/>
  <c r="CR5" i="27"/>
  <c r="CS5" i="27"/>
  <c r="CT5" i="27"/>
  <c r="CU5" i="27"/>
  <c r="CV5" i="27"/>
  <c r="CH6" i="27"/>
  <c r="CI6" i="27"/>
  <c r="CJ6" i="27"/>
  <c r="CK6" i="27"/>
  <c r="CL6" i="27"/>
  <c r="CM6" i="27"/>
  <c r="CN6" i="27"/>
  <c r="CO6" i="27"/>
  <c r="CP6" i="27"/>
  <c r="CQ6" i="27"/>
  <c r="CR6" i="27"/>
  <c r="CS6" i="27"/>
  <c r="CT6" i="27"/>
  <c r="CU6" i="27"/>
  <c r="CV6" i="27"/>
  <c r="CH7" i="27"/>
  <c r="CI7" i="27"/>
  <c r="CJ7" i="27"/>
  <c r="CK7" i="27"/>
  <c r="CL7" i="27"/>
  <c r="CM7" i="27"/>
  <c r="CN7" i="27"/>
  <c r="CO7" i="27"/>
  <c r="CP7" i="27"/>
  <c r="CQ7" i="27"/>
  <c r="CR7" i="27"/>
  <c r="CS7" i="27"/>
  <c r="CT7" i="27"/>
  <c r="CU7" i="27"/>
  <c r="CV7" i="27"/>
  <c r="CH8" i="27"/>
  <c r="CI8" i="27"/>
  <c r="CJ8" i="27"/>
  <c r="CK8" i="27"/>
  <c r="CL8" i="27"/>
  <c r="CM8" i="27"/>
  <c r="CN8" i="27"/>
  <c r="CO8" i="27"/>
  <c r="CP8" i="27"/>
  <c r="CQ8" i="27"/>
  <c r="CR8" i="27"/>
  <c r="CS8" i="27"/>
  <c r="CT8" i="27"/>
  <c r="CU8" i="27"/>
  <c r="CV8" i="27"/>
  <c r="CH9" i="27"/>
  <c r="CI9" i="27"/>
  <c r="CJ9" i="27"/>
  <c r="CK9" i="27"/>
  <c r="CL9" i="27"/>
  <c r="CM9" i="27"/>
  <c r="CN9" i="27"/>
  <c r="CO9" i="27"/>
  <c r="CP9" i="27"/>
  <c r="CQ9" i="27"/>
  <c r="CR9" i="27"/>
  <c r="CS9" i="27"/>
  <c r="CT9" i="27"/>
  <c r="CU9" i="27"/>
  <c r="CV9" i="27"/>
  <c r="CH10" i="27"/>
  <c r="CI10" i="27"/>
  <c r="CJ10" i="27"/>
  <c r="CK10" i="27"/>
  <c r="CL10" i="27"/>
  <c r="CM10" i="27"/>
  <c r="CN10" i="27"/>
  <c r="CO10" i="27"/>
  <c r="CP10" i="27"/>
  <c r="CQ10" i="27"/>
  <c r="CR10" i="27"/>
  <c r="CS10" i="27"/>
  <c r="CT10" i="27"/>
  <c r="CU10" i="27"/>
  <c r="CV10" i="27"/>
  <c r="CH11" i="27"/>
  <c r="CI11" i="27"/>
  <c r="CJ11" i="27"/>
  <c r="CK11" i="27"/>
  <c r="CL11" i="27"/>
  <c r="CM11" i="27"/>
  <c r="CN11" i="27"/>
  <c r="CO11" i="27"/>
  <c r="CP11" i="27"/>
  <c r="CQ11" i="27"/>
  <c r="CR11" i="27"/>
  <c r="CS11" i="27"/>
  <c r="CT11" i="27"/>
  <c r="CU11" i="27"/>
  <c r="CV11" i="27"/>
  <c r="CH12" i="27"/>
  <c r="CI12" i="27"/>
  <c r="CJ12" i="27"/>
  <c r="CK12" i="27"/>
  <c r="CL12" i="27"/>
  <c r="CM12" i="27"/>
  <c r="CN12" i="27"/>
  <c r="CO12" i="27"/>
  <c r="CP12" i="27"/>
  <c r="CQ12" i="27"/>
  <c r="CR12" i="27"/>
  <c r="CS12" i="27"/>
  <c r="CT12" i="27"/>
  <c r="CU12" i="27"/>
  <c r="CV12" i="27"/>
  <c r="CH13" i="27"/>
  <c r="CI13" i="27"/>
  <c r="CJ13" i="27"/>
  <c r="CK13" i="27"/>
  <c r="CL13" i="27"/>
  <c r="CM13" i="27"/>
  <c r="CN13" i="27"/>
  <c r="CO13" i="27"/>
  <c r="CP13" i="27"/>
  <c r="CQ13" i="27"/>
  <c r="CR13" i="27"/>
  <c r="CS13" i="27"/>
  <c r="CT13" i="27"/>
  <c r="CU13" i="27"/>
  <c r="CV13" i="27"/>
  <c r="CH14" i="27"/>
  <c r="CI14" i="27"/>
  <c r="CJ14" i="27"/>
  <c r="CK14" i="27"/>
  <c r="CL14" i="27"/>
  <c r="CM14" i="27"/>
  <c r="CN14" i="27"/>
  <c r="CO14" i="27"/>
  <c r="CP14" i="27"/>
  <c r="CQ14" i="27"/>
  <c r="CR14" i="27"/>
  <c r="CS14" i="27"/>
  <c r="CT14" i="27"/>
  <c r="CU14" i="27"/>
  <c r="CV14" i="27"/>
  <c r="CH15" i="27"/>
  <c r="CI15" i="27"/>
  <c r="CJ15" i="27"/>
  <c r="CK15" i="27"/>
  <c r="CL15" i="27"/>
  <c r="CM15" i="27"/>
  <c r="CN15" i="27"/>
  <c r="CO15" i="27"/>
  <c r="CP15" i="27"/>
  <c r="CQ15" i="27"/>
  <c r="CR15" i="27"/>
  <c r="CS15" i="27"/>
  <c r="CT15" i="27"/>
  <c r="CU15" i="27"/>
  <c r="CV15" i="27"/>
  <c r="CH16" i="27"/>
  <c r="CI16" i="27"/>
  <c r="CJ16" i="27"/>
  <c r="CK16" i="27"/>
  <c r="CL16" i="27"/>
  <c r="CM16" i="27"/>
  <c r="CN16" i="27"/>
  <c r="CO16" i="27"/>
  <c r="CP16" i="27"/>
  <c r="CQ16" i="27"/>
  <c r="CR16" i="27"/>
  <c r="CS16" i="27"/>
  <c r="CT16" i="27"/>
  <c r="CU16" i="27"/>
  <c r="CV16" i="27"/>
  <c r="CH17" i="27"/>
  <c r="CI17" i="27"/>
  <c r="CJ17" i="27"/>
  <c r="CK17" i="27"/>
  <c r="CL17" i="27"/>
  <c r="CM17" i="27"/>
  <c r="CN17" i="27"/>
  <c r="CO17" i="27"/>
  <c r="CP17" i="27"/>
  <c r="CQ17" i="27"/>
  <c r="CR17" i="27"/>
  <c r="CS17" i="27"/>
  <c r="CT17" i="27"/>
  <c r="CU17" i="27"/>
  <c r="CV17" i="27"/>
  <c r="CH18" i="27"/>
  <c r="CI18" i="27"/>
  <c r="CJ18" i="27"/>
  <c r="CK18" i="27"/>
  <c r="CL18" i="27"/>
  <c r="CM18" i="27"/>
  <c r="CN18" i="27"/>
  <c r="CO18" i="27"/>
  <c r="CP18" i="27"/>
  <c r="CQ18" i="27"/>
  <c r="CR18" i="27"/>
  <c r="CS18" i="27"/>
  <c r="CT18" i="27"/>
  <c r="CU18" i="27"/>
  <c r="CV18" i="27"/>
  <c r="CH19" i="27"/>
  <c r="CI19" i="27"/>
  <c r="CJ19" i="27"/>
  <c r="CK19" i="27"/>
  <c r="CL19" i="27"/>
  <c r="CM19" i="27"/>
  <c r="CN19" i="27"/>
  <c r="CO19" i="27"/>
  <c r="CP19" i="27"/>
  <c r="CQ19" i="27"/>
  <c r="CR19" i="27"/>
  <c r="CS19" i="27"/>
  <c r="CT19" i="27"/>
  <c r="CU19" i="27"/>
  <c r="CV19" i="27"/>
  <c r="CH20" i="27"/>
  <c r="CI20" i="27"/>
  <c r="CJ20" i="27"/>
  <c r="CK20" i="27"/>
  <c r="CL20" i="27"/>
  <c r="CM20" i="27"/>
  <c r="CN20" i="27"/>
  <c r="CO20" i="27"/>
  <c r="CP20" i="27"/>
  <c r="CQ20" i="27"/>
  <c r="CR20" i="27"/>
  <c r="CS20" i="27"/>
  <c r="CT20" i="27"/>
  <c r="CU20" i="27"/>
  <c r="CV20" i="27"/>
  <c r="CH21" i="27"/>
  <c r="CI21" i="27"/>
  <c r="CJ21" i="27"/>
  <c r="CK21" i="27"/>
  <c r="CL21" i="27"/>
  <c r="CM21" i="27"/>
  <c r="CN21" i="27"/>
  <c r="CO21" i="27"/>
  <c r="CP21" i="27"/>
  <c r="CQ21" i="27"/>
  <c r="CR21" i="27"/>
  <c r="CS21" i="27"/>
  <c r="CT21" i="27"/>
  <c r="CU21" i="27"/>
  <c r="CV21" i="27"/>
  <c r="CH22" i="27"/>
  <c r="CI22" i="27"/>
  <c r="CJ22" i="27"/>
  <c r="CK22" i="27"/>
  <c r="CL22" i="27"/>
  <c r="CM22" i="27"/>
  <c r="CN22" i="27"/>
  <c r="CO22" i="27"/>
  <c r="CP22" i="27"/>
  <c r="CQ22" i="27"/>
  <c r="CR22" i="27"/>
  <c r="CS22" i="27"/>
  <c r="CT22" i="27"/>
  <c r="CU22" i="27"/>
  <c r="CV22" i="27"/>
  <c r="CH23" i="27"/>
  <c r="CI23" i="27"/>
  <c r="CJ23" i="27"/>
  <c r="CK23" i="27"/>
  <c r="CL23" i="27"/>
  <c r="CM23" i="27"/>
  <c r="CN23" i="27"/>
  <c r="CO23" i="27"/>
  <c r="CP23" i="27"/>
  <c r="CQ23" i="27"/>
  <c r="CR23" i="27"/>
  <c r="CS23" i="27"/>
  <c r="CT23" i="27"/>
  <c r="CU23" i="27"/>
  <c r="CV23" i="27"/>
  <c r="CH24" i="27"/>
  <c r="CI24" i="27"/>
  <c r="CJ24" i="27"/>
  <c r="CK24" i="27"/>
  <c r="CL24" i="27"/>
  <c r="CM24" i="27"/>
  <c r="CN24" i="27"/>
  <c r="CO24" i="27"/>
  <c r="CP24" i="27"/>
  <c r="CQ24" i="27"/>
  <c r="CR24" i="27"/>
  <c r="CS24" i="27"/>
  <c r="CT24" i="27"/>
  <c r="CU24" i="27"/>
  <c r="CV24" i="27"/>
  <c r="CH25" i="27"/>
  <c r="CI25" i="27"/>
  <c r="CJ25" i="27"/>
  <c r="CK25" i="27"/>
  <c r="CL25" i="27"/>
  <c r="CM25" i="27"/>
  <c r="CN25" i="27"/>
  <c r="CO25" i="27"/>
  <c r="CP25" i="27"/>
  <c r="CQ25" i="27"/>
  <c r="CR25" i="27"/>
  <c r="CS25" i="27"/>
  <c r="CT25" i="27"/>
  <c r="CU25" i="27"/>
  <c r="CV25" i="27"/>
  <c r="CH26" i="27"/>
  <c r="CI26" i="27"/>
  <c r="CJ26" i="27"/>
  <c r="CK26" i="27"/>
  <c r="CL26" i="27"/>
  <c r="CM26" i="27"/>
  <c r="CN26" i="27"/>
  <c r="CO26" i="27"/>
  <c r="CP26" i="27"/>
  <c r="CQ26" i="27"/>
  <c r="CR26" i="27"/>
  <c r="CS26" i="27"/>
  <c r="CT26" i="27"/>
  <c r="CU26" i="27"/>
  <c r="CV26" i="27"/>
  <c r="CH27" i="27"/>
  <c r="CI27" i="27"/>
  <c r="CJ27" i="27"/>
  <c r="CK27" i="27"/>
  <c r="CL27" i="27"/>
  <c r="CM27" i="27"/>
  <c r="CN27" i="27"/>
  <c r="CO27" i="27"/>
  <c r="CP27" i="27"/>
  <c r="CQ27" i="27"/>
  <c r="CR27" i="27"/>
  <c r="CS27" i="27"/>
  <c r="CT27" i="27"/>
  <c r="CU27" i="27"/>
  <c r="CV27" i="27"/>
  <c r="CH28" i="27"/>
  <c r="CI28" i="27"/>
  <c r="CJ28" i="27"/>
  <c r="CK28" i="27"/>
  <c r="CL28" i="27"/>
  <c r="CM28" i="27"/>
  <c r="CN28" i="27"/>
  <c r="CO28" i="27"/>
  <c r="CP28" i="27"/>
  <c r="CQ28" i="27"/>
  <c r="CR28" i="27"/>
  <c r="CS28" i="27"/>
  <c r="CT28" i="27"/>
  <c r="CU28" i="27"/>
  <c r="CV28" i="27"/>
  <c r="CH29" i="27"/>
  <c r="CI29" i="27"/>
  <c r="CJ29" i="27"/>
  <c r="CK29" i="27"/>
  <c r="CL29" i="27"/>
  <c r="CM29" i="27"/>
  <c r="CN29" i="27"/>
  <c r="CO29" i="27"/>
  <c r="CP29" i="27"/>
  <c r="CQ29" i="27"/>
  <c r="CR29" i="27"/>
  <c r="CS29" i="27"/>
  <c r="CT29" i="27"/>
  <c r="CU29" i="27"/>
  <c r="CV29" i="27"/>
  <c r="CH30" i="27"/>
  <c r="CI30" i="27"/>
  <c r="CJ30" i="27"/>
  <c r="CK30" i="27"/>
  <c r="CL30" i="27"/>
  <c r="CM30" i="27"/>
  <c r="CN30" i="27"/>
  <c r="CO30" i="27"/>
  <c r="CP30" i="27"/>
  <c r="CQ30" i="27"/>
  <c r="CR30" i="27"/>
  <c r="CS30" i="27"/>
  <c r="CT30" i="27"/>
  <c r="CU30" i="27"/>
  <c r="CV30" i="27"/>
  <c r="CH31" i="27"/>
  <c r="CI31" i="27"/>
  <c r="CJ31" i="27"/>
  <c r="CK31" i="27"/>
  <c r="CL31" i="27"/>
  <c r="CM31" i="27"/>
  <c r="CN31" i="27"/>
  <c r="CO31" i="27"/>
  <c r="CP31" i="27"/>
  <c r="CQ31" i="27"/>
  <c r="CR31" i="27"/>
  <c r="CS31" i="27"/>
  <c r="CT31" i="27"/>
  <c r="CU31" i="27"/>
  <c r="CV31" i="27"/>
  <c r="CH32" i="27"/>
  <c r="CI32" i="27"/>
  <c r="CJ32" i="27"/>
  <c r="CK32" i="27"/>
  <c r="CL32" i="27"/>
  <c r="CM32" i="27"/>
  <c r="CN32" i="27"/>
  <c r="CO32" i="27"/>
  <c r="CP32" i="27"/>
  <c r="CQ32" i="27"/>
  <c r="CR32" i="27"/>
  <c r="CS32" i="27"/>
  <c r="CT32" i="27"/>
  <c r="CU32" i="27"/>
  <c r="CV32" i="27"/>
  <c r="CH33" i="27"/>
  <c r="CI33" i="27"/>
  <c r="CJ33" i="27"/>
  <c r="CK33" i="27"/>
  <c r="CL33" i="27"/>
  <c r="CM33" i="27"/>
  <c r="CN33" i="27"/>
  <c r="CO33" i="27"/>
  <c r="CP33" i="27"/>
  <c r="CQ33" i="27"/>
  <c r="CR33" i="27"/>
  <c r="CS33" i="27"/>
  <c r="CT33" i="27"/>
  <c r="CU33" i="27"/>
  <c r="CV33" i="27"/>
  <c r="CH34" i="27"/>
  <c r="CI34" i="27"/>
  <c r="CJ34" i="27"/>
  <c r="CK34" i="27"/>
  <c r="CL34" i="27"/>
  <c r="CM34" i="27"/>
  <c r="CN34" i="27"/>
  <c r="CO34" i="27"/>
  <c r="CP34" i="27"/>
  <c r="CQ34" i="27"/>
  <c r="CR34" i="27"/>
  <c r="CS34" i="27"/>
  <c r="CT34" i="27"/>
  <c r="CU34" i="27"/>
  <c r="CV34" i="27"/>
  <c r="CH35" i="27"/>
  <c r="CI35" i="27"/>
  <c r="CJ35" i="27"/>
  <c r="CK35" i="27"/>
  <c r="CL35" i="27"/>
  <c r="CM35" i="27"/>
  <c r="CN35" i="27"/>
  <c r="CO35" i="27"/>
  <c r="CP35" i="27"/>
  <c r="CQ35" i="27"/>
  <c r="CR35" i="27"/>
  <c r="CS35" i="27"/>
  <c r="CT35" i="27"/>
  <c r="CU35" i="27"/>
  <c r="CV35" i="27"/>
  <c r="CH36" i="27"/>
  <c r="CI36" i="27"/>
  <c r="CJ36" i="27"/>
  <c r="CK36" i="27"/>
  <c r="CL36" i="27"/>
  <c r="CM36" i="27"/>
  <c r="CN36" i="27"/>
  <c r="CO36" i="27"/>
  <c r="CP36" i="27"/>
  <c r="CQ36" i="27"/>
  <c r="CR36" i="27"/>
  <c r="CS36" i="27"/>
  <c r="CT36" i="27"/>
  <c r="CU36" i="27"/>
  <c r="CV36" i="27"/>
  <c r="CH37" i="27"/>
  <c r="CI37" i="27"/>
  <c r="CJ37" i="27"/>
  <c r="CK37" i="27"/>
  <c r="CL37" i="27"/>
  <c r="CM37" i="27"/>
  <c r="CN37" i="27"/>
  <c r="CO37" i="27"/>
  <c r="CP37" i="27"/>
  <c r="CQ37" i="27"/>
  <c r="CR37" i="27"/>
  <c r="CS37" i="27"/>
  <c r="CT37" i="27"/>
  <c r="CU37" i="27"/>
  <c r="CV37" i="27"/>
  <c r="CH38" i="27"/>
  <c r="CI38" i="27"/>
  <c r="CJ38" i="27"/>
  <c r="CK38" i="27"/>
  <c r="CL38" i="27"/>
  <c r="CM38" i="27"/>
  <c r="CN38" i="27"/>
  <c r="CO38" i="27"/>
  <c r="CP38" i="27"/>
  <c r="CQ38" i="27"/>
  <c r="CR38" i="27"/>
  <c r="CS38" i="27"/>
  <c r="CT38" i="27"/>
  <c r="CU38" i="27"/>
  <c r="CV38" i="27"/>
  <c r="CH39" i="27"/>
  <c r="CI39" i="27"/>
  <c r="CJ39" i="27"/>
  <c r="CK39" i="27"/>
  <c r="CL39" i="27"/>
  <c r="CM39" i="27"/>
  <c r="CN39" i="27"/>
  <c r="CO39" i="27"/>
  <c r="CP39" i="27"/>
  <c r="CQ39" i="27"/>
  <c r="CR39" i="27"/>
  <c r="CS39" i="27"/>
  <c r="CT39" i="27"/>
  <c r="CU39" i="27"/>
  <c r="CV39" i="27"/>
  <c r="CH40" i="27"/>
  <c r="CI40" i="27"/>
  <c r="CJ40" i="27"/>
  <c r="CK40" i="27"/>
  <c r="CL40" i="27"/>
  <c r="CM40" i="27"/>
  <c r="CN40" i="27"/>
  <c r="CO40" i="27"/>
  <c r="CP40" i="27"/>
  <c r="CQ40" i="27"/>
  <c r="CR40" i="27"/>
  <c r="CS40" i="27"/>
  <c r="CT40" i="27"/>
  <c r="CU40" i="27"/>
  <c r="CV40" i="27"/>
  <c r="CH41" i="27"/>
  <c r="CI41" i="27"/>
  <c r="CJ41" i="27"/>
  <c r="CK41" i="27"/>
  <c r="CL41" i="27"/>
  <c r="CM41" i="27"/>
  <c r="CN41" i="27"/>
  <c r="CO41" i="27"/>
  <c r="CP41" i="27"/>
  <c r="CQ41" i="27"/>
  <c r="CR41" i="27"/>
  <c r="CS41" i="27"/>
  <c r="CT41" i="27"/>
  <c r="CU41" i="27"/>
  <c r="CV41" i="27"/>
  <c r="CH42" i="27"/>
  <c r="CI42" i="27"/>
  <c r="CJ42" i="27"/>
  <c r="CK42" i="27"/>
  <c r="CL42" i="27"/>
  <c r="CM42" i="27"/>
  <c r="CN42" i="27"/>
  <c r="CO42" i="27"/>
  <c r="CP42" i="27"/>
  <c r="CQ42" i="27"/>
  <c r="CR42" i="27"/>
  <c r="CS42" i="27"/>
  <c r="CT42" i="27"/>
  <c r="CU42" i="27"/>
  <c r="CV42" i="27"/>
  <c r="CH43" i="27"/>
  <c r="CI43" i="27"/>
  <c r="CJ43" i="27"/>
  <c r="CK43" i="27"/>
  <c r="CL43" i="27"/>
  <c r="CM43" i="27"/>
  <c r="CN43" i="27"/>
  <c r="CO43" i="27"/>
  <c r="CP43" i="27"/>
  <c r="CQ43" i="27"/>
  <c r="CR43" i="27"/>
  <c r="CS43" i="27"/>
  <c r="CT43" i="27"/>
  <c r="CU43" i="27"/>
  <c r="CV43" i="27"/>
  <c r="CH44" i="27"/>
  <c r="CI44" i="27"/>
  <c r="CJ44" i="27"/>
  <c r="CK44" i="27"/>
  <c r="CL44" i="27"/>
  <c r="CM44" i="27"/>
  <c r="CN44" i="27"/>
  <c r="CO44" i="27"/>
  <c r="CP44" i="27"/>
  <c r="CQ44" i="27"/>
  <c r="CR44" i="27"/>
  <c r="CS44" i="27"/>
  <c r="CT44" i="27"/>
  <c r="CU44" i="27"/>
  <c r="CV44" i="27"/>
  <c r="CH45" i="27"/>
  <c r="CI45" i="27"/>
  <c r="CJ45" i="27"/>
  <c r="CK45" i="27"/>
  <c r="CL45" i="27"/>
  <c r="CM45" i="27"/>
  <c r="CN45" i="27"/>
  <c r="CO45" i="27"/>
  <c r="CP45" i="27"/>
  <c r="CQ45" i="27"/>
  <c r="CR45" i="27"/>
  <c r="CS45" i="27"/>
  <c r="CT45" i="27"/>
  <c r="CU45" i="27"/>
  <c r="CV45" i="27"/>
  <c r="CH46" i="27"/>
  <c r="CI46" i="27"/>
  <c r="CJ46" i="27"/>
  <c r="CK46" i="27"/>
  <c r="CL46" i="27"/>
  <c r="CM46" i="27"/>
  <c r="CN46" i="27"/>
  <c r="CO46" i="27"/>
  <c r="CP46" i="27"/>
  <c r="CQ46" i="27"/>
  <c r="CR46" i="27"/>
  <c r="CS46" i="27"/>
  <c r="CT46" i="27"/>
  <c r="CU46" i="27"/>
  <c r="CV46" i="27"/>
  <c r="CH47" i="27"/>
  <c r="CI47" i="27"/>
  <c r="CJ47" i="27"/>
  <c r="CK47" i="27"/>
  <c r="CL47" i="27"/>
  <c r="CM47" i="27"/>
  <c r="CN47" i="27"/>
  <c r="CO47" i="27"/>
  <c r="CP47" i="27"/>
  <c r="CQ47" i="27"/>
  <c r="CR47" i="27"/>
  <c r="CS47" i="27"/>
  <c r="CT47" i="27"/>
  <c r="CU47" i="27"/>
  <c r="CV47" i="27"/>
  <c r="CH48" i="27"/>
  <c r="CI48" i="27"/>
  <c r="CJ48" i="27"/>
  <c r="CK48" i="27"/>
  <c r="CL48" i="27"/>
  <c r="CM48" i="27"/>
  <c r="CN48" i="27"/>
  <c r="CO48" i="27"/>
  <c r="CP48" i="27"/>
  <c r="CQ48" i="27"/>
  <c r="CR48" i="27"/>
  <c r="CS48" i="27"/>
  <c r="CT48" i="27"/>
  <c r="CU48" i="27"/>
  <c r="CV48" i="27"/>
  <c r="CH49" i="27"/>
  <c r="CI49" i="27"/>
  <c r="CJ49" i="27"/>
  <c r="CK49" i="27"/>
  <c r="CL49" i="27"/>
  <c r="CM49" i="27"/>
  <c r="CN49" i="27"/>
  <c r="CO49" i="27"/>
  <c r="CP49" i="27"/>
  <c r="CQ49" i="27"/>
  <c r="CR49" i="27"/>
  <c r="CS49" i="27"/>
  <c r="CT49" i="27"/>
  <c r="CU49" i="27"/>
  <c r="CV49" i="27"/>
  <c r="CH50" i="27"/>
  <c r="CI50" i="27"/>
  <c r="CJ50" i="27"/>
  <c r="CK50" i="27"/>
  <c r="CL50" i="27"/>
  <c r="CM50" i="27"/>
  <c r="CN50" i="27"/>
  <c r="CO50" i="27"/>
  <c r="CP50" i="27"/>
  <c r="CQ50" i="27"/>
  <c r="CR50" i="27"/>
  <c r="CS50" i="27"/>
  <c r="CT50" i="27"/>
  <c r="CU50" i="27"/>
  <c r="CV50" i="27"/>
  <c r="CH51" i="27"/>
  <c r="CI51" i="27"/>
  <c r="CJ51" i="27"/>
  <c r="CK51" i="27"/>
  <c r="CL51" i="27"/>
  <c r="CM51" i="27"/>
  <c r="CN51" i="27"/>
  <c r="CO51" i="27"/>
  <c r="CP51" i="27"/>
  <c r="CQ51" i="27"/>
  <c r="CR51" i="27"/>
  <c r="CS51" i="27"/>
  <c r="CT51" i="27"/>
  <c r="CU51" i="27"/>
  <c r="CV51" i="27"/>
  <c r="CH52" i="27"/>
  <c r="CJ52" i="27"/>
  <c r="CK52" i="27"/>
  <c r="CL52" i="27"/>
  <c r="CM52" i="27"/>
  <c r="CN52" i="27"/>
  <c r="CO52" i="27"/>
  <c r="CP52" i="27"/>
  <c r="CQ52" i="27"/>
  <c r="CR52" i="27"/>
  <c r="CS52" i="27"/>
  <c r="CT52" i="27"/>
  <c r="CU52" i="27"/>
  <c r="CV52" i="27"/>
  <c r="CH53" i="27"/>
  <c r="CJ53" i="27"/>
  <c r="CK53" i="27"/>
  <c r="CL53" i="27"/>
  <c r="CM53" i="27"/>
  <c r="CN53" i="27"/>
  <c r="CO53" i="27"/>
  <c r="CP53" i="27"/>
  <c r="CQ53" i="27"/>
  <c r="CR53" i="27"/>
  <c r="CS53" i="27"/>
  <c r="CT53" i="27"/>
  <c r="CU53" i="27"/>
  <c r="CV53" i="27"/>
  <c r="CH54" i="27"/>
  <c r="CJ54" i="27"/>
  <c r="CK54" i="27"/>
  <c r="CL54" i="27"/>
  <c r="CM54" i="27"/>
  <c r="CN54" i="27"/>
  <c r="CO54" i="27"/>
  <c r="CP54" i="27"/>
  <c r="CQ54" i="27"/>
  <c r="CR54" i="27"/>
  <c r="CS54" i="27"/>
  <c r="CT54" i="27"/>
  <c r="CU54" i="27"/>
  <c r="CV54" i="27"/>
  <c r="CH55" i="27"/>
  <c r="CJ55" i="27"/>
  <c r="CK55" i="27"/>
  <c r="CL55" i="27"/>
  <c r="CM55" i="27"/>
  <c r="CN55" i="27"/>
  <c r="CO55" i="27"/>
  <c r="CP55" i="27"/>
  <c r="CQ55" i="27"/>
  <c r="CR55" i="27"/>
  <c r="CS55" i="27"/>
  <c r="CT55" i="27"/>
  <c r="CU55" i="27"/>
  <c r="CV55" i="27"/>
  <c r="AZ62" i="1"/>
  <c r="AY62" i="1"/>
  <c r="R3" i="20"/>
  <c r="AX62" i="1"/>
  <c r="AW62" i="1"/>
  <c r="AV62" i="1"/>
  <c r="AU62" i="1"/>
  <c r="AT62" i="1"/>
  <c r="AS62" i="1"/>
  <c r="AR62" i="1"/>
  <c r="AQ62" i="1"/>
  <c r="AP62" i="1"/>
  <c r="AO62" i="1"/>
  <c r="P3" i="20" s="1"/>
  <c r="AN62" i="1"/>
  <c r="AM62" i="1"/>
  <c r="AL62" i="1"/>
  <c r="AK62" i="1"/>
  <c r="N3" i="20" s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AD51" i="1"/>
  <c r="AC51" i="1"/>
  <c r="BB50" i="1"/>
  <c r="BA50" i="1"/>
  <c r="AD50" i="1"/>
  <c r="AC50" i="1"/>
  <c r="BB49" i="1"/>
  <c r="BE49" i="1"/>
  <c r="AD49" i="1"/>
  <c r="AC49" i="1"/>
  <c r="BB48" i="1"/>
  <c r="BA48" i="1"/>
  <c r="AD48" i="1"/>
  <c r="AC48" i="1"/>
  <c r="BB47" i="1"/>
  <c r="BA47" i="1"/>
  <c r="BD47" i="1" s="1"/>
  <c r="AD47" i="1"/>
  <c r="AC47" i="1"/>
  <c r="BB46" i="1"/>
  <c r="BA46" i="1" s="1"/>
  <c r="AD46" i="1"/>
  <c r="AC46" i="1"/>
  <c r="BB45" i="1"/>
  <c r="BH45" i="1"/>
  <c r="AD45" i="1"/>
  <c r="AC45" i="1"/>
  <c r="BB44" i="1"/>
  <c r="BA44" i="1"/>
  <c r="AD44" i="1"/>
  <c r="AC44" i="1"/>
  <c r="BB43" i="1"/>
  <c r="AD43" i="1"/>
  <c r="AC43" i="1"/>
  <c r="BB42" i="1"/>
  <c r="BA42" i="1"/>
  <c r="AD42" i="1"/>
  <c r="AC42" i="1"/>
  <c r="BB41" i="1"/>
  <c r="BA41" i="1"/>
  <c r="BG41" i="1" s="1"/>
  <c r="AD41" i="1"/>
  <c r="AC41" i="1"/>
  <c r="BB40" i="1"/>
  <c r="BA40" i="1" s="1"/>
  <c r="AD40" i="1"/>
  <c r="AC40" i="1"/>
  <c r="BB39" i="1"/>
  <c r="BA39" i="1"/>
  <c r="BD39" i="1" s="1"/>
  <c r="AD39" i="1"/>
  <c r="AC39" i="1"/>
  <c r="BB38" i="1"/>
  <c r="BA38" i="1" s="1"/>
  <c r="AD38" i="1"/>
  <c r="AC38" i="1"/>
  <c r="BB37" i="1"/>
  <c r="AD37" i="1"/>
  <c r="AC37" i="1"/>
  <c r="BB36" i="1"/>
  <c r="BA36" i="1" s="1"/>
  <c r="AD36" i="1"/>
  <c r="AC36" i="1"/>
  <c r="BB35" i="1"/>
  <c r="AD35" i="1"/>
  <c r="AC35" i="1"/>
  <c r="BB34" i="1"/>
  <c r="BA34" i="1" s="1"/>
  <c r="AD34" i="1"/>
  <c r="AC34" i="1"/>
  <c r="BB33" i="1"/>
  <c r="AD33" i="1"/>
  <c r="AC33" i="1"/>
  <c r="BB32" i="1"/>
  <c r="BA32" i="1"/>
  <c r="AD32" i="1"/>
  <c r="AC32" i="1"/>
  <c r="BB31" i="1"/>
  <c r="BA31" i="1"/>
  <c r="BD31" i="1" s="1"/>
  <c r="AD31" i="1"/>
  <c r="AC31" i="1"/>
  <c r="BB30" i="1"/>
  <c r="BA30" i="1" s="1"/>
  <c r="AD30" i="1"/>
  <c r="AC30" i="1"/>
  <c r="BB29" i="1"/>
  <c r="AD29" i="1"/>
  <c r="AC29" i="1"/>
  <c r="BB28" i="1"/>
  <c r="BA28" i="1" s="1"/>
  <c r="AD28" i="1"/>
  <c r="AC28" i="1"/>
  <c r="BB27" i="1"/>
  <c r="AD27" i="1"/>
  <c r="AC27" i="1"/>
  <c r="BB26" i="1"/>
  <c r="BA26" i="1"/>
  <c r="AD26" i="1"/>
  <c r="AC26" i="1"/>
  <c r="BB25" i="1"/>
  <c r="BA25" i="1"/>
  <c r="BG25" i="1" s="1"/>
  <c r="AD25" i="1"/>
  <c r="AC25" i="1"/>
  <c r="BB24" i="1"/>
  <c r="BA24" i="1" s="1"/>
  <c r="AD24" i="1"/>
  <c r="AC24" i="1"/>
  <c r="BB23" i="1"/>
  <c r="BA23" i="1" s="1"/>
  <c r="AD23" i="1"/>
  <c r="AC23" i="1"/>
  <c r="BB22" i="1"/>
  <c r="BA22" i="1"/>
  <c r="AD22" i="1"/>
  <c r="AC22" i="1"/>
  <c r="BB21" i="1"/>
  <c r="AD21" i="1"/>
  <c r="AC21" i="1"/>
  <c r="BB20" i="1"/>
  <c r="BA20" i="1"/>
  <c r="AD20" i="1"/>
  <c r="AC20" i="1"/>
  <c r="BB19" i="1"/>
  <c r="AD19" i="1"/>
  <c r="AC19" i="1"/>
  <c r="BB18" i="1"/>
  <c r="BA18" i="1"/>
  <c r="AD18" i="1"/>
  <c r="AC18" i="1"/>
  <c r="BB17" i="1"/>
  <c r="BE17" i="1"/>
  <c r="AD17" i="1"/>
  <c r="AC17" i="1"/>
  <c r="BB16" i="1"/>
  <c r="BA16" i="1"/>
  <c r="BG16" i="1" s="1"/>
  <c r="AD16" i="1"/>
  <c r="AC16" i="1"/>
  <c r="BB15" i="1"/>
  <c r="BA15" i="1" s="1"/>
  <c r="AD15" i="1"/>
  <c r="AC15" i="1"/>
  <c r="BB14" i="1"/>
  <c r="BA14" i="1"/>
  <c r="BG14" i="1" s="1"/>
  <c r="AD14" i="1"/>
  <c r="AC14" i="1"/>
  <c r="BB13" i="1"/>
  <c r="BH13" i="1" s="1"/>
  <c r="AD13" i="1"/>
  <c r="AC13" i="1"/>
  <c r="BB12" i="1"/>
  <c r="BA12" i="1" s="1"/>
  <c r="AD12" i="1"/>
  <c r="AC12" i="1"/>
  <c r="BB11" i="1"/>
  <c r="AD11" i="1"/>
  <c r="AC11" i="1"/>
  <c r="BB10" i="1"/>
  <c r="BE10" i="1"/>
  <c r="AD10" i="1"/>
  <c r="AC10" i="1"/>
  <c r="BB9" i="1"/>
  <c r="BE9" i="1"/>
  <c r="AD9" i="1"/>
  <c r="AC9" i="1"/>
  <c r="BB8" i="1"/>
  <c r="BE8" i="1"/>
  <c r="AD8" i="1"/>
  <c r="AC8" i="1"/>
  <c r="BB7" i="1"/>
  <c r="BE7" i="1"/>
  <c r="AD7" i="1"/>
  <c r="AC7" i="1"/>
  <c r="BB6" i="1"/>
  <c r="BE6" i="1"/>
  <c r="AD6" i="1"/>
  <c r="AC6" i="1"/>
  <c r="BB5" i="1"/>
  <c r="BE5" i="1"/>
  <c r="AD5" i="1"/>
  <c r="AC5" i="1"/>
  <c r="BB4" i="1"/>
  <c r="BE4" i="1"/>
  <c r="AD4" i="1"/>
  <c r="AC4" i="1"/>
  <c r="BB3" i="1"/>
  <c r="BE3" i="1"/>
  <c r="AD3" i="1"/>
  <c r="AC3" i="1"/>
  <c r="BH25" i="1"/>
  <c r="BE33" i="1"/>
  <c r="BH14" i="1"/>
  <c r="BE62" i="1"/>
  <c r="BH62" i="1" s="1"/>
  <c r="BE47" i="1"/>
  <c r="BE28" i="1"/>
  <c r="BE46" i="1"/>
  <c r="C63" i="27"/>
  <c r="D63" i="27"/>
  <c r="E63" i="27"/>
  <c r="F63" i="27"/>
  <c r="G63" i="27"/>
  <c r="CM63" i="27" s="1"/>
  <c r="H63" i="27"/>
  <c r="CN63" i="27" s="1"/>
  <c r="I63" i="27"/>
  <c r="CO63" i="27" s="1"/>
  <c r="J63" i="27"/>
  <c r="K63" i="27"/>
  <c r="CQ63" i="27" s="1"/>
  <c r="L63" i="27"/>
  <c r="CR63" i="27" s="1"/>
  <c r="M63" i="27"/>
  <c r="CS63" i="27" s="1"/>
  <c r="N63" i="27"/>
  <c r="O63" i="27"/>
  <c r="P63" i="27"/>
  <c r="B63" i="27"/>
  <c r="CH63" i="27" s="1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H63" i="12"/>
  <c r="CG63" i="12"/>
  <c r="C63" i="12"/>
  <c r="D63" i="12"/>
  <c r="E63" i="12"/>
  <c r="F63" i="12"/>
  <c r="G63" i="12"/>
  <c r="CQ63" i="12" s="1"/>
  <c r="H63" i="12"/>
  <c r="I63" i="12"/>
  <c r="J63" i="12"/>
  <c r="K63" i="12"/>
  <c r="CS63" i="12" s="1"/>
  <c r="L63" i="12"/>
  <c r="M63" i="12"/>
  <c r="N63" i="12"/>
  <c r="O63" i="12"/>
  <c r="CW63" i="12" s="1"/>
  <c r="P63" i="12"/>
  <c r="Q63" i="12"/>
  <c r="CY63" i="12" s="1"/>
  <c r="B63" i="12"/>
  <c r="CL63" i="12" s="1"/>
  <c r="C61" i="11"/>
  <c r="D61" i="11"/>
  <c r="CA61" i="11" s="1"/>
  <c r="E61" i="11"/>
  <c r="F61" i="11"/>
  <c r="G61" i="11"/>
  <c r="H61" i="11"/>
  <c r="I61" i="11"/>
  <c r="D62" i="11"/>
  <c r="G62" i="11"/>
  <c r="I62" i="11"/>
  <c r="C63" i="11"/>
  <c r="D63" i="11"/>
  <c r="E63" i="11"/>
  <c r="F63" i="11"/>
  <c r="G63" i="11"/>
  <c r="H63" i="11"/>
  <c r="I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I54" i="29"/>
  <c r="E14" i="21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W57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W55" i="5"/>
  <c r="CT55" i="34"/>
  <c r="CQ55" i="34"/>
  <c r="CP55" i="34"/>
  <c r="CO55" i="34"/>
  <c r="CN55" i="34"/>
  <c r="CM55" i="34"/>
  <c r="CL55" i="34"/>
  <c r="CK55" i="34"/>
  <c r="CJ55" i="34"/>
  <c r="CI55" i="34"/>
  <c r="CH55" i="34"/>
  <c r="CG55" i="34"/>
  <c r="CD58" i="4"/>
  <c r="CD57" i="4"/>
  <c r="CD56" i="4"/>
  <c r="CD55" i="4"/>
  <c r="Y53" i="29"/>
  <c r="Z53" i="29"/>
  <c r="H27" i="21"/>
  <c r="Y54" i="29"/>
  <c r="Z54" i="29"/>
  <c r="BX59" i="36"/>
  <c r="BX49" i="36"/>
  <c r="BY49" i="36"/>
  <c r="BZ49" i="36"/>
  <c r="CA49" i="36"/>
  <c r="CB49" i="36"/>
  <c r="CC49" i="36"/>
  <c r="CD49" i="36"/>
  <c r="BX50" i="36"/>
  <c r="BY50" i="36"/>
  <c r="BZ50" i="36"/>
  <c r="CA50" i="36"/>
  <c r="CB50" i="36"/>
  <c r="CC50" i="36"/>
  <c r="CD50" i="36"/>
  <c r="BX51" i="36"/>
  <c r="BY51" i="36"/>
  <c r="BZ51" i="36"/>
  <c r="CA51" i="36"/>
  <c r="CB51" i="36"/>
  <c r="CC51" i="36"/>
  <c r="CD51" i="36"/>
  <c r="BX52" i="36"/>
  <c r="BY52" i="36"/>
  <c r="BZ52" i="36"/>
  <c r="CA52" i="36"/>
  <c r="CB52" i="36"/>
  <c r="CC52" i="36"/>
  <c r="CD52" i="36"/>
  <c r="BX53" i="36"/>
  <c r="BY53" i="36"/>
  <c r="BZ53" i="36"/>
  <c r="CA53" i="36"/>
  <c r="CB53" i="36"/>
  <c r="CC53" i="36"/>
  <c r="CD53" i="36"/>
  <c r="BX54" i="36"/>
  <c r="BY54" i="36"/>
  <c r="BZ54" i="36"/>
  <c r="CA54" i="36"/>
  <c r="CB54" i="36"/>
  <c r="CC54" i="36"/>
  <c r="CD54" i="36"/>
  <c r="BX55" i="36"/>
  <c r="BY55" i="36"/>
  <c r="BZ55" i="36"/>
  <c r="CA55" i="36"/>
  <c r="CB55" i="36"/>
  <c r="CC55" i="36"/>
  <c r="CD55" i="36"/>
  <c r="BX56" i="36"/>
  <c r="BY56" i="36"/>
  <c r="BZ56" i="36"/>
  <c r="CA56" i="36"/>
  <c r="CB56" i="36"/>
  <c r="CC56" i="36"/>
  <c r="CD56" i="36"/>
  <c r="AH61" i="33"/>
  <c r="D38" i="20"/>
  <c r="G38" i="20"/>
  <c r="I17" i="20"/>
  <c r="CE47" i="6"/>
  <c r="CD47" i="6"/>
  <c r="CC47" i="6"/>
  <c r="CB47" i="6"/>
  <c r="CA47" i="6"/>
  <c r="BZ47" i="6"/>
  <c r="BY47" i="6"/>
  <c r="CE46" i="6"/>
  <c r="CD46" i="6"/>
  <c r="CC46" i="6"/>
  <c r="CB46" i="6"/>
  <c r="CA46" i="6"/>
  <c r="BZ46" i="6"/>
  <c r="BY46" i="6"/>
  <c r="CE45" i="6"/>
  <c r="CD45" i="6"/>
  <c r="CC45" i="6"/>
  <c r="CB45" i="6"/>
  <c r="CA45" i="6"/>
  <c r="BZ45" i="6"/>
  <c r="BY45" i="6"/>
  <c r="CE44" i="6"/>
  <c r="CD44" i="6"/>
  <c r="CC44" i="6"/>
  <c r="CB44" i="6"/>
  <c r="CA44" i="6"/>
  <c r="BZ44" i="6"/>
  <c r="BY44" i="6"/>
  <c r="CE43" i="6"/>
  <c r="CD43" i="6"/>
  <c r="CC43" i="6"/>
  <c r="CB43" i="6"/>
  <c r="CA43" i="6"/>
  <c r="BZ43" i="6"/>
  <c r="BY43" i="6"/>
  <c r="CE42" i="6"/>
  <c r="CD42" i="6"/>
  <c r="CC42" i="6"/>
  <c r="CB42" i="6"/>
  <c r="CA42" i="6"/>
  <c r="BZ42" i="6"/>
  <c r="BY42" i="6"/>
  <c r="CE41" i="6"/>
  <c r="CD41" i="6"/>
  <c r="CC41" i="6"/>
  <c r="CB41" i="6"/>
  <c r="CA41" i="6"/>
  <c r="BZ41" i="6"/>
  <c r="BY41" i="6"/>
  <c r="CE40" i="6"/>
  <c r="CD40" i="6"/>
  <c r="CC40" i="6"/>
  <c r="CB40" i="6"/>
  <c r="CA40" i="6"/>
  <c r="BZ40" i="6"/>
  <c r="BY40" i="6"/>
  <c r="CE39" i="6"/>
  <c r="CD39" i="6"/>
  <c r="CC39" i="6"/>
  <c r="CB39" i="6"/>
  <c r="CA39" i="6"/>
  <c r="BZ39" i="6"/>
  <c r="BY39" i="6"/>
  <c r="CE38" i="6"/>
  <c r="CD38" i="6"/>
  <c r="CC38" i="6"/>
  <c r="CB38" i="6"/>
  <c r="CA38" i="6"/>
  <c r="BZ38" i="6"/>
  <c r="BY38" i="6"/>
  <c r="CE37" i="6"/>
  <c r="CD37" i="6"/>
  <c r="CC37" i="6"/>
  <c r="CB37" i="6"/>
  <c r="CA37" i="6"/>
  <c r="BZ37" i="6"/>
  <c r="BY37" i="6"/>
  <c r="CE36" i="6"/>
  <c r="CD36" i="6"/>
  <c r="CC36" i="6"/>
  <c r="CB36" i="6"/>
  <c r="CA36" i="6"/>
  <c r="BZ36" i="6"/>
  <c r="BY36" i="6"/>
  <c r="CE35" i="6"/>
  <c r="CD35" i="6"/>
  <c r="CC35" i="6"/>
  <c r="CB35" i="6"/>
  <c r="CA35" i="6"/>
  <c r="BZ35" i="6"/>
  <c r="BY35" i="6"/>
  <c r="CE34" i="6"/>
  <c r="CD34" i="6"/>
  <c r="CC34" i="6"/>
  <c r="CB34" i="6"/>
  <c r="CA34" i="6"/>
  <c r="BZ34" i="6"/>
  <c r="BY34" i="6"/>
  <c r="CE33" i="6"/>
  <c r="CD33" i="6"/>
  <c r="CC33" i="6"/>
  <c r="CB33" i="6"/>
  <c r="CA33" i="6"/>
  <c r="BZ33" i="6"/>
  <c r="BY33" i="6"/>
  <c r="CE32" i="6"/>
  <c r="CD32" i="6"/>
  <c r="CC32" i="6"/>
  <c r="CB32" i="6"/>
  <c r="CA32" i="6"/>
  <c r="BZ32" i="6"/>
  <c r="BY32" i="6"/>
  <c r="CE31" i="6"/>
  <c r="CD31" i="6"/>
  <c r="CC31" i="6"/>
  <c r="CB31" i="6"/>
  <c r="CA31" i="6"/>
  <c r="BZ31" i="6"/>
  <c r="BY31" i="6"/>
  <c r="CE30" i="6"/>
  <c r="CD30" i="6"/>
  <c r="CC30" i="6"/>
  <c r="CB30" i="6"/>
  <c r="CA30" i="6"/>
  <c r="BZ30" i="6"/>
  <c r="BY30" i="6"/>
  <c r="CE29" i="6"/>
  <c r="CD29" i="6"/>
  <c r="CC29" i="6"/>
  <c r="CB29" i="6"/>
  <c r="CA29" i="6"/>
  <c r="BZ29" i="6"/>
  <c r="BY29" i="6"/>
  <c r="CE28" i="6"/>
  <c r="CD28" i="6"/>
  <c r="CC28" i="6"/>
  <c r="CB28" i="6"/>
  <c r="CA28" i="6"/>
  <c r="BZ28" i="6"/>
  <c r="BY28" i="6"/>
  <c r="CE27" i="6"/>
  <c r="CD27" i="6"/>
  <c r="CC27" i="6"/>
  <c r="CB27" i="6"/>
  <c r="CA27" i="6"/>
  <c r="BZ27" i="6"/>
  <c r="BY27" i="6"/>
  <c r="CE26" i="6"/>
  <c r="CD26" i="6"/>
  <c r="CC26" i="6"/>
  <c r="CB26" i="6"/>
  <c r="CA26" i="6"/>
  <c r="BZ26" i="6"/>
  <c r="BY26" i="6"/>
  <c r="CE25" i="6"/>
  <c r="CD25" i="6"/>
  <c r="CC25" i="6"/>
  <c r="CB25" i="6"/>
  <c r="CA25" i="6"/>
  <c r="BZ25" i="6"/>
  <c r="BY25" i="6"/>
  <c r="CE24" i="6"/>
  <c r="CD24" i="6"/>
  <c r="CC24" i="6"/>
  <c r="CB24" i="6"/>
  <c r="CA24" i="6"/>
  <c r="BZ24" i="6"/>
  <c r="BY24" i="6"/>
  <c r="CE23" i="6"/>
  <c r="CD23" i="6"/>
  <c r="CC23" i="6"/>
  <c r="CB23" i="6"/>
  <c r="CA23" i="6"/>
  <c r="BZ23" i="6"/>
  <c r="BY23" i="6"/>
  <c r="CE22" i="6"/>
  <c r="CD22" i="6"/>
  <c r="CC22" i="6"/>
  <c r="CB22" i="6"/>
  <c r="CA22" i="6"/>
  <c r="BZ22" i="6"/>
  <c r="BY22" i="6"/>
  <c r="CE21" i="6"/>
  <c r="CD21" i="6"/>
  <c r="CC21" i="6"/>
  <c r="CB21" i="6"/>
  <c r="CA21" i="6"/>
  <c r="BZ21" i="6"/>
  <c r="BY21" i="6"/>
  <c r="CE20" i="6"/>
  <c r="CD20" i="6"/>
  <c r="CC20" i="6"/>
  <c r="CB20" i="6"/>
  <c r="CA20" i="6"/>
  <c r="BZ20" i="6"/>
  <c r="BY20" i="6"/>
  <c r="CE19" i="6"/>
  <c r="CD19" i="6"/>
  <c r="CC19" i="6"/>
  <c r="CB19" i="6"/>
  <c r="CA19" i="6"/>
  <c r="BZ19" i="6"/>
  <c r="BY19" i="6"/>
  <c r="CE18" i="6"/>
  <c r="CD18" i="6"/>
  <c r="CC18" i="6"/>
  <c r="CB18" i="6"/>
  <c r="CA18" i="6"/>
  <c r="BZ18" i="6"/>
  <c r="BY18" i="6"/>
  <c r="CE17" i="6"/>
  <c r="CD17" i="6"/>
  <c r="CC17" i="6"/>
  <c r="CB17" i="6"/>
  <c r="CA17" i="6"/>
  <c r="BZ17" i="6"/>
  <c r="BY17" i="6"/>
  <c r="CE16" i="6"/>
  <c r="CD16" i="6"/>
  <c r="CC16" i="6"/>
  <c r="CB16" i="6"/>
  <c r="CA16" i="6"/>
  <c r="BZ16" i="6"/>
  <c r="BY16" i="6"/>
  <c r="CE15" i="6"/>
  <c r="CD15" i="6"/>
  <c r="CC15" i="6"/>
  <c r="CB15" i="6"/>
  <c r="CA15" i="6"/>
  <c r="BZ15" i="6"/>
  <c r="BY15" i="6"/>
  <c r="CE14" i="6"/>
  <c r="CD14" i="6"/>
  <c r="CC14" i="6"/>
  <c r="CB14" i="6"/>
  <c r="CA14" i="6"/>
  <c r="BZ14" i="6"/>
  <c r="BY14" i="6"/>
  <c r="CE13" i="6"/>
  <c r="CD13" i="6"/>
  <c r="CC13" i="6"/>
  <c r="CB13" i="6"/>
  <c r="CA13" i="6"/>
  <c r="BZ13" i="6"/>
  <c r="BY13" i="6"/>
  <c r="CE12" i="6"/>
  <c r="CD12" i="6"/>
  <c r="CC12" i="6"/>
  <c r="CB12" i="6"/>
  <c r="CA12" i="6"/>
  <c r="BZ12" i="6"/>
  <c r="BY12" i="6"/>
  <c r="CE11" i="6"/>
  <c r="CD11" i="6"/>
  <c r="CC11" i="6"/>
  <c r="CB11" i="6"/>
  <c r="CA11" i="6"/>
  <c r="BZ11" i="6"/>
  <c r="BY11" i="6"/>
  <c r="CE10" i="6"/>
  <c r="CD10" i="6"/>
  <c r="CC10" i="6"/>
  <c r="CB10" i="6"/>
  <c r="CA10" i="6"/>
  <c r="BZ10" i="6"/>
  <c r="BY10" i="6"/>
  <c r="CE9" i="6"/>
  <c r="CD9" i="6"/>
  <c r="CC9" i="6"/>
  <c r="CB9" i="6"/>
  <c r="CA9" i="6"/>
  <c r="BZ9" i="6"/>
  <c r="BY9" i="6"/>
  <c r="CE8" i="6"/>
  <c r="CD8" i="6"/>
  <c r="CC8" i="6"/>
  <c r="CB8" i="6"/>
  <c r="CA8" i="6"/>
  <c r="BZ8" i="6"/>
  <c r="BY8" i="6"/>
  <c r="CE7" i="6"/>
  <c r="CD7" i="6"/>
  <c r="CC7" i="6"/>
  <c r="CB7" i="6"/>
  <c r="CA7" i="6"/>
  <c r="BZ7" i="6"/>
  <c r="BY7" i="6"/>
  <c r="CE5" i="6"/>
  <c r="CD5" i="6"/>
  <c r="CC5" i="6"/>
  <c r="CB5" i="6"/>
  <c r="CA5" i="6"/>
  <c r="BZ5" i="6"/>
  <c r="BY5" i="6"/>
  <c r="CE4" i="6"/>
  <c r="CD4" i="6"/>
  <c r="CC4" i="6"/>
  <c r="CB4" i="6"/>
  <c r="CA4" i="6"/>
  <c r="BZ4" i="6"/>
  <c r="BY4" i="6"/>
  <c r="CE3" i="6"/>
  <c r="CD3" i="6"/>
  <c r="CC3" i="6"/>
  <c r="CB3" i="6"/>
  <c r="CA3" i="6"/>
  <c r="BZ3" i="6"/>
  <c r="BY3" i="6"/>
  <c r="M18" i="20"/>
  <c r="N18" i="20"/>
  <c r="O18" i="20"/>
  <c r="Q18" i="20"/>
  <c r="R18" i="20"/>
  <c r="S18" i="20"/>
  <c r="T18" i="20"/>
  <c r="U18" i="20"/>
  <c r="V18" i="20"/>
  <c r="CD3" i="4"/>
  <c r="S9" i="20"/>
  <c r="S39" i="20" s="1"/>
  <c r="V9" i="20"/>
  <c r="V39" i="20" s="1"/>
  <c r="CT4" i="34"/>
  <c r="CT5" i="34"/>
  <c r="CT6" i="34"/>
  <c r="CT7" i="34"/>
  <c r="CT8" i="34"/>
  <c r="CT9" i="34"/>
  <c r="CT10" i="34"/>
  <c r="CT11" i="34"/>
  <c r="CT12" i="34"/>
  <c r="CT13" i="34"/>
  <c r="CT14" i="34"/>
  <c r="CT15" i="34"/>
  <c r="CT16" i="34"/>
  <c r="CT17" i="34"/>
  <c r="CT18" i="34"/>
  <c r="CT19" i="34"/>
  <c r="CT20" i="34"/>
  <c r="CT21" i="34"/>
  <c r="CT22" i="34"/>
  <c r="CT23" i="34"/>
  <c r="CT24" i="34"/>
  <c r="CT25" i="34"/>
  <c r="CT26" i="34"/>
  <c r="CT27" i="34"/>
  <c r="CT28" i="34"/>
  <c r="CT29" i="34"/>
  <c r="CT30" i="34"/>
  <c r="CT31" i="34"/>
  <c r="CT32" i="34"/>
  <c r="CT33" i="34"/>
  <c r="CT34" i="34"/>
  <c r="CT35" i="34"/>
  <c r="CT36" i="34"/>
  <c r="CT37" i="34"/>
  <c r="CT38" i="34"/>
  <c r="CT39" i="34"/>
  <c r="CT40" i="34"/>
  <c r="CT41" i="34"/>
  <c r="CT42" i="34"/>
  <c r="CT43" i="34"/>
  <c r="CT44" i="34"/>
  <c r="CT45" i="34"/>
  <c r="CT46" i="34"/>
  <c r="CT47" i="34"/>
  <c r="CT48" i="34"/>
  <c r="CT49" i="34"/>
  <c r="CT50" i="34"/>
  <c r="CT51" i="34"/>
  <c r="CN4" i="34"/>
  <c r="CO4" i="34"/>
  <c r="CP4" i="34"/>
  <c r="CQ4" i="34"/>
  <c r="CN5" i="34"/>
  <c r="CO5" i="34"/>
  <c r="CP5" i="34"/>
  <c r="CQ5" i="34"/>
  <c r="CN6" i="34"/>
  <c r="CO6" i="34"/>
  <c r="CP6" i="34"/>
  <c r="CQ6" i="34"/>
  <c r="CN7" i="34"/>
  <c r="CO7" i="34"/>
  <c r="CP7" i="34"/>
  <c r="CQ7" i="34"/>
  <c r="CN8" i="34"/>
  <c r="CO8" i="34"/>
  <c r="CP8" i="34"/>
  <c r="CQ8" i="34"/>
  <c r="CN9" i="34"/>
  <c r="CO9" i="34"/>
  <c r="CP9" i="34"/>
  <c r="CQ9" i="34"/>
  <c r="CN10" i="34"/>
  <c r="CO10" i="34"/>
  <c r="CP10" i="34"/>
  <c r="CQ10" i="34"/>
  <c r="CN11" i="34"/>
  <c r="CO11" i="34"/>
  <c r="CP11" i="34"/>
  <c r="CQ11" i="34"/>
  <c r="CN12" i="34"/>
  <c r="CO12" i="34"/>
  <c r="CP12" i="34"/>
  <c r="CQ12" i="34"/>
  <c r="CN13" i="34"/>
  <c r="CO13" i="34"/>
  <c r="CP13" i="34"/>
  <c r="CQ13" i="34"/>
  <c r="CN14" i="34"/>
  <c r="CO14" i="34"/>
  <c r="CP14" i="34"/>
  <c r="CQ14" i="34"/>
  <c r="CN15" i="34"/>
  <c r="CO15" i="34"/>
  <c r="CP15" i="34"/>
  <c r="CQ15" i="34"/>
  <c r="CN16" i="34"/>
  <c r="CO16" i="34"/>
  <c r="CP16" i="34"/>
  <c r="CQ16" i="34"/>
  <c r="CN17" i="34"/>
  <c r="CO17" i="34"/>
  <c r="CP17" i="34"/>
  <c r="CQ17" i="34"/>
  <c r="CN18" i="34"/>
  <c r="CO18" i="34"/>
  <c r="CP18" i="34"/>
  <c r="CQ18" i="34"/>
  <c r="CN19" i="34"/>
  <c r="CO19" i="34"/>
  <c r="CP19" i="34"/>
  <c r="CQ19" i="34"/>
  <c r="CN20" i="34"/>
  <c r="CO20" i="34"/>
  <c r="CP20" i="34"/>
  <c r="CQ20" i="34"/>
  <c r="CN21" i="34"/>
  <c r="CO21" i="34"/>
  <c r="CP21" i="34"/>
  <c r="CQ21" i="34"/>
  <c r="CN22" i="34"/>
  <c r="CO22" i="34"/>
  <c r="CP22" i="34"/>
  <c r="CQ22" i="34"/>
  <c r="CN23" i="34"/>
  <c r="CO23" i="34"/>
  <c r="CP23" i="34"/>
  <c r="CQ23" i="34"/>
  <c r="CN24" i="34"/>
  <c r="CO24" i="34"/>
  <c r="CP24" i="34"/>
  <c r="CQ24" i="34"/>
  <c r="CN25" i="34"/>
  <c r="CO25" i="34"/>
  <c r="CP25" i="34"/>
  <c r="CQ25" i="34"/>
  <c r="CN26" i="34"/>
  <c r="CO26" i="34"/>
  <c r="CP26" i="34"/>
  <c r="CQ26" i="34"/>
  <c r="CN27" i="34"/>
  <c r="CO27" i="34"/>
  <c r="CP27" i="34"/>
  <c r="CQ27" i="34"/>
  <c r="CN28" i="34"/>
  <c r="CO28" i="34"/>
  <c r="CP28" i="34"/>
  <c r="CQ28" i="34"/>
  <c r="CN29" i="34"/>
  <c r="CO29" i="34"/>
  <c r="CP29" i="34"/>
  <c r="CQ29" i="34"/>
  <c r="CN30" i="34"/>
  <c r="CO30" i="34"/>
  <c r="CP30" i="34"/>
  <c r="CQ30" i="34"/>
  <c r="CN31" i="34"/>
  <c r="CO31" i="34"/>
  <c r="CP31" i="34"/>
  <c r="CQ31" i="34"/>
  <c r="CN32" i="34"/>
  <c r="CO32" i="34"/>
  <c r="CP32" i="34"/>
  <c r="CQ32" i="34"/>
  <c r="CN33" i="34"/>
  <c r="CO33" i="34"/>
  <c r="CP33" i="34"/>
  <c r="CQ33" i="34"/>
  <c r="CN34" i="34"/>
  <c r="CO34" i="34"/>
  <c r="CP34" i="34"/>
  <c r="CQ34" i="34"/>
  <c r="CN35" i="34"/>
  <c r="CO35" i="34"/>
  <c r="CP35" i="34"/>
  <c r="CQ35" i="34"/>
  <c r="CN36" i="34"/>
  <c r="CO36" i="34"/>
  <c r="CP36" i="34"/>
  <c r="CQ36" i="34"/>
  <c r="CN37" i="34"/>
  <c r="CO37" i="34"/>
  <c r="CP37" i="34"/>
  <c r="CQ37" i="34"/>
  <c r="CN38" i="34"/>
  <c r="CO38" i="34"/>
  <c r="CP38" i="34"/>
  <c r="CQ38" i="34"/>
  <c r="CN39" i="34"/>
  <c r="CO39" i="34"/>
  <c r="CP39" i="34"/>
  <c r="CQ39" i="34"/>
  <c r="CN40" i="34"/>
  <c r="CO40" i="34"/>
  <c r="CP40" i="34"/>
  <c r="CQ40" i="34"/>
  <c r="CN41" i="34"/>
  <c r="CO41" i="34"/>
  <c r="CP41" i="34"/>
  <c r="CQ41" i="34"/>
  <c r="CN42" i="34"/>
  <c r="CO42" i="34"/>
  <c r="CP42" i="34"/>
  <c r="CQ42" i="34"/>
  <c r="CN43" i="34"/>
  <c r="CO43" i="34"/>
  <c r="CP43" i="34"/>
  <c r="CQ43" i="34"/>
  <c r="CN44" i="34"/>
  <c r="CO44" i="34"/>
  <c r="CP44" i="34"/>
  <c r="CQ44" i="34"/>
  <c r="CN45" i="34"/>
  <c r="CO45" i="34"/>
  <c r="CP45" i="34"/>
  <c r="CQ45" i="34"/>
  <c r="CN46" i="34"/>
  <c r="CO46" i="34"/>
  <c r="CP46" i="34"/>
  <c r="CQ46" i="34"/>
  <c r="CN47" i="34"/>
  <c r="CO47" i="34"/>
  <c r="CP47" i="34"/>
  <c r="CQ47" i="34"/>
  <c r="CN48" i="34"/>
  <c r="CO48" i="34"/>
  <c r="CP48" i="34"/>
  <c r="CQ48" i="34"/>
  <c r="CN49" i="34"/>
  <c r="CO49" i="34"/>
  <c r="CP49" i="34"/>
  <c r="CQ49" i="34"/>
  <c r="CN50" i="34"/>
  <c r="CO50" i="34"/>
  <c r="CP50" i="34"/>
  <c r="CQ50" i="34"/>
  <c r="CN51" i="34"/>
  <c r="CO51" i="34"/>
  <c r="CP51" i="34"/>
  <c r="CQ51" i="34"/>
  <c r="CT3" i="34"/>
  <c r="CQ3" i="34"/>
  <c r="CP3" i="34"/>
  <c r="CO3" i="34"/>
  <c r="CN3" i="34"/>
  <c r="S24" i="20"/>
  <c r="F24" i="20"/>
  <c r="V24" i="20"/>
  <c r="C24" i="20"/>
  <c r="U24" i="20"/>
  <c r="Q24" i="20"/>
  <c r="N24" i="20"/>
  <c r="L24" i="20"/>
  <c r="I24" i="20"/>
  <c r="B24" i="20"/>
  <c r="P24" i="20"/>
  <c r="R24" i="20"/>
  <c r="O24" i="20"/>
  <c r="J24" i="20"/>
  <c r="T24" i="20"/>
  <c r="M24" i="20"/>
  <c r="K24" i="20"/>
  <c r="H24" i="20"/>
  <c r="E24" i="20"/>
  <c r="F13" i="20"/>
  <c r="L13" i="20"/>
  <c r="N13" i="20"/>
  <c r="P13" i="20"/>
  <c r="R13" i="20"/>
  <c r="BA15" i="32"/>
  <c r="AZ15" i="32" s="1"/>
  <c r="BC15" i="32" s="1"/>
  <c r="BA14" i="32"/>
  <c r="BD14" i="32" s="1"/>
  <c r="BA12" i="32"/>
  <c r="AZ12" i="32" s="1"/>
  <c r="BC12" i="32" s="1"/>
  <c r="BA11" i="32"/>
  <c r="BD11" i="32"/>
  <c r="BA10" i="32"/>
  <c r="AZ10" i="32"/>
  <c r="BC10" i="32" s="1"/>
  <c r="BA9" i="32"/>
  <c r="AZ9" i="32" s="1"/>
  <c r="BC9" i="32" s="1"/>
  <c r="BA8" i="32"/>
  <c r="AZ8" i="32"/>
  <c r="BC8" i="32" s="1"/>
  <c r="BA7" i="32"/>
  <c r="AZ7" i="32" s="1"/>
  <c r="BC7" i="32" s="1"/>
  <c r="BA6" i="32"/>
  <c r="AZ6" i="32"/>
  <c r="BC6" i="32" s="1"/>
  <c r="BA5" i="32"/>
  <c r="BD5" i="32" s="1"/>
  <c r="BA4" i="32"/>
  <c r="AZ4" i="32" s="1"/>
  <c r="BC4" i="32" s="1"/>
  <c r="BA3" i="32"/>
  <c r="BD3" i="32" s="1"/>
  <c r="AZ14" i="32"/>
  <c r="BC14" i="32" s="1"/>
  <c r="AZ11" i="32"/>
  <c r="BC11" i="32" s="1"/>
  <c r="BD9" i="32"/>
  <c r="AZ5" i="32"/>
  <c r="BC5" i="32"/>
  <c r="BD12" i="32"/>
  <c r="BD8" i="32"/>
  <c r="BD10" i="32"/>
  <c r="BD7" i="32"/>
  <c r="BD15" i="32"/>
  <c r="I26" i="20"/>
  <c r="J26" i="20"/>
  <c r="M26" i="20"/>
  <c r="M45" i="20" s="1"/>
  <c r="N26" i="20"/>
  <c r="O26" i="20"/>
  <c r="Q26" i="20"/>
  <c r="R26" i="20"/>
  <c r="S26" i="20"/>
  <c r="T26" i="20"/>
  <c r="U26" i="20"/>
  <c r="V26" i="20"/>
  <c r="BX4" i="36"/>
  <c r="BY4" i="36"/>
  <c r="BZ4" i="36"/>
  <c r="CA4" i="36"/>
  <c r="CB4" i="36"/>
  <c r="CC4" i="36"/>
  <c r="CD4" i="36"/>
  <c r="BX5" i="36"/>
  <c r="BY5" i="36"/>
  <c r="BZ5" i="36"/>
  <c r="CA5" i="36"/>
  <c r="CB5" i="36"/>
  <c r="CC5" i="36"/>
  <c r="CD5" i="36"/>
  <c r="BX6" i="36"/>
  <c r="BY6" i="36"/>
  <c r="BZ6" i="36"/>
  <c r="CA6" i="36"/>
  <c r="CB6" i="36"/>
  <c r="CC6" i="36"/>
  <c r="CD6" i="36"/>
  <c r="BX7" i="36"/>
  <c r="BY7" i="36"/>
  <c r="BZ7" i="36"/>
  <c r="CA7" i="36"/>
  <c r="CB7" i="36"/>
  <c r="CC7" i="36"/>
  <c r="CD7" i="36"/>
  <c r="BX8" i="36"/>
  <c r="BY8" i="36"/>
  <c r="BZ8" i="36"/>
  <c r="CA8" i="36"/>
  <c r="CB8" i="36"/>
  <c r="CC8" i="36"/>
  <c r="CD8" i="36"/>
  <c r="BX9" i="36"/>
  <c r="BY9" i="36"/>
  <c r="BZ9" i="36"/>
  <c r="CA9" i="36"/>
  <c r="CB9" i="36"/>
  <c r="CC9" i="36"/>
  <c r="CD9" i="36"/>
  <c r="BX10" i="36"/>
  <c r="BY10" i="36"/>
  <c r="BZ10" i="36"/>
  <c r="CA10" i="36"/>
  <c r="CB10" i="36"/>
  <c r="CC10" i="36"/>
  <c r="CD10" i="36"/>
  <c r="BX11" i="36"/>
  <c r="BY11" i="36"/>
  <c r="BZ11" i="36"/>
  <c r="CA11" i="36"/>
  <c r="CB11" i="36"/>
  <c r="CC11" i="36"/>
  <c r="CD11" i="36"/>
  <c r="BX12" i="36"/>
  <c r="BY12" i="36"/>
  <c r="BZ12" i="36"/>
  <c r="CA12" i="36"/>
  <c r="CB12" i="36"/>
  <c r="CC12" i="36"/>
  <c r="CD12" i="36"/>
  <c r="BX13" i="36"/>
  <c r="BY13" i="36"/>
  <c r="BZ13" i="36"/>
  <c r="CA13" i="36"/>
  <c r="CB13" i="36"/>
  <c r="CC13" i="36"/>
  <c r="CD13" i="36"/>
  <c r="BX14" i="36"/>
  <c r="BY14" i="36"/>
  <c r="BZ14" i="36"/>
  <c r="CA14" i="36"/>
  <c r="CB14" i="36"/>
  <c r="CC14" i="36"/>
  <c r="CD14" i="36"/>
  <c r="BX17" i="36"/>
  <c r="BY17" i="36"/>
  <c r="BZ17" i="36"/>
  <c r="CA17" i="36"/>
  <c r="CB17" i="36"/>
  <c r="CC17" i="36"/>
  <c r="CD17" i="36"/>
  <c r="BX18" i="36"/>
  <c r="BY18" i="36"/>
  <c r="BZ18" i="36"/>
  <c r="CA18" i="36"/>
  <c r="CB18" i="36"/>
  <c r="CC18" i="36"/>
  <c r="CD18" i="36"/>
  <c r="BX19" i="36"/>
  <c r="BY19" i="36"/>
  <c r="BZ19" i="36"/>
  <c r="CA19" i="36"/>
  <c r="CB19" i="36"/>
  <c r="CC19" i="36"/>
  <c r="CD19" i="36"/>
  <c r="BX20" i="36"/>
  <c r="BY20" i="36"/>
  <c r="BZ20" i="36"/>
  <c r="CA20" i="36"/>
  <c r="CB20" i="36"/>
  <c r="CC20" i="36"/>
  <c r="CD20" i="36"/>
  <c r="BX21" i="36"/>
  <c r="BY21" i="36"/>
  <c r="BZ21" i="36"/>
  <c r="CA21" i="36"/>
  <c r="CB21" i="36"/>
  <c r="CC21" i="36"/>
  <c r="CD21" i="36"/>
  <c r="BX22" i="36"/>
  <c r="BY22" i="36"/>
  <c r="BZ22" i="36"/>
  <c r="CA22" i="36"/>
  <c r="CB22" i="36"/>
  <c r="CC22" i="36"/>
  <c r="CD22" i="36"/>
  <c r="BX23" i="36"/>
  <c r="BY23" i="36"/>
  <c r="BZ23" i="36"/>
  <c r="CA23" i="36"/>
  <c r="CB23" i="36"/>
  <c r="CC23" i="36"/>
  <c r="CD23" i="36"/>
  <c r="BX24" i="36"/>
  <c r="BY24" i="36"/>
  <c r="BZ24" i="36"/>
  <c r="CA24" i="36"/>
  <c r="CB24" i="36"/>
  <c r="CC24" i="36"/>
  <c r="CD24" i="36"/>
  <c r="BX25" i="36"/>
  <c r="BY25" i="36"/>
  <c r="BZ25" i="36"/>
  <c r="CA25" i="36"/>
  <c r="CB25" i="36"/>
  <c r="CC25" i="36"/>
  <c r="CD25" i="36"/>
  <c r="BX26" i="36"/>
  <c r="BY26" i="36"/>
  <c r="BZ26" i="36"/>
  <c r="CA26" i="36"/>
  <c r="CB26" i="36"/>
  <c r="CC26" i="36"/>
  <c r="CD26" i="36"/>
  <c r="BX27" i="36"/>
  <c r="BY27" i="36"/>
  <c r="BZ27" i="36"/>
  <c r="CA27" i="36"/>
  <c r="CB27" i="36"/>
  <c r="CC27" i="36"/>
  <c r="CD27" i="36"/>
  <c r="BX28" i="36"/>
  <c r="BY28" i="36"/>
  <c r="BZ28" i="36"/>
  <c r="CA28" i="36"/>
  <c r="CB28" i="36"/>
  <c r="CC28" i="36"/>
  <c r="CD28" i="36"/>
  <c r="BX29" i="36"/>
  <c r="BY29" i="36"/>
  <c r="BZ29" i="36"/>
  <c r="CA29" i="36"/>
  <c r="CB29" i="36"/>
  <c r="CC29" i="36"/>
  <c r="CD29" i="36"/>
  <c r="BX30" i="36"/>
  <c r="BY30" i="36"/>
  <c r="BZ30" i="36"/>
  <c r="CA30" i="36"/>
  <c r="CB30" i="36"/>
  <c r="CC30" i="36"/>
  <c r="CD30" i="36"/>
  <c r="BX31" i="36"/>
  <c r="BY31" i="36"/>
  <c r="BZ31" i="36"/>
  <c r="CA31" i="36"/>
  <c r="CB31" i="36"/>
  <c r="CC31" i="36"/>
  <c r="CD31" i="36"/>
  <c r="BX32" i="36"/>
  <c r="BY32" i="36"/>
  <c r="BZ32" i="36"/>
  <c r="CA32" i="36"/>
  <c r="CB32" i="36"/>
  <c r="CC32" i="36"/>
  <c r="CD32" i="36"/>
  <c r="BX33" i="36"/>
  <c r="BY33" i="36"/>
  <c r="BZ33" i="36"/>
  <c r="CA33" i="36"/>
  <c r="CB33" i="36"/>
  <c r="CC33" i="36"/>
  <c r="CD33" i="36"/>
  <c r="BX34" i="36"/>
  <c r="BY34" i="36"/>
  <c r="BZ34" i="36"/>
  <c r="CA34" i="36"/>
  <c r="CB34" i="36"/>
  <c r="CC34" i="36"/>
  <c r="CD34" i="36"/>
  <c r="BX35" i="36"/>
  <c r="BY35" i="36"/>
  <c r="BZ35" i="36"/>
  <c r="CA35" i="36"/>
  <c r="CB35" i="36"/>
  <c r="CC35" i="36"/>
  <c r="CD35" i="36"/>
  <c r="BX36" i="36"/>
  <c r="BY36" i="36"/>
  <c r="BZ36" i="36"/>
  <c r="CA36" i="36"/>
  <c r="CB36" i="36"/>
  <c r="CC36" i="36"/>
  <c r="CD36" i="36"/>
  <c r="BX37" i="36"/>
  <c r="BY37" i="36"/>
  <c r="BZ37" i="36"/>
  <c r="CA37" i="36"/>
  <c r="CB37" i="36"/>
  <c r="CC37" i="36"/>
  <c r="CD37" i="36"/>
  <c r="BX38" i="36"/>
  <c r="BY38" i="36"/>
  <c r="BZ38" i="36"/>
  <c r="CA38" i="36"/>
  <c r="CB38" i="36"/>
  <c r="CC38" i="36"/>
  <c r="CD38" i="36"/>
  <c r="BX39" i="36"/>
  <c r="BY39" i="36"/>
  <c r="BZ39" i="36"/>
  <c r="CA39" i="36"/>
  <c r="CB39" i="36"/>
  <c r="CC39" i="36"/>
  <c r="CD39" i="36"/>
  <c r="BX40" i="36"/>
  <c r="BY40" i="36"/>
  <c r="BZ40" i="36"/>
  <c r="CA40" i="36"/>
  <c r="CB40" i="36"/>
  <c r="CC40" i="36"/>
  <c r="CD40" i="36"/>
  <c r="BX41" i="36"/>
  <c r="BY41" i="36"/>
  <c r="BZ41" i="36"/>
  <c r="CA41" i="36"/>
  <c r="CB41" i="36"/>
  <c r="CC41" i="36"/>
  <c r="CD41" i="36"/>
  <c r="BX42" i="36"/>
  <c r="BY42" i="36"/>
  <c r="BZ42" i="36"/>
  <c r="CA42" i="36"/>
  <c r="CB42" i="36"/>
  <c r="CC42" i="36"/>
  <c r="CD42" i="36"/>
  <c r="BX43" i="36"/>
  <c r="BY43" i="36"/>
  <c r="BZ43" i="36"/>
  <c r="CA43" i="36"/>
  <c r="CB43" i="36"/>
  <c r="CC43" i="36"/>
  <c r="CD43" i="36"/>
  <c r="BX44" i="36"/>
  <c r="BY44" i="36"/>
  <c r="BZ44" i="36"/>
  <c r="CA44" i="36"/>
  <c r="CB44" i="36"/>
  <c r="CC44" i="36"/>
  <c r="CD44" i="36"/>
  <c r="BX45" i="36"/>
  <c r="BY45" i="36"/>
  <c r="BZ45" i="36"/>
  <c r="CA45" i="36"/>
  <c r="CB45" i="36"/>
  <c r="CC45" i="36"/>
  <c r="CD45" i="36"/>
  <c r="BX46" i="36"/>
  <c r="BY46" i="36"/>
  <c r="BZ46" i="36"/>
  <c r="CA46" i="36"/>
  <c r="CB46" i="36"/>
  <c r="CC46" i="36"/>
  <c r="CD46" i="36"/>
  <c r="BX47" i="36"/>
  <c r="BY47" i="36"/>
  <c r="BZ47" i="36"/>
  <c r="CA47" i="36"/>
  <c r="CB47" i="36"/>
  <c r="CC47" i="36"/>
  <c r="CD47" i="36"/>
  <c r="BX48" i="36"/>
  <c r="BY48" i="36"/>
  <c r="BZ48" i="36"/>
  <c r="CA48" i="36"/>
  <c r="CB48" i="36"/>
  <c r="CC48" i="36"/>
  <c r="CD48" i="36"/>
  <c r="CD3" i="36"/>
  <c r="CC3" i="36"/>
  <c r="CB3" i="36"/>
  <c r="CA3" i="36"/>
  <c r="BZ3" i="36"/>
  <c r="BY3" i="36"/>
  <c r="BX3" i="36"/>
  <c r="BX60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D41" i="20"/>
  <c r="D44" i="20"/>
  <c r="G44" i="20"/>
  <c r="U20" i="20"/>
  <c r="U44" i="20" s="1"/>
  <c r="CH4" i="8"/>
  <c r="CH5" i="8"/>
  <c r="CH6" i="8"/>
  <c r="CH7" i="8"/>
  <c r="CH8" i="8"/>
  <c r="CH9" i="8"/>
  <c r="CH10" i="8"/>
  <c r="CH11" i="8"/>
  <c r="CH12" i="8"/>
  <c r="CH13" i="8"/>
  <c r="CH14" i="8"/>
  <c r="CH15" i="8"/>
  <c r="CH3" i="8"/>
  <c r="U27" i="20"/>
  <c r="U42" i="20" s="1"/>
  <c r="CY59" i="25"/>
  <c r="CV59" i="25"/>
  <c r="CU59" i="25"/>
  <c r="CT59" i="25"/>
  <c r="CS59" i="25"/>
  <c r="CR59" i="25"/>
  <c r="CQ59" i="25"/>
  <c r="CP59" i="25"/>
  <c r="CO59" i="25"/>
  <c r="CN59" i="25"/>
  <c r="CM59" i="25"/>
  <c r="CL59" i="25"/>
  <c r="CK59" i="25"/>
  <c r="CJ59" i="25"/>
  <c r="BX4" i="37"/>
  <c r="BX5" i="37"/>
  <c r="BX6" i="37"/>
  <c r="BX7" i="37"/>
  <c r="BX8" i="37"/>
  <c r="BX9" i="37"/>
  <c r="BX10" i="37"/>
  <c r="BX11" i="37"/>
  <c r="BX12" i="37"/>
  <c r="BX13" i="37"/>
  <c r="BX14" i="37"/>
  <c r="BX15" i="37"/>
  <c r="BX16" i="37"/>
  <c r="BX17" i="37"/>
  <c r="BX18" i="37"/>
  <c r="BX19" i="37"/>
  <c r="BX20" i="37"/>
  <c r="BX21" i="37"/>
  <c r="BX22" i="37"/>
  <c r="BX23" i="37"/>
  <c r="BX24" i="37"/>
  <c r="BX25" i="37"/>
  <c r="BX26" i="37"/>
  <c r="BX27" i="37"/>
  <c r="BX28" i="37"/>
  <c r="BX29" i="37"/>
  <c r="BX30" i="37"/>
  <c r="BX31" i="37"/>
  <c r="BX32" i="37"/>
  <c r="BX33" i="37"/>
  <c r="BX34" i="37"/>
  <c r="BX3" i="37"/>
  <c r="BV38" i="37"/>
  <c r="BU38" i="37"/>
  <c r="BT38" i="37"/>
  <c r="BS38" i="37"/>
  <c r="BR38" i="37"/>
  <c r="BQ38" i="37"/>
  <c r="BP38" i="37"/>
  <c r="BO38" i="37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M38" i="37"/>
  <c r="AL38" i="37"/>
  <c r="AK38" i="37"/>
  <c r="AJ38" i="37"/>
  <c r="AI38" i="37"/>
  <c r="AH38" i="37"/>
  <c r="AG38" i="37"/>
  <c r="AF38" i="37"/>
  <c r="AE38" i="37"/>
  <c r="CL38" i="37" s="1"/>
  <c r="AD38" i="37"/>
  <c r="AC38" i="37"/>
  <c r="AB38" i="37"/>
  <c r="AA38" i="37"/>
  <c r="Z38" i="37"/>
  <c r="Y38" i="37"/>
  <c r="X38" i="37"/>
  <c r="W38" i="37"/>
  <c r="CN38" i="37" s="1"/>
  <c r="V38" i="37"/>
  <c r="U38" i="37"/>
  <c r="T38" i="37"/>
  <c r="S38" i="37"/>
  <c r="R38" i="37"/>
  <c r="Q38" i="37"/>
  <c r="BV36" i="37"/>
  <c r="BU36" i="37"/>
  <c r="CI36" i="37" s="1"/>
  <c r="BT36" i="37"/>
  <c r="BS36" i="37"/>
  <c r="BR36" i="37"/>
  <c r="BQ36" i="37"/>
  <c r="V19" i="20" s="1"/>
  <c r="BP36" i="37"/>
  <c r="T19" i="20" s="1"/>
  <c r="BO36" i="37"/>
  <c r="S19" i="20" s="1"/>
  <c r="BN36" i="37"/>
  <c r="R19" i="20" s="1"/>
  <c r="BM36" i="37"/>
  <c r="Q19" i="20" s="1"/>
  <c r="BL36" i="37"/>
  <c r="BK36" i="37"/>
  <c r="BJ36" i="37"/>
  <c r="BI36" i="37"/>
  <c r="BH36" i="37"/>
  <c r="BG36" i="37"/>
  <c r="BF36" i="37"/>
  <c r="BE36" i="37"/>
  <c r="BD36" i="37"/>
  <c r="BC36" i="37"/>
  <c r="P19" i="20" s="1"/>
  <c r="BB36" i="37"/>
  <c r="CG36" i="37" s="1"/>
  <c r="BA36" i="37"/>
  <c r="AZ36" i="37"/>
  <c r="AY36" i="37"/>
  <c r="AX36" i="37"/>
  <c r="O19" i="20" s="1"/>
  <c r="AW36" i="37"/>
  <c r="N19" i="20" s="1"/>
  <c r="AV36" i="37"/>
  <c r="M19" i="20" s="1"/>
  <c r="AU36" i="37"/>
  <c r="AT36" i="37"/>
  <c r="AS36" i="37"/>
  <c r="AR36" i="37"/>
  <c r="AQ36" i="37"/>
  <c r="CE36" i="37" s="1"/>
  <c r="AP36" i="37"/>
  <c r="L19" i="20" s="1"/>
  <c r="AO36" i="37"/>
  <c r="K19" i="20" s="1"/>
  <c r="AM36" i="37"/>
  <c r="AL36" i="37"/>
  <c r="J19" i="20" s="1"/>
  <c r="AK36" i="37"/>
  <c r="I19" i="20" s="1"/>
  <c r="AJ36" i="37"/>
  <c r="AI36" i="37"/>
  <c r="AH36" i="37"/>
  <c r="AG36" i="37"/>
  <c r="AF36" i="37"/>
  <c r="H19" i="20" s="1"/>
  <c r="AE36" i="37"/>
  <c r="F19" i="20" s="1"/>
  <c r="AD36" i="37"/>
  <c r="AC36" i="37"/>
  <c r="AB36" i="37"/>
  <c r="AA36" i="37"/>
  <c r="Z36" i="37"/>
  <c r="Y36" i="37"/>
  <c r="CC36" i="37" s="1"/>
  <c r="X36" i="37"/>
  <c r="W36" i="37"/>
  <c r="V36" i="37"/>
  <c r="C19" i="20" s="1"/>
  <c r="U36" i="37"/>
  <c r="B19" i="20" s="1"/>
  <c r="T36" i="37"/>
  <c r="S36" i="37"/>
  <c r="R36" i="37"/>
  <c r="Q36" i="37"/>
  <c r="CM36" i="37"/>
  <c r="CI35" i="37"/>
  <c r="CH35" i="37"/>
  <c r="CG35" i="37"/>
  <c r="CF35" i="37"/>
  <c r="CE35" i="37"/>
  <c r="CD35" i="37"/>
  <c r="CO34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BZ34" i="37"/>
  <c r="CO33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BZ33" i="37"/>
  <c r="CO32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BZ32" i="37"/>
  <c r="CO31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BZ31" i="37"/>
  <c r="CO30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BZ30" i="37"/>
  <c r="CO29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BZ29" i="37"/>
  <c r="CO28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BZ28" i="37"/>
  <c r="CO27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BZ27" i="37"/>
  <c r="CO26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BZ26" i="37"/>
  <c r="CO25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BZ25" i="37"/>
  <c r="CO24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BZ24" i="37"/>
  <c r="CO23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BZ23" i="37"/>
  <c r="CO22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BZ22" i="37"/>
  <c r="CO21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BZ21" i="37"/>
  <c r="CO20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BZ20" i="37"/>
  <c r="CO19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BZ19" i="37"/>
  <c r="CO18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BZ18" i="37"/>
  <c r="CO17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BZ17" i="37"/>
  <c r="CO16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BZ16" i="37"/>
  <c r="CO15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BZ15" i="37"/>
  <c r="CO14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BZ14" i="37"/>
  <c r="CO13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BZ13" i="37"/>
  <c r="CO12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BZ12" i="37"/>
  <c r="CO11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BZ11" i="37"/>
  <c r="CO10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BZ10" i="37"/>
  <c r="CO9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BZ9" i="37"/>
  <c r="CO8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BZ8" i="37"/>
  <c r="CO7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BZ7" i="37"/>
  <c r="CO6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BZ6" i="37"/>
  <c r="CO5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BZ5" i="37"/>
  <c r="CO4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BZ4" i="37"/>
  <c r="CO3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BZ3" i="37"/>
  <c r="CF61" i="13"/>
  <c r="CA61" i="13"/>
  <c r="CB61" i="13"/>
  <c r="CC61" i="13"/>
  <c r="Z61" i="33"/>
  <c r="AA61" i="33"/>
  <c r="AB61" i="33"/>
  <c r="AC61" i="33"/>
  <c r="AD61" i="33"/>
  <c r="AF61" i="33"/>
  <c r="AG61" i="33"/>
  <c r="AI61" i="33"/>
  <c r="AJ61" i="33"/>
  <c r="AK61" i="33"/>
  <c r="AM61" i="33"/>
  <c r="AN61" i="33"/>
  <c r="AO61" i="33"/>
  <c r="AP61" i="33"/>
  <c r="AQ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P61" i="33"/>
  <c r="BQ61" i="33"/>
  <c r="BR61" i="33"/>
  <c r="BS61" i="33"/>
  <c r="BT61" i="33"/>
  <c r="BU61" i="33"/>
  <c r="BV61" i="33"/>
  <c r="R61" i="5"/>
  <c r="S61" i="5"/>
  <c r="T61" i="5"/>
  <c r="CF61" i="5" s="1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J61" i="5"/>
  <c r="AK61" i="5"/>
  <c r="AL61" i="5"/>
  <c r="AM61" i="5"/>
  <c r="AN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X61" i="36"/>
  <c r="CA60" i="36"/>
  <c r="P26" i="20"/>
  <c r="CB59" i="36"/>
  <c r="CA59" i="36"/>
  <c r="BZ59" i="36"/>
  <c r="L26" i="20"/>
  <c r="K26" i="20"/>
  <c r="H26" i="20"/>
  <c r="F26" i="20"/>
  <c r="E26" i="20"/>
  <c r="C26" i="20"/>
  <c r="B26" i="20"/>
  <c r="B45" i="20" s="1"/>
  <c r="CD58" i="36"/>
  <c r="CC58" i="36"/>
  <c r="CB58" i="36"/>
  <c r="CA58" i="36"/>
  <c r="BZ58" i="36"/>
  <c r="BY58" i="36"/>
  <c r="CC59" i="36"/>
  <c r="B18" i="20"/>
  <c r="C18" i="20"/>
  <c r="E18" i="20"/>
  <c r="H18" i="20"/>
  <c r="I18" i="20"/>
  <c r="K18" i="20"/>
  <c r="CH49" i="7"/>
  <c r="CI49" i="7"/>
  <c r="CK49" i="7"/>
  <c r="CG50" i="7"/>
  <c r="CH50" i="7"/>
  <c r="CK50" i="7"/>
  <c r="CL50" i="7"/>
  <c r="CG51" i="7"/>
  <c r="CI51" i="7"/>
  <c r="CK51" i="7"/>
  <c r="CI50" i="7"/>
  <c r="CJ50" i="7"/>
  <c r="CH51" i="7"/>
  <c r="Q61" i="25"/>
  <c r="CY61" i="25" s="1"/>
  <c r="P61" i="25"/>
  <c r="O61" i="25"/>
  <c r="N61" i="25"/>
  <c r="CV61" i="25" s="1"/>
  <c r="M61" i="25"/>
  <c r="L61" i="25"/>
  <c r="K61" i="25"/>
  <c r="CS61" i="25" s="1"/>
  <c r="J61" i="25"/>
  <c r="CR61" i="25" s="1"/>
  <c r="I61" i="25"/>
  <c r="H61" i="25"/>
  <c r="CP61" i="25"/>
  <c r="G61" i="25"/>
  <c r="F61" i="25"/>
  <c r="CN61" i="25" s="1"/>
  <c r="E61" i="25"/>
  <c r="D61" i="25"/>
  <c r="C61" i="25"/>
  <c r="B61" i="25"/>
  <c r="CJ61" i="25" s="1"/>
  <c r="F62" i="12"/>
  <c r="F20" i="21" s="1"/>
  <c r="F62" i="25"/>
  <c r="CN62" i="25" s="1"/>
  <c r="C62" i="25"/>
  <c r="C15" i="21" s="1"/>
  <c r="D62" i="25"/>
  <c r="D15" i="21" s="1"/>
  <c r="E62" i="25"/>
  <c r="G62" i="25"/>
  <c r="G15" i="21" s="1"/>
  <c r="H62" i="25"/>
  <c r="I62" i="25"/>
  <c r="CQ62" i="25" s="1"/>
  <c r="J62" i="25"/>
  <c r="K62" i="25"/>
  <c r="CS62" i="25" s="1"/>
  <c r="L62" i="25"/>
  <c r="M62" i="25"/>
  <c r="CU62" i="25" s="1"/>
  <c r="N62" i="25"/>
  <c r="O62" i="25"/>
  <c r="CW62" i="25" s="1"/>
  <c r="P62" i="25"/>
  <c r="Q62" i="25"/>
  <c r="CY62" i="25" s="1"/>
  <c r="B62" i="25"/>
  <c r="B15" i="21"/>
  <c r="D27" i="20"/>
  <c r="D42" i="20" s="1"/>
  <c r="E27" i="20"/>
  <c r="E42" i="20" s="1"/>
  <c r="G27" i="20"/>
  <c r="G42" i="20" s="1"/>
  <c r="L27" i="20"/>
  <c r="L42" i="20" s="1"/>
  <c r="P27" i="20"/>
  <c r="P42" i="20" s="1"/>
  <c r="Q27" i="20"/>
  <c r="Q42" i="20" s="1"/>
  <c r="S27" i="20"/>
  <c r="S42" i="20" s="1"/>
  <c r="CG62" i="12"/>
  <c r="CH62" i="12"/>
  <c r="C62" i="12"/>
  <c r="C20" i="21" s="1"/>
  <c r="D62" i="12"/>
  <c r="D20" i="21" s="1"/>
  <c r="E62" i="12"/>
  <c r="E20" i="21" s="1"/>
  <c r="G62" i="12"/>
  <c r="G20" i="21" s="1"/>
  <c r="H62" i="12"/>
  <c r="H20" i="21" s="1"/>
  <c r="I62" i="12"/>
  <c r="J62" i="12"/>
  <c r="K62" i="12"/>
  <c r="CS62" i="12" s="1"/>
  <c r="L62" i="12"/>
  <c r="M62" i="12"/>
  <c r="N62" i="12"/>
  <c r="CV62" i="12" s="1"/>
  <c r="O62" i="12"/>
  <c r="P62" i="12"/>
  <c r="Q62" i="12"/>
  <c r="B62" i="12"/>
  <c r="B20" i="21" s="1"/>
  <c r="X54" i="29"/>
  <c r="W54" i="29"/>
  <c r="V54" i="29"/>
  <c r="U54" i="29"/>
  <c r="T54" i="29"/>
  <c r="S54" i="29"/>
  <c r="R54" i="29"/>
  <c r="Q54" i="29"/>
  <c r="P54" i="29"/>
  <c r="O54" i="29"/>
  <c r="N54" i="29"/>
  <c r="L54" i="29"/>
  <c r="K54" i="29"/>
  <c r="J54" i="29"/>
  <c r="H54" i="29"/>
  <c r="G54" i="29"/>
  <c r="F54" i="29"/>
  <c r="E54" i="29"/>
  <c r="D54" i="29"/>
  <c r="C54" i="29"/>
  <c r="X53" i="29"/>
  <c r="W53" i="29"/>
  <c r="V53" i="29"/>
  <c r="U53" i="29"/>
  <c r="T53" i="29"/>
  <c r="D27" i="21"/>
  <c r="S53" i="29"/>
  <c r="R53" i="29"/>
  <c r="Q53" i="29"/>
  <c r="P53" i="29"/>
  <c r="O53" i="29"/>
  <c r="N53" i="29"/>
  <c r="L53" i="29"/>
  <c r="K53" i="29"/>
  <c r="J53" i="29"/>
  <c r="I53" i="29"/>
  <c r="H53" i="29"/>
  <c r="G53" i="29"/>
  <c r="F53" i="29"/>
  <c r="E53" i="29"/>
  <c r="D53" i="29"/>
  <c r="C53" i="29"/>
  <c r="L20" i="20"/>
  <c r="L44" i="20" s="1"/>
  <c r="J20" i="20"/>
  <c r="J44" i="20" s="1"/>
  <c r="F20" i="20"/>
  <c r="F44" i="20" s="1"/>
  <c r="CG49" i="7"/>
  <c r="BT61" i="5"/>
  <c r="BS61" i="5"/>
  <c r="CE61" i="5" s="1"/>
  <c r="BR61" i="5"/>
  <c r="BQ61" i="5"/>
  <c r="BP61" i="5"/>
  <c r="Q61" i="5"/>
  <c r="CC61" i="33"/>
  <c r="CB61" i="33"/>
  <c r="I9" i="20"/>
  <c r="I39" i="20" s="1"/>
  <c r="F9" i="20"/>
  <c r="F39" i="20" s="1"/>
  <c r="E9" i="20"/>
  <c r="E39" i="20" s="1"/>
  <c r="B9" i="20"/>
  <c r="B39" i="20" s="1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O61" i="12"/>
  <c r="CW61" i="12" s="1"/>
  <c r="CY58" i="12"/>
  <c r="CY57" i="12"/>
  <c r="CY56" i="12"/>
  <c r="CY55" i="12"/>
  <c r="CY54" i="12"/>
  <c r="CY51" i="12"/>
  <c r="CY50" i="12"/>
  <c r="CY49" i="12"/>
  <c r="CY48" i="12"/>
  <c r="CY47" i="12"/>
  <c r="CY46" i="12"/>
  <c r="CY45" i="12"/>
  <c r="CY44" i="12"/>
  <c r="CY43" i="12"/>
  <c r="CY42" i="12"/>
  <c r="CY41" i="12"/>
  <c r="CY40" i="12"/>
  <c r="CY39" i="12"/>
  <c r="CY38" i="12"/>
  <c r="CY37" i="12"/>
  <c r="CY36" i="12"/>
  <c r="CY35" i="12"/>
  <c r="CY34" i="12"/>
  <c r="CY33" i="12"/>
  <c r="CY32" i="12"/>
  <c r="CY31" i="12"/>
  <c r="CY30" i="12"/>
  <c r="CY29" i="12"/>
  <c r="CY28" i="12"/>
  <c r="CY27" i="12"/>
  <c r="CY26" i="12"/>
  <c r="CY25" i="12"/>
  <c r="CY24" i="12"/>
  <c r="CY23" i="12"/>
  <c r="CY22" i="12"/>
  <c r="CY21" i="12"/>
  <c r="CY20" i="12"/>
  <c r="CY19" i="12"/>
  <c r="CY18" i="12"/>
  <c r="CY17" i="12"/>
  <c r="CY16" i="12"/>
  <c r="CY15" i="12"/>
  <c r="CY14" i="12"/>
  <c r="CY13" i="12"/>
  <c r="CY12" i="12"/>
  <c r="CY11" i="12"/>
  <c r="CY10" i="12"/>
  <c r="CY9" i="12"/>
  <c r="CY8" i="12"/>
  <c r="CY7" i="12"/>
  <c r="CY6" i="12"/>
  <c r="CY5" i="12"/>
  <c r="CY4" i="12"/>
  <c r="CY3" i="12"/>
  <c r="N61" i="12"/>
  <c r="CV61" i="12" s="1"/>
  <c r="M61" i="12"/>
  <c r="CU61" i="12" s="1"/>
  <c r="CV58" i="12"/>
  <c r="CU58" i="12"/>
  <c r="CV57" i="12"/>
  <c r="CU57" i="12"/>
  <c r="CV56" i="12"/>
  <c r="CU56" i="12"/>
  <c r="CV55" i="12"/>
  <c r="CU55" i="12"/>
  <c r="CV54" i="12"/>
  <c r="CU54" i="12"/>
  <c r="CV51" i="12"/>
  <c r="CU51" i="12"/>
  <c r="CV50" i="12"/>
  <c r="CU50" i="12"/>
  <c r="CV49" i="12"/>
  <c r="CU49" i="12"/>
  <c r="CV48" i="12"/>
  <c r="CU48" i="12"/>
  <c r="CV47" i="12"/>
  <c r="CU47" i="12"/>
  <c r="CV46" i="12"/>
  <c r="CU46" i="12"/>
  <c r="CV45" i="12"/>
  <c r="CU45" i="12"/>
  <c r="CV44" i="12"/>
  <c r="CU44" i="12"/>
  <c r="CV43" i="12"/>
  <c r="CU43" i="12"/>
  <c r="CV42" i="12"/>
  <c r="CU42" i="12"/>
  <c r="CV41" i="12"/>
  <c r="CU41" i="12"/>
  <c r="CV40" i="12"/>
  <c r="CU40" i="12"/>
  <c r="CV39" i="12"/>
  <c r="CU39" i="12"/>
  <c r="CV38" i="12"/>
  <c r="CU38" i="12"/>
  <c r="CV37" i="12"/>
  <c r="CU37" i="12"/>
  <c r="CV36" i="12"/>
  <c r="CU36" i="12"/>
  <c r="CV35" i="12"/>
  <c r="CU35" i="12"/>
  <c r="CV34" i="12"/>
  <c r="CU34" i="12"/>
  <c r="CV33" i="12"/>
  <c r="CU33" i="12"/>
  <c r="CV32" i="12"/>
  <c r="CU32" i="12"/>
  <c r="CV31" i="12"/>
  <c r="CU31" i="12"/>
  <c r="CV30" i="12"/>
  <c r="CU30" i="12"/>
  <c r="CV29" i="12"/>
  <c r="CU29" i="12"/>
  <c r="CV28" i="12"/>
  <c r="CU28" i="12"/>
  <c r="CV27" i="12"/>
  <c r="CU27" i="12"/>
  <c r="CV26" i="12"/>
  <c r="CU26" i="12"/>
  <c r="CV25" i="12"/>
  <c r="CU25" i="12"/>
  <c r="CV24" i="12"/>
  <c r="CU24" i="12"/>
  <c r="CV23" i="12"/>
  <c r="CU23" i="12"/>
  <c r="CV22" i="12"/>
  <c r="CU22" i="12"/>
  <c r="CV21" i="12"/>
  <c r="CU21" i="12"/>
  <c r="CV20" i="12"/>
  <c r="CU20" i="12"/>
  <c r="CV19" i="12"/>
  <c r="CU19" i="12"/>
  <c r="CV18" i="12"/>
  <c r="CU18" i="12"/>
  <c r="CV17" i="12"/>
  <c r="CU17" i="12"/>
  <c r="CV16" i="12"/>
  <c r="CU16" i="12"/>
  <c r="CV15" i="12"/>
  <c r="CU15" i="12"/>
  <c r="CV14" i="12"/>
  <c r="CU14" i="12"/>
  <c r="CV13" i="12"/>
  <c r="CU13" i="12"/>
  <c r="CV12" i="12"/>
  <c r="CU12" i="12"/>
  <c r="CV11" i="12"/>
  <c r="CU11" i="12"/>
  <c r="CV10" i="12"/>
  <c r="CU10" i="12"/>
  <c r="CV9" i="12"/>
  <c r="CU9" i="12"/>
  <c r="CV8" i="12"/>
  <c r="CU8" i="12"/>
  <c r="CV7" i="12"/>
  <c r="CU7" i="12"/>
  <c r="CV6" i="12"/>
  <c r="CU6" i="12"/>
  <c r="CV5" i="12"/>
  <c r="CU5" i="12"/>
  <c r="CV4" i="12"/>
  <c r="CU4" i="12"/>
  <c r="CV3" i="12"/>
  <c r="CU3" i="12"/>
  <c r="L61" i="12"/>
  <c r="CT58" i="12"/>
  <c r="CT57" i="12"/>
  <c r="CT56" i="12"/>
  <c r="CT55" i="12"/>
  <c r="CT54" i="12"/>
  <c r="CT51" i="12"/>
  <c r="CT50" i="12"/>
  <c r="CT49" i="12"/>
  <c r="CT48" i="12"/>
  <c r="CT47" i="12"/>
  <c r="CT46" i="12"/>
  <c r="CT45" i="12"/>
  <c r="CT44" i="12"/>
  <c r="CT43" i="12"/>
  <c r="CT42" i="12"/>
  <c r="CT41" i="12"/>
  <c r="CT40" i="12"/>
  <c r="CT39" i="12"/>
  <c r="CT38" i="12"/>
  <c r="CT37" i="12"/>
  <c r="CT36" i="12"/>
  <c r="CT35" i="12"/>
  <c r="CT34" i="12"/>
  <c r="CT33" i="12"/>
  <c r="CT32" i="12"/>
  <c r="CT31" i="12"/>
  <c r="CT30" i="12"/>
  <c r="CT29" i="12"/>
  <c r="CT28" i="12"/>
  <c r="CT27" i="12"/>
  <c r="CT26" i="12"/>
  <c r="CT25" i="12"/>
  <c r="CT24" i="12"/>
  <c r="CT23" i="12"/>
  <c r="CT22" i="12"/>
  <c r="CT21" i="12"/>
  <c r="CT20" i="12"/>
  <c r="CT19" i="12"/>
  <c r="CT18" i="12"/>
  <c r="CT17" i="12"/>
  <c r="CT16" i="12"/>
  <c r="CT15" i="12"/>
  <c r="CT14" i="12"/>
  <c r="CT13" i="12"/>
  <c r="CT12" i="12"/>
  <c r="CT11" i="12"/>
  <c r="CT10" i="12"/>
  <c r="CT9" i="12"/>
  <c r="CT8" i="12"/>
  <c r="CT7" i="12"/>
  <c r="CT6" i="12"/>
  <c r="CT5" i="12"/>
  <c r="CT4" i="12"/>
  <c r="CT3" i="12"/>
  <c r="K61" i="12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H61" i="12"/>
  <c r="G61" i="12"/>
  <c r="CR58" i="12"/>
  <c r="CQ58" i="12"/>
  <c r="CR57" i="12"/>
  <c r="CQ57" i="12"/>
  <c r="CR56" i="12"/>
  <c r="CQ56" i="12"/>
  <c r="CR55" i="12"/>
  <c r="CQ55" i="12"/>
  <c r="CR54" i="12"/>
  <c r="CQ54" i="12"/>
  <c r="CR51" i="12"/>
  <c r="CQ51" i="12"/>
  <c r="CR50" i="12"/>
  <c r="CQ50" i="12"/>
  <c r="CR49" i="12"/>
  <c r="CQ49" i="12"/>
  <c r="CR48" i="12"/>
  <c r="CQ48" i="12"/>
  <c r="CR47" i="12"/>
  <c r="CQ47" i="12"/>
  <c r="CR46" i="12"/>
  <c r="CQ46" i="12"/>
  <c r="CR45" i="12"/>
  <c r="CQ45" i="12"/>
  <c r="CR44" i="12"/>
  <c r="CQ44" i="12"/>
  <c r="CR43" i="12"/>
  <c r="CQ43" i="12"/>
  <c r="CR42" i="12"/>
  <c r="CQ42" i="12"/>
  <c r="CR41" i="12"/>
  <c r="CQ41" i="12"/>
  <c r="CR40" i="12"/>
  <c r="CQ40" i="12"/>
  <c r="CR39" i="12"/>
  <c r="CQ39" i="12"/>
  <c r="CR38" i="12"/>
  <c r="CQ38" i="12"/>
  <c r="CR37" i="12"/>
  <c r="CQ37" i="12"/>
  <c r="CR36" i="12"/>
  <c r="CQ36" i="12"/>
  <c r="CR35" i="12"/>
  <c r="CQ35" i="12"/>
  <c r="CR34" i="12"/>
  <c r="CQ34" i="12"/>
  <c r="CR33" i="12"/>
  <c r="CQ33" i="12"/>
  <c r="CR32" i="12"/>
  <c r="CQ32" i="12"/>
  <c r="CR31" i="12"/>
  <c r="CQ31" i="12"/>
  <c r="CR30" i="12"/>
  <c r="CQ30" i="12"/>
  <c r="CR29" i="12"/>
  <c r="CQ29" i="12"/>
  <c r="CR28" i="12"/>
  <c r="CQ28" i="12"/>
  <c r="CR27" i="12"/>
  <c r="CQ27" i="12"/>
  <c r="CR26" i="12"/>
  <c r="CQ26" i="12"/>
  <c r="CR25" i="12"/>
  <c r="CQ25" i="12"/>
  <c r="CR24" i="12"/>
  <c r="CQ24" i="12"/>
  <c r="CR23" i="12"/>
  <c r="CQ23" i="12"/>
  <c r="CR22" i="12"/>
  <c r="CQ22" i="12"/>
  <c r="CR21" i="12"/>
  <c r="CQ21" i="12"/>
  <c r="CR20" i="12"/>
  <c r="CQ20" i="12"/>
  <c r="CR19" i="12"/>
  <c r="CQ19" i="12"/>
  <c r="CR18" i="12"/>
  <c r="CQ18" i="12"/>
  <c r="CR17" i="12"/>
  <c r="CQ17" i="12"/>
  <c r="CR16" i="12"/>
  <c r="CQ16" i="12"/>
  <c r="CR15" i="12"/>
  <c r="CQ15" i="12"/>
  <c r="CR14" i="12"/>
  <c r="CQ14" i="12"/>
  <c r="CR13" i="12"/>
  <c r="CQ13" i="12"/>
  <c r="CR12" i="12"/>
  <c r="CQ12" i="12"/>
  <c r="CR11" i="12"/>
  <c r="CQ11" i="12"/>
  <c r="CR10" i="12"/>
  <c r="CQ10" i="12"/>
  <c r="CR9" i="12"/>
  <c r="CQ9" i="12"/>
  <c r="CR8" i="12"/>
  <c r="CQ8" i="12"/>
  <c r="CR7" i="12"/>
  <c r="CQ7" i="12"/>
  <c r="CR6" i="12"/>
  <c r="CQ6" i="12"/>
  <c r="CR5" i="12"/>
  <c r="CQ5" i="12"/>
  <c r="CR4" i="12"/>
  <c r="CQ4" i="12"/>
  <c r="CR3" i="12"/>
  <c r="CQ3" i="12"/>
  <c r="CH61" i="12"/>
  <c r="CG61" i="12"/>
  <c r="F61" i="12"/>
  <c r="CP61" i="12" s="1"/>
  <c r="E61" i="12"/>
  <c r="CO61" i="12" s="1"/>
  <c r="D61" i="12"/>
  <c r="CP58" i="12"/>
  <c r="CO58" i="12"/>
  <c r="CN58" i="12"/>
  <c r="CP57" i="12"/>
  <c r="CO57" i="12"/>
  <c r="CN57" i="12"/>
  <c r="CP56" i="12"/>
  <c r="CO56" i="12"/>
  <c r="CN56" i="12"/>
  <c r="CP55" i="12"/>
  <c r="CO55" i="12"/>
  <c r="CN55" i="12"/>
  <c r="CP54" i="12"/>
  <c r="CO54" i="12"/>
  <c r="CN54" i="12"/>
  <c r="CP51" i="12"/>
  <c r="CO51" i="12"/>
  <c r="CN51" i="12"/>
  <c r="CP50" i="12"/>
  <c r="CO50" i="12"/>
  <c r="CN50" i="12"/>
  <c r="CP49" i="12"/>
  <c r="CO49" i="12"/>
  <c r="CN49" i="12"/>
  <c r="CP48" i="12"/>
  <c r="CO48" i="12"/>
  <c r="CN48" i="12"/>
  <c r="CP47" i="12"/>
  <c r="CO47" i="12"/>
  <c r="CN47" i="12"/>
  <c r="CP46" i="12"/>
  <c r="CO46" i="12"/>
  <c r="CN46" i="12"/>
  <c r="CP45" i="12"/>
  <c r="CO45" i="12"/>
  <c r="CN45" i="12"/>
  <c r="CP44" i="12"/>
  <c r="CO44" i="12"/>
  <c r="CN44" i="12"/>
  <c r="CP43" i="12"/>
  <c r="CO43" i="12"/>
  <c r="CN43" i="12"/>
  <c r="CP42" i="12"/>
  <c r="CO42" i="12"/>
  <c r="CN42" i="12"/>
  <c r="CP41" i="12"/>
  <c r="CO41" i="12"/>
  <c r="CN41" i="12"/>
  <c r="CP40" i="12"/>
  <c r="CO40" i="12"/>
  <c r="CN40" i="12"/>
  <c r="CP39" i="12"/>
  <c r="CO39" i="12"/>
  <c r="CN39" i="12"/>
  <c r="CP38" i="12"/>
  <c r="CO38" i="12"/>
  <c r="CN38" i="12"/>
  <c r="CP37" i="12"/>
  <c r="CO37" i="12"/>
  <c r="CN37" i="12"/>
  <c r="CP36" i="12"/>
  <c r="CO36" i="12"/>
  <c r="CN36" i="12"/>
  <c r="CP35" i="12"/>
  <c r="CO35" i="12"/>
  <c r="CN35" i="12"/>
  <c r="CP34" i="12"/>
  <c r="CO34" i="12"/>
  <c r="CN34" i="12"/>
  <c r="CP33" i="12"/>
  <c r="CO33" i="12"/>
  <c r="CN33" i="12"/>
  <c r="CP32" i="12"/>
  <c r="CO32" i="12"/>
  <c r="CN32" i="12"/>
  <c r="CP31" i="12"/>
  <c r="CO31" i="12"/>
  <c r="CN31" i="12"/>
  <c r="CP30" i="12"/>
  <c r="CO30" i="12"/>
  <c r="CN30" i="12"/>
  <c r="CP29" i="12"/>
  <c r="CO29" i="12"/>
  <c r="CN29" i="12"/>
  <c r="CP28" i="12"/>
  <c r="CO28" i="12"/>
  <c r="CN28" i="12"/>
  <c r="CP27" i="12"/>
  <c r="CO27" i="12"/>
  <c r="CN27" i="12"/>
  <c r="CP26" i="12"/>
  <c r="CO26" i="12"/>
  <c r="CN26" i="12"/>
  <c r="CP25" i="12"/>
  <c r="CO25" i="12"/>
  <c r="CN25" i="12"/>
  <c r="CP24" i="12"/>
  <c r="CO24" i="12"/>
  <c r="CN24" i="12"/>
  <c r="CP23" i="12"/>
  <c r="CO23" i="12"/>
  <c r="CN23" i="12"/>
  <c r="CP22" i="12"/>
  <c r="CO22" i="12"/>
  <c r="CN22" i="12"/>
  <c r="CP21" i="12"/>
  <c r="CO21" i="12"/>
  <c r="CN21" i="12"/>
  <c r="CP20" i="12"/>
  <c r="CO20" i="12"/>
  <c r="CN20" i="12"/>
  <c r="CP19" i="12"/>
  <c r="CO19" i="12"/>
  <c r="CN19" i="12"/>
  <c r="CP18" i="12"/>
  <c r="CO18" i="12"/>
  <c r="CN18" i="12"/>
  <c r="CP17" i="12"/>
  <c r="CO17" i="12"/>
  <c r="CN17" i="12"/>
  <c r="CP16" i="12"/>
  <c r="CO16" i="12"/>
  <c r="CN16" i="12"/>
  <c r="CP15" i="12"/>
  <c r="CO15" i="12"/>
  <c r="CN15" i="12"/>
  <c r="CP14" i="12"/>
  <c r="CO14" i="12"/>
  <c r="CN14" i="12"/>
  <c r="CP13" i="12"/>
  <c r="CO13" i="12"/>
  <c r="CN13" i="12"/>
  <c r="CP12" i="12"/>
  <c r="CO12" i="12"/>
  <c r="CN12" i="12"/>
  <c r="CP11" i="12"/>
  <c r="CO11" i="12"/>
  <c r="CN11" i="12"/>
  <c r="CP10" i="12"/>
  <c r="CO10" i="12"/>
  <c r="CN10" i="12"/>
  <c r="CP9" i="12"/>
  <c r="CO9" i="12"/>
  <c r="CN9" i="12"/>
  <c r="CP8" i="12"/>
  <c r="CO8" i="12"/>
  <c r="CN8" i="12"/>
  <c r="CP7" i="12"/>
  <c r="CO7" i="12"/>
  <c r="CN7" i="12"/>
  <c r="CP6" i="12"/>
  <c r="CO6" i="12"/>
  <c r="CN6" i="12"/>
  <c r="CP5" i="12"/>
  <c r="CO5" i="12"/>
  <c r="CN5" i="12"/>
  <c r="CP4" i="12"/>
  <c r="CO4" i="12"/>
  <c r="CN4" i="12"/>
  <c r="CP3" i="12"/>
  <c r="CO3" i="12"/>
  <c r="CN3" i="12"/>
  <c r="C61" i="12"/>
  <c r="CM61" i="12" s="1"/>
  <c r="B61" i="12"/>
  <c r="CL61" i="12" s="1"/>
  <c r="CM58" i="12"/>
  <c r="CL58" i="12"/>
  <c r="CM57" i="12"/>
  <c r="CL57" i="12"/>
  <c r="CM56" i="12"/>
  <c r="CL56" i="12"/>
  <c r="CM55" i="12"/>
  <c r="CL55" i="12"/>
  <c r="CM54" i="12"/>
  <c r="CL54" i="12"/>
  <c r="CM51" i="12"/>
  <c r="CL51" i="12"/>
  <c r="CM50" i="12"/>
  <c r="CL50" i="12"/>
  <c r="CM49" i="12"/>
  <c r="CL49" i="12"/>
  <c r="CM48" i="12"/>
  <c r="CL48" i="12"/>
  <c r="CM47" i="12"/>
  <c r="CL47" i="12"/>
  <c r="CM46" i="12"/>
  <c r="CL46" i="12"/>
  <c r="CM45" i="12"/>
  <c r="CL45" i="12"/>
  <c r="CM44" i="12"/>
  <c r="CL44" i="12"/>
  <c r="CM43" i="12"/>
  <c r="CL43" i="12"/>
  <c r="CM42" i="12"/>
  <c r="CL42" i="12"/>
  <c r="CM41" i="12"/>
  <c r="CL41" i="12"/>
  <c r="CM40" i="12"/>
  <c r="CL40" i="12"/>
  <c r="CM39" i="12"/>
  <c r="CL39" i="12"/>
  <c r="CM38" i="12"/>
  <c r="CL38" i="12"/>
  <c r="CM37" i="12"/>
  <c r="CL37" i="12"/>
  <c r="CM36" i="12"/>
  <c r="CL36" i="12"/>
  <c r="CM35" i="12"/>
  <c r="CL35" i="12"/>
  <c r="CM34" i="12"/>
  <c r="CL34" i="12"/>
  <c r="CM33" i="12"/>
  <c r="CL33" i="12"/>
  <c r="CM32" i="12"/>
  <c r="CL32" i="12"/>
  <c r="CM31" i="12"/>
  <c r="CL31" i="12"/>
  <c r="CM30" i="12"/>
  <c r="CL30" i="12"/>
  <c r="CM29" i="12"/>
  <c r="CL29" i="12"/>
  <c r="CM28" i="12"/>
  <c r="CL28" i="12"/>
  <c r="CM27" i="12"/>
  <c r="CL27" i="12"/>
  <c r="CM26" i="12"/>
  <c r="CL26" i="12"/>
  <c r="CM25" i="12"/>
  <c r="CL25" i="12"/>
  <c r="CM24" i="12"/>
  <c r="CL24" i="12"/>
  <c r="CM23" i="12"/>
  <c r="CL23" i="12"/>
  <c r="CM22" i="12"/>
  <c r="CL22" i="12"/>
  <c r="CM21" i="12"/>
  <c r="CL21" i="12"/>
  <c r="CM20" i="12"/>
  <c r="CL20" i="12"/>
  <c r="CM19" i="12"/>
  <c r="CL19" i="12"/>
  <c r="CM18" i="12"/>
  <c r="CL18" i="12"/>
  <c r="CM17" i="12"/>
  <c r="CL17" i="12"/>
  <c r="CM16" i="12"/>
  <c r="CL16" i="12"/>
  <c r="CM15" i="12"/>
  <c r="CL15" i="12"/>
  <c r="CM14" i="12"/>
  <c r="CL14" i="12"/>
  <c r="CM13" i="12"/>
  <c r="CL13" i="12"/>
  <c r="CM12" i="12"/>
  <c r="CL12" i="12"/>
  <c r="CM11" i="12"/>
  <c r="CL11" i="12"/>
  <c r="CM10" i="12"/>
  <c r="CL10" i="12"/>
  <c r="CM9" i="12"/>
  <c r="CL9" i="12"/>
  <c r="CM8" i="12"/>
  <c r="CL8" i="12"/>
  <c r="CM7" i="12"/>
  <c r="CL7" i="12"/>
  <c r="CM6" i="12"/>
  <c r="CL6" i="12"/>
  <c r="CM5" i="12"/>
  <c r="CL5" i="12"/>
  <c r="CM4" i="12"/>
  <c r="CL4" i="12"/>
  <c r="CM3" i="12"/>
  <c r="CL3" i="12"/>
  <c r="CK51" i="12"/>
  <c r="CK50" i="12"/>
  <c r="CK49" i="12"/>
  <c r="CK48" i="12"/>
  <c r="CK47" i="12"/>
  <c r="CK46" i="12"/>
  <c r="CK45" i="12"/>
  <c r="CK44" i="12"/>
  <c r="CK43" i="12"/>
  <c r="CK42" i="12"/>
  <c r="CK41" i="12"/>
  <c r="CK40" i="12"/>
  <c r="CK39" i="12"/>
  <c r="CK38" i="12"/>
  <c r="CK37" i="12"/>
  <c r="CK36" i="12"/>
  <c r="CK35" i="12"/>
  <c r="CK34" i="12"/>
  <c r="CK33" i="12"/>
  <c r="CK32" i="12"/>
  <c r="CK31" i="12"/>
  <c r="CK30" i="12"/>
  <c r="CK29" i="12"/>
  <c r="CK28" i="12"/>
  <c r="CK27" i="12"/>
  <c r="CK26" i="12"/>
  <c r="CK25" i="12"/>
  <c r="CK24" i="12"/>
  <c r="CK23" i="12"/>
  <c r="CK22" i="12"/>
  <c r="CK21" i="12"/>
  <c r="CK20" i="12"/>
  <c r="CK19" i="12"/>
  <c r="CK18" i="12"/>
  <c r="CK17" i="12"/>
  <c r="CK16" i="12"/>
  <c r="CK15" i="12"/>
  <c r="CK14" i="12"/>
  <c r="CK13" i="12"/>
  <c r="CK12" i="12"/>
  <c r="CK11" i="12"/>
  <c r="CK10" i="12"/>
  <c r="CK9" i="12"/>
  <c r="CK8" i="12"/>
  <c r="CK7" i="12"/>
  <c r="CK6" i="12"/>
  <c r="CK5" i="12"/>
  <c r="CK4" i="12"/>
  <c r="CK3" i="12"/>
  <c r="CF54" i="11"/>
  <c r="CF53" i="11"/>
  <c r="CF52" i="11"/>
  <c r="CF51" i="11"/>
  <c r="CF50" i="11"/>
  <c r="CF49" i="11"/>
  <c r="CF48" i="11"/>
  <c r="CF47" i="11"/>
  <c r="CF46" i="11"/>
  <c r="CF45" i="11"/>
  <c r="CF44" i="11"/>
  <c r="CF43" i="11"/>
  <c r="CF42" i="11"/>
  <c r="CF41" i="11"/>
  <c r="CF40" i="11"/>
  <c r="CF39" i="11"/>
  <c r="CF38" i="11"/>
  <c r="CF37" i="11"/>
  <c r="CF36" i="11"/>
  <c r="CF35" i="11"/>
  <c r="CF34" i="11"/>
  <c r="CF33" i="11"/>
  <c r="CF32" i="11"/>
  <c r="CF31" i="11"/>
  <c r="CF30" i="11"/>
  <c r="CF29" i="11"/>
  <c r="CF28" i="11"/>
  <c r="CF27" i="11"/>
  <c r="CF26" i="11"/>
  <c r="CF25" i="11"/>
  <c r="CF24" i="11"/>
  <c r="CF23" i="11"/>
  <c r="CF22" i="11"/>
  <c r="CF21" i="11"/>
  <c r="CF20" i="11"/>
  <c r="CF19" i="11"/>
  <c r="CF18" i="11"/>
  <c r="CF17" i="11"/>
  <c r="CF16" i="11"/>
  <c r="CF15" i="11"/>
  <c r="CF14" i="11"/>
  <c r="CF13" i="11"/>
  <c r="CF12" i="11"/>
  <c r="CF11" i="11"/>
  <c r="CF10" i="11"/>
  <c r="CF9" i="11"/>
  <c r="CF8" i="11"/>
  <c r="CF7" i="11"/>
  <c r="CF6" i="11"/>
  <c r="CF5" i="11"/>
  <c r="CF4" i="11"/>
  <c r="CF3" i="11"/>
  <c r="CE60" i="11"/>
  <c r="CD60" i="11"/>
  <c r="CE59" i="11"/>
  <c r="CD59" i="11"/>
  <c r="CE58" i="11"/>
  <c r="CD58" i="11"/>
  <c r="CE57" i="11"/>
  <c r="CD57" i="11"/>
  <c r="CE56" i="11"/>
  <c r="CD56" i="11"/>
  <c r="CE55" i="11"/>
  <c r="CD55" i="11"/>
  <c r="CE54" i="11"/>
  <c r="CD54" i="11"/>
  <c r="CE53" i="11"/>
  <c r="CD53" i="11"/>
  <c r="CE52" i="11"/>
  <c r="CD52" i="11"/>
  <c r="CE51" i="11"/>
  <c r="CD51" i="11"/>
  <c r="CE50" i="11"/>
  <c r="CD50" i="11"/>
  <c r="CE49" i="11"/>
  <c r="CD49" i="11"/>
  <c r="CE48" i="11"/>
  <c r="CD48" i="11"/>
  <c r="CE47" i="11"/>
  <c r="CD47" i="11"/>
  <c r="CE46" i="11"/>
  <c r="CD46" i="11"/>
  <c r="CE45" i="11"/>
  <c r="CD45" i="11"/>
  <c r="CE44" i="11"/>
  <c r="CD44" i="11"/>
  <c r="CE43" i="11"/>
  <c r="CD43" i="11"/>
  <c r="CE42" i="11"/>
  <c r="CD42" i="11"/>
  <c r="CE41" i="11"/>
  <c r="CD41" i="11"/>
  <c r="CE40" i="11"/>
  <c r="CD40" i="11"/>
  <c r="CE39" i="11"/>
  <c r="CD39" i="11"/>
  <c r="CE38" i="11"/>
  <c r="CD38" i="11"/>
  <c r="CE37" i="11"/>
  <c r="CD37" i="11"/>
  <c r="CE36" i="11"/>
  <c r="CD36" i="11"/>
  <c r="CE35" i="11"/>
  <c r="CD35" i="11"/>
  <c r="CE34" i="11"/>
  <c r="CD34" i="11"/>
  <c r="CE33" i="11"/>
  <c r="CD33" i="11"/>
  <c r="CE32" i="11"/>
  <c r="CD32" i="11"/>
  <c r="CE31" i="11"/>
  <c r="CD31" i="11"/>
  <c r="CE30" i="11"/>
  <c r="CD30" i="11"/>
  <c r="CE29" i="11"/>
  <c r="CD29" i="11"/>
  <c r="CE28" i="11"/>
  <c r="CD28" i="11"/>
  <c r="CE27" i="11"/>
  <c r="CD27" i="11"/>
  <c r="CE26" i="11"/>
  <c r="CD26" i="11"/>
  <c r="CE25" i="11"/>
  <c r="CD25" i="11"/>
  <c r="CE24" i="11"/>
  <c r="CD24" i="11"/>
  <c r="CE23" i="11"/>
  <c r="CD23" i="11"/>
  <c r="CE22" i="11"/>
  <c r="CD22" i="11"/>
  <c r="CE21" i="11"/>
  <c r="CD21" i="11"/>
  <c r="CE20" i="11"/>
  <c r="CD20" i="11"/>
  <c r="CE19" i="11"/>
  <c r="CD19" i="11"/>
  <c r="CE18" i="11"/>
  <c r="CD18" i="11"/>
  <c r="CE17" i="11"/>
  <c r="CD17" i="11"/>
  <c r="CE16" i="11"/>
  <c r="CD16" i="11"/>
  <c r="CE15" i="11"/>
  <c r="CD15" i="11"/>
  <c r="CE14" i="11"/>
  <c r="CD14" i="11"/>
  <c r="CE13" i="11"/>
  <c r="CD13" i="11"/>
  <c r="CE12" i="11"/>
  <c r="CD12" i="11"/>
  <c r="CE11" i="11"/>
  <c r="CD11" i="11"/>
  <c r="CE10" i="11"/>
  <c r="CD10" i="11"/>
  <c r="CE9" i="11"/>
  <c r="CD9" i="11"/>
  <c r="CE8" i="11"/>
  <c r="CD8" i="11"/>
  <c r="CE7" i="11"/>
  <c r="CD7" i="11"/>
  <c r="CE6" i="11"/>
  <c r="CD6" i="11"/>
  <c r="CE5" i="11"/>
  <c r="CD5" i="11"/>
  <c r="CE4" i="11"/>
  <c r="CD4" i="11"/>
  <c r="CE3" i="11"/>
  <c r="CD3" i="11"/>
  <c r="CS60" i="27"/>
  <c r="CS59" i="27"/>
  <c r="CS58" i="27"/>
  <c r="CS57" i="27"/>
  <c r="CS56" i="27"/>
  <c r="CR60" i="27"/>
  <c r="CR59" i="27"/>
  <c r="CR58" i="27"/>
  <c r="CR57" i="27"/>
  <c r="CR56" i="27"/>
  <c r="CQ60" i="27"/>
  <c r="CQ59" i="27"/>
  <c r="CQ58" i="27"/>
  <c r="CQ57" i="27"/>
  <c r="CQ56" i="27"/>
  <c r="CO60" i="27"/>
  <c r="CO59" i="27"/>
  <c r="CO58" i="27"/>
  <c r="CO57" i="27"/>
  <c r="CO56" i="27"/>
  <c r="CN60" i="27"/>
  <c r="CM60" i="27"/>
  <c r="CN59" i="27"/>
  <c r="CM59" i="27"/>
  <c r="CN58" i="27"/>
  <c r="CM58" i="27"/>
  <c r="CN57" i="27"/>
  <c r="CM57" i="27"/>
  <c r="CN56" i="27"/>
  <c r="CM56" i="27"/>
  <c r="CL60" i="27"/>
  <c r="CK60" i="27"/>
  <c r="CJ60" i="27"/>
  <c r="CL59" i="27"/>
  <c r="CK59" i="27"/>
  <c r="CJ59" i="27"/>
  <c r="CL58" i="27"/>
  <c r="CK58" i="27"/>
  <c r="CJ58" i="27"/>
  <c r="CL57" i="27"/>
  <c r="CK57" i="27"/>
  <c r="CJ57" i="27"/>
  <c r="CL56" i="27"/>
  <c r="CK56" i="27"/>
  <c r="CJ56" i="27"/>
  <c r="CH60" i="27"/>
  <c r="CH59" i="27"/>
  <c r="CH58" i="27"/>
  <c r="CH57" i="27"/>
  <c r="CH56" i="27"/>
  <c r="P61" i="27"/>
  <c r="O61" i="27"/>
  <c r="N61" i="27"/>
  <c r="M61" i="27"/>
  <c r="CS61" i="27" s="1"/>
  <c r="L61" i="27"/>
  <c r="CR61" i="27" s="1"/>
  <c r="K61" i="27"/>
  <c r="CQ61" i="27" s="1"/>
  <c r="J61" i="27"/>
  <c r="I61" i="27"/>
  <c r="CO61" i="27" s="1"/>
  <c r="H61" i="27"/>
  <c r="G61" i="27"/>
  <c r="CM61" i="27" s="1"/>
  <c r="F61" i="27"/>
  <c r="CL61" i="27" s="1"/>
  <c r="E61" i="27"/>
  <c r="CK61" i="27" s="1"/>
  <c r="C61" i="27"/>
  <c r="B61" i="27"/>
  <c r="CH61" i="27" s="1"/>
  <c r="D61" i="27"/>
  <c r="CJ61" i="27" s="1"/>
  <c r="CM51" i="34"/>
  <c r="CL51" i="34"/>
  <c r="CM50" i="34"/>
  <c r="CL50" i="34"/>
  <c r="CM49" i="34"/>
  <c r="CL49" i="34"/>
  <c r="CM48" i="34"/>
  <c r="CL48" i="34"/>
  <c r="CM47" i="34"/>
  <c r="CL47" i="34"/>
  <c r="CM46" i="34"/>
  <c r="CL46" i="34"/>
  <c r="CM45" i="34"/>
  <c r="CL45" i="34"/>
  <c r="CM44" i="34"/>
  <c r="CL44" i="34"/>
  <c r="CM43" i="34"/>
  <c r="CL43" i="34"/>
  <c r="CM42" i="34"/>
  <c r="CL42" i="34"/>
  <c r="CM41" i="34"/>
  <c r="CL41" i="34"/>
  <c r="CM40" i="34"/>
  <c r="CL40" i="34"/>
  <c r="CM39" i="34"/>
  <c r="CL39" i="34"/>
  <c r="CM38" i="34"/>
  <c r="CL38" i="34"/>
  <c r="CM37" i="34"/>
  <c r="CL37" i="34"/>
  <c r="CM36" i="34"/>
  <c r="CL36" i="34"/>
  <c r="CM35" i="34"/>
  <c r="CL35" i="34"/>
  <c r="CM34" i="34"/>
  <c r="CL34" i="34"/>
  <c r="CM33" i="34"/>
  <c r="CL33" i="34"/>
  <c r="CM32" i="34"/>
  <c r="CL32" i="34"/>
  <c r="CM31" i="34"/>
  <c r="CL31" i="34"/>
  <c r="CM30" i="34"/>
  <c r="CL30" i="34"/>
  <c r="CM29" i="34"/>
  <c r="CL29" i="34"/>
  <c r="CM28" i="34"/>
  <c r="CL28" i="34"/>
  <c r="CM27" i="34"/>
  <c r="CL27" i="34"/>
  <c r="CM26" i="34"/>
  <c r="CL26" i="34"/>
  <c r="CM25" i="34"/>
  <c r="CL25" i="34"/>
  <c r="CM24" i="34"/>
  <c r="CL24" i="34"/>
  <c r="CM23" i="34"/>
  <c r="CL23" i="34"/>
  <c r="CM22" i="34"/>
  <c r="CL22" i="34"/>
  <c r="CM21" i="34"/>
  <c r="CL21" i="34"/>
  <c r="CM20" i="34"/>
  <c r="CL20" i="34"/>
  <c r="CM19" i="34"/>
  <c r="CL19" i="34"/>
  <c r="CM18" i="34"/>
  <c r="CL18" i="34"/>
  <c r="CM17" i="34"/>
  <c r="CL17" i="34"/>
  <c r="CM16" i="34"/>
  <c r="CL16" i="34"/>
  <c r="CM15" i="34"/>
  <c r="CL15" i="34"/>
  <c r="CM14" i="34"/>
  <c r="CL14" i="34"/>
  <c r="CM13" i="34"/>
  <c r="CL13" i="34"/>
  <c r="CM12" i="34"/>
  <c r="CL12" i="34"/>
  <c r="CM11" i="34"/>
  <c r="CL11" i="34"/>
  <c r="CM10" i="34"/>
  <c r="CL10" i="34"/>
  <c r="CM9" i="34"/>
  <c r="CL9" i="34"/>
  <c r="CM8" i="34"/>
  <c r="CL8" i="34"/>
  <c r="CM7" i="34"/>
  <c r="CL7" i="34"/>
  <c r="CM6" i="34"/>
  <c r="CL6" i="34"/>
  <c r="CM5" i="34"/>
  <c r="CL5" i="34"/>
  <c r="CM4" i="34"/>
  <c r="CL4" i="34"/>
  <c r="CM3" i="34"/>
  <c r="CL3" i="34"/>
  <c r="CK51" i="34"/>
  <c r="CJ51" i="34"/>
  <c r="CK50" i="34"/>
  <c r="CJ50" i="34"/>
  <c r="CK49" i="34"/>
  <c r="CJ49" i="34"/>
  <c r="CK48" i="34"/>
  <c r="CJ48" i="34"/>
  <c r="CK47" i="34"/>
  <c r="CJ47" i="34"/>
  <c r="CK46" i="34"/>
  <c r="CJ46" i="34"/>
  <c r="CK45" i="34"/>
  <c r="CJ45" i="34"/>
  <c r="CK44" i="34"/>
  <c r="CJ44" i="34"/>
  <c r="CK43" i="34"/>
  <c r="CJ43" i="34"/>
  <c r="CK42" i="34"/>
  <c r="CJ42" i="34"/>
  <c r="CK41" i="34"/>
  <c r="CJ41" i="34"/>
  <c r="CK40" i="34"/>
  <c r="CJ40" i="34"/>
  <c r="CK39" i="34"/>
  <c r="CJ39" i="34"/>
  <c r="CK38" i="34"/>
  <c r="CJ38" i="34"/>
  <c r="CK37" i="34"/>
  <c r="CJ37" i="34"/>
  <c r="CK36" i="34"/>
  <c r="CJ36" i="34"/>
  <c r="CK35" i="34"/>
  <c r="CJ35" i="34"/>
  <c r="CK34" i="34"/>
  <c r="CJ34" i="34"/>
  <c r="CK33" i="34"/>
  <c r="CJ33" i="34"/>
  <c r="CK32" i="34"/>
  <c r="CJ32" i="34"/>
  <c r="CK31" i="34"/>
  <c r="CJ31" i="34"/>
  <c r="CK30" i="34"/>
  <c r="CJ30" i="34"/>
  <c r="CK29" i="34"/>
  <c r="CJ29" i="34"/>
  <c r="CK28" i="34"/>
  <c r="CJ28" i="34"/>
  <c r="CK27" i="34"/>
  <c r="CJ27" i="34"/>
  <c r="CK26" i="34"/>
  <c r="CJ26" i="34"/>
  <c r="CK25" i="34"/>
  <c r="CJ25" i="34"/>
  <c r="CK24" i="34"/>
  <c r="CJ24" i="34"/>
  <c r="CK23" i="34"/>
  <c r="CJ23" i="34"/>
  <c r="CK22" i="34"/>
  <c r="CJ22" i="34"/>
  <c r="CK21" i="34"/>
  <c r="CJ21" i="34"/>
  <c r="CK20" i="34"/>
  <c r="CJ20" i="34"/>
  <c r="CK19" i="34"/>
  <c r="CJ19" i="34"/>
  <c r="CK18" i="34"/>
  <c r="CJ18" i="34"/>
  <c r="CK17" i="34"/>
  <c r="CJ17" i="34"/>
  <c r="CK16" i="34"/>
  <c r="CJ16" i="34"/>
  <c r="CK15" i="34"/>
  <c r="CJ15" i="34"/>
  <c r="CK14" i="34"/>
  <c r="CJ14" i="34"/>
  <c r="CK13" i="34"/>
  <c r="CJ13" i="34"/>
  <c r="CK12" i="34"/>
  <c r="CJ12" i="34"/>
  <c r="CK11" i="34"/>
  <c r="CJ11" i="34"/>
  <c r="CK10" i="34"/>
  <c r="CJ10" i="34"/>
  <c r="CK9" i="34"/>
  <c r="CJ9" i="34"/>
  <c r="CK8" i="34"/>
  <c r="CJ8" i="34"/>
  <c r="CK7" i="34"/>
  <c r="CJ7" i="34"/>
  <c r="CK6" i="34"/>
  <c r="CJ6" i="34"/>
  <c r="CK5" i="34"/>
  <c r="CJ5" i="34"/>
  <c r="CK4" i="34"/>
  <c r="CJ4" i="34"/>
  <c r="CK3" i="34"/>
  <c r="CJ3" i="34"/>
  <c r="CI51" i="34"/>
  <c r="CH51" i="34"/>
  <c r="CI50" i="34"/>
  <c r="CH50" i="34"/>
  <c r="CI49" i="34"/>
  <c r="CH49" i="34"/>
  <c r="CI48" i="34"/>
  <c r="CH48" i="34"/>
  <c r="CI47" i="34"/>
  <c r="CH47" i="34"/>
  <c r="CI46" i="34"/>
  <c r="CH46" i="34"/>
  <c r="CI45" i="34"/>
  <c r="CH45" i="34"/>
  <c r="CI44" i="34"/>
  <c r="CH44" i="34"/>
  <c r="CI43" i="34"/>
  <c r="CH43" i="34"/>
  <c r="CI42" i="34"/>
  <c r="CH42" i="34"/>
  <c r="CI41" i="34"/>
  <c r="CH41" i="34"/>
  <c r="CI40" i="34"/>
  <c r="CH40" i="34"/>
  <c r="CI39" i="34"/>
  <c r="CH39" i="34"/>
  <c r="CI38" i="34"/>
  <c r="CH38" i="34"/>
  <c r="CI37" i="34"/>
  <c r="CH37" i="34"/>
  <c r="CI36" i="34"/>
  <c r="CH36" i="34"/>
  <c r="CI35" i="34"/>
  <c r="CH35" i="34"/>
  <c r="CI34" i="34"/>
  <c r="CH34" i="34"/>
  <c r="CI33" i="34"/>
  <c r="CH33" i="34"/>
  <c r="CI32" i="34"/>
  <c r="CH32" i="34"/>
  <c r="CI31" i="34"/>
  <c r="CH31" i="34"/>
  <c r="CI30" i="34"/>
  <c r="CH30" i="34"/>
  <c r="CI29" i="34"/>
  <c r="CH29" i="34"/>
  <c r="CI28" i="34"/>
  <c r="CH28" i="34"/>
  <c r="CI27" i="34"/>
  <c r="CH27" i="34"/>
  <c r="CI26" i="34"/>
  <c r="CH26" i="34"/>
  <c r="CI25" i="34"/>
  <c r="CH25" i="34"/>
  <c r="CI24" i="34"/>
  <c r="CH24" i="34"/>
  <c r="CI23" i="34"/>
  <c r="CH23" i="34"/>
  <c r="CI22" i="34"/>
  <c r="CH22" i="34"/>
  <c r="CI21" i="34"/>
  <c r="CH21" i="34"/>
  <c r="CI20" i="34"/>
  <c r="CH20" i="34"/>
  <c r="CI19" i="34"/>
  <c r="CH19" i="34"/>
  <c r="CI18" i="34"/>
  <c r="CH18" i="34"/>
  <c r="CI17" i="34"/>
  <c r="CH17" i="34"/>
  <c r="CI16" i="34"/>
  <c r="CH16" i="34"/>
  <c r="CI15" i="34"/>
  <c r="CH15" i="34"/>
  <c r="CI14" i="34"/>
  <c r="CH14" i="34"/>
  <c r="CI13" i="34"/>
  <c r="CH13" i="34"/>
  <c r="CI12" i="34"/>
  <c r="CH12" i="34"/>
  <c r="CI11" i="34"/>
  <c r="CH11" i="34"/>
  <c r="CI10" i="34"/>
  <c r="CH10" i="34"/>
  <c r="CI9" i="34"/>
  <c r="CH9" i="34"/>
  <c r="CI8" i="34"/>
  <c r="CH8" i="34"/>
  <c r="CI7" i="34"/>
  <c r="CH7" i="34"/>
  <c r="CI6" i="34"/>
  <c r="CH6" i="34"/>
  <c r="CI5" i="34"/>
  <c r="CH5" i="34"/>
  <c r="CI4" i="34"/>
  <c r="CH4" i="34"/>
  <c r="CI3" i="34"/>
  <c r="CH3" i="34"/>
  <c r="CG51" i="34"/>
  <c r="CG50" i="34"/>
  <c r="CG49" i="34"/>
  <c r="CG48" i="34"/>
  <c r="CG47" i="34"/>
  <c r="CG46" i="34"/>
  <c r="CG45" i="34"/>
  <c r="CG44" i="34"/>
  <c r="CG43" i="34"/>
  <c r="CG42" i="34"/>
  <c r="CG41" i="34"/>
  <c r="CG40" i="34"/>
  <c r="CG39" i="34"/>
  <c r="CG38" i="34"/>
  <c r="CG37" i="34"/>
  <c r="CG36" i="34"/>
  <c r="CG35" i="34"/>
  <c r="CG34" i="34"/>
  <c r="CG33" i="34"/>
  <c r="CG32" i="34"/>
  <c r="CG31" i="34"/>
  <c r="CG30" i="34"/>
  <c r="CG29" i="34"/>
  <c r="CG28" i="34"/>
  <c r="CG27" i="34"/>
  <c r="CG26" i="34"/>
  <c r="CG25" i="34"/>
  <c r="CG24" i="34"/>
  <c r="CG23" i="34"/>
  <c r="CG22" i="34"/>
  <c r="CG21" i="34"/>
  <c r="CG20" i="34"/>
  <c r="CG19" i="34"/>
  <c r="CG18" i="34"/>
  <c r="CG17" i="34"/>
  <c r="CG16" i="34"/>
  <c r="CG15" i="34"/>
  <c r="CG14" i="34"/>
  <c r="CG13" i="34"/>
  <c r="CG12" i="34"/>
  <c r="CG11" i="34"/>
  <c r="CG10" i="34"/>
  <c r="CG9" i="34"/>
  <c r="CG8" i="34"/>
  <c r="CG7" i="34"/>
  <c r="CG6" i="34"/>
  <c r="CG5" i="34"/>
  <c r="CG4" i="34"/>
  <c r="CG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N62" i="5"/>
  <c r="M62" i="5"/>
  <c r="L62" i="5"/>
  <c r="K62" i="5"/>
  <c r="J62" i="5"/>
  <c r="I62" i="5"/>
  <c r="H62" i="5"/>
  <c r="H12" i="21" s="1"/>
  <c r="G62" i="5"/>
  <c r="G12" i="21" s="1"/>
  <c r="F62" i="5"/>
  <c r="F12" i="21" s="1"/>
  <c r="E62" i="5"/>
  <c r="E12" i="21" s="1"/>
  <c r="D62" i="5"/>
  <c r="D12" i="21" s="1"/>
  <c r="C62" i="5"/>
  <c r="C12" i="21" s="1"/>
  <c r="B62" i="5"/>
  <c r="B12" i="21" s="1"/>
  <c r="N61" i="5"/>
  <c r="M61" i="5"/>
  <c r="CJ61" i="5" s="1"/>
  <c r="L61" i="5"/>
  <c r="K61" i="5"/>
  <c r="CH61" i="5" s="1"/>
  <c r="J61" i="5"/>
  <c r="CG61" i="5" s="1"/>
  <c r="I61" i="5"/>
  <c r="H61" i="5"/>
  <c r="G61" i="5"/>
  <c r="CD61" i="5" s="1"/>
  <c r="F61" i="5"/>
  <c r="CC61" i="5" s="1"/>
  <c r="E61" i="5"/>
  <c r="CB61" i="5" s="1"/>
  <c r="D61" i="5"/>
  <c r="C61" i="5"/>
  <c r="BZ61" i="5" s="1"/>
  <c r="B61" i="5"/>
  <c r="BY61" i="5" s="1"/>
  <c r="CF48" i="7"/>
  <c r="CE48" i="7"/>
  <c r="CF15" i="7"/>
  <c r="CE15" i="7"/>
  <c r="CF14" i="7"/>
  <c r="CE14" i="7"/>
  <c r="CF13" i="7"/>
  <c r="CE13" i="7"/>
  <c r="CF12" i="7"/>
  <c r="CE12" i="7"/>
  <c r="CF11" i="7"/>
  <c r="CE11" i="7"/>
  <c r="CF10" i="7"/>
  <c r="CE10" i="7"/>
  <c r="CF9" i="7"/>
  <c r="CE9" i="7"/>
  <c r="CF8" i="7"/>
  <c r="CE8" i="7"/>
  <c r="CF7" i="7"/>
  <c r="CE7" i="7"/>
  <c r="CF6" i="7"/>
  <c r="CE6" i="7"/>
  <c r="CF5" i="7"/>
  <c r="CE5" i="7"/>
  <c r="CF4" i="7"/>
  <c r="CE4" i="7"/>
  <c r="CF3" i="7"/>
  <c r="CE3" i="7"/>
  <c r="CD48" i="7"/>
  <c r="CC48" i="7"/>
  <c r="CD15" i="7"/>
  <c r="CC15" i="7"/>
  <c r="CD14" i="7"/>
  <c r="CC14" i="7"/>
  <c r="CD13" i="7"/>
  <c r="CC13" i="7"/>
  <c r="CD12" i="7"/>
  <c r="CC12" i="7"/>
  <c r="CD11" i="7"/>
  <c r="CC11" i="7"/>
  <c r="CD10" i="7"/>
  <c r="CC10" i="7"/>
  <c r="CD9" i="7"/>
  <c r="CC9" i="7"/>
  <c r="CD8" i="7"/>
  <c r="CC8" i="7"/>
  <c r="CD7" i="7"/>
  <c r="CC7" i="7"/>
  <c r="CD6" i="7"/>
  <c r="CC6" i="7"/>
  <c r="CD5" i="7"/>
  <c r="CC5" i="7"/>
  <c r="CD4" i="7"/>
  <c r="CC4" i="7"/>
  <c r="CD3" i="7"/>
  <c r="CC3" i="7"/>
  <c r="CB48" i="7"/>
  <c r="CA48" i="7"/>
  <c r="CB15" i="7"/>
  <c r="CA15" i="7"/>
  <c r="CB14" i="7"/>
  <c r="CA14" i="7"/>
  <c r="CB13" i="7"/>
  <c r="CA13" i="7"/>
  <c r="CB12" i="7"/>
  <c r="CA12" i="7"/>
  <c r="CB11" i="7"/>
  <c r="CA11" i="7"/>
  <c r="CB10" i="7"/>
  <c r="CA10" i="7"/>
  <c r="CB9" i="7"/>
  <c r="CA9" i="7"/>
  <c r="CB8" i="7"/>
  <c r="CA8" i="7"/>
  <c r="CB7" i="7"/>
  <c r="CA7" i="7"/>
  <c r="CB6" i="7"/>
  <c r="CA6" i="7"/>
  <c r="CB5" i="7"/>
  <c r="CA5" i="7"/>
  <c r="CB4" i="7"/>
  <c r="CA4" i="7"/>
  <c r="CB3" i="7"/>
  <c r="CA3" i="7"/>
  <c r="BZ15" i="7"/>
  <c r="BZ14" i="7"/>
  <c r="BZ13" i="7"/>
  <c r="BZ12" i="7"/>
  <c r="BZ11" i="7"/>
  <c r="BZ10" i="7"/>
  <c r="BZ9" i="7"/>
  <c r="BZ8" i="7"/>
  <c r="BZ7" i="7"/>
  <c r="BZ6" i="7"/>
  <c r="BZ5" i="7"/>
  <c r="BZ4" i="7"/>
  <c r="BZ3" i="7"/>
  <c r="BY15" i="7"/>
  <c r="BY12" i="7"/>
  <c r="BY11" i="7"/>
  <c r="BY10" i="7"/>
  <c r="BY9" i="7"/>
  <c r="BY8" i="7"/>
  <c r="BY7" i="7"/>
  <c r="BY6" i="7"/>
  <c r="BY5" i="7"/>
  <c r="BY4" i="7"/>
  <c r="BY3" i="7"/>
  <c r="CE48" i="6"/>
  <c r="CD48" i="6"/>
  <c r="CE6" i="6"/>
  <c r="CD6" i="6"/>
  <c r="CC48" i="6"/>
  <c r="CB48" i="6"/>
  <c r="CA48" i="6"/>
  <c r="CC6" i="6"/>
  <c r="CB6" i="6"/>
  <c r="CA6" i="6"/>
  <c r="BZ48" i="6"/>
  <c r="BZ6" i="6"/>
  <c r="BY6" i="6"/>
  <c r="BX47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2" i="6"/>
  <c r="BX21" i="6"/>
  <c r="BX20" i="6"/>
  <c r="BX19" i="6"/>
  <c r="BX18" i="6"/>
  <c r="BX17" i="6"/>
  <c r="BX16" i="6"/>
  <c r="BX15" i="6"/>
  <c r="BX14" i="6"/>
  <c r="BX13" i="6"/>
  <c r="BX12" i="6"/>
  <c r="BX11" i="6"/>
  <c r="BX10" i="6"/>
  <c r="BX9" i="6"/>
  <c r="BX8" i="6"/>
  <c r="BX7" i="6"/>
  <c r="BX6" i="6"/>
  <c r="BX5" i="6"/>
  <c r="BX4" i="6"/>
  <c r="BX3" i="6"/>
  <c r="CQ51" i="13"/>
  <c r="CP51" i="13"/>
  <c r="CO51" i="13"/>
  <c r="CQ50" i="13"/>
  <c r="CP50" i="13"/>
  <c r="CO50" i="13"/>
  <c r="CQ49" i="13"/>
  <c r="CP49" i="13"/>
  <c r="CO49" i="13"/>
  <c r="CQ48" i="13"/>
  <c r="CP48" i="13"/>
  <c r="CO48" i="13"/>
  <c r="CQ47" i="13"/>
  <c r="CP47" i="13"/>
  <c r="CO47" i="13"/>
  <c r="CQ46" i="13"/>
  <c r="CP46" i="13"/>
  <c r="CO46" i="13"/>
  <c r="CQ45" i="13"/>
  <c r="CP45" i="13"/>
  <c r="CO45" i="13"/>
  <c r="CQ44" i="13"/>
  <c r="CP44" i="13"/>
  <c r="CO44" i="13"/>
  <c r="CQ43" i="13"/>
  <c r="CP43" i="13"/>
  <c r="CO43" i="13"/>
  <c r="CQ42" i="13"/>
  <c r="CP42" i="13"/>
  <c r="CO42" i="13"/>
  <c r="CQ41" i="13"/>
  <c r="CP41" i="13"/>
  <c r="CO41" i="13"/>
  <c r="CQ40" i="13"/>
  <c r="CP40" i="13"/>
  <c r="CO40" i="13"/>
  <c r="CQ39" i="13"/>
  <c r="CP39" i="13"/>
  <c r="CO39" i="13"/>
  <c r="CQ38" i="13"/>
  <c r="CP38" i="13"/>
  <c r="CO38" i="13"/>
  <c r="CQ37" i="13"/>
  <c r="CP37" i="13"/>
  <c r="CO37" i="13"/>
  <c r="CQ36" i="13"/>
  <c r="CP36" i="13"/>
  <c r="CO36" i="13"/>
  <c r="CQ35" i="13"/>
  <c r="CP35" i="13"/>
  <c r="CO35" i="13"/>
  <c r="CQ34" i="13"/>
  <c r="CP34" i="13"/>
  <c r="CO34" i="13"/>
  <c r="CQ33" i="13"/>
  <c r="CP33" i="13"/>
  <c r="CO33" i="13"/>
  <c r="CQ32" i="13"/>
  <c r="CP32" i="13"/>
  <c r="CO32" i="13"/>
  <c r="CQ31" i="13"/>
  <c r="CP31" i="13"/>
  <c r="CO31" i="13"/>
  <c r="CQ30" i="13"/>
  <c r="CP30" i="13"/>
  <c r="CO30" i="13"/>
  <c r="CQ29" i="13"/>
  <c r="CP29" i="13"/>
  <c r="CO29" i="13"/>
  <c r="CQ28" i="13"/>
  <c r="CP28" i="13"/>
  <c r="CO28" i="13"/>
  <c r="CQ27" i="13"/>
  <c r="CP27" i="13"/>
  <c r="CO27" i="13"/>
  <c r="CQ26" i="13"/>
  <c r="CP26" i="13"/>
  <c r="CO26" i="13"/>
  <c r="CQ25" i="13"/>
  <c r="CP25" i="13"/>
  <c r="CO25" i="13"/>
  <c r="CQ24" i="13"/>
  <c r="CP24" i="13"/>
  <c r="CO24" i="13"/>
  <c r="CQ23" i="13"/>
  <c r="CP23" i="13"/>
  <c r="CO23" i="13"/>
  <c r="CQ22" i="13"/>
  <c r="CP22" i="13"/>
  <c r="CO22" i="13"/>
  <c r="CQ21" i="13"/>
  <c r="CP21" i="13"/>
  <c r="CO21" i="13"/>
  <c r="CQ20" i="13"/>
  <c r="CP20" i="13"/>
  <c r="CO20" i="13"/>
  <c r="CQ19" i="13"/>
  <c r="CP19" i="13"/>
  <c r="CO19" i="13"/>
  <c r="CQ18" i="13"/>
  <c r="CP18" i="13"/>
  <c r="CO18" i="13"/>
  <c r="CQ17" i="13"/>
  <c r="CP17" i="13"/>
  <c r="CO17" i="13"/>
  <c r="CQ16" i="13"/>
  <c r="CP16" i="13"/>
  <c r="CO16" i="13"/>
  <c r="CQ15" i="13"/>
  <c r="CP15" i="13"/>
  <c r="CO15" i="13"/>
  <c r="CQ14" i="13"/>
  <c r="CP14" i="13"/>
  <c r="CO14" i="13"/>
  <c r="CQ13" i="13"/>
  <c r="CP13" i="13"/>
  <c r="CO13" i="13"/>
  <c r="CQ12" i="13"/>
  <c r="CP12" i="13"/>
  <c r="CO12" i="13"/>
  <c r="CQ11" i="13"/>
  <c r="CP11" i="13"/>
  <c r="CO11" i="13"/>
  <c r="CQ10" i="13"/>
  <c r="CP10" i="13"/>
  <c r="CO10" i="13"/>
  <c r="CQ9" i="13"/>
  <c r="CP9" i="13"/>
  <c r="CO9" i="13"/>
  <c r="CQ8" i="13"/>
  <c r="CP8" i="13"/>
  <c r="CO8" i="13"/>
  <c r="CQ7" i="13"/>
  <c r="CP7" i="13"/>
  <c r="CO7" i="13"/>
  <c r="CQ6" i="13"/>
  <c r="CP6" i="13"/>
  <c r="CO6" i="13"/>
  <c r="CQ5" i="13"/>
  <c r="CP5" i="13"/>
  <c r="CO5" i="13"/>
  <c r="CQ4" i="13"/>
  <c r="CP4" i="13"/>
  <c r="CO4" i="13"/>
  <c r="CQ3" i="13"/>
  <c r="CP3" i="13"/>
  <c r="CO3" i="13"/>
  <c r="CN51" i="13"/>
  <c r="CN50" i="13"/>
  <c r="CN49" i="13"/>
  <c r="CN48" i="13"/>
  <c r="CN47" i="13"/>
  <c r="CN46" i="13"/>
  <c r="CN45" i="13"/>
  <c r="CN44" i="13"/>
  <c r="CN43" i="13"/>
  <c r="CN42" i="13"/>
  <c r="CN41" i="13"/>
  <c r="CN40" i="13"/>
  <c r="CN39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N4" i="13"/>
  <c r="CN3" i="13"/>
  <c r="CM51" i="13"/>
  <c r="CL51" i="13"/>
  <c r="CM50" i="13"/>
  <c r="CL50" i="13"/>
  <c r="CM49" i="13"/>
  <c r="CL49" i="13"/>
  <c r="CM48" i="13"/>
  <c r="CL48" i="13"/>
  <c r="CM47" i="13"/>
  <c r="CL47" i="13"/>
  <c r="CM46" i="13"/>
  <c r="CL46" i="13"/>
  <c r="CM45" i="13"/>
  <c r="CL45" i="13"/>
  <c r="CM44" i="13"/>
  <c r="CL44" i="13"/>
  <c r="CM43" i="13"/>
  <c r="CL43" i="13"/>
  <c r="CM42" i="13"/>
  <c r="CL42" i="13"/>
  <c r="CM41" i="13"/>
  <c r="CL41" i="13"/>
  <c r="CM40" i="13"/>
  <c r="CL40" i="13"/>
  <c r="CM39" i="13"/>
  <c r="CL39" i="13"/>
  <c r="CM38" i="13"/>
  <c r="CL38" i="13"/>
  <c r="CM37" i="13"/>
  <c r="CL37" i="13"/>
  <c r="CM36" i="13"/>
  <c r="CL36" i="13"/>
  <c r="CM35" i="13"/>
  <c r="CL35" i="13"/>
  <c r="CM34" i="13"/>
  <c r="CL34" i="13"/>
  <c r="CM33" i="13"/>
  <c r="CL33" i="13"/>
  <c r="CM32" i="13"/>
  <c r="CL32" i="13"/>
  <c r="CM31" i="13"/>
  <c r="CL31" i="13"/>
  <c r="CM30" i="13"/>
  <c r="CL30" i="13"/>
  <c r="CM29" i="13"/>
  <c r="CL29" i="13"/>
  <c r="CM28" i="13"/>
  <c r="CL28" i="13"/>
  <c r="CM27" i="13"/>
  <c r="CL27" i="13"/>
  <c r="CM26" i="13"/>
  <c r="CL26" i="13"/>
  <c r="CM25" i="13"/>
  <c r="CL25" i="13"/>
  <c r="CM24" i="13"/>
  <c r="CL24" i="13"/>
  <c r="CM23" i="13"/>
  <c r="CL23" i="13"/>
  <c r="CM22" i="13"/>
  <c r="CL22" i="13"/>
  <c r="CM21" i="13"/>
  <c r="CL21" i="13"/>
  <c r="CM20" i="13"/>
  <c r="CL20" i="13"/>
  <c r="CM19" i="13"/>
  <c r="CL19" i="13"/>
  <c r="CM18" i="13"/>
  <c r="CL18" i="13"/>
  <c r="CM17" i="13"/>
  <c r="CL17" i="13"/>
  <c r="CM16" i="13"/>
  <c r="CL16" i="13"/>
  <c r="CM15" i="13"/>
  <c r="CL15" i="13"/>
  <c r="CM14" i="13"/>
  <c r="CL14" i="13"/>
  <c r="CM13" i="13"/>
  <c r="CL13" i="13"/>
  <c r="CM12" i="13"/>
  <c r="CL12" i="13"/>
  <c r="CM11" i="13"/>
  <c r="CL11" i="13"/>
  <c r="CM10" i="13"/>
  <c r="CL10" i="13"/>
  <c r="CM9" i="13"/>
  <c r="CL9" i="13"/>
  <c r="CM8" i="13"/>
  <c r="CL8" i="13"/>
  <c r="CM7" i="13"/>
  <c r="CL7" i="13"/>
  <c r="CM6" i="13"/>
  <c r="CL6" i="13"/>
  <c r="CM5" i="13"/>
  <c r="CL5" i="13"/>
  <c r="CM4" i="13"/>
  <c r="CL4" i="13"/>
  <c r="CM3" i="13"/>
  <c r="CL3" i="13"/>
  <c r="CK56" i="13"/>
  <c r="CJ56" i="13"/>
  <c r="CK55" i="13"/>
  <c r="CJ55" i="13"/>
  <c r="CK54" i="13"/>
  <c r="CJ54" i="13"/>
  <c r="CK51" i="13"/>
  <c r="CJ51" i="13"/>
  <c r="CK50" i="13"/>
  <c r="CJ50" i="13"/>
  <c r="CK49" i="13"/>
  <c r="CJ49" i="13"/>
  <c r="CK48" i="13"/>
  <c r="CJ48" i="13"/>
  <c r="CK47" i="13"/>
  <c r="CJ47" i="13"/>
  <c r="CK46" i="13"/>
  <c r="CJ46" i="13"/>
  <c r="CK45" i="13"/>
  <c r="CJ45" i="13"/>
  <c r="CK44" i="13"/>
  <c r="CJ44" i="13"/>
  <c r="CK43" i="13"/>
  <c r="CJ43" i="13"/>
  <c r="CK42" i="13"/>
  <c r="CJ42" i="13"/>
  <c r="CK41" i="13"/>
  <c r="CJ41" i="13"/>
  <c r="CK40" i="13"/>
  <c r="CJ40" i="13"/>
  <c r="CK39" i="13"/>
  <c r="CJ39" i="13"/>
  <c r="CK38" i="13"/>
  <c r="CJ38" i="13"/>
  <c r="CK37" i="13"/>
  <c r="CJ37" i="13"/>
  <c r="CK36" i="13"/>
  <c r="CJ36" i="13"/>
  <c r="CK35" i="13"/>
  <c r="CJ35" i="13"/>
  <c r="CK34" i="13"/>
  <c r="CJ34" i="13"/>
  <c r="CK33" i="13"/>
  <c r="CJ33" i="13"/>
  <c r="CK32" i="13"/>
  <c r="CJ32" i="13"/>
  <c r="CK31" i="13"/>
  <c r="CJ31" i="13"/>
  <c r="CK30" i="13"/>
  <c r="CJ30" i="13"/>
  <c r="CK29" i="13"/>
  <c r="CJ29" i="13"/>
  <c r="CK28" i="13"/>
  <c r="CJ28" i="13"/>
  <c r="CK27" i="13"/>
  <c r="CJ27" i="13"/>
  <c r="CK26" i="13"/>
  <c r="CJ26" i="13"/>
  <c r="CK25" i="13"/>
  <c r="CJ25" i="13"/>
  <c r="CK24" i="13"/>
  <c r="CJ24" i="13"/>
  <c r="CK23" i="13"/>
  <c r="CJ23" i="13"/>
  <c r="CK22" i="13"/>
  <c r="CJ22" i="13"/>
  <c r="CK21" i="13"/>
  <c r="CJ21" i="13"/>
  <c r="CK20" i="13"/>
  <c r="CJ20" i="13"/>
  <c r="CK19" i="13"/>
  <c r="CJ19" i="13"/>
  <c r="CK18" i="13"/>
  <c r="CJ18" i="13"/>
  <c r="CK17" i="13"/>
  <c r="CJ17" i="13"/>
  <c r="CK16" i="13"/>
  <c r="CJ16" i="13"/>
  <c r="CK15" i="13"/>
  <c r="CJ15" i="13"/>
  <c r="CK14" i="13"/>
  <c r="CJ14" i="13"/>
  <c r="CK13" i="13"/>
  <c r="CJ13" i="13"/>
  <c r="CK12" i="13"/>
  <c r="CJ12" i="13"/>
  <c r="CK11" i="13"/>
  <c r="CJ11" i="13"/>
  <c r="CK10" i="13"/>
  <c r="CJ10" i="13"/>
  <c r="CK9" i="13"/>
  <c r="CJ9" i="13"/>
  <c r="CK8" i="13"/>
  <c r="CJ8" i="13"/>
  <c r="CK7" i="13"/>
  <c r="CJ7" i="13"/>
  <c r="CK6" i="13"/>
  <c r="CJ6" i="13"/>
  <c r="CK5" i="13"/>
  <c r="CJ5" i="13"/>
  <c r="CK4" i="13"/>
  <c r="CJ4" i="13"/>
  <c r="CK3" i="13"/>
  <c r="CJ3" i="13"/>
  <c r="CI56" i="13"/>
  <c r="CH56" i="13"/>
  <c r="CI55" i="13"/>
  <c r="CH55" i="13"/>
  <c r="CI54" i="13"/>
  <c r="CH54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E55" i="13"/>
  <c r="CE54" i="13"/>
  <c r="CE51" i="13"/>
  <c r="CE50" i="13"/>
  <c r="CE49" i="13"/>
  <c r="CE48" i="13"/>
  <c r="CE47" i="13"/>
  <c r="CE46" i="13"/>
  <c r="CE45" i="13"/>
  <c r="CE44" i="13"/>
  <c r="CE43" i="13"/>
  <c r="CE42" i="13"/>
  <c r="CE41" i="13"/>
  <c r="CE40" i="13"/>
  <c r="CE39" i="13"/>
  <c r="CE38" i="13"/>
  <c r="CE37" i="13"/>
  <c r="CE36" i="13"/>
  <c r="CE35" i="13"/>
  <c r="CE34" i="13"/>
  <c r="CE33" i="13"/>
  <c r="CE32" i="13"/>
  <c r="CE31" i="13"/>
  <c r="CE30" i="13"/>
  <c r="CE29" i="13"/>
  <c r="CE28" i="13"/>
  <c r="CE27" i="13"/>
  <c r="CE26" i="13"/>
  <c r="CE25" i="13"/>
  <c r="CE24" i="13"/>
  <c r="CE23" i="13"/>
  <c r="CE22" i="13"/>
  <c r="CE21" i="13"/>
  <c r="CE20" i="13"/>
  <c r="CE19" i="13"/>
  <c r="CE18" i="13"/>
  <c r="CE17" i="13"/>
  <c r="CE16" i="13"/>
  <c r="CE15" i="13"/>
  <c r="CE14" i="13"/>
  <c r="CE13" i="13"/>
  <c r="CE12" i="13"/>
  <c r="CE11" i="13"/>
  <c r="CE10" i="13"/>
  <c r="CE9" i="13"/>
  <c r="CE8" i="13"/>
  <c r="CE7" i="13"/>
  <c r="CE6" i="13"/>
  <c r="CE5" i="13"/>
  <c r="CE4" i="13"/>
  <c r="CE3" i="13"/>
  <c r="CY55" i="25"/>
  <c r="CY54" i="25"/>
  <c r="CY51" i="25"/>
  <c r="CY50" i="25"/>
  <c r="CY49" i="25"/>
  <c r="CY48" i="25"/>
  <c r="CY47" i="25"/>
  <c r="CY46" i="25"/>
  <c r="CY45" i="25"/>
  <c r="CY44" i="25"/>
  <c r="CY43" i="25"/>
  <c r="CY42" i="25"/>
  <c r="CY41" i="25"/>
  <c r="CY40" i="25"/>
  <c r="CY39" i="25"/>
  <c r="CY38" i="25"/>
  <c r="CY37" i="25"/>
  <c r="CY36" i="25"/>
  <c r="CY35" i="25"/>
  <c r="CY34" i="25"/>
  <c r="CY33" i="25"/>
  <c r="CY32" i="25"/>
  <c r="CY31" i="25"/>
  <c r="CY30" i="25"/>
  <c r="CY29" i="25"/>
  <c r="CY28" i="25"/>
  <c r="CY27" i="25"/>
  <c r="CY26" i="25"/>
  <c r="CY25" i="25"/>
  <c r="CY24" i="25"/>
  <c r="CY23" i="25"/>
  <c r="CY22" i="25"/>
  <c r="CY21" i="25"/>
  <c r="CY20" i="25"/>
  <c r="CY19" i="25"/>
  <c r="CY18" i="25"/>
  <c r="CY17" i="25"/>
  <c r="CY16" i="25"/>
  <c r="CY15" i="25"/>
  <c r="CY14" i="25"/>
  <c r="CY13" i="25"/>
  <c r="CY12" i="25"/>
  <c r="CY11" i="25"/>
  <c r="CY10" i="25"/>
  <c r="CY9" i="25"/>
  <c r="CY8" i="25"/>
  <c r="CY7" i="25"/>
  <c r="CY6" i="25"/>
  <c r="CY5" i="25"/>
  <c r="CY4" i="25"/>
  <c r="CY3" i="25"/>
  <c r="CV55" i="25"/>
  <c r="CV54" i="25"/>
  <c r="CV51" i="25"/>
  <c r="CV50" i="25"/>
  <c r="CV49" i="25"/>
  <c r="CV48" i="25"/>
  <c r="CV47" i="25"/>
  <c r="CV46" i="25"/>
  <c r="CV45" i="25"/>
  <c r="CV44" i="25"/>
  <c r="CV43" i="25"/>
  <c r="CV42" i="25"/>
  <c r="CV41" i="25"/>
  <c r="CV40" i="25"/>
  <c r="CV39" i="25"/>
  <c r="CV38" i="25"/>
  <c r="CV37" i="25"/>
  <c r="CV36" i="25"/>
  <c r="CV35" i="25"/>
  <c r="CV34" i="25"/>
  <c r="CV33" i="25"/>
  <c r="CV32" i="25"/>
  <c r="CV31" i="25"/>
  <c r="CV30" i="25"/>
  <c r="CV29" i="25"/>
  <c r="CV28" i="25"/>
  <c r="CV27" i="25"/>
  <c r="CV26" i="25"/>
  <c r="CV25" i="25"/>
  <c r="CV24" i="25"/>
  <c r="CV23" i="25"/>
  <c r="CV22" i="25"/>
  <c r="CV21" i="25"/>
  <c r="CV20" i="25"/>
  <c r="CV19" i="25"/>
  <c r="CV18" i="25"/>
  <c r="CV17" i="25"/>
  <c r="CV16" i="25"/>
  <c r="CV15" i="25"/>
  <c r="CV14" i="25"/>
  <c r="CV13" i="25"/>
  <c r="CV12" i="25"/>
  <c r="CV11" i="25"/>
  <c r="CV10" i="25"/>
  <c r="CV9" i="25"/>
  <c r="CV8" i="25"/>
  <c r="CV7" i="25"/>
  <c r="CV6" i="25"/>
  <c r="CV5" i="25"/>
  <c r="CV4" i="25"/>
  <c r="CV3" i="25"/>
  <c r="CU55" i="25"/>
  <c r="CU54" i="25"/>
  <c r="CU51" i="25"/>
  <c r="CU50" i="25"/>
  <c r="CU49" i="25"/>
  <c r="CU48" i="25"/>
  <c r="CU47" i="25"/>
  <c r="CU46" i="25"/>
  <c r="CU45" i="25"/>
  <c r="CU44" i="25"/>
  <c r="CU43" i="25"/>
  <c r="CU42" i="25"/>
  <c r="CU41" i="25"/>
  <c r="CU40" i="25"/>
  <c r="CU39" i="25"/>
  <c r="CU38" i="25"/>
  <c r="CU37" i="25"/>
  <c r="CU36" i="25"/>
  <c r="CU35" i="25"/>
  <c r="CU34" i="25"/>
  <c r="CU33" i="25"/>
  <c r="CU32" i="25"/>
  <c r="CU31" i="25"/>
  <c r="CU30" i="25"/>
  <c r="CU29" i="25"/>
  <c r="CU28" i="25"/>
  <c r="CU27" i="25"/>
  <c r="CU26" i="25"/>
  <c r="CU25" i="25"/>
  <c r="CU24" i="25"/>
  <c r="CU23" i="25"/>
  <c r="CU22" i="25"/>
  <c r="CU21" i="25"/>
  <c r="CU20" i="25"/>
  <c r="CU19" i="25"/>
  <c r="CU18" i="25"/>
  <c r="CU17" i="25"/>
  <c r="CU16" i="25"/>
  <c r="CU15" i="25"/>
  <c r="CU14" i="25"/>
  <c r="CU13" i="25"/>
  <c r="CU12" i="25"/>
  <c r="CU11" i="25"/>
  <c r="CU10" i="25"/>
  <c r="CU9" i="25"/>
  <c r="CU8" i="25"/>
  <c r="CU7" i="25"/>
  <c r="CU6" i="25"/>
  <c r="CU5" i="25"/>
  <c r="CU4" i="25"/>
  <c r="CU3" i="25"/>
  <c r="CS3" i="25"/>
  <c r="CT55" i="25"/>
  <c r="CT54" i="25"/>
  <c r="CT51" i="25"/>
  <c r="CT50" i="25"/>
  <c r="CT49" i="25"/>
  <c r="CT48" i="25"/>
  <c r="CT47" i="25"/>
  <c r="CT46" i="25"/>
  <c r="CT45" i="25"/>
  <c r="CT44" i="25"/>
  <c r="CT43" i="25"/>
  <c r="CT42" i="25"/>
  <c r="CT41" i="25"/>
  <c r="CT40" i="25"/>
  <c r="CT39" i="25"/>
  <c r="CT38" i="25"/>
  <c r="CT37" i="25"/>
  <c r="CT36" i="25"/>
  <c r="CT35" i="25"/>
  <c r="CT34" i="25"/>
  <c r="CT33" i="25"/>
  <c r="CT32" i="25"/>
  <c r="CT31" i="25"/>
  <c r="CT30" i="25"/>
  <c r="CT29" i="25"/>
  <c r="CT28" i="25"/>
  <c r="CT27" i="25"/>
  <c r="CT26" i="25"/>
  <c r="CT25" i="25"/>
  <c r="CT24" i="25"/>
  <c r="CT23" i="25"/>
  <c r="CT22" i="25"/>
  <c r="CT21" i="25"/>
  <c r="CT20" i="25"/>
  <c r="CT19" i="25"/>
  <c r="CT18" i="25"/>
  <c r="CT17" i="25"/>
  <c r="CT16" i="25"/>
  <c r="CT15" i="25"/>
  <c r="CT14" i="25"/>
  <c r="CT13" i="25"/>
  <c r="CT12" i="25"/>
  <c r="CT11" i="25"/>
  <c r="CT10" i="25"/>
  <c r="CT9" i="25"/>
  <c r="CT8" i="25"/>
  <c r="CT7" i="25"/>
  <c r="CT6" i="25"/>
  <c r="CT5" i="25"/>
  <c r="CT4" i="25"/>
  <c r="CT3" i="25"/>
  <c r="CS55" i="25"/>
  <c r="CS54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R55" i="25"/>
  <c r="CR54" i="25"/>
  <c r="CR51" i="25"/>
  <c r="CR50" i="25"/>
  <c r="CR49" i="25"/>
  <c r="CR48" i="25"/>
  <c r="CR47" i="25"/>
  <c r="CR46" i="25"/>
  <c r="CR45" i="25"/>
  <c r="CR44" i="25"/>
  <c r="CR43" i="25"/>
  <c r="CR42" i="25"/>
  <c r="CR41" i="25"/>
  <c r="CR40" i="25"/>
  <c r="CR39" i="25"/>
  <c r="CR38" i="25"/>
  <c r="CR37" i="25"/>
  <c r="CR36" i="25"/>
  <c r="CR35" i="25"/>
  <c r="CR34" i="25"/>
  <c r="CR33" i="25"/>
  <c r="CR32" i="25"/>
  <c r="CR31" i="25"/>
  <c r="CR30" i="25"/>
  <c r="CR29" i="25"/>
  <c r="CR28" i="25"/>
  <c r="CR27" i="25"/>
  <c r="CR26" i="25"/>
  <c r="CR25" i="25"/>
  <c r="CR24" i="25"/>
  <c r="CR23" i="25"/>
  <c r="CR22" i="25"/>
  <c r="CR21" i="25"/>
  <c r="CR20" i="25"/>
  <c r="CR19" i="25"/>
  <c r="CR18" i="25"/>
  <c r="CR17" i="25"/>
  <c r="CR16" i="25"/>
  <c r="CR15" i="25"/>
  <c r="CR14" i="25"/>
  <c r="CR13" i="25"/>
  <c r="CR12" i="25"/>
  <c r="CR11" i="25"/>
  <c r="CR10" i="25"/>
  <c r="CR9" i="25"/>
  <c r="CR8" i="25"/>
  <c r="CR7" i="25"/>
  <c r="CR6" i="25"/>
  <c r="CR5" i="25"/>
  <c r="CR4" i="25"/>
  <c r="CR3" i="25"/>
  <c r="CQ55" i="25"/>
  <c r="CQ54" i="25"/>
  <c r="CQ51" i="25"/>
  <c r="CQ50" i="25"/>
  <c r="CQ49" i="25"/>
  <c r="CQ48" i="25"/>
  <c r="CQ47" i="25"/>
  <c r="CQ46" i="25"/>
  <c r="CQ45" i="25"/>
  <c r="CQ44" i="25"/>
  <c r="CQ43" i="25"/>
  <c r="CQ42" i="25"/>
  <c r="CQ41" i="25"/>
  <c r="CQ40" i="25"/>
  <c r="CQ39" i="25"/>
  <c r="CQ38" i="25"/>
  <c r="CQ37" i="25"/>
  <c r="CQ36" i="25"/>
  <c r="CQ35" i="25"/>
  <c r="CQ34" i="25"/>
  <c r="CQ33" i="25"/>
  <c r="CQ32" i="25"/>
  <c r="CQ31" i="25"/>
  <c r="CQ30" i="25"/>
  <c r="CQ29" i="25"/>
  <c r="CQ28" i="25"/>
  <c r="CQ27" i="25"/>
  <c r="CQ26" i="25"/>
  <c r="CQ25" i="25"/>
  <c r="CQ24" i="25"/>
  <c r="CQ23" i="25"/>
  <c r="CQ22" i="25"/>
  <c r="CQ21" i="25"/>
  <c r="CQ20" i="25"/>
  <c r="CQ19" i="25"/>
  <c r="CQ18" i="25"/>
  <c r="CQ17" i="25"/>
  <c r="CQ16" i="25"/>
  <c r="CQ15" i="25"/>
  <c r="CQ14" i="25"/>
  <c r="CQ13" i="25"/>
  <c r="CQ12" i="25"/>
  <c r="CQ11" i="25"/>
  <c r="CQ10" i="25"/>
  <c r="CQ9" i="25"/>
  <c r="CQ8" i="25"/>
  <c r="CQ7" i="25"/>
  <c r="CQ6" i="25"/>
  <c r="CQ5" i="25"/>
  <c r="CQ4" i="25"/>
  <c r="CQ3" i="25"/>
  <c r="CP55" i="25"/>
  <c r="CP54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N55" i="25"/>
  <c r="CM55" i="25"/>
  <c r="CL55" i="25"/>
  <c r="CN54" i="25"/>
  <c r="CM54" i="25"/>
  <c r="CL54" i="25"/>
  <c r="CN51" i="25"/>
  <c r="CM51" i="25"/>
  <c r="CL51" i="25"/>
  <c r="CN50" i="25"/>
  <c r="CM50" i="25"/>
  <c r="CL50" i="25"/>
  <c r="CN49" i="25"/>
  <c r="CM49" i="25"/>
  <c r="CL49" i="25"/>
  <c r="CN48" i="25"/>
  <c r="CM48" i="25"/>
  <c r="CL48" i="25"/>
  <c r="CN47" i="25"/>
  <c r="CM47" i="25"/>
  <c r="CL47" i="25"/>
  <c r="CN46" i="25"/>
  <c r="CM46" i="25"/>
  <c r="CL46" i="25"/>
  <c r="CN45" i="25"/>
  <c r="CM45" i="25"/>
  <c r="CL45" i="25"/>
  <c r="CN44" i="25"/>
  <c r="CM44" i="25"/>
  <c r="CL44" i="25"/>
  <c r="CN43" i="25"/>
  <c r="CM43" i="25"/>
  <c r="CL43" i="25"/>
  <c r="CN42" i="25"/>
  <c r="CM42" i="25"/>
  <c r="CL42" i="25"/>
  <c r="CN41" i="25"/>
  <c r="CM41" i="25"/>
  <c r="CL41" i="25"/>
  <c r="CN40" i="25"/>
  <c r="CM40" i="25"/>
  <c r="CL40" i="25"/>
  <c r="CN39" i="25"/>
  <c r="CM39" i="25"/>
  <c r="CL39" i="25"/>
  <c r="CN38" i="25"/>
  <c r="CM38" i="25"/>
  <c r="CL38" i="25"/>
  <c r="CN37" i="25"/>
  <c r="CM37" i="25"/>
  <c r="CL37" i="25"/>
  <c r="CN36" i="25"/>
  <c r="CM36" i="25"/>
  <c r="CL36" i="25"/>
  <c r="CN35" i="25"/>
  <c r="CM35" i="25"/>
  <c r="CL35" i="25"/>
  <c r="CN34" i="25"/>
  <c r="CM34" i="25"/>
  <c r="CL34" i="25"/>
  <c r="CN33" i="25"/>
  <c r="CM33" i="25"/>
  <c r="CL33" i="25"/>
  <c r="CN32" i="25"/>
  <c r="CM32" i="25"/>
  <c r="CL32" i="25"/>
  <c r="CN31" i="25"/>
  <c r="CM31" i="25"/>
  <c r="CL31" i="25"/>
  <c r="CN30" i="25"/>
  <c r="CM30" i="25"/>
  <c r="CL30" i="25"/>
  <c r="CN29" i="25"/>
  <c r="CM29" i="25"/>
  <c r="CL29" i="25"/>
  <c r="CN28" i="25"/>
  <c r="CM28" i="25"/>
  <c r="CL28" i="25"/>
  <c r="CN27" i="25"/>
  <c r="CM27" i="25"/>
  <c r="CL27" i="25"/>
  <c r="CN26" i="25"/>
  <c r="CM26" i="25"/>
  <c r="CL26" i="25"/>
  <c r="CN25" i="25"/>
  <c r="CM25" i="25"/>
  <c r="CL25" i="25"/>
  <c r="CN24" i="25"/>
  <c r="CM24" i="25"/>
  <c r="CL24" i="25"/>
  <c r="CN23" i="25"/>
  <c r="CM23" i="25"/>
  <c r="CL23" i="25"/>
  <c r="CN22" i="25"/>
  <c r="CM22" i="25"/>
  <c r="CL22" i="25"/>
  <c r="CN21" i="25"/>
  <c r="CM21" i="25"/>
  <c r="CL21" i="25"/>
  <c r="CN20" i="25"/>
  <c r="CM20" i="25"/>
  <c r="CL20" i="25"/>
  <c r="CN19" i="25"/>
  <c r="CM19" i="25"/>
  <c r="CL19" i="25"/>
  <c r="CN18" i="25"/>
  <c r="CM18" i="25"/>
  <c r="CL18" i="25"/>
  <c r="CN17" i="25"/>
  <c r="CM17" i="25"/>
  <c r="CL17" i="25"/>
  <c r="CN16" i="25"/>
  <c r="CM16" i="25"/>
  <c r="CL16" i="25"/>
  <c r="CN15" i="25"/>
  <c r="CM15" i="25"/>
  <c r="CL15" i="25"/>
  <c r="CN14" i="25"/>
  <c r="CM14" i="25"/>
  <c r="CL14" i="25"/>
  <c r="CN13" i="25"/>
  <c r="CM13" i="25"/>
  <c r="CL13" i="25"/>
  <c r="CN12" i="25"/>
  <c r="CM12" i="25"/>
  <c r="CL12" i="25"/>
  <c r="CN11" i="25"/>
  <c r="CM11" i="25"/>
  <c r="CL11" i="25"/>
  <c r="CN10" i="25"/>
  <c r="CM10" i="25"/>
  <c r="CL10" i="25"/>
  <c r="CN9" i="25"/>
  <c r="CM9" i="25"/>
  <c r="CL9" i="25"/>
  <c r="CN8" i="25"/>
  <c r="CM8" i="25"/>
  <c r="CL8" i="25"/>
  <c r="CN7" i="25"/>
  <c r="CM7" i="25"/>
  <c r="CL7" i="25"/>
  <c r="CN6" i="25"/>
  <c r="CM6" i="25"/>
  <c r="CL6" i="25"/>
  <c r="CN5" i="25"/>
  <c r="CM5" i="25"/>
  <c r="CL5" i="25"/>
  <c r="CN4" i="25"/>
  <c r="CM4" i="25"/>
  <c r="CL4" i="25"/>
  <c r="CN3" i="25"/>
  <c r="CM3" i="25"/>
  <c r="CL3" i="25"/>
  <c r="CK55" i="25"/>
  <c r="CK54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J54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L60" i="9"/>
  <c r="CL59" i="9"/>
  <c r="CL58" i="9"/>
  <c r="CL54" i="9"/>
  <c r="CL53" i="9"/>
  <c r="CL52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Y60" i="9"/>
  <c r="CY59" i="9"/>
  <c r="CY58" i="9"/>
  <c r="CY54" i="9"/>
  <c r="CY53" i="9"/>
  <c r="CY52" i="9"/>
  <c r="CY51" i="9"/>
  <c r="CY50" i="9"/>
  <c r="CY49" i="9"/>
  <c r="CY48" i="9"/>
  <c r="CY47" i="9"/>
  <c r="CY46" i="9"/>
  <c r="CY45" i="9"/>
  <c r="CY44" i="9"/>
  <c r="CY43" i="9"/>
  <c r="CY42" i="9"/>
  <c r="CY41" i="9"/>
  <c r="CY40" i="9"/>
  <c r="CY39" i="9"/>
  <c r="CY38" i="9"/>
  <c r="CY37" i="9"/>
  <c r="CY36" i="9"/>
  <c r="CY35" i="9"/>
  <c r="CY34" i="9"/>
  <c r="CY33" i="9"/>
  <c r="CY32" i="9"/>
  <c r="CY31" i="9"/>
  <c r="CY30" i="9"/>
  <c r="CY29" i="9"/>
  <c r="CY28" i="9"/>
  <c r="CY27" i="9"/>
  <c r="CY26" i="9"/>
  <c r="CY25" i="9"/>
  <c r="CY24" i="9"/>
  <c r="CY23" i="9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6" i="9"/>
  <c r="CY5" i="9"/>
  <c r="CY4" i="9"/>
  <c r="CY3" i="9"/>
  <c r="CX51" i="9"/>
  <c r="CX50" i="9"/>
  <c r="CX49" i="9"/>
  <c r="CX48" i="9"/>
  <c r="CX47" i="9"/>
  <c r="CX46" i="9"/>
  <c r="CX45" i="9"/>
  <c r="CX44" i="9"/>
  <c r="CX43" i="9"/>
  <c r="CX42" i="9"/>
  <c r="CX41" i="9"/>
  <c r="CX40" i="9"/>
  <c r="CX39" i="9"/>
  <c r="CX38" i="9"/>
  <c r="CX37" i="9"/>
  <c r="CX36" i="9"/>
  <c r="CX35" i="9"/>
  <c r="CX34" i="9"/>
  <c r="CX33" i="9"/>
  <c r="CX32" i="9"/>
  <c r="CX31" i="9"/>
  <c r="CX30" i="9"/>
  <c r="CX29" i="9"/>
  <c r="CX28" i="9"/>
  <c r="CX27" i="9"/>
  <c r="CX26" i="9"/>
  <c r="CX25" i="9"/>
  <c r="CX24" i="9"/>
  <c r="CX23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6" i="9"/>
  <c r="CX5" i="9"/>
  <c r="CX4" i="9"/>
  <c r="CX3" i="9"/>
  <c r="CW51" i="9"/>
  <c r="CW50" i="9"/>
  <c r="CW49" i="9"/>
  <c r="CW48" i="9"/>
  <c r="CW47" i="9"/>
  <c r="CW46" i="9"/>
  <c r="CW45" i="9"/>
  <c r="CW44" i="9"/>
  <c r="CW43" i="9"/>
  <c r="CW42" i="9"/>
  <c r="CW41" i="9"/>
  <c r="CW40" i="9"/>
  <c r="CW39" i="9"/>
  <c r="CW38" i="9"/>
  <c r="CW37" i="9"/>
  <c r="CW36" i="9"/>
  <c r="CW35" i="9"/>
  <c r="CW34" i="9"/>
  <c r="CW33" i="9"/>
  <c r="CW32" i="9"/>
  <c r="CW31" i="9"/>
  <c r="CW30" i="9"/>
  <c r="CW29" i="9"/>
  <c r="CW28" i="9"/>
  <c r="CW27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6" i="9"/>
  <c r="CW5" i="9"/>
  <c r="CW4" i="9"/>
  <c r="CW3" i="9"/>
  <c r="CV60" i="9"/>
  <c r="CV59" i="9"/>
  <c r="CV58" i="9"/>
  <c r="CV54" i="9"/>
  <c r="CV53" i="9"/>
  <c r="CV52" i="9"/>
  <c r="CV51" i="9"/>
  <c r="CV50" i="9"/>
  <c r="CV49" i="9"/>
  <c r="CV48" i="9"/>
  <c r="CV47" i="9"/>
  <c r="CV46" i="9"/>
  <c r="CV45" i="9"/>
  <c r="CV44" i="9"/>
  <c r="CV43" i="9"/>
  <c r="CV42" i="9"/>
  <c r="CV41" i="9"/>
  <c r="CV40" i="9"/>
  <c r="CV39" i="9"/>
  <c r="CV38" i="9"/>
  <c r="CV37" i="9"/>
  <c r="CV36" i="9"/>
  <c r="CV35" i="9"/>
  <c r="CV34" i="9"/>
  <c r="CV33" i="9"/>
  <c r="CV32" i="9"/>
  <c r="CV31" i="9"/>
  <c r="CV30" i="9"/>
  <c r="CV29" i="9"/>
  <c r="CV28" i="9"/>
  <c r="CV27" i="9"/>
  <c r="CV26" i="9"/>
  <c r="CV25" i="9"/>
  <c r="CV24" i="9"/>
  <c r="CV23" i="9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6" i="9"/>
  <c r="CV5" i="9"/>
  <c r="CV4" i="9"/>
  <c r="CV3" i="9"/>
  <c r="CU60" i="9"/>
  <c r="CU59" i="9"/>
  <c r="CU58" i="9"/>
  <c r="CU54" i="9"/>
  <c r="CU53" i="9"/>
  <c r="CU52" i="9"/>
  <c r="CU51" i="9"/>
  <c r="CU50" i="9"/>
  <c r="CU49" i="9"/>
  <c r="CU48" i="9"/>
  <c r="CU47" i="9"/>
  <c r="CU46" i="9"/>
  <c r="CU45" i="9"/>
  <c r="CU44" i="9"/>
  <c r="CU43" i="9"/>
  <c r="CU42" i="9"/>
  <c r="CU41" i="9"/>
  <c r="CU40" i="9"/>
  <c r="CU39" i="9"/>
  <c r="CU38" i="9"/>
  <c r="CU37" i="9"/>
  <c r="CU36" i="9"/>
  <c r="CU35" i="9"/>
  <c r="CU34" i="9"/>
  <c r="CU33" i="9"/>
  <c r="CU32" i="9"/>
  <c r="CU31" i="9"/>
  <c r="CU30" i="9"/>
  <c r="CU29" i="9"/>
  <c r="CU28" i="9"/>
  <c r="CU27" i="9"/>
  <c r="CU26" i="9"/>
  <c r="CU25" i="9"/>
  <c r="CU24" i="9"/>
  <c r="CU23" i="9"/>
  <c r="CU22" i="9"/>
  <c r="CU21" i="9"/>
  <c r="CU20" i="9"/>
  <c r="CU19" i="9"/>
  <c r="CU18" i="9"/>
  <c r="CU17" i="9"/>
  <c r="CU16" i="9"/>
  <c r="CU15" i="9"/>
  <c r="CU14" i="9"/>
  <c r="CU13" i="9"/>
  <c r="CU12" i="9"/>
  <c r="CU11" i="9"/>
  <c r="CU10" i="9"/>
  <c r="CU9" i="9"/>
  <c r="CU8" i="9"/>
  <c r="CU7" i="9"/>
  <c r="CU6" i="9"/>
  <c r="CU5" i="9"/>
  <c r="CU4" i="9"/>
  <c r="CU3" i="9"/>
  <c r="CT60" i="9"/>
  <c r="CT59" i="9"/>
  <c r="CT58" i="9"/>
  <c r="CT54" i="9"/>
  <c r="CT53" i="9"/>
  <c r="CT52" i="9"/>
  <c r="CT51" i="9"/>
  <c r="CT50" i="9"/>
  <c r="CT49" i="9"/>
  <c r="CT48" i="9"/>
  <c r="CT47" i="9"/>
  <c r="CT46" i="9"/>
  <c r="CT45" i="9"/>
  <c r="CT44" i="9"/>
  <c r="CT43" i="9"/>
  <c r="CT42" i="9"/>
  <c r="CT41" i="9"/>
  <c r="CT40" i="9"/>
  <c r="CT39" i="9"/>
  <c r="CT38" i="9"/>
  <c r="CT37" i="9"/>
  <c r="CT36" i="9"/>
  <c r="CT35" i="9"/>
  <c r="CT34" i="9"/>
  <c r="CT33" i="9"/>
  <c r="CT32" i="9"/>
  <c r="CT31" i="9"/>
  <c r="CT30" i="9"/>
  <c r="CT29" i="9"/>
  <c r="CT28" i="9"/>
  <c r="CT27" i="9"/>
  <c r="CT26" i="9"/>
  <c r="CT25" i="9"/>
  <c r="CT24" i="9"/>
  <c r="CT23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6" i="9"/>
  <c r="CT5" i="9"/>
  <c r="CT4" i="9"/>
  <c r="CT3" i="9"/>
  <c r="CS60" i="9"/>
  <c r="CS59" i="9"/>
  <c r="CS58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60" i="9"/>
  <c r="CQ59" i="9"/>
  <c r="CQ58" i="9"/>
  <c r="CQ54" i="9"/>
  <c r="CQ53" i="9"/>
  <c r="CQ52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M60" i="9"/>
  <c r="CN59" i="9"/>
  <c r="CM59" i="9"/>
  <c r="CN58" i="9"/>
  <c r="CM58" i="9"/>
  <c r="CN54" i="9"/>
  <c r="CM54" i="9"/>
  <c r="CN53" i="9"/>
  <c r="CM53" i="9"/>
  <c r="CN52" i="9"/>
  <c r="CM52" i="9"/>
  <c r="CN51" i="9"/>
  <c r="CM51" i="9"/>
  <c r="CN50" i="9"/>
  <c r="CM50" i="9"/>
  <c r="CN49" i="9"/>
  <c r="CM49" i="9"/>
  <c r="CN48" i="9"/>
  <c r="CM48" i="9"/>
  <c r="CN47" i="9"/>
  <c r="CM47" i="9"/>
  <c r="CN46" i="9"/>
  <c r="CM46" i="9"/>
  <c r="CN45" i="9"/>
  <c r="CM45" i="9"/>
  <c r="CN44" i="9"/>
  <c r="CM44" i="9"/>
  <c r="CN43" i="9"/>
  <c r="CM43" i="9"/>
  <c r="CN42" i="9"/>
  <c r="CM42" i="9"/>
  <c r="CN41" i="9"/>
  <c r="CM41" i="9"/>
  <c r="CN40" i="9"/>
  <c r="CM40" i="9"/>
  <c r="CN39" i="9"/>
  <c r="CM39" i="9"/>
  <c r="CN38" i="9"/>
  <c r="CM38" i="9"/>
  <c r="CN37" i="9"/>
  <c r="CM37" i="9"/>
  <c r="CN36" i="9"/>
  <c r="CM36" i="9"/>
  <c r="CN35" i="9"/>
  <c r="CM35" i="9"/>
  <c r="CN34" i="9"/>
  <c r="CM34" i="9"/>
  <c r="CN33" i="9"/>
  <c r="CM33" i="9"/>
  <c r="CN32" i="9"/>
  <c r="CM32" i="9"/>
  <c r="CN31" i="9"/>
  <c r="CM31" i="9"/>
  <c r="CN30" i="9"/>
  <c r="CM30" i="9"/>
  <c r="CN29" i="9"/>
  <c r="CM29" i="9"/>
  <c r="CN28" i="9"/>
  <c r="CM28" i="9"/>
  <c r="CN27" i="9"/>
  <c r="CM27" i="9"/>
  <c r="CN26" i="9"/>
  <c r="CM26" i="9"/>
  <c r="CN25" i="9"/>
  <c r="CM25" i="9"/>
  <c r="CN24" i="9"/>
  <c r="CM24" i="9"/>
  <c r="CN23" i="9"/>
  <c r="CM23" i="9"/>
  <c r="CN22" i="9"/>
  <c r="CM22" i="9"/>
  <c r="CN21" i="9"/>
  <c r="CM21" i="9"/>
  <c r="CN20" i="9"/>
  <c r="CM20" i="9"/>
  <c r="CN19" i="9"/>
  <c r="CM19" i="9"/>
  <c r="CN18" i="9"/>
  <c r="CM18" i="9"/>
  <c r="CN17" i="9"/>
  <c r="CM17" i="9"/>
  <c r="CN16" i="9"/>
  <c r="CM16" i="9"/>
  <c r="CN15" i="9"/>
  <c r="CM15" i="9"/>
  <c r="CN14" i="9"/>
  <c r="CM14" i="9"/>
  <c r="CN13" i="9"/>
  <c r="CM13" i="9"/>
  <c r="CN12" i="9"/>
  <c r="CM12" i="9"/>
  <c r="CN11" i="9"/>
  <c r="CM11" i="9"/>
  <c r="CN10" i="9"/>
  <c r="CM10" i="9"/>
  <c r="CN9" i="9"/>
  <c r="CM9" i="9"/>
  <c r="CN8" i="9"/>
  <c r="CM8" i="9"/>
  <c r="CN7" i="9"/>
  <c r="CM7" i="9"/>
  <c r="CN6" i="9"/>
  <c r="CM6" i="9"/>
  <c r="CN5" i="9"/>
  <c r="CM5" i="9"/>
  <c r="CN4" i="9"/>
  <c r="CM4" i="9"/>
  <c r="CN3" i="9"/>
  <c r="CM3" i="9"/>
  <c r="CK60" i="9"/>
  <c r="CK59" i="9"/>
  <c r="CK58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K51" i="5"/>
  <c r="CK50" i="5"/>
  <c r="CK49" i="5"/>
  <c r="CK48" i="5"/>
  <c r="CK47" i="5"/>
  <c r="CK46" i="5"/>
  <c r="CK45" i="5"/>
  <c r="CK44" i="5"/>
  <c r="CK43" i="5"/>
  <c r="CK42" i="5"/>
  <c r="CK41" i="5"/>
  <c r="CK40" i="5"/>
  <c r="CK39" i="5"/>
  <c r="CK38" i="5"/>
  <c r="CK37" i="5"/>
  <c r="CK36" i="5"/>
  <c r="CK35" i="5"/>
  <c r="CK34" i="5"/>
  <c r="CK33" i="5"/>
  <c r="CK32" i="5"/>
  <c r="CK31" i="5"/>
  <c r="CK30" i="5"/>
  <c r="CK29" i="5"/>
  <c r="CK28" i="5"/>
  <c r="CK27" i="5"/>
  <c r="CK26" i="5"/>
  <c r="CK25" i="5"/>
  <c r="CK24" i="5"/>
  <c r="CK23" i="5"/>
  <c r="CK22" i="5"/>
  <c r="CK21" i="5"/>
  <c r="CK20" i="5"/>
  <c r="CK19" i="5"/>
  <c r="CK18" i="5"/>
  <c r="CK17" i="5"/>
  <c r="CK16" i="5"/>
  <c r="CK15" i="5"/>
  <c r="CK14" i="5"/>
  <c r="CK13" i="5"/>
  <c r="CK12" i="5"/>
  <c r="CK11" i="5"/>
  <c r="CK10" i="5"/>
  <c r="CK9" i="5"/>
  <c r="CK8" i="5"/>
  <c r="CK7" i="5"/>
  <c r="CK6" i="5"/>
  <c r="CK5" i="5"/>
  <c r="CK4" i="5"/>
  <c r="CK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BZ51" i="5"/>
  <c r="BZ50" i="5"/>
  <c r="BZ49" i="5"/>
  <c r="BZ48" i="5"/>
  <c r="BZ47" i="5"/>
  <c r="BZ46" i="5"/>
  <c r="BZ45" i="5"/>
  <c r="BZ44" i="5"/>
  <c r="BZ43" i="5"/>
  <c r="BZ42" i="5"/>
  <c r="BZ41" i="5"/>
  <c r="BZ40" i="5"/>
  <c r="BZ39" i="5"/>
  <c r="BZ38" i="5"/>
  <c r="BZ37" i="5"/>
  <c r="BZ36" i="5"/>
  <c r="BZ35" i="5"/>
  <c r="BZ34" i="5"/>
  <c r="BZ33" i="5"/>
  <c r="BZ32" i="5"/>
  <c r="BZ31" i="5"/>
  <c r="BZ30" i="5"/>
  <c r="BZ29" i="5"/>
  <c r="BZ28" i="5"/>
  <c r="BZ27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BZ8" i="5"/>
  <c r="BZ7" i="5"/>
  <c r="BZ6" i="5"/>
  <c r="BZ5" i="5"/>
  <c r="BZ4" i="5"/>
  <c r="BZ3" i="5"/>
  <c r="BY51" i="5"/>
  <c r="BY50" i="5"/>
  <c r="BY49" i="5"/>
  <c r="BY48" i="5"/>
  <c r="BY47" i="5"/>
  <c r="BY46" i="5"/>
  <c r="BY45" i="5"/>
  <c r="BY44" i="5"/>
  <c r="BY43" i="5"/>
  <c r="BY42" i="5"/>
  <c r="BY41" i="5"/>
  <c r="BY40" i="5"/>
  <c r="BY39" i="5"/>
  <c r="BY38" i="5"/>
  <c r="BY37" i="5"/>
  <c r="BY36" i="5"/>
  <c r="BY35" i="5"/>
  <c r="BY34" i="5"/>
  <c r="BY33" i="5"/>
  <c r="BY32" i="5"/>
  <c r="BY31" i="5"/>
  <c r="BY30" i="5"/>
  <c r="BY29" i="5"/>
  <c r="BY28" i="5"/>
  <c r="BY27" i="5"/>
  <c r="BY26" i="5"/>
  <c r="BY25" i="5"/>
  <c r="BY24" i="5"/>
  <c r="BY23" i="5"/>
  <c r="BY22" i="5"/>
  <c r="BY21" i="5"/>
  <c r="BY20" i="5"/>
  <c r="BY19" i="5"/>
  <c r="BY18" i="5"/>
  <c r="BY17" i="5"/>
  <c r="BY16" i="5"/>
  <c r="BY15" i="5"/>
  <c r="BY14" i="5"/>
  <c r="BY13" i="5"/>
  <c r="BY12" i="5"/>
  <c r="BY11" i="5"/>
  <c r="BY10" i="5"/>
  <c r="BY9" i="5"/>
  <c r="BY8" i="5"/>
  <c r="BY7" i="5"/>
  <c r="BY6" i="5"/>
  <c r="BY5" i="5"/>
  <c r="BY4" i="5"/>
  <c r="BY3" i="5"/>
  <c r="BW51" i="5"/>
  <c r="BW50" i="5"/>
  <c r="BW49" i="5"/>
  <c r="BW48" i="5"/>
  <c r="BW47" i="5"/>
  <c r="BW46" i="5"/>
  <c r="BW45" i="5"/>
  <c r="BW44" i="5"/>
  <c r="BW43" i="5"/>
  <c r="BW42" i="5"/>
  <c r="BW41" i="5"/>
  <c r="BW40" i="5"/>
  <c r="BW39" i="5"/>
  <c r="BW38" i="5"/>
  <c r="BW37" i="5"/>
  <c r="BW36" i="5"/>
  <c r="BW35" i="5"/>
  <c r="BW34" i="5"/>
  <c r="BW33" i="5"/>
  <c r="BW32" i="5"/>
  <c r="BW31" i="5"/>
  <c r="BW30" i="5"/>
  <c r="BW29" i="5"/>
  <c r="BW28" i="5"/>
  <c r="BW27" i="5"/>
  <c r="BW26" i="5"/>
  <c r="BW25" i="5"/>
  <c r="BW24" i="5"/>
  <c r="BW23" i="5"/>
  <c r="BW22" i="5"/>
  <c r="BW21" i="5"/>
  <c r="BW20" i="5"/>
  <c r="BW19" i="5"/>
  <c r="BW18" i="5"/>
  <c r="BW17" i="5"/>
  <c r="BW16" i="5"/>
  <c r="BW15" i="5"/>
  <c r="BW14" i="5"/>
  <c r="BW13" i="5"/>
  <c r="BW12" i="5"/>
  <c r="BW11" i="5"/>
  <c r="BW10" i="5"/>
  <c r="BW9" i="5"/>
  <c r="BW8" i="5"/>
  <c r="BW7" i="5"/>
  <c r="BW6" i="5"/>
  <c r="BW5" i="5"/>
  <c r="BW4" i="5"/>
  <c r="BW3" i="5"/>
  <c r="CN51" i="33"/>
  <c r="CN50" i="33"/>
  <c r="CN49" i="33"/>
  <c r="CN48" i="33"/>
  <c r="CN47" i="33"/>
  <c r="CN46" i="33"/>
  <c r="CN45" i="33"/>
  <c r="CN44" i="33"/>
  <c r="CN43" i="33"/>
  <c r="CN42" i="33"/>
  <c r="CN41" i="33"/>
  <c r="CN40" i="33"/>
  <c r="CN39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N4" i="33"/>
  <c r="CN3" i="33"/>
  <c r="CM51" i="33"/>
  <c r="CM50" i="33"/>
  <c r="CM49" i="33"/>
  <c r="CM48" i="33"/>
  <c r="CM47" i="33"/>
  <c r="CM46" i="33"/>
  <c r="CM45" i="33"/>
  <c r="CM44" i="33"/>
  <c r="CM43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M4" i="33"/>
  <c r="CM3" i="33"/>
  <c r="CK51" i="33"/>
  <c r="CK50" i="33"/>
  <c r="CK49" i="33"/>
  <c r="CK48" i="33"/>
  <c r="CK47" i="33"/>
  <c r="CK46" i="33"/>
  <c r="CK45" i="33"/>
  <c r="CK44" i="33"/>
  <c r="CK43" i="33"/>
  <c r="CK42" i="33"/>
  <c r="CK41" i="33"/>
  <c r="CK40" i="33"/>
  <c r="CK39" i="33"/>
  <c r="CK38" i="33"/>
  <c r="CK37" i="33"/>
  <c r="CK36" i="33"/>
  <c r="CK35" i="33"/>
  <c r="CK34" i="33"/>
  <c r="CK33" i="33"/>
  <c r="CK32" i="33"/>
  <c r="CK31" i="33"/>
  <c r="CK30" i="33"/>
  <c r="CK29" i="33"/>
  <c r="CK28" i="33"/>
  <c r="CK27" i="33"/>
  <c r="CK26" i="33"/>
  <c r="CK25" i="33"/>
  <c r="CK24" i="33"/>
  <c r="CK23" i="33"/>
  <c r="CK22" i="33"/>
  <c r="CK21" i="33"/>
  <c r="CK20" i="33"/>
  <c r="CK19" i="33"/>
  <c r="CK18" i="33"/>
  <c r="CK17" i="33"/>
  <c r="CK16" i="33"/>
  <c r="CK15" i="33"/>
  <c r="CK14" i="33"/>
  <c r="CK13" i="33"/>
  <c r="CK12" i="33"/>
  <c r="CK11" i="33"/>
  <c r="CK10" i="33"/>
  <c r="CK9" i="33"/>
  <c r="CK8" i="33"/>
  <c r="CK7" i="33"/>
  <c r="CK6" i="33"/>
  <c r="CK5" i="33"/>
  <c r="CK4" i="33"/>
  <c r="CK3" i="33"/>
  <c r="CJ51" i="33"/>
  <c r="CJ50" i="33"/>
  <c r="CJ49" i="33"/>
  <c r="CJ48" i="33"/>
  <c r="CJ47" i="33"/>
  <c r="CJ46" i="33"/>
  <c r="CJ45" i="33"/>
  <c r="CJ44" i="33"/>
  <c r="CJ43" i="33"/>
  <c r="CJ42" i="33"/>
  <c r="CJ41" i="33"/>
  <c r="CJ40" i="33"/>
  <c r="CJ39" i="33"/>
  <c r="CJ38" i="33"/>
  <c r="CJ37" i="33"/>
  <c r="CJ36" i="33"/>
  <c r="CJ35" i="33"/>
  <c r="CJ34" i="33"/>
  <c r="CJ33" i="33"/>
  <c r="CJ32" i="33"/>
  <c r="CJ31" i="33"/>
  <c r="CJ30" i="33"/>
  <c r="CJ29" i="33"/>
  <c r="CJ28" i="33"/>
  <c r="CJ27" i="33"/>
  <c r="CJ26" i="33"/>
  <c r="CJ25" i="33"/>
  <c r="CJ24" i="33"/>
  <c r="CJ23" i="33"/>
  <c r="CJ22" i="33"/>
  <c r="CJ21" i="33"/>
  <c r="CJ20" i="33"/>
  <c r="CJ19" i="33"/>
  <c r="CJ18" i="33"/>
  <c r="CJ17" i="33"/>
  <c r="CJ16" i="33"/>
  <c r="CJ15" i="33"/>
  <c r="CJ14" i="33"/>
  <c r="CJ13" i="33"/>
  <c r="CJ12" i="33"/>
  <c r="CJ11" i="33"/>
  <c r="CJ10" i="33"/>
  <c r="CJ9" i="33"/>
  <c r="CJ8" i="33"/>
  <c r="CJ7" i="33"/>
  <c r="CJ6" i="33"/>
  <c r="CJ5" i="33"/>
  <c r="CJ4" i="33"/>
  <c r="CJ3" i="33"/>
  <c r="CI51" i="33"/>
  <c r="CI50" i="33"/>
  <c r="CI49" i="33"/>
  <c r="CI48" i="33"/>
  <c r="CI47" i="33"/>
  <c r="CI46" i="33"/>
  <c r="CI45" i="33"/>
  <c r="CI44" i="33"/>
  <c r="CI43" i="33"/>
  <c r="CI42" i="33"/>
  <c r="CI41" i="33"/>
  <c r="CI40" i="33"/>
  <c r="CI39" i="33"/>
  <c r="CI38" i="33"/>
  <c r="CI37" i="33"/>
  <c r="CI36" i="33"/>
  <c r="CI35" i="33"/>
  <c r="CI34" i="33"/>
  <c r="CI33" i="33"/>
  <c r="CI32" i="33"/>
  <c r="CI31" i="33"/>
  <c r="CI30" i="33"/>
  <c r="CI29" i="33"/>
  <c r="CI28" i="33"/>
  <c r="CI27" i="33"/>
  <c r="CI26" i="33"/>
  <c r="CI25" i="33"/>
  <c r="CI24" i="33"/>
  <c r="CI23" i="33"/>
  <c r="CI22" i="33"/>
  <c r="CI21" i="33"/>
  <c r="CI20" i="33"/>
  <c r="CI19" i="33"/>
  <c r="CI18" i="33"/>
  <c r="CI17" i="33"/>
  <c r="CI16" i="33"/>
  <c r="CI15" i="33"/>
  <c r="CI14" i="33"/>
  <c r="CI13" i="33"/>
  <c r="CI12" i="33"/>
  <c r="CI11" i="33"/>
  <c r="CI10" i="33"/>
  <c r="CI9" i="33"/>
  <c r="CI8" i="33"/>
  <c r="CI7" i="33"/>
  <c r="CI6" i="33"/>
  <c r="CI5" i="33"/>
  <c r="CI4" i="33"/>
  <c r="CI3" i="33"/>
  <c r="CH51" i="33"/>
  <c r="CH50" i="33"/>
  <c r="CH49" i="33"/>
  <c r="CH48" i="33"/>
  <c r="CH47" i="33"/>
  <c r="CH46" i="33"/>
  <c r="CH45" i="33"/>
  <c r="CH44" i="33"/>
  <c r="CH43" i="33"/>
  <c r="CH42" i="33"/>
  <c r="CH41" i="33"/>
  <c r="CH40" i="33"/>
  <c r="CH39" i="33"/>
  <c r="CH38" i="33"/>
  <c r="CH37" i="33"/>
  <c r="CH36" i="33"/>
  <c r="CH35" i="33"/>
  <c r="CH34" i="33"/>
  <c r="CH33" i="33"/>
  <c r="CH32" i="33"/>
  <c r="CH31" i="33"/>
  <c r="CH30" i="33"/>
  <c r="CH29" i="33"/>
  <c r="CH28" i="33"/>
  <c r="CH27" i="33"/>
  <c r="CH26" i="33"/>
  <c r="CH25" i="33"/>
  <c r="CH24" i="33"/>
  <c r="CH23" i="33"/>
  <c r="CH22" i="33"/>
  <c r="CH21" i="33"/>
  <c r="CH20" i="33"/>
  <c r="CH19" i="33"/>
  <c r="CH18" i="33"/>
  <c r="CH17" i="33"/>
  <c r="CH16" i="33"/>
  <c r="CH15" i="33"/>
  <c r="CH14" i="33"/>
  <c r="CH13" i="33"/>
  <c r="CH12" i="33"/>
  <c r="CH11" i="33"/>
  <c r="CH10" i="33"/>
  <c r="CH9" i="33"/>
  <c r="CH8" i="33"/>
  <c r="CH7" i="33"/>
  <c r="CH6" i="33"/>
  <c r="CH5" i="33"/>
  <c r="CH4" i="33"/>
  <c r="CH3" i="33"/>
  <c r="CG51" i="33"/>
  <c r="CG50" i="33"/>
  <c r="CG49" i="33"/>
  <c r="CG48" i="33"/>
  <c r="CG47" i="33"/>
  <c r="CG46" i="33"/>
  <c r="CG45" i="33"/>
  <c r="CG44" i="33"/>
  <c r="CG43" i="33"/>
  <c r="CG42" i="33"/>
  <c r="CG41" i="33"/>
  <c r="CG40" i="33"/>
  <c r="CG39" i="33"/>
  <c r="CG38" i="33"/>
  <c r="CG37" i="33"/>
  <c r="CG36" i="33"/>
  <c r="CG35" i="33"/>
  <c r="CG34" i="33"/>
  <c r="CG33" i="33"/>
  <c r="CG32" i="33"/>
  <c r="CG31" i="33"/>
  <c r="CG30" i="33"/>
  <c r="CG29" i="33"/>
  <c r="CG28" i="33"/>
  <c r="CG27" i="33"/>
  <c r="CG26" i="33"/>
  <c r="CG25" i="33"/>
  <c r="CG24" i="33"/>
  <c r="CG23" i="33"/>
  <c r="CG22" i="33"/>
  <c r="CG21" i="33"/>
  <c r="CG20" i="33"/>
  <c r="CG19" i="33"/>
  <c r="CG18" i="33"/>
  <c r="CG17" i="33"/>
  <c r="CG16" i="33"/>
  <c r="CG15" i="33"/>
  <c r="CG14" i="33"/>
  <c r="CG13" i="33"/>
  <c r="CG12" i="33"/>
  <c r="CG11" i="33"/>
  <c r="CG10" i="33"/>
  <c r="CG9" i="33"/>
  <c r="CG8" i="33"/>
  <c r="CG7" i="33"/>
  <c r="CG6" i="33"/>
  <c r="CG5" i="33"/>
  <c r="CG4" i="33"/>
  <c r="CG3" i="33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G57" i="4"/>
  <c r="CG58" i="4"/>
  <c r="CG59" i="4"/>
  <c r="CD59" i="4"/>
  <c r="J66" i="9"/>
  <c r="R17" i="20"/>
  <c r="E13" i="20"/>
  <c r="CV3" i="14"/>
  <c r="CW3" i="14"/>
  <c r="CX3" i="14"/>
  <c r="CY3" i="14"/>
  <c r="CV4" i="14"/>
  <c r="CW4" i="14"/>
  <c r="CX4" i="14"/>
  <c r="CY4" i="14"/>
  <c r="CV5" i="14"/>
  <c r="CW5" i="14"/>
  <c r="CX5" i="14"/>
  <c r="CY5" i="14"/>
  <c r="CV6" i="14"/>
  <c r="CW6" i="14"/>
  <c r="CX6" i="14"/>
  <c r="CY6" i="14"/>
  <c r="CV7" i="14"/>
  <c r="CW7" i="14"/>
  <c r="CX7" i="14"/>
  <c r="CY7" i="14"/>
  <c r="CV8" i="14"/>
  <c r="CW8" i="14"/>
  <c r="CX8" i="14"/>
  <c r="CY8" i="14"/>
  <c r="CV9" i="14"/>
  <c r="CW9" i="14"/>
  <c r="CX9" i="14"/>
  <c r="CY9" i="14"/>
  <c r="CV10" i="14"/>
  <c r="CW10" i="14"/>
  <c r="CX10" i="14"/>
  <c r="CY10" i="14"/>
  <c r="CV11" i="14"/>
  <c r="CW11" i="14"/>
  <c r="CX11" i="14"/>
  <c r="CY11" i="14"/>
  <c r="CV12" i="14"/>
  <c r="CW12" i="14"/>
  <c r="CX12" i="14"/>
  <c r="CY12" i="14"/>
  <c r="CV13" i="14"/>
  <c r="CW13" i="14"/>
  <c r="CX13" i="14"/>
  <c r="CY13" i="14"/>
  <c r="CV14" i="14"/>
  <c r="CW14" i="14"/>
  <c r="CX14" i="14"/>
  <c r="CY14" i="14"/>
  <c r="CV15" i="14"/>
  <c r="CW15" i="14"/>
  <c r="CX15" i="14"/>
  <c r="CY15" i="14"/>
  <c r="CV16" i="14"/>
  <c r="CW16" i="14"/>
  <c r="CX16" i="14"/>
  <c r="CY16" i="14"/>
  <c r="CV17" i="14"/>
  <c r="CW17" i="14"/>
  <c r="CX17" i="14"/>
  <c r="CY17" i="14"/>
  <c r="CV18" i="14"/>
  <c r="CW18" i="14"/>
  <c r="CX18" i="14"/>
  <c r="CY18" i="14"/>
  <c r="CV19" i="14"/>
  <c r="CW19" i="14"/>
  <c r="CX19" i="14"/>
  <c r="CY19" i="14"/>
  <c r="CV20" i="14"/>
  <c r="CW20" i="14"/>
  <c r="CX20" i="14"/>
  <c r="CY20" i="14"/>
  <c r="CV21" i="14"/>
  <c r="CW21" i="14"/>
  <c r="CX21" i="14"/>
  <c r="CY21" i="14"/>
  <c r="CV22" i="14"/>
  <c r="CW22" i="14"/>
  <c r="CX22" i="14"/>
  <c r="CY22" i="14"/>
  <c r="CV23" i="14"/>
  <c r="CW23" i="14"/>
  <c r="CX23" i="14"/>
  <c r="CY23" i="14"/>
  <c r="CV24" i="14"/>
  <c r="CW24" i="14"/>
  <c r="CX24" i="14"/>
  <c r="CY24" i="14"/>
  <c r="CV25" i="14"/>
  <c r="CW25" i="14"/>
  <c r="CX25" i="14"/>
  <c r="CY25" i="14"/>
  <c r="CV26" i="14"/>
  <c r="CW26" i="14"/>
  <c r="CX26" i="14"/>
  <c r="CY26" i="14"/>
  <c r="CV27" i="14"/>
  <c r="CW27" i="14"/>
  <c r="CX27" i="14"/>
  <c r="CY27" i="14"/>
  <c r="CV28" i="14"/>
  <c r="CW28" i="14"/>
  <c r="CX28" i="14"/>
  <c r="CY28" i="14"/>
  <c r="CV29" i="14"/>
  <c r="CW29" i="14"/>
  <c r="CX29" i="14"/>
  <c r="CY29" i="14"/>
  <c r="CV30" i="14"/>
  <c r="CW30" i="14"/>
  <c r="CX30" i="14"/>
  <c r="CY30" i="14"/>
  <c r="CV31" i="14"/>
  <c r="CW31" i="14"/>
  <c r="CX31" i="14"/>
  <c r="CY31" i="14"/>
  <c r="CV32" i="14"/>
  <c r="CW32" i="14"/>
  <c r="CX32" i="14"/>
  <c r="CY32" i="14"/>
  <c r="CV33" i="14"/>
  <c r="CW33" i="14"/>
  <c r="CX33" i="14"/>
  <c r="CY33" i="14"/>
  <c r="CV34" i="14"/>
  <c r="CW34" i="14"/>
  <c r="CX34" i="14"/>
  <c r="CY34" i="14"/>
  <c r="CV35" i="14"/>
  <c r="CW35" i="14"/>
  <c r="CX35" i="14"/>
  <c r="CY35" i="14"/>
  <c r="CV36" i="14"/>
  <c r="CW36" i="14"/>
  <c r="CX36" i="14"/>
  <c r="CY36" i="14"/>
  <c r="CV37" i="14"/>
  <c r="CW37" i="14"/>
  <c r="CX37" i="14"/>
  <c r="CY37" i="14"/>
  <c r="CV38" i="14"/>
  <c r="CW38" i="14"/>
  <c r="CX38" i="14"/>
  <c r="CY38" i="14"/>
  <c r="CV39" i="14"/>
  <c r="CW39" i="14"/>
  <c r="CX39" i="14"/>
  <c r="CY39" i="14"/>
  <c r="CV40" i="14"/>
  <c r="CW40" i="14"/>
  <c r="CX40" i="14"/>
  <c r="CY40" i="14"/>
  <c r="CV41" i="14"/>
  <c r="CW41" i="14"/>
  <c r="CX41" i="14"/>
  <c r="CY41" i="14"/>
  <c r="CV42" i="14"/>
  <c r="CW42" i="14"/>
  <c r="CX42" i="14"/>
  <c r="CY42" i="14"/>
  <c r="CV43" i="14"/>
  <c r="CW43" i="14"/>
  <c r="CX43" i="14"/>
  <c r="CY43" i="14"/>
  <c r="CV44" i="14"/>
  <c r="CW44" i="14"/>
  <c r="CX44" i="14"/>
  <c r="CY44" i="14"/>
  <c r="CV45" i="14"/>
  <c r="CW45" i="14"/>
  <c r="CX45" i="14"/>
  <c r="CY45" i="14"/>
  <c r="CV46" i="14"/>
  <c r="CW46" i="14"/>
  <c r="CX46" i="14"/>
  <c r="CY46" i="14"/>
  <c r="CV47" i="14"/>
  <c r="CW47" i="14"/>
  <c r="CX47" i="14"/>
  <c r="CY47" i="14"/>
  <c r="CV48" i="14"/>
  <c r="CW48" i="14"/>
  <c r="CX48" i="14"/>
  <c r="CY48" i="14"/>
  <c r="CV49" i="14"/>
  <c r="CW49" i="14"/>
  <c r="CX49" i="14"/>
  <c r="CY49" i="14"/>
  <c r="CV50" i="14"/>
  <c r="CW50" i="14"/>
  <c r="CX50" i="14"/>
  <c r="CY50" i="14"/>
  <c r="CV51" i="14"/>
  <c r="CW51" i="14"/>
  <c r="CX51" i="14"/>
  <c r="CY51" i="14"/>
  <c r="CV63" i="12"/>
  <c r="S61" i="34"/>
  <c r="Q61" i="33"/>
  <c r="M62" i="33"/>
  <c r="L62" i="33"/>
  <c r="M61" i="33"/>
  <c r="L61" i="33"/>
  <c r="N62" i="27"/>
  <c r="O62" i="27"/>
  <c r="P62" i="27"/>
  <c r="Q62" i="9"/>
  <c r="P62" i="9"/>
  <c r="O62" i="9"/>
  <c r="Q61" i="9"/>
  <c r="P61" i="9"/>
  <c r="CX61" i="9" s="1"/>
  <c r="O61" i="9"/>
  <c r="CI4" i="5"/>
  <c r="CJ4" i="5"/>
  <c r="CI5" i="5"/>
  <c r="CJ5" i="5"/>
  <c r="CI6" i="5"/>
  <c r="CJ6" i="5"/>
  <c r="CI7" i="5"/>
  <c r="CJ7" i="5"/>
  <c r="CI8" i="5"/>
  <c r="CJ8" i="5"/>
  <c r="CI9" i="5"/>
  <c r="CJ9" i="5"/>
  <c r="CI10" i="5"/>
  <c r="CJ10" i="5"/>
  <c r="CI11" i="5"/>
  <c r="CJ11" i="5"/>
  <c r="CI12" i="5"/>
  <c r="CJ12" i="5"/>
  <c r="CI13" i="5"/>
  <c r="CJ13" i="5"/>
  <c r="CI14" i="5"/>
  <c r="CJ14" i="5"/>
  <c r="CI15" i="5"/>
  <c r="CJ15" i="5"/>
  <c r="CI16" i="5"/>
  <c r="CJ16" i="5"/>
  <c r="CI17" i="5"/>
  <c r="CJ17" i="5"/>
  <c r="CI18" i="5"/>
  <c r="CJ18" i="5"/>
  <c r="CI19" i="5"/>
  <c r="CJ19" i="5"/>
  <c r="CI20" i="5"/>
  <c r="CJ20" i="5"/>
  <c r="CI21" i="5"/>
  <c r="CJ21" i="5"/>
  <c r="CI22" i="5"/>
  <c r="CJ22" i="5"/>
  <c r="CI23" i="5"/>
  <c r="CJ23" i="5"/>
  <c r="CI24" i="5"/>
  <c r="CJ24" i="5"/>
  <c r="CI25" i="5"/>
  <c r="CJ25" i="5"/>
  <c r="CI26" i="5"/>
  <c r="CJ26" i="5"/>
  <c r="CI27" i="5"/>
  <c r="CJ27" i="5"/>
  <c r="CI28" i="5"/>
  <c r="CJ28" i="5"/>
  <c r="CI29" i="5"/>
  <c r="CJ29" i="5"/>
  <c r="CI30" i="5"/>
  <c r="CJ30" i="5"/>
  <c r="CI31" i="5"/>
  <c r="CJ31" i="5"/>
  <c r="CI32" i="5"/>
  <c r="CJ32" i="5"/>
  <c r="CI33" i="5"/>
  <c r="CJ33" i="5"/>
  <c r="CI34" i="5"/>
  <c r="CJ34" i="5"/>
  <c r="CI35" i="5"/>
  <c r="CJ35" i="5"/>
  <c r="CI36" i="5"/>
  <c r="CJ36" i="5"/>
  <c r="CI37" i="5"/>
  <c r="CJ37" i="5"/>
  <c r="CI38" i="5"/>
  <c r="CJ38" i="5"/>
  <c r="CI39" i="5"/>
  <c r="CJ39" i="5"/>
  <c r="CI40" i="5"/>
  <c r="CJ40" i="5"/>
  <c r="CI41" i="5"/>
  <c r="CJ41" i="5"/>
  <c r="CI42" i="5"/>
  <c r="CJ42" i="5"/>
  <c r="CI43" i="5"/>
  <c r="CJ43" i="5"/>
  <c r="CI44" i="5"/>
  <c r="CJ44" i="5"/>
  <c r="CI45" i="5"/>
  <c r="CJ45" i="5"/>
  <c r="CI46" i="5"/>
  <c r="CJ46" i="5"/>
  <c r="CI47" i="5"/>
  <c r="CJ47" i="5"/>
  <c r="CI48" i="5"/>
  <c r="CJ48" i="5"/>
  <c r="CI49" i="5"/>
  <c r="CJ49" i="5"/>
  <c r="CI50" i="5"/>
  <c r="CJ50" i="5"/>
  <c r="CI51" i="5"/>
  <c r="CJ51" i="5"/>
  <c r="CJ3" i="5"/>
  <c r="CI3" i="5"/>
  <c r="CQ4" i="3"/>
  <c r="CR4" i="3"/>
  <c r="CS4" i="3"/>
  <c r="CQ5" i="3"/>
  <c r="CR5" i="3"/>
  <c r="CS5" i="3"/>
  <c r="CQ6" i="3"/>
  <c r="CR6" i="3"/>
  <c r="CS6" i="3"/>
  <c r="CQ7" i="3"/>
  <c r="CR7" i="3"/>
  <c r="CS7" i="3"/>
  <c r="CQ8" i="3"/>
  <c r="CR8" i="3"/>
  <c r="CS8" i="3"/>
  <c r="CQ9" i="3"/>
  <c r="CR9" i="3"/>
  <c r="CS9" i="3"/>
  <c r="CQ10" i="3"/>
  <c r="CR10" i="3"/>
  <c r="CS10" i="3"/>
  <c r="CQ11" i="3"/>
  <c r="CR11" i="3"/>
  <c r="CS11" i="3"/>
  <c r="CQ12" i="3"/>
  <c r="CR12" i="3"/>
  <c r="CS12" i="3"/>
  <c r="CQ13" i="3"/>
  <c r="CR13" i="3"/>
  <c r="CS13" i="3"/>
  <c r="CQ14" i="3"/>
  <c r="CR14" i="3"/>
  <c r="CS14" i="3"/>
  <c r="CQ15" i="3"/>
  <c r="CR15" i="3"/>
  <c r="CS15" i="3"/>
  <c r="CQ16" i="3"/>
  <c r="CR16" i="3"/>
  <c r="CS16" i="3"/>
  <c r="CQ17" i="3"/>
  <c r="CR17" i="3"/>
  <c r="CS17" i="3"/>
  <c r="CQ18" i="3"/>
  <c r="CR18" i="3"/>
  <c r="CS18" i="3"/>
  <c r="CQ19" i="3"/>
  <c r="CR19" i="3"/>
  <c r="CS19" i="3"/>
  <c r="CQ20" i="3"/>
  <c r="CR20" i="3"/>
  <c r="CS20" i="3"/>
  <c r="CQ21" i="3"/>
  <c r="CR21" i="3"/>
  <c r="CS21" i="3"/>
  <c r="CQ22" i="3"/>
  <c r="CR22" i="3"/>
  <c r="CS22" i="3"/>
  <c r="CQ23" i="3"/>
  <c r="CR23" i="3"/>
  <c r="CS23" i="3"/>
  <c r="CQ24" i="3"/>
  <c r="CR24" i="3"/>
  <c r="CS24" i="3"/>
  <c r="CQ25" i="3"/>
  <c r="CR25" i="3"/>
  <c r="CS25" i="3"/>
  <c r="CQ26" i="3"/>
  <c r="CR26" i="3"/>
  <c r="CS26" i="3"/>
  <c r="CQ27" i="3"/>
  <c r="CR27" i="3"/>
  <c r="CS27" i="3"/>
  <c r="CQ28" i="3"/>
  <c r="CR28" i="3"/>
  <c r="CS28" i="3"/>
  <c r="CQ29" i="3"/>
  <c r="CR29" i="3"/>
  <c r="CS29" i="3"/>
  <c r="CQ30" i="3"/>
  <c r="CR30" i="3"/>
  <c r="CS30" i="3"/>
  <c r="CQ31" i="3"/>
  <c r="CR31" i="3"/>
  <c r="CS31" i="3"/>
  <c r="CQ32" i="3"/>
  <c r="CR32" i="3"/>
  <c r="CS32" i="3"/>
  <c r="CQ33" i="3"/>
  <c r="CR33" i="3"/>
  <c r="CS33" i="3"/>
  <c r="CQ34" i="3"/>
  <c r="CR34" i="3"/>
  <c r="CS34" i="3"/>
  <c r="CQ35" i="3"/>
  <c r="CR35" i="3"/>
  <c r="CS35" i="3"/>
  <c r="CQ36" i="3"/>
  <c r="CR36" i="3"/>
  <c r="CS36" i="3"/>
  <c r="CQ37" i="3"/>
  <c r="CR37" i="3"/>
  <c r="CS37" i="3"/>
  <c r="CQ38" i="3"/>
  <c r="CR38" i="3"/>
  <c r="CS38" i="3"/>
  <c r="CQ39" i="3"/>
  <c r="CR39" i="3"/>
  <c r="CS39" i="3"/>
  <c r="CQ40" i="3"/>
  <c r="CR40" i="3"/>
  <c r="CS40" i="3"/>
  <c r="CQ41" i="3"/>
  <c r="CR41" i="3"/>
  <c r="CS41" i="3"/>
  <c r="CQ42" i="3"/>
  <c r="CR42" i="3"/>
  <c r="CS42" i="3"/>
  <c r="CQ43" i="3"/>
  <c r="CR43" i="3"/>
  <c r="CS43" i="3"/>
  <c r="CQ44" i="3"/>
  <c r="CR44" i="3"/>
  <c r="CS44" i="3"/>
  <c r="CQ45" i="3"/>
  <c r="CR45" i="3"/>
  <c r="CS45" i="3"/>
  <c r="CQ46" i="3"/>
  <c r="CR46" i="3"/>
  <c r="CS46" i="3"/>
  <c r="CQ47" i="3"/>
  <c r="CR47" i="3"/>
  <c r="CS47" i="3"/>
  <c r="CQ48" i="3"/>
  <c r="CR48" i="3"/>
  <c r="CS48" i="3"/>
  <c r="CQ49" i="3"/>
  <c r="CR49" i="3"/>
  <c r="CS49" i="3"/>
  <c r="CQ50" i="3"/>
  <c r="CR50" i="3"/>
  <c r="CS50" i="3"/>
  <c r="CQ51" i="3"/>
  <c r="CR51" i="3"/>
  <c r="CS51" i="3"/>
  <c r="CQ52" i="3"/>
  <c r="CR52" i="3"/>
  <c r="CS52" i="3"/>
  <c r="CQ53" i="3"/>
  <c r="CR53" i="3"/>
  <c r="CS53" i="3"/>
  <c r="CQ54" i="3"/>
  <c r="CR54" i="3"/>
  <c r="CS54" i="3"/>
  <c r="CQ55" i="3"/>
  <c r="CR55" i="3"/>
  <c r="CS55" i="3"/>
  <c r="CQ56" i="3"/>
  <c r="CR56" i="3"/>
  <c r="CS56" i="3"/>
  <c r="CQ57" i="3"/>
  <c r="CR57" i="3"/>
  <c r="CS57" i="3"/>
  <c r="CQ58" i="3"/>
  <c r="CR58" i="3"/>
  <c r="CS58" i="3"/>
  <c r="CS3" i="3"/>
  <c r="CR3" i="3"/>
  <c r="CQ3" i="3"/>
  <c r="BA13" i="32"/>
  <c r="K69" i="12"/>
  <c r="G69" i="12"/>
  <c r="C69" i="12"/>
  <c r="D69" i="12"/>
  <c r="E69" i="12"/>
  <c r="F69" i="12"/>
  <c r="H69" i="12"/>
  <c r="I69" i="12"/>
  <c r="J69" i="12"/>
  <c r="L69" i="12"/>
  <c r="B69" i="12"/>
  <c r="H62" i="34"/>
  <c r="G62" i="34"/>
  <c r="F62" i="34"/>
  <c r="E62" i="34"/>
  <c r="D62" i="34"/>
  <c r="C62" i="34"/>
  <c r="B62" i="34"/>
  <c r="H61" i="34"/>
  <c r="G61" i="34"/>
  <c r="F61" i="34"/>
  <c r="E61" i="34"/>
  <c r="D61" i="34"/>
  <c r="C61" i="34"/>
  <c r="B61" i="34"/>
  <c r="K62" i="33"/>
  <c r="J62" i="33"/>
  <c r="I62" i="33"/>
  <c r="H62" i="33"/>
  <c r="H16" i="21"/>
  <c r="G62" i="33"/>
  <c r="G16" i="21"/>
  <c r="F62" i="33"/>
  <c r="F16" i="21"/>
  <c r="E62" i="33"/>
  <c r="E16" i="21"/>
  <c r="D62" i="33"/>
  <c r="D16" i="21"/>
  <c r="C62" i="33"/>
  <c r="C16" i="21"/>
  <c r="B62" i="33"/>
  <c r="B16" i="21"/>
  <c r="CA61" i="33"/>
  <c r="BY61" i="33"/>
  <c r="BX61" i="33"/>
  <c r="BW61" i="33"/>
  <c r="K61" i="33"/>
  <c r="J61" i="33"/>
  <c r="I61" i="33"/>
  <c r="H61" i="33"/>
  <c r="G61" i="33"/>
  <c r="F61" i="33"/>
  <c r="E61" i="33"/>
  <c r="D61" i="33"/>
  <c r="C61" i="33"/>
  <c r="B61" i="33"/>
  <c r="CN60" i="33"/>
  <c r="CN59" i="33"/>
  <c r="CN58" i="33"/>
  <c r="CN57" i="33"/>
  <c r="CN56" i="33"/>
  <c r="CN55" i="33"/>
  <c r="CN54" i="33"/>
  <c r="CN53" i="33"/>
  <c r="CN52" i="33"/>
  <c r="CF60" i="11"/>
  <c r="CF59" i="11"/>
  <c r="CF58" i="11"/>
  <c r="CF57" i="11"/>
  <c r="CF56" i="11"/>
  <c r="CF55" i="11"/>
  <c r="AY18" i="32"/>
  <c r="S15" i="20"/>
  <c r="AX18" i="32"/>
  <c r="R15" i="20"/>
  <c r="AW18" i="32"/>
  <c r="Q15" i="20"/>
  <c r="AV18" i="32"/>
  <c r="AU18" i="32"/>
  <c r="AT18" i="32"/>
  <c r="AS18" i="32"/>
  <c r="AR18" i="32"/>
  <c r="AQ18" i="32"/>
  <c r="AP18" i="32"/>
  <c r="AO18" i="32"/>
  <c r="AN18" i="32"/>
  <c r="P15" i="20"/>
  <c r="AM18" i="32"/>
  <c r="AL18" i="32"/>
  <c r="AK18" i="32"/>
  <c r="O15" i="20"/>
  <c r="AJ18" i="32"/>
  <c r="N15" i="20"/>
  <c r="AI18" i="32"/>
  <c r="M15" i="20"/>
  <c r="AH18" i="32"/>
  <c r="AG18" i="32"/>
  <c r="C18" i="32"/>
  <c r="B18" i="32"/>
  <c r="CG48" i="8"/>
  <c r="CF48" i="8"/>
  <c r="CE48" i="8"/>
  <c r="CD48" i="8"/>
  <c r="CC48" i="8"/>
  <c r="CB48" i="8"/>
  <c r="CA48" i="8"/>
  <c r="CG47" i="8"/>
  <c r="CF47" i="8"/>
  <c r="CE47" i="8"/>
  <c r="CD47" i="8"/>
  <c r="CC47" i="8"/>
  <c r="CB47" i="8"/>
  <c r="CA47" i="8"/>
  <c r="BZ47" i="8"/>
  <c r="CG46" i="8"/>
  <c r="CF46" i="8"/>
  <c r="CE46" i="8"/>
  <c r="CD46" i="8"/>
  <c r="CC46" i="8"/>
  <c r="CB46" i="8"/>
  <c r="CA46" i="8"/>
  <c r="BZ46" i="8"/>
  <c r="CG45" i="8"/>
  <c r="CF45" i="8"/>
  <c r="CE45" i="8"/>
  <c r="CD45" i="8"/>
  <c r="CC45" i="8"/>
  <c r="CB45" i="8"/>
  <c r="CA45" i="8"/>
  <c r="BZ45" i="8"/>
  <c r="CG44" i="8"/>
  <c r="CF44" i="8"/>
  <c r="CE44" i="8"/>
  <c r="CD44" i="8"/>
  <c r="CC44" i="8"/>
  <c r="CB44" i="8"/>
  <c r="CA44" i="8"/>
  <c r="BZ44" i="8"/>
  <c r="CG43" i="8"/>
  <c r="CF43" i="8"/>
  <c r="CE43" i="8"/>
  <c r="CD43" i="8"/>
  <c r="CC43" i="8"/>
  <c r="CB43" i="8"/>
  <c r="CA43" i="8"/>
  <c r="BZ43" i="8"/>
  <c r="CG42" i="8"/>
  <c r="CF42" i="8"/>
  <c r="CE42" i="8"/>
  <c r="CD42" i="8"/>
  <c r="CC42" i="8"/>
  <c r="CB42" i="8"/>
  <c r="CA42" i="8"/>
  <c r="BZ42" i="8"/>
  <c r="CG41" i="8"/>
  <c r="CF41" i="8"/>
  <c r="CE41" i="8"/>
  <c r="CD41" i="8"/>
  <c r="CC41" i="8"/>
  <c r="CB41" i="8"/>
  <c r="CA41" i="8"/>
  <c r="BZ41" i="8"/>
  <c r="CG40" i="8"/>
  <c r="CF40" i="8"/>
  <c r="CE40" i="8"/>
  <c r="CD40" i="8"/>
  <c r="CC40" i="8"/>
  <c r="CB40" i="8"/>
  <c r="CA40" i="8"/>
  <c r="BZ40" i="8"/>
  <c r="CG39" i="8"/>
  <c r="CF39" i="8"/>
  <c r="CE39" i="8"/>
  <c r="CD39" i="8"/>
  <c r="CC39" i="8"/>
  <c r="CB39" i="8"/>
  <c r="CA39" i="8"/>
  <c r="BZ39" i="8"/>
  <c r="CG38" i="8"/>
  <c r="CF38" i="8"/>
  <c r="CE38" i="8"/>
  <c r="CD38" i="8"/>
  <c r="CC38" i="8"/>
  <c r="CB38" i="8"/>
  <c r="CA38" i="8"/>
  <c r="BZ38" i="8"/>
  <c r="CG37" i="8"/>
  <c r="CF37" i="8"/>
  <c r="CE37" i="8"/>
  <c r="CD37" i="8"/>
  <c r="CC37" i="8"/>
  <c r="CB37" i="8"/>
  <c r="CA37" i="8"/>
  <c r="BZ37" i="8"/>
  <c r="CG36" i="8"/>
  <c r="CF36" i="8"/>
  <c r="CE36" i="8"/>
  <c r="CD36" i="8"/>
  <c r="CC36" i="8"/>
  <c r="CB36" i="8"/>
  <c r="CA36" i="8"/>
  <c r="BZ36" i="8"/>
  <c r="CG35" i="8"/>
  <c r="CF35" i="8"/>
  <c r="CE35" i="8"/>
  <c r="CD35" i="8"/>
  <c r="CC35" i="8"/>
  <c r="CB35" i="8"/>
  <c r="CA35" i="8"/>
  <c r="BZ35" i="8"/>
  <c r="CG34" i="8"/>
  <c r="CF34" i="8"/>
  <c r="CE34" i="8"/>
  <c r="CD34" i="8"/>
  <c r="CC34" i="8"/>
  <c r="CB34" i="8"/>
  <c r="CA34" i="8"/>
  <c r="BZ34" i="8"/>
  <c r="CG33" i="8"/>
  <c r="CF33" i="8"/>
  <c r="CE33" i="8"/>
  <c r="CD33" i="8"/>
  <c r="CC33" i="8"/>
  <c r="CB33" i="8"/>
  <c r="CA33" i="8"/>
  <c r="BZ33" i="8"/>
  <c r="CG32" i="8"/>
  <c r="CF32" i="8"/>
  <c r="CE32" i="8"/>
  <c r="CD32" i="8"/>
  <c r="CC32" i="8"/>
  <c r="CB32" i="8"/>
  <c r="CA32" i="8"/>
  <c r="BZ32" i="8"/>
  <c r="CG31" i="8"/>
  <c r="CF31" i="8"/>
  <c r="CE31" i="8"/>
  <c r="CD31" i="8"/>
  <c r="CC31" i="8"/>
  <c r="CB31" i="8"/>
  <c r="CA31" i="8"/>
  <c r="BZ31" i="8"/>
  <c r="CG30" i="8"/>
  <c r="CF30" i="8"/>
  <c r="CE30" i="8"/>
  <c r="CD30" i="8"/>
  <c r="CC30" i="8"/>
  <c r="CB30" i="8"/>
  <c r="CA30" i="8"/>
  <c r="BZ30" i="8"/>
  <c r="CG29" i="8"/>
  <c r="CF29" i="8"/>
  <c r="CE29" i="8"/>
  <c r="CD29" i="8"/>
  <c r="CC29" i="8"/>
  <c r="CB29" i="8"/>
  <c r="CA29" i="8"/>
  <c r="BZ29" i="8"/>
  <c r="CG28" i="8"/>
  <c r="CF28" i="8"/>
  <c r="CE28" i="8"/>
  <c r="CD28" i="8"/>
  <c r="CC28" i="8"/>
  <c r="CB28" i="8"/>
  <c r="CA28" i="8"/>
  <c r="BZ28" i="8"/>
  <c r="CG27" i="8"/>
  <c r="CF27" i="8"/>
  <c r="CE27" i="8"/>
  <c r="CD27" i="8"/>
  <c r="CC27" i="8"/>
  <c r="CB27" i="8"/>
  <c r="CA27" i="8"/>
  <c r="BZ27" i="8"/>
  <c r="CG26" i="8"/>
  <c r="CF26" i="8"/>
  <c r="CE26" i="8"/>
  <c r="CD26" i="8"/>
  <c r="CC26" i="8"/>
  <c r="CB26" i="8"/>
  <c r="CA26" i="8"/>
  <c r="BZ26" i="8"/>
  <c r="CG25" i="8"/>
  <c r="CF25" i="8"/>
  <c r="CE25" i="8"/>
  <c r="CD25" i="8"/>
  <c r="CC25" i="8"/>
  <c r="CB25" i="8"/>
  <c r="CA25" i="8"/>
  <c r="BZ25" i="8"/>
  <c r="CG24" i="8"/>
  <c r="CF24" i="8"/>
  <c r="CE24" i="8"/>
  <c r="CD24" i="8"/>
  <c r="CC24" i="8"/>
  <c r="CB24" i="8"/>
  <c r="CA24" i="8"/>
  <c r="BZ24" i="8"/>
  <c r="CG23" i="8"/>
  <c r="CF23" i="8"/>
  <c r="CE23" i="8"/>
  <c r="CD23" i="8"/>
  <c r="CC23" i="8"/>
  <c r="CB23" i="8"/>
  <c r="CA23" i="8"/>
  <c r="BZ23" i="8"/>
  <c r="CG22" i="8"/>
  <c r="CF22" i="8"/>
  <c r="CE22" i="8"/>
  <c r="CD22" i="8"/>
  <c r="CC22" i="8"/>
  <c r="CB22" i="8"/>
  <c r="CA22" i="8"/>
  <c r="BZ22" i="8"/>
  <c r="CG21" i="8"/>
  <c r="CF21" i="8"/>
  <c r="CE21" i="8"/>
  <c r="CD21" i="8"/>
  <c r="CC21" i="8"/>
  <c r="CB21" i="8"/>
  <c r="CA21" i="8"/>
  <c r="BZ21" i="8"/>
  <c r="CG20" i="8"/>
  <c r="CF20" i="8"/>
  <c r="CE20" i="8"/>
  <c r="CD20" i="8"/>
  <c r="CC20" i="8"/>
  <c r="CB20" i="8"/>
  <c r="CA20" i="8"/>
  <c r="BZ20" i="8"/>
  <c r="CG19" i="8"/>
  <c r="CF19" i="8"/>
  <c r="CE19" i="8"/>
  <c r="CD19" i="8"/>
  <c r="CC19" i="8"/>
  <c r="CB19" i="8"/>
  <c r="CA19" i="8"/>
  <c r="BZ19" i="8"/>
  <c r="CG18" i="8"/>
  <c r="CF18" i="8"/>
  <c r="CE18" i="8"/>
  <c r="CD18" i="8"/>
  <c r="CC18" i="8"/>
  <c r="CB18" i="8"/>
  <c r="CA18" i="8"/>
  <c r="BZ18" i="8"/>
  <c r="CG17" i="8"/>
  <c r="CF17" i="8"/>
  <c r="CE17" i="8"/>
  <c r="CD17" i="8"/>
  <c r="CC17" i="8"/>
  <c r="CB17" i="8"/>
  <c r="CA17" i="8"/>
  <c r="BZ17" i="8"/>
  <c r="CG16" i="8"/>
  <c r="CF16" i="8"/>
  <c r="CE16" i="8"/>
  <c r="CD16" i="8"/>
  <c r="CC16" i="8"/>
  <c r="CB16" i="8"/>
  <c r="CA16" i="8"/>
  <c r="BZ16" i="8"/>
  <c r="CG15" i="8"/>
  <c r="CF15" i="8"/>
  <c r="CE15" i="8"/>
  <c r="CD15" i="8"/>
  <c r="CC15" i="8"/>
  <c r="CB15" i="8"/>
  <c r="CA15" i="8"/>
  <c r="BZ15" i="8"/>
  <c r="CG14" i="8"/>
  <c r="CF14" i="8"/>
  <c r="CE14" i="8"/>
  <c r="CD14" i="8"/>
  <c r="CC14" i="8"/>
  <c r="CB14" i="8"/>
  <c r="CA14" i="8"/>
  <c r="BZ14" i="8"/>
  <c r="CG13" i="8"/>
  <c r="CF13" i="8"/>
  <c r="CE13" i="8"/>
  <c r="CD13" i="8"/>
  <c r="CC13" i="8"/>
  <c r="CB13" i="8"/>
  <c r="CA13" i="8"/>
  <c r="BZ13" i="8"/>
  <c r="CG12" i="8"/>
  <c r="CF12" i="8"/>
  <c r="CE12" i="8"/>
  <c r="CD12" i="8"/>
  <c r="CC12" i="8"/>
  <c r="CB12" i="8"/>
  <c r="CA12" i="8"/>
  <c r="BZ12" i="8"/>
  <c r="CG11" i="8"/>
  <c r="CF11" i="8"/>
  <c r="CE11" i="8"/>
  <c r="CD11" i="8"/>
  <c r="CC11" i="8"/>
  <c r="CB11" i="8"/>
  <c r="CA11" i="8"/>
  <c r="BZ11" i="8"/>
  <c r="CG10" i="8"/>
  <c r="CF10" i="8"/>
  <c r="CE10" i="8"/>
  <c r="CD10" i="8"/>
  <c r="CC10" i="8"/>
  <c r="CB10" i="8"/>
  <c r="CA10" i="8"/>
  <c r="BZ10" i="8"/>
  <c r="CG9" i="8"/>
  <c r="CF9" i="8"/>
  <c r="CE9" i="8"/>
  <c r="CD9" i="8"/>
  <c r="CC9" i="8"/>
  <c r="CB9" i="8"/>
  <c r="CA9" i="8"/>
  <c r="BZ9" i="8"/>
  <c r="CG8" i="8"/>
  <c r="CF8" i="8"/>
  <c r="CE8" i="8"/>
  <c r="CD8" i="8"/>
  <c r="CC8" i="8"/>
  <c r="CB8" i="8"/>
  <c r="CA8" i="8"/>
  <c r="BZ8" i="8"/>
  <c r="CG7" i="8"/>
  <c r="CF7" i="8"/>
  <c r="CE7" i="8"/>
  <c r="CD7" i="8"/>
  <c r="CC7" i="8"/>
  <c r="CB7" i="8"/>
  <c r="CA7" i="8"/>
  <c r="BZ7" i="8"/>
  <c r="CG6" i="8"/>
  <c r="CF6" i="8"/>
  <c r="CE6" i="8"/>
  <c r="CD6" i="8"/>
  <c r="CC6" i="8"/>
  <c r="CB6" i="8"/>
  <c r="CA6" i="8"/>
  <c r="BZ6" i="8"/>
  <c r="CG5" i="8"/>
  <c r="CF5" i="8"/>
  <c r="CE5" i="8"/>
  <c r="CD5" i="8"/>
  <c r="CC5" i="8"/>
  <c r="CB5" i="8"/>
  <c r="CA5" i="8"/>
  <c r="BZ5" i="8"/>
  <c r="CG4" i="8"/>
  <c r="CF4" i="8"/>
  <c r="CE4" i="8"/>
  <c r="CD4" i="8"/>
  <c r="CC4" i="8"/>
  <c r="CB4" i="8"/>
  <c r="CA4" i="8"/>
  <c r="BZ4" i="8"/>
  <c r="CG3" i="8"/>
  <c r="CF3" i="8"/>
  <c r="CE3" i="8"/>
  <c r="CD3" i="8"/>
  <c r="CC3" i="8"/>
  <c r="CB3" i="8"/>
  <c r="CA3" i="8"/>
  <c r="BZ3" i="8"/>
  <c r="CM56" i="13"/>
  <c r="CL56" i="13"/>
  <c r="CM55" i="13"/>
  <c r="CL55" i="13"/>
  <c r="CM54" i="13"/>
  <c r="CL54" i="13"/>
  <c r="CJ60" i="9"/>
  <c r="CJ59" i="9"/>
  <c r="CJ58" i="9"/>
  <c r="CJ54" i="9"/>
  <c r="CD51" i="4"/>
  <c r="CD50" i="4"/>
  <c r="CD49" i="4"/>
  <c r="CD48" i="4"/>
  <c r="CD47" i="4"/>
  <c r="CD46" i="4"/>
  <c r="CD45" i="4"/>
  <c r="CD44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2" i="4"/>
  <c r="CD21" i="4"/>
  <c r="CD20" i="4"/>
  <c r="CD19" i="4"/>
  <c r="CD18" i="4"/>
  <c r="CD17" i="4"/>
  <c r="CD16" i="4"/>
  <c r="CD15" i="4"/>
  <c r="CD14" i="4"/>
  <c r="CD13" i="4"/>
  <c r="CD12" i="4"/>
  <c r="CD11" i="4"/>
  <c r="CD10" i="4"/>
  <c r="CD9" i="4"/>
  <c r="CD8" i="4"/>
  <c r="CD7" i="4"/>
  <c r="CD6" i="4"/>
  <c r="CD5" i="4"/>
  <c r="CD4" i="4"/>
  <c r="CG4" i="4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3" i="4"/>
  <c r="CH51" i="5"/>
  <c r="CG51" i="5"/>
  <c r="CH50" i="5"/>
  <c r="CG50" i="5"/>
  <c r="CH49" i="5"/>
  <c r="CG49" i="5"/>
  <c r="CH48" i="5"/>
  <c r="CG48" i="5"/>
  <c r="CH47" i="5"/>
  <c r="CG47" i="5"/>
  <c r="CH46" i="5"/>
  <c r="CG46" i="5"/>
  <c r="CH45" i="5"/>
  <c r="CG45" i="5"/>
  <c r="CH44" i="5"/>
  <c r="CG44" i="5"/>
  <c r="CH43" i="5"/>
  <c r="CG43" i="5"/>
  <c r="CH42" i="5"/>
  <c r="CG42" i="5"/>
  <c r="CH41" i="5"/>
  <c r="CG41" i="5"/>
  <c r="CH40" i="5"/>
  <c r="CG40" i="5"/>
  <c r="CH39" i="5"/>
  <c r="CG39" i="5"/>
  <c r="CH38" i="5"/>
  <c r="CG38" i="5"/>
  <c r="CH37" i="5"/>
  <c r="CG37" i="5"/>
  <c r="CH36" i="5"/>
  <c r="CG36" i="5"/>
  <c r="CH35" i="5"/>
  <c r="CG35" i="5"/>
  <c r="CH34" i="5"/>
  <c r="CG34" i="5"/>
  <c r="CH33" i="5"/>
  <c r="CG33" i="5"/>
  <c r="CH32" i="5"/>
  <c r="CG32" i="5"/>
  <c r="CH31" i="5"/>
  <c r="CG31" i="5"/>
  <c r="CH30" i="5"/>
  <c r="CG30" i="5"/>
  <c r="CH29" i="5"/>
  <c r="CG29" i="5"/>
  <c r="CH28" i="5"/>
  <c r="CG28" i="5"/>
  <c r="CH27" i="5"/>
  <c r="CG27" i="5"/>
  <c r="CH26" i="5"/>
  <c r="CG26" i="5"/>
  <c r="CH25" i="5"/>
  <c r="CG25" i="5"/>
  <c r="CH24" i="5"/>
  <c r="CG24" i="5"/>
  <c r="CH23" i="5"/>
  <c r="CG23" i="5"/>
  <c r="CH22" i="5"/>
  <c r="CG22" i="5"/>
  <c r="CH21" i="5"/>
  <c r="CG21" i="5"/>
  <c r="CH20" i="5"/>
  <c r="CG20" i="5"/>
  <c r="CH19" i="5"/>
  <c r="CG19" i="5"/>
  <c r="CH18" i="5"/>
  <c r="CG18" i="5"/>
  <c r="CH17" i="5"/>
  <c r="CG17" i="5"/>
  <c r="CH16" i="5"/>
  <c r="CG16" i="5"/>
  <c r="CH15" i="5"/>
  <c r="CG15" i="5"/>
  <c r="CH14" i="5"/>
  <c r="CG14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5" i="5"/>
  <c r="CG5" i="5"/>
  <c r="CH4" i="5"/>
  <c r="CG4" i="5"/>
  <c r="CH3" i="5"/>
  <c r="CG3" i="5"/>
  <c r="CL60" i="4"/>
  <c r="CK60" i="4"/>
  <c r="CJ60" i="4"/>
  <c r="CI60" i="4"/>
  <c r="CH60" i="4"/>
  <c r="CF60" i="4"/>
  <c r="CL59" i="4"/>
  <c r="CK59" i="4"/>
  <c r="CJ59" i="4"/>
  <c r="CI59" i="4"/>
  <c r="CH59" i="4"/>
  <c r="CF59" i="4"/>
  <c r="CL58" i="4"/>
  <c r="CK58" i="4"/>
  <c r="CJ58" i="4"/>
  <c r="CI58" i="4"/>
  <c r="CH58" i="4"/>
  <c r="CF58" i="4"/>
  <c r="CL57" i="4"/>
  <c r="CK57" i="4"/>
  <c r="CJ57" i="4"/>
  <c r="CI57" i="4"/>
  <c r="CH57" i="4"/>
  <c r="CF57" i="4"/>
  <c r="CL56" i="4"/>
  <c r="CK56" i="4"/>
  <c r="CJ56" i="4"/>
  <c r="CI56" i="4"/>
  <c r="CH56" i="4"/>
  <c r="CF56" i="4"/>
  <c r="CL55" i="4"/>
  <c r="CK55" i="4"/>
  <c r="CJ55" i="4"/>
  <c r="CI55" i="4"/>
  <c r="CH55" i="4"/>
  <c r="CF55" i="4"/>
  <c r="CL54" i="4"/>
  <c r="CK54" i="4"/>
  <c r="CJ54" i="4"/>
  <c r="CI54" i="4"/>
  <c r="CH54" i="4"/>
  <c r="CF54" i="4"/>
  <c r="CL53" i="4"/>
  <c r="CK53" i="4"/>
  <c r="CJ53" i="4"/>
  <c r="CI53" i="4"/>
  <c r="CH53" i="4"/>
  <c r="CF53" i="4"/>
  <c r="CL52" i="4"/>
  <c r="CK52" i="4"/>
  <c r="CJ52" i="4"/>
  <c r="CI52" i="4"/>
  <c r="CH52" i="4"/>
  <c r="CF52" i="4"/>
  <c r="CL51" i="4"/>
  <c r="CK51" i="4"/>
  <c r="CJ51" i="4"/>
  <c r="CI51" i="4"/>
  <c r="CH51" i="4"/>
  <c r="CF51" i="4"/>
  <c r="CL50" i="4"/>
  <c r="CK50" i="4"/>
  <c r="CJ50" i="4"/>
  <c r="CI50" i="4"/>
  <c r="CH50" i="4"/>
  <c r="CF50" i="4"/>
  <c r="CL49" i="4"/>
  <c r="CK49" i="4"/>
  <c r="CJ49" i="4"/>
  <c r="CI49" i="4"/>
  <c r="CH49" i="4"/>
  <c r="CF49" i="4"/>
  <c r="CL48" i="4"/>
  <c r="CK48" i="4"/>
  <c r="CJ48" i="4"/>
  <c r="CI48" i="4"/>
  <c r="CH48" i="4"/>
  <c r="CF48" i="4"/>
  <c r="CL47" i="4"/>
  <c r="CK47" i="4"/>
  <c r="CJ47" i="4"/>
  <c r="CI47" i="4"/>
  <c r="CH47" i="4"/>
  <c r="CF47" i="4"/>
  <c r="CL46" i="4"/>
  <c r="CK46" i="4"/>
  <c r="CJ46" i="4"/>
  <c r="CI46" i="4"/>
  <c r="CH46" i="4"/>
  <c r="CF46" i="4"/>
  <c r="CL45" i="4"/>
  <c r="CK45" i="4"/>
  <c r="CJ45" i="4"/>
  <c r="CI45" i="4"/>
  <c r="CH45" i="4"/>
  <c r="CF45" i="4"/>
  <c r="CL44" i="4"/>
  <c r="CK44" i="4"/>
  <c r="CJ44" i="4"/>
  <c r="CI44" i="4"/>
  <c r="CH44" i="4"/>
  <c r="CF44" i="4"/>
  <c r="CL43" i="4"/>
  <c r="CK43" i="4"/>
  <c r="CJ43" i="4"/>
  <c r="CI43" i="4"/>
  <c r="CH43" i="4"/>
  <c r="CF43" i="4"/>
  <c r="CL42" i="4"/>
  <c r="CK42" i="4"/>
  <c r="CJ42" i="4"/>
  <c r="CI42" i="4"/>
  <c r="CH42" i="4"/>
  <c r="CF42" i="4"/>
  <c r="CL41" i="4"/>
  <c r="CK41" i="4"/>
  <c r="CJ41" i="4"/>
  <c r="CI41" i="4"/>
  <c r="CH41" i="4"/>
  <c r="CF41" i="4"/>
  <c r="CL40" i="4"/>
  <c r="CK40" i="4"/>
  <c r="CJ40" i="4"/>
  <c r="CI40" i="4"/>
  <c r="CH40" i="4"/>
  <c r="CF40" i="4"/>
  <c r="CL39" i="4"/>
  <c r="CK39" i="4"/>
  <c r="CJ39" i="4"/>
  <c r="CI39" i="4"/>
  <c r="CH39" i="4"/>
  <c r="CF39" i="4"/>
  <c r="CL38" i="4"/>
  <c r="CK38" i="4"/>
  <c r="CJ38" i="4"/>
  <c r="CI38" i="4"/>
  <c r="CH38" i="4"/>
  <c r="CF38" i="4"/>
  <c r="CL37" i="4"/>
  <c r="CK37" i="4"/>
  <c r="CJ37" i="4"/>
  <c r="CI37" i="4"/>
  <c r="CH37" i="4"/>
  <c r="CF37" i="4"/>
  <c r="CL36" i="4"/>
  <c r="CK36" i="4"/>
  <c r="CJ36" i="4"/>
  <c r="CI36" i="4"/>
  <c r="CH36" i="4"/>
  <c r="CF36" i="4"/>
  <c r="CL35" i="4"/>
  <c r="CK35" i="4"/>
  <c r="CJ35" i="4"/>
  <c r="CI35" i="4"/>
  <c r="CH35" i="4"/>
  <c r="CF35" i="4"/>
  <c r="CL34" i="4"/>
  <c r="CK34" i="4"/>
  <c r="CJ34" i="4"/>
  <c r="CI34" i="4"/>
  <c r="CH34" i="4"/>
  <c r="CF34" i="4"/>
  <c r="CL33" i="4"/>
  <c r="CK33" i="4"/>
  <c r="CJ33" i="4"/>
  <c r="CI33" i="4"/>
  <c r="CH33" i="4"/>
  <c r="CF33" i="4"/>
  <c r="CL32" i="4"/>
  <c r="CK32" i="4"/>
  <c r="CJ32" i="4"/>
  <c r="CI32" i="4"/>
  <c r="CH32" i="4"/>
  <c r="CF32" i="4"/>
  <c r="CL31" i="4"/>
  <c r="CK31" i="4"/>
  <c r="CJ31" i="4"/>
  <c r="CI31" i="4"/>
  <c r="CH31" i="4"/>
  <c r="CF31" i="4"/>
  <c r="CL30" i="4"/>
  <c r="CK30" i="4"/>
  <c r="CJ30" i="4"/>
  <c r="CI30" i="4"/>
  <c r="CH30" i="4"/>
  <c r="CF30" i="4"/>
  <c r="CL29" i="4"/>
  <c r="CK29" i="4"/>
  <c r="CJ29" i="4"/>
  <c r="CI29" i="4"/>
  <c r="CH29" i="4"/>
  <c r="CF29" i="4"/>
  <c r="CL28" i="4"/>
  <c r="CK28" i="4"/>
  <c r="CJ28" i="4"/>
  <c r="CI28" i="4"/>
  <c r="CH28" i="4"/>
  <c r="CF28" i="4"/>
  <c r="CL27" i="4"/>
  <c r="CK27" i="4"/>
  <c r="CJ27" i="4"/>
  <c r="CI27" i="4"/>
  <c r="CH27" i="4"/>
  <c r="CF27" i="4"/>
  <c r="CL26" i="4"/>
  <c r="CK26" i="4"/>
  <c r="CJ26" i="4"/>
  <c r="CI26" i="4"/>
  <c r="CH26" i="4"/>
  <c r="CF26" i="4"/>
  <c r="CL25" i="4"/>
  <c r="CK25" i="4"/>
  <c r="CJ25" i="4"/>
  <c r="CI25" i="4"/>
  <c r="CH25" i="4"/>
  <c r="CF25" i="4"/>
  <c r="CL24" i="4"/>
  <c r="CK24" i="4"/>
  <c r="CJ24" i="4"/>
  <c r="CI24" i="4"/>
  <c r="CH24" i="4"/>
  <c r="CF24" i="4"/>
  <c r="CL23" i="4"/>
  <c r="CK23" i="4"/>
  <c r="CJ23" i="4"/>
  <c r="CI23" i="4"/>
  <c r="CH23" i="4"/>
  <c r="CF23" i="4"/>
  <c r="CL22" i="4"/>
  <c r="CK22" i="4"/>
  <c r="CJ22" i="4"/>
  <c r="CI22" i="4"/>
  <c r="CH22" i="4"/>
  <c r="CF22" i="4"/>
  <c r="CL21" i="4"/>
  <c r="CK21" i="4"/>
  <c r="CJ21" i="4"/>
  <c r="CI21" i="4"/>
  <c r="CH21" i="4"/>
  <c r="CF21" i="4"/>
  <c r="CL20" i="4"/>
  <c r="CK20" i="4"/>
  <c r="CJ20" i="4"/>
  <c r="CI20" i="4"/>
  <c r="CH20" i="4"/>
  <c r="CF20" i="4"/>
  <c r="CL19" i="4"/>
  <c r="CK19" i="4"/>
  <c r="CJ19" i="4"/>
  <c r="CI19" i="4"/>
  <c r="CH19" i="4"/>
  <c r="CF19" i="4"/>
  <c r="CL18" i="4"/>
  <c r="CK18" i="4"/>
  <c r="CJ18" i="4"/>
  <c r="CI18" i="4"/>
  <c r="CH18" i="4"/>
  <c r="CF18" i="4"/>
  <c r="CL17" i="4"/>
  <c r="CK17" i="4"/>
  <c r="CJ17" i="4"/>
  <c r="CI17" i="4"/>
  <c r="CH17" i="4"/>
  <c r="CF17" i="4"/>
  <c r="CL16" i="4"/>
  <c r="CK16" i="4"/>
  <c r="CJ16" i="4"/>
  <c r="CI16" i="4"/>
  <c r="CH16" i="4"/>
  <c r="CF16" i="4"/>
  <c r="CL15" i="4"/>
  <c r="CK15" i="4"/>
  <c r="CJ15" i="4"/>
  <c r="CI15" i="4"/>
  <c r="CH15" i="4"/>
  <c r="CF15" i="4"/>
  <c r="CL14" i="4"/>
  <c r="CK14" i="4"/>
  <c r="CJ14" i="4"/>
  <c r="CI14" i="4"/>
  <c r="CH14" i="4"/>
  <c r="CF14" i="4"/>
  <c r="CL13" i="4"/>
  <c r="CK13" i="4"/>
  <c r="CJ13" i="4"/>
  <c r="CI13" i="4"/>
  <c r="CH13" i="4"/>
  <c r="CF13" i="4"/>
  <c r="CL12" i="4"/>
  <c r="CK12" i="4"/>
  <c r="CJ12" i="4"/>
  <c r="CI12" i="4"/>
  <c r="CH12" i="4"/>
  <c r="CF12" i="4"/>
  <c r="CL11" i="4"/>
  <c r="CK11" i="4"/>
  <c r="CJ11" i="4"/>
  <c r="CI11" i="4"/>
  <c r="CH11" i="4"/>
  <c r="CF11" i="4"/>
  <c r="CL10" i="4"/>
  <c r="CK10" i="4"/>
  <c r="CJ10" i="4"/>
  <c r="CI10" i="4"/>
  <c r="CH10" i="4"/>
  <c r="CF10" i="4"/>
  <c r="CL9" i="4"/>
  <c r="CK9" i="4"/>
  <c r="CJ9" i="4"/>
  <c r="CI9" i="4"/>
  <c r="CH9" i="4"/>
  <c r="CF9" i="4"/>
  <c r="CL8" i="4"/>
  <c r="CK8" i="4"/>
  <c r="CJ8" i="4"/>
  <c r="CI8" i="4"/>
  <c r="CH8" i="4"/>
  <c r="CF8" i="4"/>
  <c r="CL7" i="4"/>
  <c r="CK7" i="4"/>
  <c r="CJ7" i="4"/>
  <c r="CI7" i="4"/>
  <c r="CH7" i="4"/>
  <c r="CF7" i="4"/>
  <c r="CL6" i="4"/>
  <c r="CK6" i="4"/>
  <c r="CJ6" i="4"/>
  <c r="CI6" i="4"/>
  <c r="CH6" i="4"/>
  <c r="CF6" i="4"/>
  <c r="CL5" i="4"/>
  <c r="CK5" i="4"/>
  <c r="CJ5" i="4"/>
  <c r="CI5" i="4"/>
  <c r="CH5" i="4"/>
  <c r="CF5" i="4"/>
  <c r="CL4" i="4"/>
  <c r="CK4" i="4"/>
  <c r="CJ4" i="4"/>
  <c r="CI4" i="4"/>
  <c r="CH4" i="4"/>
  <c r="CF4" i="4"/>
  <c r="CL3" i="4"/>
  <c r="CK3" i="4"/>
  <c r="CJ3" i="4"/>
  <c r="CI3" i="4"/>
  <c r="CH3" i="4"/>
  <c r="CF3" i="4"/>
  <c r="CM59" i="3"/>
  <c r="CL59" i="3"/>
  <c r="CK59" i="3"/>
  <c r="CJ59" i="3"/>
  <c r="CI59" i="3"/>
  <c r="CH59" i="3"/>
  <c r="CG59" i="3"/>
  <c r="CM58" i="3"/>
  <c r="CL58" i="3"/>
  <c r="CK58" i="3"/>
  <c r="CJ58" i="3"/>
  <c r="CI58" i="3"/>
  <c r="CH58" i="3"/>
  <c r="CG58" i="3"/>
  <c r="CP57" i="3"/>
  <c r="CO57" i="3"/>
  <c r="CN57" i="3"/>
  <c r="CM57" i="3"/>
  <c r="CL57" i="3"/>
  <c r="CK57" i="3"/>
  <c r="CJ57" i="3"/>
  <c r="CI57" i="3"/>
  <c r="CH57" i="3"/>
  <c r="CG57" i="3"/>
  <c r="CP56" i="3"/>
  <c r="CO56" i="3"/>
  <c r="CN56" i="3"/>
  <c r="CM56" i="3"/>
  <c r="CL56" i="3"/>
  <c r="CK56" i="3"/>
  <c r="CJ56" i="3"/>
  <c r="CI56" i="3"/>
  <c r="CH56" i="3"/>
  <c r="CG56" i="3"/>
  <c r="CP55" i="3"/>
  <c r="CO55" i="3"/>
  <c r="CN55" i="3"/>
  <c r="CM55" i="3"/>
  <c r="CL55" i="3"/>
  <c r="CK55" i="3"/>
  <c r="CJ55" i="3"/>
  <c r="CI55" i="3"/>
  <c r="CH55" i="3"/>
  <c r="CG55" i="3"/>
  <c r="CP54" i="3"/>
  <c r="CO54" i="3"/>
  <c r="CN54" i="3"/>
  <c r="CM54" i="3"/>
  <c r="CL54" i="3"/>
  <c r="CK54" i="3"/>
  <c r="CJ54" i="3"/>
  <c r="CI54" i="3"/>
  <c r="CH54" i="3"/>
  <c r="CG54" i="3"/>
  <c r="CM53" i="3"/>
  <c r="CL53" i="3"/>
  <c r="CK53" i="3"/>
  <c r="CJ53" i="3"/>
  <c r="CI53" i="3"/>
  <c r="CH53" i="3"/>
  <c r="CG53" i="3"/>
  <c r="CM52" i="3"/>
  <c r="CL52" i="3"/>
  <c r="CK52" i="3"/>
  <c r="CJ52" i="3"/>
  <c r="CI52" i="3"/>
  <c r="CH52" i="3"/>
  <c r="CG52" i="3"/>
  <c r="CP51" i="3"/>
  <c r="CO51" i="3"/>
  <c r="CN51" i="3"/>
  <c r="CM51" i="3"/>
  <c r="CL51" i="3"/>
  <c r="CK51" i="3"/>
  <c r="CJ51" i="3"/>
  <c r="CI51" i="3"/>
  <c r="CH51" i="3"/>
  <c r="CG51" i="3"/>
  <c r="CP50" i="3"/>
  <c r="CO50" i="3"/>
  <c r="CN50" i="3"/>
  <c r="CM50" i="3"/>
  <c r="CL50" i="3"/>
  <c r="CK50" i="3"/>
  <c r="CJ50" i="3"/>
  <c r="CI50" i="3"/>
  <c r="CH50" i="3"/>
  <c r="CG50" i="3"/>
  <c r="CP49" i="3"/>
  <c r="CO49" i="3"/>
  <c r="CN49" i="3"/>
  <c r="CM49" i="3"/>
  <c r="CL49" i="3"/>
  <c r="CK49" i="3"/>
  <c r="CJ49" i="3"/>
  <c r="CI49" i="3"/>
  <c r="CH49" i="3"/>
  <c r="CG49" i="3"/>
  <c r="CP48" i="3"/>
  <c r="CO48" i="3"/>
  <c r="CN48" i="3"/>
  <c r="CM48" i="3"/>
  <c r="CL48" i="3"/>
  <c r="CK48" i="3"/>
  <c r="CJ48" i="3"/>
  <c r="CI48" i="3"/>
  <c r="CH48" i="3"/>
  <c r="CG48" i="3"/>
  <c r="CP47" i="3"/>
  <c r="CO47" i="3"/>
  <c r="CN47" i="3"/>
  <c r="CM47" i="3"/>
  <c r="CL47" i="3"/>
  <c r="CK47" i="3"/>
  <c r="CJ47" i="3"/>
  <c r="CI47" i="3"/>
  <c r="CH47" i="3"/>
  <c r="CG47" i="3"/>
  <c r="CP46" i="3"/>
  <c r="CO46" i="3"/>
  <c r="CN46" i="3"/>
  <c r="CM46" i="3"/>
  <c r="CL46" i="3"/>
  <c r="CK46" i="3"/>
  <c r="CJ46" i="3"/>
  <c r="CI46" i="3"/>
  <c r="CH46" i="3"/>
  <c r="CG46" i="3"/>
  <c r="CP45" i="3"/>
  <c r="CO45" i="3"/>
  <c r="CN45" i="3"/>
  <c r="CM45" i="3"/>
  <c r="CL45" i="3"/>
  <c r="CK45" i="3"/>
  <c r="CJ45" i="3"/>
  <c r="CI45" i="3"/>
  <c r="CH45" i="3"/>
  <c r="CG45" i="3"/>
  <c r="CP44" i="3"/>
  <c r="CO44" i="3"/>
  <c r="CN44" i="3"/>
  <c r="CM44" i="3"/>
  <c r="CL44" i="3"/>
  <c r="CK44" i="3"/>
  <c r="CJ44" i="3"/>
  <c r="CI44" i="3"/>
  <c r="CH44" i="3"/>
  <c r="CG44" i="3"/>
  <c r="CP43" i="3"/>
  <c r="CO43" i="3"/>
  <c r="CN43" i="3"/>
  <c r="CM43" i="3"/>
  <c r="CL43" i="3"/>
  <c r="CK43" i="3"/>
  <c r="CJ43" i="3"/>
  <c r="CI43" i="3"/>
  <c r="CH43" i="3"/>
  <c r="CG43" i="3"/>
  <c r="CP42" i="3"/>
  <c r="CO42" i="3"/>
  <c r="CN42" i="3"/>
  <c r="CM42" i="3"/>
  <c r="CL42" i="3"/>
  <c r="CK42" i="3"/>
  <c r="CJ42" i="3"/>
  <c r="CI42" i="3"/>
  <c r="CH42" i="3"/>
  <c r="CG42" i="3"/>
  <c r="CP41" i="3"/>
  <c r="CO41" i="3"/>
  <c r="CN41" i="3"/>
  <c r="CM41" i="3"/>
  <c r="CL41" i="3"/>
  <c r="CK41" i="3"/>
  <c r="CJ41" i="3"/>
  <c r="CI41" i="3"/>
  <c r="CH41" i="3"/>
  <c r="CG41" i="3"/>
  <c r="CP40" i="3"/>
  <c r="CO40" i="3"/>
  <c r="CN40" i="3"/>
  <c r="CM40" i="3"/>
  <c r="CL40" i="3"/>
  <c r="CK40" i="3"/>
  <c r="CJ40" i="3"/>
  <c r="CI40" i="3"/>
  <c r="CH40" i="3"/>
  <c r="CG40" i="3"/>
  <c r="CP39" i="3"/>
  <c r="CO39" i="3"/>
  <c r="CN39" i="3"/>
  <c r="CM39" i="3"/>
  <c r="CL39" i="3"/>
  <c r="CK39" i="3"/>
  <c r="CJ39" i="3"/>
  <c r="CI39" i="3"/>
  <c r="CH39" i="3"/>
  <c r="CG39" i="3"/>
  <c r="CP38" i="3"/>
  <c r="CO38" i="3"/>
  <c r="CN38" i="3"/>
  <c r="CM38" i="3"/>
  <c r="CL38" i="3"/>
  <c r="CK38" i="3"/>
  <c r="CJ38" i="3"/>
  <c r="CI38" i="3"/>
  <c r="CH38" i="3"/>
  <c r="CG38" i="3"/>
  <c r="CP37" i="3"/>
  <c r="CO37" i="3"/>
  <c r="CN37" i="3"/>
  <c r="CM37" i="3"/>
  <c r="CL37" i="3"/>
  <c r="CK37" i="3"/>
  <c r="CJ37" i="3"/>
  <c r="CI37" i="3"/>
  <c r="CH37" i="3"/>
  <c r="CG37" i="3"/>
  <c r="CP36" i="3"/>
  <c r="CO36" i="3"/>
  <c r="CN36" i="3"/>
  <c r="CM36" i="3"/>
  <c r="CL36" i="3"/>
  <c r="CK36" i="3"/>
  <c r="CJ36" i="3"/>
  <c r="CI36" i="3"/>
  <c r="CH36" i="3"/>
  <c r="CG36" i="3"/>
  <c r="CP35" i="3"/>
  <c r="CO35" i="3"/>
  <c r="CN35" i="3"/>
  <c r="CM35" i="3"/>
  <c r="CL35" i="3"/>
  <c r="CK35" i="3"/>
  <c r="CJ35" i="3"/>
  <c r="CI35" i="3"/>
  <c r="CH35" i="3"/>
  <c r="CG35" i="3"/>
  <c r="CP34" i="3"/>
  <c r="CO34" i="3"/>
  <c r="CN34" i="3"/>
  <c r="CM34" i="3"/>
  <c r="CL34" i="3"/>
  <c r="CK34" i="3"/>
  <c r="CJ34" i="3"/>
  <c r="CI34" i="3"/>
  <c r="CH34" i="3"/>
  <c r="CG34" i="3"/>
  <c r="CP33" i="3"/>
  <c r="CO33" i="3"/>
  <c r="CN33" i="3"/>
  <c r="CM33" i="3"/>
  <c r="CL33" i="3"/>
  <c r="CK33" i="3"/>
  <c r="CJ33" i="3"/>
  <c r="CI33" i="3"/>
  <c r="CH33" i="3"/>
  <c r="CG33" i="3"/>
  <c r="CP32" i="3"/>
  <c r="CO32" i="3"/>
  <c r="CN32" i="3"/>
  <c r="CM32" i="3"/>
  <c r="CL32" i="3"/>
  <c r="CK32" i="3"/>
  <c r="CJ32" i="3"/>
  <c r="CI32" i="3"/>
  <c r="CH32" i="3"/>
  <c r="CG32" i="3"/>
  <c r="CP31" i="3"/>
  <c r="CO31" i="3"/>
  <c r="CN31" i="3"/>
  <c r="CM31" i="3"/>
  <c r="CL31" i="3"/>
  <c r="CK31" i="3"/>
  <c r="CJ31" i="3"/>
  <c r="CI31" i="3"/>
  <c r="CH31" i="3"/>
  <c r="CG31" i="3"/>
  <c r="CP30" i="3"/>
  <c r="CO30" i="3"/>
  <c r="CN30" i="3"/>
  <c r="CM30" i="3"/>
  <c r="CL30" i="3"/>
  <c r="CK30" i="3"/>
  <c r="CJ30" i="3"/>
  <c r="CI30" i="3"/>
  <c r="CH30" i="3"/>
  <c r="CG30" i="3"/>
  <c r="CP29" i="3"/>
  <c r="CO29" i="3"/>
  <c r="CN29" i="3"/>
  <c r="CM29" i="3"/>
  <c r="CL29" i="3"/>
  <c r="CK29" i="3"/>
  <c r="CJ29" i="3"/>
  <c r="CI29" i="3"/>
  <c r="CH29" i="3"/>
  <c r="CG29" i="3"/>
  <c r="CP28" i="3"/>
  <c r="CO28" i="3"/>
  <c r="CN28" i="3"/>
  <c r="CM28" i="3"/>
  <c r="CL28" i="3"/>
  <c r="CK28" i="3"/>
  <c r="CJ28" i="3"/>
  <c r="CI28" i="3"/>
  <c r="CH28" i="3"/>
  <c r="CG28" i="3"/>
  <c r="CP27" i="3"/>
  <c r="CO27" i="3"/>
  <c r="CN27" i="3"/>
  <c r="CM27" i="3"/>
  <c r="CL27" i="3"/>
  <c r="CK27" i="3"/>
  <c r="CJ27" i="3"/>
  <c r="CI27" i="3"/>
  <c r="CH27" i="3"/>
  <c r="CG27" i="3"/>
  <c r="CP26" i="3"/>
  <c r="CO26" i="3"/>
  <c r="CN26" i="3"/>
  <c r="CM26" i="3"/>
  <c r="CL26" i="3"/>
  <c r="CK26" i="3"/>
  <c r="CJ26" i="3"/>
  <c r="CI26" i="3"/>
  <c r="CH26" i="3"/>
  <c r="CG26" i="3"/>
  <c r="CP25" i="3"/>
  <c r="CO25" i="3"/>
  <c r="CN25" i="3"/>
  <c r="CM25" i="3"/>
  <c r="CL25" i="3"/>
  <c r="CK25" i="3"/>
  <c r="CJ25" i="3"/>
  <c r="CI25" i="3"/>
  <c r="CH25" i="3"/>
  <c r="CG25" i="3"/>
  <c r="CP24" i="3"/>
  <c r="CO24" i="3"/>
  <c r="CN24" i="3"/>
  <c r="CM24" i="3"/>
  <c r="CL24" i="3"/>
  <c r="CK24" i="3"/>
  <c r="CJ24" i="3"/>
  <c r="CI24" i="3"/>
  <c r="CH24" i="3"/>
  <c r="CG24" i="3"/>
  <c r="CP23" i="3"/>
  <c r="CO23" i="3"/>
  <c r="CN23" i="3"/>
  <c r="CM23" i="3"/>
  <c r="CL23" i="3"/>
  <c r="CK23" i="3"/>
  <c r="CJ23" i="3"/>
  <c r="CI23" i="3"/>
  <c r="CH23" i="3"/>
  <c r="CG23" i="3"/>
  <c r="CP22" i="3"/>
  <c r="CO22" i="3"/>
  <c r="CN22" i="3"/>
  <c r="CM22" i="3"/>
  <c r="CL22" i="3"/>
  <c r="CK22" i="3"/>
  <c r="CJ22" i="3"/>
  <c r="CI22" i="3"/>
  <c r="CH22" i="3"/>
  <c r="CG22" i="3"/>
  <c r="CP21" i="3"/>
  <c r="CO21" i="3"/>
  <c r="CN21" i="3"/>
  <c r="CM21" i="3"/>
  <c r="CL21" i="3"/>
  <c r="CK21" i="3"/>
  <c r="CJ21" i="3"/>
  <c r="CI21" i="3"/>
  <c r="CH21" i="3"/>
  <c r="CG21" i="3"/>
  <c r="CP20" i="3"/>
  <c r="CO20" i="3"/>
  <c r="CN20" i="3"/>
  <c r="CM20" i="3"/>
  <c r="CL20" i="3"/>
  <c r="CK20" i="3"/>
  <c r="CJ20" i="3"/>
  <c r="CI20" i="3"/>
  <c r="CH20" i="3"/>
  <c r="CG20" i="3"/>
  <c r="CP19" i="3"/>
  <c r="CO19" i="3"/>
  <c r="CN19" i="3"/>
  <c r="CM19" i="3"/>
  <c r="CL19" i="3"/>
  <c r="CK19" i="3"/>
  <c r="CJ19" i="3"/>
  <c r="CI19" i="3"/>
  <c r="CH19" i="3"/>
  <c r="CG19" i="3"/>
  <c r="CP18" i="3"/>
  <c r="CO18" i="3"/>
  <c r="CN18" i="3"/>
  <c r="CM18" i="3"/>
  <c r="CL18" i="3"/>
  <c r="CK18" i="3"/>
  <c r="CJ18" i="3"/>
  <c r="CI18" i="3"/>
  <c r="CH18" i="3"/>
  <c r="CG18" i="3"/>
  <c r="CP17" i="3"/>
  <c r="CO17" i="3"/>
  <c r="CN17" i="3"/>
  <c r="CM17" i="3"/>
  <c r="CL17" i="3"/>
  <c r="CK17" i="3"/>
  <c r="CJ17" i="3"/>
  <c r="CI17" i="3"/>
  <c r="CH17" i="3"/>
  <c r="CG17" i="3"/>
  <c r="CP16" i="3"/>
  <c r="CO16" i="3"/>
  <c r="CN16" i="3"/>
  <c r="CM16" i="3"/>
  <c r="CL16" i="3"/>
  <c r="CK16" i="3"/>
  <c r="CJ16" i="3"/>
  <c r="CI16" i="3"/>
  <c r="CH16" i="3"/>
  <c r="CG16" i="3"/>
  <c r="CP15" i="3"/>
  <c r="CO15" i="3"/>
  <c r="CN15" i="3"/>
  <c r="CM15" i="3"/>
  <c r="CL15" i="3"/>
  <c r="CK15" i="3"/>
  <c r="CJ15" i="3"/>
  <c r="CI15" i="3"/>
  <c r="CH15" i="3"/>
  <c r="CG15" i="3"/>
  <c r="CP14" i="3"/>
  <c r="CO14" i="3"/>
  <c r="CN14" i="3"/>
  <c r="CM14" i="3"/>
  <c r="CL14" i="3"/>
  <c r="CK14" i="3"/>
  <c r="CJ14" i="3"/>
  <c r="CI14" i="3"/>
  <c r="CH14" i="3"/>
  <c r="CG14" i="3"/>
  <c r="CP13" i="3"/>
  <c r="CO13" i="3"/>
  <c r="CN13" i="3"/>
  <c r="CM13" i="3"/>
  <c r="CL13" i="3"/>
  <c r="CK13" i="3"/>
  <c r="CJ13" i="3"/>
  <c r="CI13" i="3"/>
  <c r="CH13" i="3"/>
  <c r="CG13" i="3"/>
  <c r="CP12" i="3"/>
  <c r="CO12" i="3"/>
  <c r="CN12" i="3"/>
  <c r="CM12" i="3"/>
  <c r="CL12" i="3"/>
  <c r="CK12" i="3"/>
  <c r="CJ12" i="3"/>
  <c r="CI12" i="3"/>
  <c r="CH12" i="3"/>
  <c r="CG12" i="3"/>
  <c r="CP11" i="3"/>
  <c r="CO11" i="3"/>
  <c r="CN11" i="3"/>
  <c r="CM11" i="3"/>
  <c r="CL11" i="3"/>
  <c r="CK11" i="3"/>
  <c r="CJ11" i="3"/>
  <c r="CI11" i="3"/>
  <c r="CH11" i="3"/>
  <c r="CG11" i="3"/>
  <c r="CP10" i="3"/>
  <c r="CO10" i="3"/>
  <c r="CN10" i="3"/>
  <c r="CM10" i="3"/>
  <c r="CL10" i="3"/>
  <c r="CK10" i="3"/>
  <c r="CJ10" i="3"/>
  <c r="CI10" i="3"/>
  <c r="CH10" i="3"/>
  <c r="CG10" i="3"/>
  <c r="CP9" i="3"/>
  <c r="CO9" i="3"/>
  <c r="CN9" i="3"/>
  <c r="CM9" i="3"/>
  <c r="CL9" i="3"/>
  <c r="CK9" i="3"/>
  <c r="CJ9" i="3"/>
  <c r="CI9" i="3"/>
  <c r="CH9" i="3"/>
  <c r="CG9" i="3"/>
  <c r="CP8" i="3"/>
  <c r="CO8" i="3"/>
  <c r="CN8" i="3"/>
  <c r="CM8" i="3"/>
  <c r="CL8" i="3"/>
  <c r="CK8" i="3"/>
  <c r="CJ8" i="3"/>
  <c r="CI8" i="3"/>
  <c r="CH8" i="3"/>
  <c r="CG8" i="3"/>
  <c r="CP7" i="3"/>
  <c r="CO7" i="3"/>
  <c r="CN7" i="3"/>
  <c r="CM7" i="3"/>
  <c r="CL7" i="3"/>
  <c r="CK7" i="3"/>
  <c r="CJ7" i="3"/>
  <c r="CI7" i="3"/>
  <c r="CH7" i="3"/>
  <c r="CG7" i="3"/>
  <c r="CP6" i="3"/>
  <c r="CO6" i="3"/>
  <c r="CN6" i="3"/>
  <c r="CM6" i="3"/>
  <c r="CL6" i="3"/>
  <c r="CK6" i="3"/>
  <c r="CJ6" i="3"/>
  <c r="CI6" i="3"/>
  <c r="CH6" i="3"/>
  <c r="CG6" i="3"/>
  <c r="CP5" i="3"/>
  <c r="CO5" i="3"/>
  <c r="CN5" i="3"/>
  <c r="CM5" i="3"/>
  <c r="CL5" i="3"/>
  <c r="CK5" i="3"/>
  <c r="CJ5" i="3"/>
  <c r="CI5" i="3"/>
  <c r="CH5" i="3"/>
  <c r="CG5" i="3"/>
  <c r="CP4" i="3"/>
  <c r="CO4" i="3"/>
  <c r="CN4" i="3"/>
  <c r="CM4" i="3"/>
  <c r="CL4" i="3"/>
  <c r="CK4" i="3"/>
  <c r="CJ4" i="3"/>
  <c r="CI4" i="3"/>
  <c r="CH4" i="3"/>
  <c r="CG4" i="3"/>
  <c r="CP3" i="3"/>
  <c r="CO3" i="3"/>
  <c r="CN3" i="3"/>
  <c r="CM3" i="3"/>
  <c r="CL3" i="3"/>
  <c r="CK3" i="3"/>
  <c r="CJ3" i="3"/>
  <c r="CI3" i="3"/>
  <c r="CH3" i="3"/>
  <c r="CG3" i="3"/>
  <c r="M62" i="27"/>
  <c r="L62" i="27"/>
  <c r="K62" i="27"/>
  <c r="J62" i="27"/>
  <c r="I62" i="27"/>
  <c r="H62" i="27"/>
  <c r="H13" i="21" s="1"/>
  <c r="G62" i="27"/>
  <c r="G13" i="21" s="1"/>
  <c r="F62" i="27"/>
  <c r="F13" i="21" s="1"/>
  <c r="E62" i="27"/>
  <c r="E13" i="21" s="1"/>
  <c r="D62" i="27"/>
  <c r="C62" i="27"/>
  <c r="C13" i="21" s="1"/>
  <c r="B62" i="27"/>
  <c r="B13" i="21" s="1"/>
  <c r="N62" i="9"/>
  <c r="M62" i="9"/>
  <c r="L62" i="9"/>
  <c r="K62" i="9"/>
  <c r="J62" i="9"/>
  <c r="I62" i="9"/>
  <c r="H62" i="9"/>
  <c r="H11" i="21" s="1"/>
  <c r="G62" i="9"/>
  <c r="G11" i="21" s="1"/>
  <c r="F62" i="9"/>
  <c r="F11" i="21" s="1"/>
  <c r="E62" i="9"/>
  <c r="E11" i="21" s="1"/>
  <c r="D62" i="9"/>
  <c r="D11" i="21" s="1"/>
  <c r="C62" i="9"/>
  <c r="C11" i="21" s="1"/>
  <c r="B62" i="9"/>
  <c r="B11" i="21" s="1"/>
  <c r="H7" i="21"/>
  <c r="D7" i="21"/>
  <c r="J61" i="12"/>
  <c r="I61" i="12"/>
  <c r="N61" i="9"/>
  <c r="M61" i="9"/>
  <c r="L61" i="9"/>
  <c r="K61" i="9"/>
  <c r="CS61" i="9" s="1"/>
  <c r="J61" i="9"/>
  <c r="I61" i="9"/>
  <c r="H61" i="9"/>
  <c r="G61" i="9"/>
  <c r="F61" i="9"/>
  <c r="CN61" i="9" s="1"/>
  <c r="E61" i="9"/>
  <c r="CM61" i="9" s="1"/>
  <c r="D61" i="9"/>
  <c r="C61" i="9"/>
  <c r="B61" i="9"/>
  <c r="CE4" i="3"/>
  <c r="CE5" i="3"/>
  <c r="CE6" i="3"/>
  <c r="CE7" i="3"/>
  <c r="CE8" i="3"/>
  <c r="CE9" i="3"/>
  <c r="CE10" i="3"/>
  <c r="CE11" i="3"/>
  <c r="CE12" i="3"/>
  <c r="CE13" i="3"/>
  <c r="CE14" i="3"/>
  <c r="CE15" i="3"/>
  <c r="CE16" i="3"/>
  <c r="CE17" i="3"/>
  <c r="CE18" i="3"/>
  <c r="CE19" i="3"/>
  <c r="CE20" i="3"/>
  <c r="CE21" i="3"/>
  <c r="CE22" i="3"/>
  <c r="CE23" i="3"/>
  <c r="CE24" i="3"/>
  <c r="CE25" i="3"/>
  <c r="CE26" i="3"/>
  <c r="CE27" i="3"/>
  <c r="CE28" i="3"/>
  <c r="CE29" i="3"/>
  <c r="CE30" i="3"/>
  <c r="CE31" i="3"/>
  <c r="CE32" i="3"/>
  <c r="CE33" i="3"/>
  <c r="CE34" i="3"/>
  <c r="CE35" i="3"/>
  <c r="CE36" i="3"/>
  <c r="CE37" i="3"/>
  <c r="CE38" i="3"/>
  <c r="CE39" i="3"/>
  <c r="CE40" i="3"/>
  <c r="CE41" i="3"/>
  <c r="CE42" i="3"/>
  <c r="CE43" i="3"/>
  <c r="CE44" i="3"/>
  <c r="CE45" i="3"/>
  <c r="CE46" i="3"/>
  <c r="CE47" i="3"/>
  <c r="CE48" i="3"/>
  <c r="CE49" i="3"/>
  <c r="CE50" i="3"/>
  <c r="CE51" i="3"/>
  <c r="CE3" i="3"/>
  <c r="S3" i="20"/>
  <c r="Q3" i="20"/>
  <c r="O3" i="20"/>
  <c r="M3" i="20"/>
  <c r="L51" i="6"/>
  <c r="L50" i="6"/>
  <c r="V17" i="20"/>
  <c r="P17" i="20"/>
  <c r="H17" i="20"/>
  <c r="B17" i="20"/>
  <c r="L49" i="6"/>
  <c r="B61" i="11"/>
  <c r="CG49" i="8"/>
  <c r="CF51" i="7"/>
  <c r="CE51" i="7"/>
  <c r="CC51" i="7"/>
  <c r="CD51" i="7"/>
  <c r="CB51" i="7"/>
  <c r="CA51" i="7"/>
  <c r="CC51" i="6"/>
  <c r="CD50" i="6"/>
  <c r="CL51" i="7"/>
  <c r="CL49" i="7"/>
  <c r="CJ51" i="7"/>
  <c r="CJ49" i="7"/>
  <c r="CN61" i="33"/>
  <c r="CJ38" i="37"/>
  <c r="CI61" i="5"/>
  <c r="U7" i="20"/>
  <c r="U40" i="20" s="1"/>
  <c r="Q7" i="20"/>
  <c r="Q40" i="20" s="1"/>
  <c r="N7" i="20"/>
  <c r="N40" i="20" s="1"/>
  <c r="L7" i="20"/>
  <c r="L40" i="20" s="1"/>
  <c r="I7" i="20"/>
  <c r="I40" i="20" s="1"/>
  <c r="M7" i="20"/>
  <c r="M40" i="20" s="1"/>
  <c r="K7" i="20"/>
  <c r="K40" i="20" s="1"/>
  <c r="H7" i="20"/>
  <c r="H40" i="20" s="1"/>
  <c r="M14" i="20"/>
  <c r="E14" i="20"/>
  <c r="V7" i="20"/>
  <c r="V40" i="20" s="1"/>
  <c r="S7" i="20"/>
  <c r="S40" i="20" s="1"/>
  <c r="P7" i="20"/>
  <c r="P40" i="20" s="1"/>
  <c r="F7" i="20"/>
  <c r="F40" i="20" s="1"/>
  <c r="C7" i="20"/>
  <c r="C40" i="20" s="1"/>
  <c r="R7" i="20"/>
  <c r="R40" i="20" s="1"/>
  <c r="O7" i="20"/>
  <c r="O40" i="20" s="1"/>
  <c r="B7" i="20"/>
  <c r="B40" i="20" s="1"/>
  <c r="B28" i="20"/>
  <c r="B43" i="20" s="1"/>
  <c r="U28" i="20"/>
  <c r="U43" i="20" s="1"/>
  <c r="Q28" i="20"/>
  <c r="Q43" i="20" s="1"/>
  <c r="N28" i="20"/>
  <c r="N43" i="20" s="1"/>
  <c r="L28" i="20"/>
  <c r="L43" i="20" s="1"/>
  <c r="C28" i="20"/>
  <c r="C43" i="20" s="1"/>
  <c r="E28" i="20"/>
  <c r="E43" i="20" s="1"/>
  <c r="S28" i="20"/>
  <c r="S43" i="20" s="1"/>
  <c r="P28" i="20"/>
  <c r="P43" i="20" s="1"/>
  <c r="G28" i="20"/>
  <c r="G43" i="20" s="1"/>
  <c r="J28" i="20"/>
  <c r="J43" i="20" s="1"/>
  <c r="T14" i="20"/>
  <c r="CK61" i="25"/>
  <c r="CE49" i="8"/>
  <c r="CI61" i="33"/>
  <c r="CG61" i="33"/>
  <c r="CH61" i="33"/>
  <c r="CE61" i="33"/>
  <c r="CF38" i="37"/>
  <c r="AZ13" i="32"/>
  <c r="BC13" i="32"/>
  <c r="BD13" i="32"/>
  <c r="CJ61" i="33"/>
  <c r="T7" i="20"/>
  <c r="T40" i="20" s="1"/>
  <c r="CF61" i="33"/>
  <c r="CK61" i="33"/>
  <c r="J7" i="20"/>
  <c r="J40" i="20" s="1"/>
  <c r="E7" i="20"/>
  <c r="E40" i="20" s="1"/>
  <c r="CU62" i="12"/>
  <c r="CQ61" i="25"/>
  <c r="CP62" i="25"/>
  <c r="CM61" i="25"/>
  <c r="CU61" i="25"/>
  <c r="CM62" i="25"/>
  <c r="CV62" i="25"/>
  <c r="CR62" i="25"/>
  <c r="CL61" i="25"/>
  <c r="H15" i="21"/>
  <c r="F15" i="21"/>
  <c r="E15" i="21"/>
  <c r="CO62" i="25"/>
  <c r="CP63" i="12"/>
  <c r="CT63" i="12"/>
  <c r="CC49" i="6"/>
  <c r="CB49" i="6"/>
  <c r="CA51" i="6"/>
  <c r="CE49" i="7"/>
  <c r="CB50" i="7"/>
  <c r="BZ51" i="7"/>
  <c r="G14" i="21"/>
  <c r="BD6" i="32"/>
  <c r="BA18" i="32"/>
  <c r="CD60" i="36"/>
  <c r="BZ60" i="36"/>
  <c r="CB60" i="36"/>
  <c r="BY59" i="36"/>
  <c r="BZ61" i="36"/>
  <c r="CB61" i="36"/>
  <c r="BY61" i="36"/>
  <c r="CC60" i="36"/>
  <c r="CD61" i="36"/>
  <c r="CA61" i="36"/>
  <c r="CD59" i="36"/>
  <c r="CC61" i="36"/>
  <c r="BY60" i="36"/>
  <c r="CC61" i="11"/>
  <c r="CD50" i="8"/>
  <c r="CG51" i="8"/>
  <c r="CB50" i="8"/>
  <c r="K14" i="20"/>
  <c r="O14" i="20"/>
  <c r="P14" i="20"/>
  <c r="CF50" i="7"/>
  <c r="BD4" i="32"/>
  <c r="BH47" i="1"/>
  <c r="BE31" i="1"/>
  <c r="BH41" i="1"/>
  <c r="BD41" i="1"/>
  <c r="BE38" i="1"/>
  <c r="BE16" i="1"/>
  <c r="BA10" i="1"/>
  <c r="BG10" i="1" s="1"/>
  <c r="BH26" i="1"/>
  <c r="BH31" i="1"/>
  <c r="BE42" i="1"/>
  <c r="BE34" i="1"/>
  <c r="BE20" i="1"/>
  <c r="BE14" i="1"/>
  <c r="BH15" i="1"/>
  <c r="BE15" i="1"/>
  <c r="BH42" i="1"/>
  <c r="BH18" i="1"/>
  <c r="BH36" i="1"/>
  <c r="BH16" i="1"/>
  <c r="BG42" i="1"/>
  <c r="BE44" i="1"/>
  <c r="BE40" i="1"/>
  <c r="BH6" i="1"/>
  <c r="BH39" i="1"/>
  <c r="BA6" i="1"/>
  <c r="BD6" i="1" s="1"/>
  <c r="BE39" i="1"/>
  <c r="BH46" i="1"/>
  <c r="BH38" i="1"/>
  <c r="BE41" i="1"/>
  <c r="BH44" i="1"/>
  <c r="BH29" i="1"/>
  <c r="BH48" i="1"/>
  <c r="BH40" i="1"/>
  <c r="BG39" i="1"/>
  <c r="BG6" i="1"/>
  <c r="BE32" i="1"/>
  <c r="BH8" i="1"/>
  <c r="BH4" i="1"/>
  <c r="BA8" i="1"/>
  <c r="BA4" i="1"/>
  <c r="BD4" i="1" s="1"/>
  <c r="BE25" i="1"/>
  <c r="BH28" i="1"/>
  <c r="BH12" i="1"/>
  <c r="BD25" i="1"/>
  <c r="BB61" i="1"/>
  <c r="BD62" i="1"/>
  <c r="BG62" i="1" s="1"/>
  <c r="CJ61" i="13"/>
  <c r="CL61" i="13"/>
  <c r="CP61" i="13"/>
  <c r="CI61" i="13"/>
  <c r="CO61" i="13"/>
  <c r="CQ61" i="13"/>
  <c r="CG61" i="13"/>
  <c r="CK61" i="13"/>
  <c r="J14" i="20"/>
  <c r="D14" i="20"/>
  <c r="L14" i="20"/>
  <c r="V29" i="20"/>
  <c r="T29" i="20"/>
  <c r="R29" i="20"/>
  <c r="O29" i="20"/>
  <c r="M29" i="20"/>
  <c r="K29" i="20"/>
  <c r="J29" i="20"/>
  <c r="H29" i="20"/>
  <c r="C29" i="20"/>
  <c r="U29" i="20"/>
  <c r="S29" i="20"/>
  <c r="Q29" i="20"/>
  <c r="P29" i="20"/>
  <c r="N29" i="20"/>
  <c r="L29" i="20"/>
  <c r="I29" i="20"/>
  <c r="F29" i="20"/>
  <c r="E29" i="20"/>
  <c r="B29" i="20"/>
  <c r="CS61" i="52"/>
  <c r="CQ62" i="52"/>
  <c r="CL62" i="52"/>
  <c r="CI62" i="52"/>
  <c r="CI61" i="52"/>
  <c r="CN61" i="52"/>
  <c r="CD38" i="37"/>
  <c r="CH38" i="37"/>
  <c r="BX38" i="37"/>
  <c r="K23" i="20"/>
  <c r="K41" i="20" s="1"/>
  <c r="CA51" i="8"/>
  <c r="CE51" i="8"/>
  <c r="T20" i="20"/>
  <c r="T44" i="20" s="1"/>
  <c r="CC51" i="8"/>
  <c r="CV62" i="14"/>
  <c r="E45" i="20"/>
  <c r="T45" i="20"/>
  <c r="P45" i="20"/>
  <c r="N45" i="20"/>
  <c r="V45" i="20"/>
  <c r="J45" i="20"/>
  <c r="C45" i="20"/>
  <c r="CW61" i="25"/>
  <c r="CY61" i="12"/>
  <c r="CW62" i="12"/>
  <c r="CX63" i="12"/>
  <c r="CJ62" i="25"/>
  <c r="CL62" i="25"/>
  <c r="CN62" i="12"/>
  <c r="CR63" i="12"/>
  <c r="CN63" i="12"/>
  <c r="BG57" i="1"/>
  <c r="BE57" i="1"/>
  <c r="BD55" i="1"/>
  <c r="BG55" i="1"/>
  <c r="BH55" i="1"/>
  <c r="BG20" i="1"/>
  <c r="BG48" i="1"/>
  <c r="BE48" i="1"/>
  <c r="BE36" i="1"/>
  <c r="BE24" i="1"/>
  <c r="BE12" i="1"/>
  <c r="BD42" i="1"/>
  <c r="BH9" i="1"/>
  <c r="BH7" i="1"/>
  <c r="BH5" i="1"/>
  <c r="BH3" i="1"/>
  <c r="BA9" i="1"/>
  <c r="BA7" i="1"/>
  <c r="BA5" i="1"/>
  <c r="BD5" i="1"/>
  <c r="BA3" i="1"/>
  <c r="BH50" i="1"/>
  <c r="BH34" i="1"/>
  <c r="BH10" i="1"/>
  <c r="BH20" i="1"/>
  <c r="BB63" i="1"/>
  <c r="BG47" i="1"/>
  <c r="BG22" i="1"/>
  <c r="BD22" i="1"/>
  <c r="BG26" i="1"/>
  <c r="BD26" i="1"/>
  <c r="BG50" i="1"/>
  <c r="BD50" i="1"/>
  <c r="BG18" i="1"/>
  <c r="BD18" i="1"/>
  <c r="BG32" i="1"/>
  <c r="BG44" i="1"/>
  <c r="BG7" i="1"/>
  <c r="BE50" i="1"/>
  <c r="BE30" i="1"/>
  <c r="BE26" i="1"/>
  <c r="BE22" i="1"/>
  <c r="BE18" i="1"/>
  <c r="BD14" i="1"/>
  <c r="BG4" i="1"/>
  <c r="BH23" i="1"/>
  <c r="BE23" i="1"/>
  <c r="BH30" i="1"/>
  <c r="BH22" i="1"/>
  <c r="BH32" i="1"/>
  <c r="BH24" i="1"/>
  <c r="BG31" i="1"/>
  <c r="BD48" i="1"/>
  <c r="BD44" i="1"/>
  <c r="BD32" i="1"/>
  <c r="BD20" i="1"/>
  <c r="BD16" i="1"/>
  <c r="BA11" i="1"/>
  <c r="BB64" i="1"/>
  <c r="BB62" i="1"/>
  <c r="F5" i="21" s="1"/>
  <c r="BE11" i="1"/>
  <c r="BH11" i="1"/>
  <c r="BA13" i="1"/>
  <c r="BE13" i="1"/>
  <c r="BA17" i="1"/>
  <c r="BH17" i="1"/>
  <c r="BA19" i="1"/>
  <c r="BE19" i="1"/>
  <c r="BH19" i="1"/>
  <c r="BA21" i="1"/>
  <c r="BH21" i="1"/>
  <c r="BE21" i="1"/>
  <c r="BA27" i="1"/>
  <c r="BE27" i="1"/>
  <c r="BH27" i="1"/>
  <c r="BA29" i="1"/>
  <c r="BE29" i="1"/>
  <c r="BA33" i="1"/>
  <c r="BH33" i="1"/>
  <c r="BA35" i="1"/>
  <c r="BE35" i="1"/>
  <c r="BH35" i="1"/>
  <c r="BA37" i="1"/>
  <c r="BH37" i="1"/>
  <c r="BE37" i="1"/>
  <c r="BA43" i="1"/>
  <c r="BE43" i="1"/>
  <c r="BH43" i="1"/>
  <c r="BA45" i="1"/>
  <c r="BE45" i="1"/>
  <c r="BA49" i="1"/>
  <c r="BH49" i="1"/>
  <c r="BA51" i="1"/>
  <c r="BE51" i="1"/>
  <c r="BH51" i="1"/>
  <c r="C14" i="20"/>
  <c r="N14" i="20"/>
  <c r="I14" i="20"/>
  <c r="F14" i="20"/>
  <c r="R14" i="20"/>
  <c r="CE61" i="13"/>
  <c r="CK61" i="5"/>
  <c r="CA61" i="5"/>
  <c r="CO36" i="37"/>
  <c r="T6" i="20"/>
  <c r="CK62" i="52"/>
  <c r="CQ61" i="52"/>
  <c r="CN62" i="52"/>
  <c r="CH62" i="52"/>
  <c r="CI63" i="52"/>
  <c r="CK63" i="52"/>
  <c r="BD10" i="1"/>
  <c r="BG5" i="1"/>
  <c r="BD8" i="1"/>
  <c r="BG8" i="1"/>
  <c r="BD9" i="1"/>
  <c r="BG9" i="1"/>
  <c r="BG3" i="1"/>
  <c r="BD3" i="1"/>
  <c r="BD7" i="1"/>
  <c r="BD51" i="1"/>
  <c r="BG51" i="1"/>
  <c r="BG49" i="1"/>
  <c r="BD49" i="1"/>
  <c r="BD45" i="1"/>
  <c r="BG45" i="1"/>
  <c r="BD37" i="1"/>
  <c r="BG37" i="1"/>
  <c r="BD27" i="1"/>
  <c r="BG27" i="1"/>
  <c r="BD19" i="1"/>
  <c r="BG19" i="1"/>
  <c r="BD17" i="1"/>
  <c r="BG17" i="1"/>
  <c r="BD13" i="1"/>
  <c r="BG13" i="1"/>
  <c r="BD43" i="1"/>
  <c r="BG43" i="1"/>
  <c r="BD35" i="1"/>
  <c r="BG35" i="1"/>
  <c r="BD33" i="1"/>
  <c r="BG33" i="1"/>
  <c r="BD29" i="1"/>
  <c r="BG29" i="1"/>
  <c r="BD21" i="1"/>
  <c r="BG21" i="1"/>
  <c r="BD11" i="1"/>
  <c r="BG11" i="1"/>
  <c r="H45" i="20" l="1"/>
  <c r="R45" i="20"/>
  <c r="L45" i="20"/>
  <c r="Q45" i="20"/>
  <c r="F45" i="20"/>
  <c r="K45" i="20"/>
  <c r="S45" i="20"/>
  <c r="U45" i="20"/>
  <c r="O45" i="20"/>
  <c r="I45" i="20"/>
  <c r="CY62" i="12"/>
  <c r="CT62" i="12"/>
  <c r="CQ61" i="12"/>
  <c r="CT61" i="12"/>
  <c r="CX61" i="12"/>
  <c r="CX62" i="12"/>
  <c r="CU63" i="12"/>
  <c r="CR61" i="12"/>
  <c r="CO62" i="12"/>
  <c r="CR62" i="12"/>
  <c r="CL62" i="12"/>
  <c r="CP62" i="12"/>
  <c r="CM62" i="12"/>
  <c r="CQ62" i="12"/>
  <c r="CV61" i="9"/>
  <c r="CK61" i="9"/>
  <c r="CO61" i="9"/>
  <c r="CQ61" i="9"/>
  <c r="CU61" i="9"/>
  <c r="CJ61" i="9"/>
  <c r="CL61" i="9"/>
  <c r="CP61" i="9"/>
  <c r="CR61" i="9"/>
  <c r="CT61" i="9"/>
  <c r="CW61" i="9"/>
  <c r="CY61" i="9"/>
  <c r="CB50" i="6"/>
  <c r="CB51" i="6"/>
  <c r="CD51" i="6"/>
  <c r="BZ50" i="6"/>
  <c r="BZ49" i="6"/>
  <c r="CD49" i="6"/>
  <c r="BY50" i="6"/>
  <c r="CC50" i="6"/>
  <c r="CE50" i="6"/>
  <c r="BZ51" i="6"/>
  <c r="AZ3" i="32"/>
  <c r="CC10" i="57"/>
  <c r="CE10" i="57"/>
  <c r="BZ10" i="57"/>
  <c r="CB10" i="57"/>
  <c r="CF10" i="57"/>
  <c r="CB51" i="8"/>
  <c r="CF50" i="8"/>
  <c r="CA50" i="8"/>
  <c r="CC50" i="8"/>
  <c r="CE50" i="8"/>
  <c r="CG50" i="8"/>
  <c r="CD51" i="8"/>
  <c r="CF51" i="8"/>
  <c r="CA49" i="8"/>
  <c r="CA49" i="7"/>
  <c r="CD50" i="7"/>
  <c r="BZ49" i="7"/>
  <c r="CB49" i="7"/>
  <c r="CD49" i="7"/>
  <c r="CF49" i="7"/>
  <c r="CA50" i="7"/>
  <c r="CC50" i="7"/>
  <c r="CE50" i="7"/>
  <c r="D43" i="20"/>
  <c r="D47" i="20" s="1"/>
  <c r="D49" i="20" s="1"/>
  <c r="D35" i="20"/>
  <c r="D36" i="20"/>
  <c r="CO61" i="25"/>
  <c r="CT62" i="25"/>
  <c r="CT61" i="25"/>
  <c r="CX61" i="25"/>
  <c r="CK62" i="25"/>
  <c r="CD61" i="11"/>
  <c r="F23" i="20"/>
  <c r="F41" i="20" s="1"/>
  <c r="F47" i="20" s="1"/>
  <c r="I23" i="20"/>
  <c r="M23" i="20"/>
  <c r="M41" i="20" s="1"/>
  <c r="M47" i="20" s="1"/>
  <c r="T23" i="20"/>
  <c r="T41" i="20" s="1"/>
  <c r="T52" i="20" s="1"/>
  <c r="T53" i="20" s="1"/>
  <c r="H14" i="20"/>
  <c r="U14" i="20"/>
  <c r="B14" i="20"/>
  <c r="S14" i="20"/>
  <c r="Q14" i="20"/>
  <c r="CJ62" i="27"/>
  <c r="CN61" i="27"/>
  <c r="AD62" i="27"/>
  <c r="CO62" i="27"/>
  <c r="CQ62" i="27"/>
  <c r="CS62" i="27"/>
  <c r="CR62" i="27"/>
  <c r="CM62" i="27"/>
  <c r="CL62" i="27"/>
  <c r="CK63" i="27"/>
  <c r="CK62" i="27"/>
  <c r="CH62" i="27"/>
  <c r="CN62" i="27"/>
  <c r="D13" i="21"/>
  <c r="CJ63" i="27"/>
  <c r="CL63" i="27"/>
  <c r="B23" i="20"/>
  <c r="B41" i="20" s="1"/>
  <c r="B56" i="20" s="1"/>
  <c r="BG12" i="1"/>
  <c r="BD12" i="1"/>
  <c r="BA61" i="1"/>
  <c r="BA63" i="1"/>
  <c r="BA64" i="1"/>
  <c r="BA62" i="1"/>
  <c r="E5" i="21" s="1"/>
  <c r="BD15" i="1"/>
  <c r="BG15" i="1"/>
  <c r="BG24" i="1"/>
  <c r="BD24" i="1"/>
  <c r="BG40" i="1"/>
  <c r="BD40" i="1"/>
  <c r="BD23" i="1"/>
  <c r="BG23" i="1"/>
  <c r="BD28" i="1"/>
  <c r="BG28" i="1"/>
  <c r="BG30" i="1"/>
  <c r="BD30" i="1"/>
  <c r="BD34" i="1"/>
  <c r="BG34" i="1"/>
  <c r="BG36" i="1"/>
  <c r="BD36" i="1"/>
  <c r="BG38" i="1"/>
  <c r="BD38" i="1"/>
  <c r="BG46" i="1"/>
  <c r="BD46" i="1"/>
  <c r="CE61" i="61"/>
  <c r="B17" i="21"/>
  <c r="E17" i="21"/>
  <c r="E25" i="21" s="1"/>
  <c r="E28" i="21" s="1"/>
  <c r="CC61" i="62"/>
  <c r="BZ61" i="62"/>
  <c r="H17" i="21"/>
  <c r="BX36" i="37"/>
  <c r="BW36" i="37"/>
  <c r="U19" i="20" s="1"/>
  <c r="BW38" i="37"/>
  <c r="CK36" i="37"/>
  <c r="E19" i="20"/>
  <c r="CD36" i="37"/>
  <c r="CF36" i="37"/>
  <c r="CH36" i="37"/>
  <c r="CJ36" i="37"/>
  <c r="CL36" i="37"/>
  <c r="CN36" i="37"/>
  <c r="CC38" i="37"/>
  <c r="CE38" i="37"/>
  <c r="CG38" i="37"/>
  <c r="CI38" i="37"/>
  <c r="CK38" i="37"/>
  <c r="CM38" i="37"/>
  <c r="CO38" i="37"/>
  <c r="T47" i="20"/>
  <c r="T49" i="20" s="1"/>
  <c r="K47" i="20"/>
  <c r="B47" i="20"/>
  <c r="CL61" i="52"/>
  <c r="CF61" i="52"/>
  <c r="CH61" i="52"/>
  <c r="CJ61" i="52"/>
  <c r="CP61" i="52"/>
  <c r="CR61" i="52"/>
  <c r="CS62" i="52"/>
  <c r="CK61" i="52"/>
  <c r="CF63" i="52"/>
  <c r="CF62" i="52"/>
  <c r="CJ62" i="52"/>
  <c r="BW61" i="5"/>
  <c r="T36" i="20"/>
  <c r="J13" i="20"/>
  <c r="I35" i="20"/>
  <c r="D14" i="21"/>
  <c r="K35" i="20"/>
  <c r="K36" i="20"/>
  <c r="B25" i="21"/>
  <c r="B28" i="21" s="1"/>
  <c r="C25" i="21"/>
  <c r="C28" i="21" s="1"/>
  <c r="F25" i="21"/>
  <c r="F28" i="21" s="1"/>
  <c r="H25" i="21"/>
  <c r="H28" i="21" s="1"/>
  <c r="CD61" i="61"/>
  <c r="CF61" i="61"/>
  <c r="O23" i="20"/>
  <c r="O35" i="20" s="1"/>
  <c r="R23" i="20"/>
  <c r="R36" i="20" s="1"/>
  <c r="V23" i="20"/>
  <c r="V36" i="20" s="1"/>
  <c r="CA61" i="61"/>
  <c r="AZ63" i="61"/>
  <c r="O41" i="20"/>
  <c r="O47" i="20" s="1"/>
  <c r="O49" i="20" s="1"/>
  <c r="H23" i="20"/>
  <c r="G17" i="21"/>
  <c r="G25" i="21" s="1"/>
  <c r="G28" i="21" s="1"/>
  <c r="D17" i="21"/>
  <c r="S23" i="20"/>
  <c r="S41" i="20" s="1"/>
  <c r="S47" i="20" s="1"/>
  <c r="Q23" i="20"/>
  <c r="Q41" i="20" s="1"/>
  <c r="Q47" i="20" s="1"/>
  <c r="E23" i="20"/>
  <c r="E36" i="20" s="1"/>
  <c r="C23" i="20"/>
  <c r="C41" i="20" s="1"/>
  <c r="C47" i="20" s="1"/>
  <c r="CB61" i="62"/>
  <c r="CF61" i="62"/>
  <c r="BY3" i="62"/>
  <c r="CE3" i="62"/>
  <c r="BY61" i="62"/>
  <c r="CA61" i="62"/>
  <c r="CE61" i="62"/>
  <c r="P23" i="20"/>
  <c r="L23" i="20"/>
  <c r="L41" i="20" s="1"/>
  <c r="L47" i="20" s="1"/>
  <c r="I41" i="20"/>
  <c r="I47" i="20" s="1"/>
  <c r="I36" i="20"/>
  <c r="T35" i="20"/>
  <c r="BY61" i="11"/>
  <c r="G23" i="20"/>
  <c r="J23" i="20"/>
  <c r="N23" i="20"/>
  <c r="U23" i="20"/>
  <c r="CE61" i="11"/>
  <c r="CF61" i="11"/>
  <c r="CB61" i="11"/>
  <c r="BZ61" i="11"/>
  <c r="B52" i="20" l="1"/>
  <c r="L52" i="20"/>
  <c r="S52" i="20"/>
  <c r="M52" i="20"/>
  <c r="I52" i="20"/>
  <c r="I53" i="20" s="1"/>
  <c r="Q52" i="20"/>
  <c r="D52" i="20"/>
  <c r="D53" i="20" s="1"/>
  <c r="I49" i="20"/>
  <c r="K49" i="20"/>
  <c r="F52" i="20"/>
  <c r="O52" i="20"/>
  <c r="O53" i="20" s="1"/>
  <c r="K52" i="20"/>
  <c r="K53" i="20" s="1"/>
  <c r="C52" i="20"/>
  <c r="O48" i="20"/>
  <c r="T48" i="20"/>
  <c r="D48" i="20"/>
  <c r="I48" i="20"/>
  <c r="K48" i="20"/>
  <c r="BC3" i="32"/>
  <c r="AZ18" i="32"/>
  <c r="M35" i="20"/>
  <c r="M49" i="20" s="1"/>
  <c r="F35" i="20"/>
  <c r="F48" i="20" s="1"/>
  <c r="M36" i="20"/>
  <c r="F36" i="20"/>
  <c r="D25" i="21"/>
  <c r="D28" i="21" s="1"/>
  <c r="B36" i="20"/>
  <c r="V41" i="20"/>
  <c r="B35" i="20"/>
  <c r="B48" i="20" s="1"/>
  <c r="O36" i="20"/>
  <c r="V35" i="20"/>
  <c r="R41" i="20"/>
  <c r="R35" i="20"/>
  <c r="E35" i="20"/>
  <c r="L35" i="20"/>
  <c r="L48" i="20" s="1"/>
  <c r="C35" i="20"/>
  <c r="C49" i="20" s="1"/>
  <c r="S35" i="20"/>
  <c r="S48" i="20" s="1"/>
  <c r="L36" i="20"/>
  <c r="C36" i="20"/>
  <c r="S36" i="20"/>
  <c r="H41" i="20"/>
  <c r="H36" i="20"/>
  <c r="H35" i="20"/>
  <c r="E41" i="20"/>
  <c r="Q36" i="20"/>
  <c r="Q35" i="20"/>
  <c r="Q49" i="20" s="1"/>
  <c r="P41" i="20"/>
  <c r="P36" i="20"/>
  <c r="P35" i="20"/>
  <c r="U41" i="20"/>
  <c r="U35" i="20"/>
  <c r="U36" i="20"/>
  <c r="N41" i="20"/>
  <c r="N36" i="20"/>
  <c r="N35" i="20"/>
  <c r="G41" i="20"/>
  <c r="G35" i="20"/>
  <c r="G36" i="20"/>
  <c r="J41" i="20"/>
  <c r="J35" i="20"/>
  <c r="J36" i="20"/>
  <c r="J47" i="20" l="1"/>
  <c r="J49" i="20" s="1"/>
  <c r="J52" i="20"/>
  <c r="J53" i="20" s="1"/>
  <c r="G47" i="20"/>
  <c r="G49" i="20" s="1"/>
  <c r="G52" i="20"/>
  <c r="G53" i="20" s="1"/>
  <c r="U47" i="20"/>
  <c r="U49" i="20" s="1"/>
  <c r="U52" i="20"/>
  <c r="U53" i="20" s="1"/>
  <c r="H47" i="20"/>
  <c r="H49" i="20" s="1"/>
  <c r="H52" i="20"/>
  <c r="H53" i="20" s="1"/>
  <c r="V47" i="20"/>
  <c r="V49" i="20" s="1"/>
  <c r="V52" i="20"/>
  <c r="V53" i="20" s="1"/>
  <c r="Q48" i="20"/>
  <c r="C53" i="20"/>
  <c r="S49" i="20"/>
  <c r="M53" i="20"/>
  <c r="S53" i="20"/>
  <c r="B53" i="20"/>
  <c r="L49" i="20"/>
  <c r="N47" i="20"/>
  <c r="N49" i="20" s="1"/>
  <c r="N52" i="20"/>
  <c r="N53" i="20" s="1"/>
  <c r="P47" i="20"/>
  <c r="P49" i="20" s="1"/>
  <c r="P52" i="20"/>
  <c r="P53" i="20" s="1"/>
  <c r="E47" i="20"/>
  <c r="E49" i="20" s="1"/>
  <c r="E52" i="20"/>
  <c r="E53" i="20" s="1"/>
  <c r="R47" i="20"/>
  <c r="R49" i="20" s="1"/>
  <c r="R52" i="20"/>
  <c r="R53" i="20" s="1"/>
  <c r="F53" i="20"/>
  <c r="Q53" i="20"/>
  <c r="L53" i="20"/>
  <c r="F49" i="20"/>
  <c r="B49" i="20"/>
  <c r="J48" i="20"/>
  <c r="G48" i="20"/>
  <c r="U48" i="20"/>
  <c r="H48" i="20"/>
  <c r="V48" i="20"/>
  <c r="C48" i="20"/>
  <c r="M48" i="20"/>
  <c r="N48" i="20"/>
  <c r="P48" i="20"/>
  <c r="E48" i="20"/>
  <c r="R48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DB522CB2-9B89-4209-AD01-D64F3E4AC269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AF334BC4-64D3-4C0D-96A0-C0E381A30579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2DAA8FF4-6CE5-4563-B632-8C0097251D42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7B9739AB-7A06-4737-AA3B-0B3B22351932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8589F935-FCFF-4771-A3D8-E793EB30BA40}" name="annual_2011ea_v6_11f_ptnonipm_12US2_cbo5_soa_state2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<sst xmlns="http://schemas.openxmlformats.org/spreadsheetml/2006/main" count="5955" uniqueCount="521">
  <si>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</si>
  <si>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</si>
  <si>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</si>
  <si>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</si>
  <si>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</si>
  <si>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</si>
  <si>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</si>
  <si>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</si>
  <si>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</si>
  <si>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</si>
  <si>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</si>
  <si>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</si>
  <si>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</si>
  <si>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</si>
  <si>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</si>
  <si>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</si>
  <si>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</si>
  <si>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</si>
  <si>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</si>
  <si>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</si>
  <si>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</si>
  <si>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</si>
  <si>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</si>
  <si>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</si>
  <si>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</si>
  <si>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</si>
  <si>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</si>
  <si>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</si>
  <si>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</si>
  <si>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</si>
  <si>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</si>
  <si>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</si>
  <si>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</si>
  <si>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</si>
  <si>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</si>
  <si>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</si>
  <si>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</si>
  <si>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</si>
  <si>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</si>
  <si>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</si>
  <si>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</si>
  <si>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</si>
  <si>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</si>
  <si>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</si>
  <si>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</si>
  <si>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</si>
  <si>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</si>
  <si>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</si>
  <si>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</si>
  <si>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</si>
  <si>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</si>
  <si>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</si>
  <si>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</si>
  <si>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</si>
  <si>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</si>
  <si>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</si>
  <si>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</si>
  <si>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</si>
  <si>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</si>
  <si>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</si>
  <si>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</si>
  <si>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</si>
  <si>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</si>
  <si>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</si>
  <si>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</si>
  <si>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</si>
  <si>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</si>
  <si>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</si>
  <si>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</si>
  <si>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</si>
  <si>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</si>
  <si>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</si>
  <si>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</si>
  <si>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</si>
  <si>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</si>
  <si>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</si>
  <si>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</si>
  <si>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</si>
  <si>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</si>
  <si>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</si>
  <si>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</si>
  <si>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</si>
  <si>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</si>
  <si>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</si>
  <si>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</si>
  <si>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</si>
  <si>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</si>
  <si>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</si>
  <si>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</si>
  <si>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</si>
  <si>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</si>
  <si>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</si>
  <si>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</si>
  <si>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</si>
  <si>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</si>
  <si>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</si>
  <si>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</si>
  <si>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</si>
  <si>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</si>
  <si>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</si>
  <si>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</si>
  <si>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</si>
  <si>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</si>
  <si>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</si>
  <si>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</si>
  <si>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</si>
  <si>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</si>
  <si>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</si>
  <si>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</si>
  <si>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</si>
  <si>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</si>
  <si>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</si>
  <si>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</si>
  <si>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</si>
  <si>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</si>
  <si>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</si>
  <si>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</si>
  <si>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</si>
  <si>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</si>
  <si>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</si>
  <si>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</si>
  <si>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</si>
  <si>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</si>
  <si>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</si>
  <si>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</si>
  <si>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</si>
  <si>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</si>
  <si>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</si>
  <si>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</si>
  <si>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</si>
  <si>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</si>
  <si>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</si>
  <si>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</si>
  <si>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</si>
  <si>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</si>
  <si>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</si>
  <si>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</si>
  <si>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</si>
  <si>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</si>
  <si>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</si>
  <si>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</si>
  <si>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</si>
  <si>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</si>
  <si>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</si>
  <si>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</si>
  <si>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</si>
  <si>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</si>
  <si>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</si>
  <si>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</si>
  <si>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</si>
  <si>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</si>
  <si>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</si>
  <si>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</si>
  <si>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</si>
  <si>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</si>
  <si>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</si>
  <si>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</si>
  <si>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</si>
  <si>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</si>
  <si>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</si>
  <si>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</si>
  <si>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</si>
  <si>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</si>
  <si>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</si>
  <si>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</si>
  <si>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</si>
  <si>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</si>
  <si>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</si>
  <si>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</si>
  <si>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</si>
  <si>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</si>
  <si>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</si>
  <si>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</si>
  <si>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</si>
  <si>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</si>
  <si>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</si>
  <si>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</si>
  <si>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</si>
  <si>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</si>
  <si>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</si>
  <si>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</si>
  <si>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</si>
  <si>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</si>
  <si>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</si>
  <si>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</si>
  <si>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</si>
  <si>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</si>
  <si>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</si>
  <si>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</si>
  <si>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</si>
  <si>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</si>
  <si>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</si>
  <si>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</si>
  <si>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</si>
  <si>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</si>
  <si>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</si>
  <si>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</si>
  <si>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</si>
  <si>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</si>
  <si>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</si>
  <si>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</si>
  <si>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</si>
  <si>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</si>
  <si>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</si>
  <si>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</si>
  <si>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</si>
  <si>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</si>
  <si>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</si>
  <si>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</si>
  <si>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</si>
  <si>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</si>
  <si>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</si>
  <si>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</si>
  <si>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</si>
  <si>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</si>
  <si>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</si>
  <si>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</si>
  <si>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</si>
  <si>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</si>
  <si>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</si>
  <si>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</si>
  <si>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</si>
  <si>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Low level totals (mrggrid)</t>
  </si>
  <si>
    <t>Model-ready domain totals</t>
  </si>
  <si>
    <t>% diff</t>
  </si>
  <si>
    <t>CHLORINE</t>
  </si>
  <si>
    <t># State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</si>
  <si>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</si>
  <si>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</si>
  <si>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</si>
  <si>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</si>
  <si>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</si>
  <si>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</si>
  <si>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</si>
  <si>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</si>
  <si>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</si>
  <si>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</si>
  <si>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</si>
  <si>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</si>
  <si>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Esatern States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</si>
  <si>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</si>
  <si>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</si>
  <si>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</si>
  <si>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</si>
  <si>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</si>
  <si>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</si>
  <si>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</si>
  <si>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</si>
  <si>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</si>
  <si>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</si>
  <si>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</si>
  <si>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</si>
  <si>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</si>
  <si>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</si>
  <si>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</si>
  <si>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</si>
  <si>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</si>
  <si>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</si>
  <si>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</si>
  <si>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</si>
  <si>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</si>
  <si>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</si>
  <si>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</si>
  <si>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</si>
  <si>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</si>
  <si>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</si>
  <si>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</si>
  <si>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</si>
  <si>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</si>
  <si>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</si>
  <si>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</si>
  <si>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</si>
  <si>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</si>
  <si>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</si>
  <si>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</si>
  <si>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</si>
  <si>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</si>
  <si>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</si>
  <si>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</si>
  <si>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</si>
  <si>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</si>
  <si>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</si>
  <si>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</si>
  <si>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</si>
  <si>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</si>
  <si>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</si>
  <si>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</si>
  <si>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</si>
  <si>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</si>
  <si>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</si>
  <si>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</si>
  <si>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</si>
  <si>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</si>
  <si>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</si>
  <si>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</si>
  <si>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</si>
  <si>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</si>
  <si>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</si>
  <si>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</si>
  <si>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</si>
  <si>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</si>
  <si>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</si>
  <si>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</si>
  <si>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</si>
  <si>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</si>
  <si>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</si>
  <si>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</si>
  <si>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</si>
  <si>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</si>
  <si>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</si>
  <si>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</si>
  <si>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</si>
  <si>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</si>
  <si>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</si>
  <si>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</si>
  <si>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</si>
  <si>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</si>
  <si>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</si>
  <si>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</si>
  <si>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</si>
  <si>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</si>
  <si>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</si>
  <si>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</si>
  <si>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</si>
  <si>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</si>
  <si>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</si>
  <si>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</si>
  <si>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</si>
  <si>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</si>
  <si>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</si>
  <si>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</si>
  <si>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</si>
  <si>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</si>
  <si>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</si>
  <si>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adj/unadj</t>
  </si>
  <si>
    <t>APIN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</si>
  <si>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</si>
  <si>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</si>
  <si>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</si>
  <si>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</si>
  <si>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</si>
  <si>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</si>
  <si>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</si>
  <si>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</si>
  <si>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</si>
  <si>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</si>
  <si>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>CONUS + beis</t>
  </si>
  <si>
    <t>Eastern US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</si>
  <si>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</si>
  <si>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</si>
  <si>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</si>
  <si>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</si>
  <si>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</si>
  <si>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</si>
  <si>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</si>
  <si>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</si>
  <si>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</si>
  <si>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</si>
  <si>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</si>
  <si>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</si>
  <si>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</si>
  <si>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</si>
  <si>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</si>
  <si>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</si>
  <si>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>rail - railroad emissions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</si>
  <si>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</si>
  <si>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</si>
  <si>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</si>
  <si>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</si>
  <si>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</si>
  <si>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</si>
  <si>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</si>
  <si>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</si>
  <si>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</si>
  <si>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</si>
  <si>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</si>
  <si>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</si>
  <si>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</si>
  <si>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</si>
  <si>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</si>
  <si>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</si>
  <si>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</si>
  <si>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</si>
  <si>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</si>
  <si>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</si>
  <si>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</si>
  <si>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agfire/ptagfire - agricultural burning emissions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</si>
  <si>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</si>
  <si>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</si>
  <si>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onroad_can - Canada onroad sources</t>
  </si>
  <si>
    <t>onroad_mex - Mexico onroad sources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</si>
  <si>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</si>
  <si>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</si>
  <si>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</si>
  <si>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pt_oilgas - oil and gas emissions from point sources; as of 2014fb_cdc, also includes offshore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</si>
  <si>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</si>
  <si>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</si>
  <si>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</si>
  <si>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</si>
  <si>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</si>
  <si>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</si>
  <si>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</si>
  <si>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- ptagfire is a point sector, usually including daily ag burning emissions. When both agfire and ptagfire exist as separate sectors, the sum of the two sectors comprises all US ag fires.</t>
  </si>
  <si>
    <t>ptegu - Point source EGU emissions</t>
  </si>
  <si>
    <t>ptnonipm - Point source emissions not included in ptegu or pt_oilgas</t>
  </si>
  <si>
    <t>Xylenes (mixed isomers) minus naphthalene</t>
  </si>
  <si>
    <t>ocean_cl2 12US1 leap yr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</si>
  <si>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</si>
  <si>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</si>
  <si>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</si>
  <si>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</si>
  <si>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</si>
  <si>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</si>
  <si>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</si>
  <si>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</si>
  <si>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</si>
  <si>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</si>
  <si>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</si>
  <si>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</si>
  <si>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</si>
  <si>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</si>
  <si>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</si>
  <si>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</si>
  <si>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RFL_NHTOG</t>
  </si>
  <si>
    <t>othafdust 12US1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</si>
  <si>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</si>
  <si>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</si>
  <si>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</si>
  <si>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</si>
  <si>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Unknown</t>
  </si>
  <si>
    <t>Emissions are computed for each modeling sector and summarized for the 12US2 and 36US3 grids</t>
  </si>
  <si>
    <t>voc sum</t>
  </si>
  <si>
    <t>36US3 Total</t>
  </si>
  <si>
    <t>othptdust 12US1</t>
  </si>
  <si>
    <t>ptagfire elevated</t>
  </si>
  <si>
    <t>ptfire elevated (inc. othna)</t>
  </si>
  <si>
    <t>Canada othptdust</t>
  </si>
  <si>
    <t>Canada ptfire_othna</t>
  </si>
  <si>
    <t>Mexico ptfire_othna</t>
  </si>
  <si>
    <t>ptfire_othna 12US1</t>
  </si>
  <si>
    <t>cmv_c3 36US3</t>
  </si>
  <si>
    <t>Inventory (2016fh)</t>
  </si>
  <si>
    <t>airports</t>
  </si>
  <si>
    <t>Non-US CMV FIPS 98</t>
  </si>
  <si>
    <t>Overall Total</t>
  </si>
  <si>
    <t>Mexico total</t>
  </si>
  <si>
    <t>36US3 total</t>
  </si>
  <si>
    <t>NH3/PM2.5</t>
  </si>
  <si>
    <t>cmv_c1c2 elevated</t>
  </si>
  <si>
    <t>Overall total</t>
  </si>
  <si>
    <t>NOX abs</t>
  </si>
  <si>
    <t>SO2 abs</t>
  </si>
  <si>
    <t>Canada CMV</t>
  </si>
  <si>
    <t>Mexico CMV</t>
  </si>
  <si>
    <t>CMV - Offshore ECA</t>
  </si>
  <si>
    <t>CMV - outside ECA</t>
  </si>
  <si>
    <t>Offshore pt_oilgas</t>
  </si>
  <si>
    <t>AACD</t>
  </si>
  <si>
    <t>FACD</t>
  </si>
  <si>
    <t>IVOC</t>
  </si>
  <si>
    <t>NMOG</t>
  </si>
  <si>
    <t>SMOKE (2016fj 12US1)</t>
  </si>
  <si>
    <t>adj/unadj 2016fh</t>
  </si>
  <si>
    <t>Inventory (EQUATES 2016)</t>
  </si>
  <si>
    <t>2016fj 12US1</t>
  </si>
  <si>
    <t>Inventory (2016fj)</t>
  </si>
  <si>
    <t>ptfire-wild</t>
  </si>
  <si>
    <t>ptfire-rx</t>
  </si>
  <si>
    <t>Inventory (2016ff + EQUATES Other.N.A.)</t>
  </si>
  <si>
    <t>Cuba (301)</t>
  </si>
  <si>
    <t>Haiti (303)</t>
  </si>
  <si>
    <t>Dominican Rep (304)</t>
  </si>
  <si>
    <t>Jamiaca (305)</t>
  </si>
  <si>
    <t>Belize (308)</t>
  </si>
  <si>
    <t>Colombia (309)</t>
  </si>
  <si>
    <t>Guatemala (310)</t>
  </si>
  <si>
    <t>Honduras (311)</t>
  </si>
  <si>
    <t>adj/unadj from 2016fh</t>
  </si>
  <si>
    <t>SMOKE unadjusted (2016fj 12US1)</t>
  </si>
  <si>
    <t>SMOKE adjusted (2016fj 12US1)</t>
  </si>
  <si>
    <t>vcp</t>
  </si>
  <si>
    <t>beis 12US1 2016fj</t>
  </si>
  <si>
    <t>livestock</t>
  </si>
  <si>
    <t>fertilizer</t>
  </si>
  <si>
    <t>solvents</t>
  </si>
  <si>
    <t>canada_ag 12US1</t>
  </si>
  <si>
    <t>canada_og2D 12US1</t>
  </si>
  <si>
    <t>ptegu all</t>
  </si>
  <si>
    <t>Inventory (2026fj)</t>
  </si>
  <si>
    <t>SMOKE (2032fj 12US1)</t>
  </si>
  <si>
    <t>SMOKE (2032fj)</t>
  </si>
  <si>
    <t>Inventory (2032fj)</t>
  </si>
  <si>
    <t>SMOKE unadjusted (2032fj)</t>
  </si>
  <si>
    <t>SMOKE adjusted (2032fj)</t>
  </si>
  <si>
    <t>SMOKE unadjusted (2032fj 12US1)</t>
  </si>
  <si>
    <t>SMOKE adjusted (2032fj 12US1)</t>
  </si>
  <si>
    <r>
      <rPr>
        <b/>
        <sz val="11"/>
        <color theme="1"/>
        <rFont val="Calibri"/>
        <family val="2"/>
        <scheme val="minor"/>
      </rPr>
      <t>2032fj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</si>
  <si>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Canada ag</t>
  </si>
  <si>
    <t>Canada oil and gas 2D</t>
  </si>
  <si>
    <t>Mrggrid nobeis norwc</t>
  </si>
  <si>
    <t>canmex16 merge</t>
  </si>
  <si>
    <t>othafdust 2016</t>
  </si>
  <si>
    <t>othptdust 2016</t>
  </si>
  <si>
    <t>othar 2016</t>
  </si>
  <si>
    <t>onroad_can 2016</t>
  </si>
  <si>
    <t>onroad_mex 2016</t>
  </si>
  <si>
    <t>canada_ag 2016</t>
  </si>
  <si>
    <t>canada_og2D 2016</t>
  </si>
  <si>
    <t>SMOKE total for canmex16</t>
  </si>
  <si>
    <r>
      <rPr>
        <b/>
        <sz val="11"/>
        <color theme="1"/>
        <rFont val="Calibri"/>
        <family val="2"/>
        <scheme val="minor"/>
      </rPr>
      <t>2032fj</t>
    </r>
    <r>
      <rPr>
        <sz val="11"/>
        <color theme="1"/>
        <rFont val="Calibri"/>
        <family val="2"/>
        <scheme val="minor"/>
      </rPr>
      <t xml:space="preserve"> Anthropogenic state totals. 
Everything is inventory-level except onroad (SMOKE-MOVES), afdust (post-adjusted), and ptegu NOX/SO2 (CEM).</t>
    </r>
  </si>
  <si>
    <t>biogenics (beis) - emissions from natural sources</t>
  </si>
  <si>
    <t>fertilizer - nonpoint agricultural fertilizer emissions</t>
  </si>
  <si>
    <t>livestock - nonpoint agricultural livestock emissions</t>
  </si>
  <si>
    <t>onroad (plus RPD/RPV/RPP/RPH and onroad_ca_adj) - mobile source emissions on roads; RPD, RPV, RPP, and RPH are specific subcategories based on the type of activity data used</t>
  </si>
  <si>
    <t>ptfire-wild - Point source wildland fire emissions in the US</t>
  </si>
  <si>
    <t>ptfire-rx - Point source prescribed fire emissions in the US</t>
  </si>
  <si>
    <t>solvents - nonpoint solvent emissions</t>
  </si>
  <si>
    <t>othptdust - Non-US point source dust sources</t>
  </si>
  <si>
    <t>ptfire_othna - Point source wild and prescribed fire emissions in Canada, Mexico, and Carribbean</t>
  </si>
  <si>
    <t>canada_ag - agricultural source in Canada (provided as point but put into 2D gridded)</t>
  </si>
  <si>
    <t>canada_og2D - low-level oil and gas sources in Canada (provided as point and moved into 2D gridded)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</si>
</sst>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0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10" xfId="0" applyBorder="1"/>
    <xf numFmtId="0" fontId="18" fillId="0" borderId="10" xfId="42" applyFont="1" applyFill="1" applyBorder="1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3" fontId="23" fillId="0" borderId="0" xfId="0" applyNumberFormat="1" applyFont="1"/>
    <xf numFmtId="0" fontId="30" fillId="0" borderId="0" xfId="0" applyFo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 applyFont="1" applyFill="1" applyBorder="1"/>
    <xf numFmtId="164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0" fontId="29" fillId="0" borderId="0" xfId="0" applyFont="1" applyFill="1"/>
    <xf numFmtId="164" fontId="29" fillId="0" borderId="0" xfId="0" applyNumberFormat="1" applyFont="1" applyFill="1"/>
    <xf numFmtId="0" fontId="33" fillId="34" borderId="0" xfId="0" applyFont="1" applyFill="1"/>
    <xf numFmtId="164" fontId="22" fillId="0" borderId="0" xfId="74" applyNumberFormat="1" applyFont="1" applyFill="1"/>
    <xf numFmtId="3" fontId="34" fillId="0" borderId="0" xfId="0" applyNumberFormat="1" applyFont="1"/>
    <xf numFmtId="0" fontId="0" fillId="34" borderId="0" xfId="0" applyFill="1"/>
    <xf numFmtId="3" fontId="0" fillId="0" borderId="0" xfId="0" applyNumberFormat="1" applyFill="1"/>
    <xf numFmtId="3" fontId="18" fillId="34" borderId="0" xfId="42" applyNumberFormat="1" applyFill="1"/>
    <xf numFmtId="3" fontId="18" fillId="0" borderId="0" xfId="42" applyNumberFormat="1"/>
    <xf numFmtId="0" fontId="20" fillId="0" borderId="0" xfId="42" applyFont="1"/>
    <xf numFmtId="0" fontId="24" fillId="0" borderId="0" xfId="42" applyFont="1"/>
    <xf numFmtId="3" fontId="18" fillId="0" borderId="10" xfId="42" applyNumberFormat="1" applyBorder="1"/>
    <xf numFmtId="0" fontId="33" fillId="0" borderId="0" xfId="0" applyFont="1"/>
    <xf numFmtId="0" fontId="0" fillId="0" borderId="0" xfId="0" quotePrefix="1"/>
    <xf numFmtId="0" fontId="0" fillId="0" borderId="0" xfId="0" applyAlignment="1">
      <alignment wrapText="1"/>
    </xf>
    <xf numFmtId="0" fontId="35" fillId="0" borderId="0" xfId="0" applyFont="1"/>
    <xf numFmtId="0" fontId="34" fillId="0" borderId="0" xfId="0" applyFont="1"/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fj_state_sector_tota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State Totals 12"/>
      <sheetName val="All Sectors 12"/>
      <sheetName val="All Sectors 36"/>
      <sheetName val="Model Species 36"/>
      <sheetName val="Model Species 12"/>
      <sheetName val="airports"/>
      <sheetName val="afdust"/>
      <sheetName val="fertilizer"/>
      <sheetName val="livestock"/>
      <sheetName val="biogenics 36"/>
      <sheetName val="biogenics 12"/>
      <sheetName val="rail"/>
      <sheetName val="cmv_c1c2 36"/>
      <sheetName val="cmv_c1c2 12"/>
      <sheetName val="cmv_c3 36"/>
      <sheetName val="cmv_c3 12"/>
      <sheetName val="nonpt"/>
      <sheetName val="ptagfire"/>
      <sheetName val="nonroad"/>
      <sheetName val="onroad all"/>
      <sheetName val="othar 12US1"/>
      <sheetName val="othar 36US3"/>
      <sheetName val="onroad_can 12US1"/>
      <sheetName val="onroad_can 36US3"/>
      <sheetName val="onroad_mex 12US1"/>
      <sheetName val="onroad_mex 36US3"/>
      <sheetName val="othpt 12US1"/>
      <sheetName val="othpt 36US3"/>
      <sheetName val="canada_og2D 12US1"/>
      <sheetName val="canada_og2D 36US3"/>
      <sheetName val="canada_ag 12US1"/>
      <sheetName val="canada_ag 36US3"/>
      <sheetName val="othafdust 12US1"/>
      <sheetName val="othafdust 36US3"/>
      <sheetName val="othptdust 12US1"/>
      <sheetName val="othptdust 36US3"/>
      <sheetName val="ptfire-rx"/>
      <sheetName val="ptfire-wild"/>
      <sheetName val="ptfire_othna 12US1"/>
      <sheetName val="ptfire_othna 36US3"/>
      <sheetName val="ptegu"/>
      <sheetName val="ptnonipm"/>
      <sheetName val="pt_oilgas"/>
      <sheetName val="np_oilgas"/>
      <sheetName val="rwc"/>
      <sheetName val="sol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">
          <cell r="B3">
            <v>339746.09000999999</v>
          </cell>
          <cell r="C3">
            <v>5621.3748619999997</v>
          </cell>
          <cell r="D3">
            <v>6966.0066230000002</v>
          </cell>
          <cell r="E3">
            <v>36643.028840999999</v>
          </cell>
          <cell r="F3">
            <v>31053.413247</v>
          </cell>
          <cell r="G3">
            <v>3265.746036</v>
          </cell>
          <cell r="H3">
            <v>80807.256210000007</v>
          </cell>
        </row>
        <row r="4">
          <cell r="B4">
            <v>67273.643763999993</v>
          </cell>
          <cell r="C4">
            <v>1100.9649199999999</v>
          </cell>
          <cell r="D4">
            <v>754.77765699999998</v>
          </cell>
          <cell r="E4">
            <v>6697.9686019999999</v>
          </cell>
          <cell r="F4">
            <v>5676.2444310000001</v>
          </cell>
          <cell r="G4">
            <v>455.669015</v>
          </cell>
          <cell r="H4">
            <v>15826.375190999999</v>
          </cell>
        </row>
        <row r="5">
          <cell r="B5">
            <v>641467.37662999996</v>
          </cell>
          <cell r="C5">
            <v>10570.701483000001</v>
          </cell>
          <cell r="D5">
            <v>10943.91581</v>
          </cell>
          <cell r="E5">
            <v>67212.666509999995</v>
          </cell>
          <cell r="F5">
            <v>56959.886084999998</v>
          </cell>
          <cell r="G5">
            <v>5490.6635900000001</v>
          </cell>
          <cell r="H5">
            <v>151953.81635000001</v>
          </cell>
        </row>
        <row r="6">
          <cell r="B6">
            <v>190286.93713000001</v>
          </cell>
          <cell r="C6">
            <v>3117.7162831999999</v>
          </cell>
          <cell r="D6">
            <v>2319.2555358</v>
          </cell>
          <cell r="E6">
            <v>19110.160656</v>
          </cell>
          <cell r="F6">
            <v>16195.052164000001</v>
          </cell>
          <cell r="G6">
            <v>1345.2468882000001</v>
          </cell>
          <cell r="H6">
            <v>44817.178368000001</v>
          </cell>
        </row>
        <row r="7">
          <cell r="B7">
            <v>87069.774416</v>
          </cell>
          <cell r="C7">
            <v>1426.498378</v>
          </cell>
          <cell r="D7">
            <v>1057.188662</v>
          </cell>
          <cell r="E7">
            <v>8740.6502120000005</v>
          </cell>
          <cell r="F7">
            <v>7407.3315549999998</v>
          </cell>
          <cell r="G7">
            <v>614.31250699999998</v>
          </cell>
          <cell r="H7">
            <v>20505.913</v>
          </cell>
        </row>
        <row r="8">
          <cell r="B8">
            <v>966.95218399999999</v>
          </cell>
          <cell r="C8">
            <v>15.956910000000001</v>
          </cell>
          <cell r="D8">
            <v>17.658196</v>
          </cell>
          <cell r="E8">
            <v>102.353888</v>
          </cell>
          <cell r="F8">
            <v>86.740561999999997</v>
          </cell>
          <cell r="G8">
            <v>8.6317640000000004</v>
          </cell>
          <cell r="H8">
            <v>229.380436</v>
          </cell>
        </row>
        <row r="9">
          <cell r="B9">
            <v>1226.7573978999999</v>
          </cell>
          <cell r="C9">
            <v>20.13465536</v>
          </cell>
          <cell r="D9">
            <v>16.759346050000001</v>
          </cell>
          <cell r="E9">
            <v>124.81503677000001</v>
          </cell>
          <cell r="F9">
            <v>105.77547015</v>
          </cell>
          <cell r="G9">
            <v>9.2253465699999992</v>
          </cell>
          <cell r="H9">
            <v>289.43571439999999</v>
          </cell>
        </row>
        <row r="11">
          <cell r="B11">
            <v>301981.16450000001</v>
          </cell>
          <cell r="C11">
            <v>4994.0778658999998</v>
          </cell>
          <cell r="D11">
            <v>6065.7103570999998</v>
          </cell>
          <cell r="E11">
            <v>32457.418968000002</v>
          </cell>
          <cell r="F11">
            <v>27506.286493</v>
          </cell>
          <cell r="G11">
            <v>2864.2116114</v>
          </cell>
          <cell r="H11">
            <v>71789.844782999993</v>
          </cell>
        </row>
        <row r="12">
          <cell r="B12">
            <v>423707.01095999999</v>
          </cell>
          <cell r="C12">
            <v>3053.9514254999999</v>
          </cell>
          <cell r="D12">
            <v>14564.999449999999</v>
          </cell>
          <cell r="E12">
            <v>59115.545011000002</v>
          </cell>
          <cell r="F12">
            <v>52151.367993</v>
          </cell>
          <cell r="G12">
            <v>3993.6288688</v>
          </cell>
          <cell r="H12">
            <v>28661.026911000001</v>
          </cell>
        </row>
        <row r="13">
          <cell r="B13">
            <v>199572.3008</v>
          </cell>
          <cell r="C13">
            <v>3270.672579</v>
          </cell>
          <cell r="D13">
            <v>2474.6032100000002</v>
          </cell>
          <cell r="E13">
            <v>20080.337779000001</v>
          </cell>
          <cell r="F13">
            <v>17017.234940999999</v>
          </cell>
          <cell r="G13">
            <v>1423.790542</v>
          </cell>
          <cell r="H13">
            <v>47015.880187000002</v>
          </cell>
        </row>
        <row r="14">
          <cell r="B14">
            <v>82900.957584000003</v>
          </cell>
          <cell r="C14">
            <v>1364.1589581000001</v>
          </cell>
          <cell r="D14">
            <v>1313.3891791999999</v>
          </cell>
          <cell r="E14">
            <v>8596.1598608999993</v>
          </cell>
          <cell r="F14">
            <v>7284.8819384999997</v>
          </cell>
          <cell r="G14">
            <v>678.72039658000006</v>
          </cell>
          <cell r="H14">
            <v>19609.778308000001</v>
          </cell>
        </row>
        <row r="15">
          <cell r="B15">
            <v>35808.541788000002</v>
          </cell>
          <cell r="C15">
            <v>588.97092099999998</v>
          </cell>
          <cell r="D15">
            <v>553.48200099999997</v>
          </cell>
          <cell r="E15">
            <v>3700.7073329999998</v>
          </cell>
          <cell r="F15">
            <v>3136.1929340000002</v>
          </cell>
          <cell r="G15">
            <v>288.94046600000001</v>
          </cell>
          <cell r="H15">
            <v>8466.4584059999997</v>
          </cell>
        </row>
        <row r="16">
          <cell r="B16">
            <v>90812.646571000005</v>
          </cell>
          <cell r="C16">
            <v>1492.9293872999999</v>
          </cell>
          <cell r="D16">
            <v>1365.6531987000001</v>
          </cell>
          <cell r="E16">
            <v>9351.2744136000001</v>
          </cell>
          <cell r="F16">
            <v>7924.8112130999998</v>
          </cell>
          <cell r="G16">
            <v>721.14751974000001</v>
          </cell>
          <cell r="H16">
            <v>21460.841576999999</v>
          </cell>
        </row>
        <row r="17">
          <cell r="B17">
            <v>601657.48471999995</v>
          </cell>
          <cell r="C17">
            <v>27873.651932000001</v>
          </cell>
          <cell r="D17">
            <v>13933.368696</v>
          </cell>
          <cell r="E17">
            <v>87925.665911999997</v>
          </cell>
          <cell r="F17">
            <v>67759.813540000003</v>
          </cell>
          <cell r="G17">
            <v>4146.5430035999998</v>
          </cell>
          <cell r="H17">
            <v>81809.104015999998</v>
          </cell>
        </row>
        <row r="18">
          <cell r="B18">
            <v>90843.285025000005</v>
          </cell>
          <cell r="C18">
            <v>1500.358735</v>
          </cell>
          <cell r="D18">
            <v>1722.749466</v>
          </cell>
          <cell r="E18">
            <v>9672.9208259999996</v>
          </cell>
          <cell r="F18">
            <v>8197.3910520000009</v>
          </cell>
          <cell r="G18">
            <v>830.44520599999998</v>
          </cell>
          <cell r="H18">
            <v>21567.660433000001</v>
          </cell>
        </row>
        <row r="19">
          <cell r="B19">
            <v>423100.88990000001</v>
          </cell>
          <cell r="C19">
            <v>6936.2307718000002</v>
          </cell>
          <cell r="D19">
            <v>5363.8502643000002</v>
          </cell>
          <cell r="E19">
            <v>42676.101324000003</v>
          </cell>
          <cell r="F19">
            <v>36166.188446</v>
          </cell>
          <cell r="G19">
            <v>3054.4485973000001</v>
          </cell>
          <cell r="H19">
            <v>99708.304082000002</v>
          </cell>
        </row>
        <row r="20">
          <cell r="B20">
            <v>4931.3175875999996</v>
          </cell>
          <cell r="C20">
            <v>80.783074010000007</v>
          </cell>
          <cell r="D20">
            <v>59.429768039999999</v>
          </cell>
          <cell r="E20">
            <v>494.64095444999998</v>
          </cell>
          <cell r="F20">
            <v>419.18724606000001</v>
          </cell>
          <cell r="G20">
            <v>34.656278530000002</v>
          </cell>
          <cell r="H20">
            <v>1161.2563777</v>
          </cell>
        </row>
        <row r="21">
          <cell r="B21">
            <v>5327.4879571000001</v>
          </cell>
          <cell r="C21">
            <v>87.58987922</v>
          </cell>
          <cell r="D21">
            <v>80.52048671</v>
          </cell>
          <cell r="E21">
            <v>548.95046300000001</v>
          </cell>
          <cell r="F21">
            <v>465.21228318999999</v>
          </cell>
          <cell r="G21">
            <v>42.429768809999999</v>
          </cell>
          <cell r="H21">
            <v>1259.1048304999999</v>
          </cell>
        </row>
        <row r="22">
          <cell r="B22">
            <v>2439.3883919999998</v>
          </cell>
          <cell r="C22">
            <v>40.250920000000001</v>
          </cell>
          <cell r="D22">
            <v>44.314579000000002</v>
          </cell>
          <cell r="E22">
            <v>258.00636400000002</v>
          </cell>
          <cell r="F22">
            <v>218.649461</v>
          </cell>
          <cell r="G22">
            <v>21.704667000000001</v>
          </cell>
          <cell r="H22">
            <v>578.60678700000005</v>
          </cell>
        </row>
        <row r="23">
          <cell r="B23">
            <v>18469.749145000002</v>
          </cell>
          <cell r="C23">
            <v>303.04164556000001</v>
          </cell>
          <cell r="D23">
            <v>247.14160215000001</v>
          </cell>
          <cell r="E23">
            <v>1874.5551232</v>
          </cell>
          <cell r="F23">
            <v>1588.6059895999999</v>
          </cell>
          <cell r="G23">
            <v>137.30937352000001</v>
          </cell>
          <cell r="H23">
            <v>4356.2239595999999</v>
          </cell>
        </row>
        <row r="24">
          <cell r="B24">
            <v>177448.86721</v>
          </cell>
          <cell r="C24">
            <v>2899.9014007000001</v>
          </cell>
          <cell r="D24">
            <v>1778.0434161000001</v>
          </cell>
          <cell r="E24">
            <v>17477.266380000001</v>
          </cell>
          <cell r="F24">
            <v>14811.243544999999</v>
          </cell>
          <cell r="G24">
            <v>1136.8404533999999</v>
          </cell>
          <cell r="H24">
            <v>41686.076889000004</v>
          </cell>
        </row>
        <row r="25">
          <cell r="B25">
            <v>200578.01564999999</v>
          </cell>
          <cell r="C25">
            <v>3317.8985364999999</v>
          </cell>
          <cell r="D25">
            <v>4069.7851386000002</v>
          </cell>
          <cell r="E25">
            <v>21594.968862999998</v>
          </cell>
          <cell r="F25">
            <v>18300.822184000001</v>
          </cell>
          <cell r="G25">
            <v>1914.9378211000001</v>
          </cell>
          <cell r="H25">
            <v>47694.740527000002</v>
          </cell>
        </row>
        <row r="26">
          <cell r="B26">
            <v>583463.34516999999</v>
          </cell>
          <cell r="C26">
            <v>9626.9195154999998</v>
          </cell>
          <cell r="D26">
            <v>10575.404556</v>
          </cell>
          <cell r="E26">
            <v>61689.684418999997</v>
          </cell>
          <cell r="F26">
            <v>52279.394053999997</v>
          </cell>
          <cell r="G26">
            <v>5184.0908032999996</v>
          </cell>
          <cell r="H26">
            <v>138386.95467000001</v>
          </cell>
        </row>
        <row r="27">
          <cell r="B27">
            <v>95540.007752999998</v>
          </cell>
          <cell r="C27">
            <v>1565.9475030000001</v>
          </cell>
          <cell r="D27">
            <v>1194.9604098</v>
          </cell>
          <cell r="E27">
            <v>9622.1414359999999</v>
          </cell>
          <cell r="F27">
            <v>8154.3577407000002</v>
          </cell>
          <cell r="G27">
            <v>684.75409138999999</v>
          </cell>
          <cell r="H27">
            <v>22510.498226</v>
          </cell>
        </row>
        <row r="28">
          <cell r="B28">
            <v>54611.123753</v>
          </cell>
          <cell r="C28">
            <v>903.10886300000004</v>
          </cell>
          <cell r="D28">
            <v>1095.166655</v>
          </cell>
          <cell r="E28">
            <v>5868.107927</v>
          </cell>
          <cell r="F28">
            <v>4972.9730890000001</v>
          </cell>
          <cell r="G28">
            <v>517.42836699999998</v>
          </cell>
          <cell r="H28">
            <v>12982.182296999999</v>
          </cell>
        </row>
        <row r="29">
          <cell r="B29">
            <v>2048.713808</v>
          </cell>
          <cell r="C29">
            <v>33.871367999999997</v>
          </cell>
          <cell r="D29">
            <v>40.653768999999997</v>
          </cell>
          <cell r="E29">
            <v>219.754671</v>
          </cell>
          <cell r="F29">
            <v>186.23287400000001</v>
          </cell>
          <cell r="G29">
            <v>19.279333999999999</v>
          </cell>
          <cell r="H29">
            <v>486.90081400000003</v>
          </cell>
        </row>
        <row r="30">
          <cell r="B30">
            <v>390.50287625999999</v>
          </cell>
          <cell r="C30">
            <v>6.4422390099999998</v>
          </cell>
          <cell r="D30">
            <v>7.0319284</v>
          </cell>
          <cell r="E30">
            <v>41.24681683</v>
          </cell>
          <cell r="F30">
            <v>34.954933990000001</v>
          </cell>
          <cell r="G30">
            <v>3.4555824300000002</v>
          </cell>
          <cell r="H30">
            <v>92.60738087</v>
          </cell>
        </row>
        <row r="31">
          <cell r="B31">
            <v>20847.764777</v>
          </cell>
          <cell r="C31">
            <v>343.20318536000002</v>
          </cell>
          <cell r="D31">
            <v>337.88269694000002</v>
          </cell>
          <cell r="E31">
            <v>2168.5267969000001</v>
          </cell>
          <cell r="F31">
            <v>1837.7347523000001</v>
          </cell>
          <cell r="G31">
            <v>173.00528772999999</v>
          </cell>
          <cell r="H31">
            <v>4933.5477398000003</v>
          </cell>
        </row>
        <row r="32">
          <cell r="B32">
            <v>34210.806022999997</v>
          </cell>
          <cell r="C32">
            <v>560.96940900000004</v>
          </cell>
          <cell r="D32">
            <v>440.11131499999999</v>
          </cell>
          <cell r="E32">
            <v>3456.3951440000001</v>
          </cell>
          <cell r="F32">
            <v>2929.148537</v>
          </cell>
          <cell r="G32">
            <v>248.93270000000001</v>
          </cell>
          <cell r="H32">
            <v>8063.9352070000004</v>
          </cell>
        </row>
        <row r="33">
          <cell r="B33">
            <v>11695.255873</v>
          </cell>
          <cell r="C33">
            <v>192.59040450000001</v>
          </cell>
          <cell r="D33">
            <v>192.57909491999999</v>
          </cell>
          <cell r="E33">
            <v>1219.2164276999999</v>
          </cell>
          <cell r="F33">
            <v>1033.2341839000001</v>
          </cell>
          <cell r="G33">
            <v>97.980525420000006</v>
          </cell>
          <cell r="H33">
            <v>2768.4864877</v>
          </cell>
        </row>
        <row r="34">
          <cell r="B34">
            <v>82868.340360999995</v>
          </cell>
          <cell r="C34">
            <v>1364.0938189999999</v>
          </cell>
          <cell r="D34">
            <v>1337.1647951</v>
          </cell>
          <cell r="E34">
            <v>8614.4723654000009</v>
          </cell>
          <cell r="F34">
            <v>7300.4002948999996</v>
          </cell>
          <cell r="G34">
            <v>685.88153821000003</v>
          </cell>
          <cell r="H34">
            <v>19608.846061</v>
          </cell>
        </row>
        <row r="35">
          <cell r="B35">
            <v>91202.729909000001</v>
          </cell>
          <cell r="C35">
            <v>1499.537088</v>
          </cell>
          <cell r="D35">
            <v>1381.6397179999999</v>
          </cell>
          <cell r="E35">
            <v>9400.4806150000004</v>
          </cell>
          <cell r="F35">
            <v>7966.5112179999996</v>
          </cell>
          <cell r="G35">
            <v>727.33876799999996</v>
          </cell>
          <cell r="H35">
            <v>21555.852556999998</v>
          </cell>
        </row>
        <row r="36">
          <cell r="B36">
            <v>25397.656133</v>
          </cell>
          <cell r="C36">
            <v>417.95578297999998</v>
          </cell>
          <cell r="D36">
            <v>403.93039319000002</v>
          </cell>
          <cell r="E36">
            <v>2634.9234535999999</v>
          </cell>
          <cell r="F36">
            <v>2232.9862216000001</v>
          </cell>
          <cell r="G36">
            <v>208.41033411000001</v>
          </cell>
          <cell r="H36">
            <v>6008.1151301999998</v>
          </cell>
        </row>
        <row r="37">
          <cell r="B37">
            <v>430411.61460999999</v>
          </cell>
          <cell r="C37">
            <v>7130.0991377</v>
          </cell>
          <cell r="D37">
            <v>9266.9595817000009</v>
          </cell>
          <cell r="E37">
            <v>46816.391594000001</v>
          </cell>
          <cell r="F37">
            <v>39674.914626999998</v>
          </cell>
          <cell r="G37">
            <v>4272.3997658999997</v>
          </cell>
          <cell r="H37">
            <v>102495.09682000001</v>
          </cell>
        </row>
        <row r="38">
          <cell r="B38">
            <v>527002.49147999997</v>
          </cell>
          <cell r="C38">
            <v>8611.9863834999996</v>
          </cell>
          <cell r="D38">
            <v>5260.8934953999997</v>
          </cell>
          <cell r="E38">
            <v>51887.863690999999</v>
          </cell>
          <cell r="F38">
            <v>43972.765557999999</v>
          </cell>
          <cell r="G38">
            <v>3370.2617461</v>
          </cell>
          <cell r="H38">
            <v>123797.29867</v>
          </cell>
        </row>
        <row r="39">
          <cell r="B39">
            <v>31221.900653000001</v>
          </cell>
          <cell r="C39">
            <v>513.71370300000001</v>
          </cell>
          <cell r="D39">
            <v>492.007608</v>
          </cell>
          <cell r="E39">
            <v>3235.1039420000002</v>
          </cell>
          <cell r="F39">
            <v>2741.61366</v>
          </cell>
          <cell r="G39">
            <v>254.81123500000001</v>
          </cell>
          <cell r="H39">
            <v>7384.6374539999997</v>
          </cell>
        </row>
        <row r="40">
          <cell r="B40">
            <v>36.772793</v>
          </cell>
          <cell r="C40">
            <v>0.61021800000000004</v>
          </cell>
          <cell r="D40">
            <v>0.84556100000000001</v>
          </cell>
          <cell r="E40">
            <v>4.0478909999999999</v>
          </cell>
          <cell r="F40">
            <v>3.4304209999999999</v>
          </cell>
          <cell r="G40">
            <v>0.38148300000000002</v>
          </cell>
          <cell r="H40">
            <v>8.7718349999999994</v>
          </cell>
        </row>
        <row r="41">
          <cell r="B41">
            <v>157792.486</v>
          </cell>
          <cell r="C41">
            <v>2599.6720997000002</v>
          </cell>
          <cell r="D41">
            <v>2662.0691984999999</v>
          </cell>
          <cell r="E41">
            <v>16506.642306999998</v>
          </cell>
          <cell r="F41">
            <v>13988.68165</v>
          </cell>
          <cell r="G41">
            <v>1341.4613032</v>
          </cell>
          <cell r="H41">
            <v>37370.256255</v>
          </cell>
        </row>
        <row r="42">
          <cell r="B42">
            <v>67307.7114</v>
          </cell>
          <cell r="C42">
            <v>1108.0938650000001</v>
          </cell>
          <cell r="D42">
            <v>1093.4810299999999</v>
          </cell>
          <cell r="E42">
            <v>7003.4980649999998</v>
          </cell>
          <cell r="F42">
            <v>5935.168275</v>
          </cell>
          <cell r="G42">
            <v>559.35342800000001</v>
          </cell>
          <cell r="H42">
            <v>15928.856110000001</v>
          </cell>
        </row>
        <row r="43">
          <cell r="B43">
            <v>120991.55689000001</v>
          </cell>
          <cell r="C43">
            <v>2003.1679474</v>
          </cell>
          <cell r="D43">
            <v>2545.8269939000002</v>
          </cell>
          <cell r="E43">
            <v>13107.551766</v>
          </cell>
          <cell r="F43">
            <v>11108.094456999999</v>
          </cell>
          <cell r="G43">
            <v>1182.9051528</v>
          </cell>
          <cell r="H43">
            <v>28795.528079</v>
          </cell>
        </row>
        <row r="44">
          <cell r="B44">
            <v>364230.88574</v>
          </cell>
          <cell r="C44">
            <v>6034.8336465000002</v>
          </cell>
          <cell r="D44">
            <v>7897.1813696999998</v>
          </cell>
          <cell r="E44">
            <v>39667.081023999999</v>
          </cell>
          <cell r="F44">
            <v>33616.168332000001</v>
          </cell>
          <cell r="G44">
            <v>3632.3318291999999</v>
          </cell>
          <cell r="H44">
            <v>86750.695328000002</v>
          </cell>
        </row>
        <row r="45">
          <cell r="B45">
            <v>29496.288751</v>
          </cell>
          <cell r="C45">
            <v>484.62392399999999</v>
          </cell>
          <cell r="D45">
            <v>428.91585099999998</v>
          </cell>
          <cell r="E45">
            <v>3024.2425159999998</v>
          </cell>
          <cell r="F45">
            <v>2562.9175110000001</v>
          </cell>
          <cell r="G45">
            <v>229.75054399999999</v>
          </cell>
          <cell r="H45">
            <v>6966.4701510000004</v>
          </cell>
        </row>
        <row r="46">
          <cell r="B46">
            <v>1977.2579962</v>
          </cell>
          <cell r="C46">
            <v>32.456998859999999</v>
          </cell>
          <cell r="D46">
            <v>27.240414090000002</v>
          </cell>
          <cell r="E46">
            <v>201.37762348000001</v>
          </cell>
          <cell r="F46">
            <v>170.65897537000001</v>
          </cell>
          <cell r="G46">
            <v>14.93893542</v>
          </cell>
          <cell r="H46">
            <v>466.56920213000001</v>
          </cell>
        </row>
        <row r="47">
          <cell r="B47">
            <v>65734.450444000002</v>
          </cell>
          <cell r="C47">
            <v>1084.5887726999999</v>
          </cell>
          <cell r="D47">
            <v>1191.2588965</v>
          </cell>
          <cell r="E47">
            <v>6949.9429853000001</v>
          </cell>
          <cell r="F47">
            <v>5889.7825911</v>
          </cell>
          <cell r="G47">
            <v>583.99476905999995</v>
          </cell>
          <cell r="H47">
            <v>15590.970589</v>
          </cell>
        </row>
        <row r="48">
          <cell r="B48">
            <v>176592.88746</v>
          </cell>
          <cell r="C48">
            <v>2887.6285475</v>
          </cell>
          <cell r="D48">
            <v>1857.8283398999999</v>
          </cell>
          <cell r="E48">
            <v>17471.870577999998</v>
          </cell>
          <cell r="F48">
            <v>14806.669716</v>
          </cell>
          <cell r="G48">
            <v>1158.3767634000001</v>
          </cell>
          <cell r="H48">
            <v>41509.660710999997</v>
          </cell>
        </row>
        <row r="49">
          <cell r="B49">
            <v>57219.826636999998</v>
          </cell>
          <cell r="C49">
            <v>942.07166299999994</v>
          </cell>
          <cell r="D49">
            <v>932.45615499999997</v>
          </cell>
          <cell r="E49">
            <v>5956.3892530000003</v>
          </cell>
          <cell r="F49">
            <v>5047.7879000000003</v>
          </cell>
          <cell r="G49">
            <v>476.394902</v>
          </cell>
          <cell r="H49">
            <v>13542.284736</v>
          </cell>
        </row>
        <row r="50">
          <cell r="B50">
            <v>46442.325621999997</v>
          </cell>
          <cell r="C50">
            <v>763.19939554999996</v>
          </cell>
          <cell r="D50">
            <v>683.16518528999995</v>
          </cell>
          <cell r="E50">
            <v>4768.7071171999996</v>
          </cell>
          <cell r="F50">
            <v>4041.2772819000002</v>
          </cell>
          <cell r="G50">
            <v>364.14014543000002</v>
          </cell>
          <cell r="H50">
            <v>10970.992625000001</v>
          </cell>
        </row>
        <row r="51">
          <cell r="B51">
            <v>27981.910874000001</v>
          </cell>
          <cell r="C51">
            <v>459.80782299999998</v>
          </cell>
          <cell r="D51">
            <v>410.25894299999999</v>
          </cell>
          <cell r="E51">
            <v>2871.9782009999999</v>
          </cell>
          <cell r="F51">
            <v>2433.8801290000001</v>
          </cell>
          <cell r="G51">
            <v>218.98357300000001</v>
          </cell>
          <cell r="H51">
            <v>6609.7417329999998</v>
          </cell>
        </row>
      </sheetData>
      <sheetData sheetId="38">
        <row r="3">
          <cell r="B3">
            <v>82049.136891999995</v>
          </cell>
          <cell r="C3">
            <v>1358.0473280000001</v>
          </cell>
          <cell r="D3">
            <v>1706.9757400000001</v>
          </cell>
          <cell r="E3">
            <v>8871.3808150000004</v>
          </cell>
          <cell r="F3">
            <v>7518.1171759999997</v>
          </cell>
          <cell r="G3">
            <v>796.22072700000001</v>
          </cell>
          <cell r="H3">
            <v>19521.950476000002</v>
          </cell>
        </row>
        <row r="4">
          <cell r="B4">
            <v>316378.60440000001</v>
          </cell>
          <cell r="C4">
            <v>5193.8670789999996</v>
          </cell>
          <cell r="D4">
            <v>4382.7739110000002</v>
          </cell>
          <cell r="E4">
            <v>32243.669763999998</v>
          </cell>
          <cell r="F4">
            <v>27325.143871</v>
          </cell>
          <cell r="G4">
            <v>2397.711213</v>
          </cell>
          <cell r="H4">
            <v>74661.881613000005</v>
          </cell>
        </row>
        <row r="5">
          <cell r="B5">
            <v>124471.15687999999</v>
          </cell>
          <cell r="C5">
            <v>2048.8517000000002</v>
          </cell>
          <cell r="D5">
            <v>2005.18408</v>
          </cell>
          <cell r="E5">
            <v>12936.307597999999</v>
          </cell>
          <cell r="F5">
            <v>10962.971148000001</v>
          </cell>
          <cell r="G5">
            <v>1029.2128990000001</v>
          </cell>
          <cell r="H5">
            <v>29452.25936</v>
          </cell>
        </row>
        <row r="6">
          <cell r="B6">
            <v>998515.17599999998</v>
          </cell>
          <cell r="C6">
            <v>16407.533817</v>
          </cell>
          <cell r="D6">
            <v>14619.579100999999</v>
          </cell>
          <cell r="E6">
            <v>102466.51323</v>
          </cell>
          <cell r="F6">
            <v>86836.027749000001</v>
          </cell>
          <cell r="G6">
            <v>7808.0850909999999</v>
          </cell>
          <cell r="H6">
            <v>235858.43301000001</v>
          </cell>
        </row>
        <row r="7">
          <cell r="B7">
            <v>289095.62423999998</v>
          </cell>
          <cell r="C7">
            <v>4737.0038029999996</v>
          </cell>
          <cell r="D7">
            <v>3543.1277359999999</v>
          </cell>
          <cell r="E7">
            <v>29050.811756999999</v>
          </cell>
          <cell r="F7">
            <v>24619.334020999999</v>
          </cell>
          <cell r="G7">
            <v>2049.76422</v>
          </cell>
          <cell r="H7">
            <v>68094.480286000005</v>
          </cell>
        </row>
        <row r="8">
          <cell r="B8">
            <v>1700.773052</v>
          </cell>
          <cell r="C8">
            <v>28.007961000000002</v>
          </cell>
          <cell r="D8">
            <v>28.090926</v>
          </cell>
          <cell r="E8">
            <v>177.38257100000001</v>
          </cell>
          <cell r="F8">
            <v>150.323824</v>
          </cell>
          <cell r="G8">
            <v>14.271841999999999</v>
          </cell>
          <cell r="H8">
            <v>402.62827299999998</v>
          </cell>
        </row>
        <row r="9">
          <cell r="B9">
            <v>65.273365999999996</v>
          </cell>
          <cell r="C9">
            <v>1.0753140000000001</v>
          </cell>
          <cell r="D9">
            <v>1.0976220000000001</v>
          </cell>
          <cell r="E9">
            <v>6.8250299999999999</v>
          </cell>
          <cell r="F9">
            <v>5.7839099999999997</v>
          </cell>
          <cell r="G9">
            <v>0.55378400000000005</v>
          </cell>
          <cell r="H9">
            <v>15.457762000000001</v>
          </cell>
        </row>
        <row r="11">
          <cell r="B11">
            <v>107746.54700000001</v>
          </cell>
          <cell r="C11">
            <v>1772.0143740000001</v>
          </cell>
          <cell r="D11">
            <v>1656.7752009999999</v>
          </cell>
          <cell r="E11">
            <v>11127.590389000001</v>
          </cell>
          <cell r="F11">
            <v>9430.1549450000002</v>
          </cell>
          <cell r="G11">
            <v>866.76594699999998</v>
          </cell>
          <cell r="H11">
            <v>25472.842903000001</v>
          </cell>
        </row>
        <row r="12">
          <cell r="B12">
            <v>16118.607005</v>
          </cell>
          <cell r="C12">
            <v>142.56660242000001</v>
          </cell>
          <cell r="D12">
            <v>679.93304903000001</v>
          </cell>
          <cell r="E12">
            <v>2634.2005442999998</v>
          </cell>
          <cell r="F12">
            <v>2271.6672385000002</v>
          </cell>
          <cell r="G12">
            <v>186.43324817999999</v>
          </cell>
          <cell r="H12">
            <v>1302.538953</v>
          </cell>
        </row>
        <row r="13">
          <cell r="B13">
            <v>838548.27347000001</v>
          </cell>
          <cell r="C13">
            <v>13732.9804</v>
          </cell>
          <cell r="D13">
            <v>9909.5582630000008</v>
          </cell>
          <cell r="E13">
            <v>83936.239539999995</v>
          </cell>
          <cell r="F13">
            <v>71132.406457999998</v>
          </cell>
          <cell r="G13">
            <v>5833.131112</v>
          </cell>
          <cell r="H13">
            <v>197411.62065999999</v>
          </cell>
        </row>
        <row r="14">
          <cell r="B14">
            <v>4203.0376999999999</v>
          </cell>
          <cell r="C14">
            <v>69.350560000000002</v>
          </cell>
          <cell r="D14">
            <v>76.293034000000006</v>
          </cell>
          <cell r="E14">
            <v>444.48806100000002</v>
          </cell>
          <cell r="F14">
            <v>376.68481500000001</v>
          </cell>
          <cell r="G14">
            <v>37.378300000000003</v>
          </cell>
          <cell r="H14">
            <v>996.91593499999999</v>
          </cell>
        </row>
        <row r="15">
          <cell r="B15">
            <v>7967.6845160000003</v>
          </cell>
          <cell r="C15">
            <v>131.44697500000001</v>
          </cell>
          <cell r="D15">
            <v>143.55870300000001</v>
          </cell>
          <cell r="E15">
            <v>841.65879399999994</v>
          </cell>
          <cell r="F15">
            <v>713.27036799999996</v>
          </cell>
          <cell r="G15">
            <v>70.530810000000002</v>
          </cell>
          <cell r="H15">
            <v>1889.551115</v>
          </cell>
        </row>
        <row r="16">
          <cell r="B16">
            <v>3507.4859019999999</v>
          </cell>
          <cell r="C16">
            <v>57.642291</v>
          </cell>
          <cell r="D16">
            <v>51.755803</v>
          </cell>
          <cell r="E16">
            <v>360.29289899999998</v>
          </cell>
          <cell r="F16">
            <v>305.33288900000002</v>
          </cell>
          <cell r="G16">
            <v>27.550360000000001</v>
          </cell>
          <cell r="H16">
            <v>828.61254599999995</v>
          </cell>
        </row>
        <row r="17">
          <cell r="B17">
            <v>267114.58776999998</v>
          </cell>
          <cell r="C17">
            <v>4451.9014630000001</v>
          </cell>
          <cell r="D17">
            <v>7138.3696849999997</v>
          </cell>
          <cell r="E17">
            <v>30293.281056</v>
          </cell>
          <cell r="F17">
            <v>25672.272432999998</v>
          </cell>
          <cell r="G17">
            <v>3075.6682099999998</v>
          </cell>
          <cell r="H17">
            <v>63996.081371</v>
          </cell>
        </row>
        <row r="18">
          <cell r="B18">
            <v>259070.9399</v>
          </cell>
          <cell r="C18">
            <v>4278.5602490000001</v>
          </cell>
          <cell r="D18">
            <v>4901.0854380000001</v>
          </cell>
          <cell r="E18">
            <v>27575.019527</v>
          </cell>
          <cell r="F18">
            <v>23368.659844999998</v>
          </cell>
          <cell r="G18">
            <v>2364.652595</v>
          </cell>
          <cell r="H18">
            <v>61504.289263999999</v>
          </cell>
        </row>
        <row r="19">
          <cell r="B19">
            <v>50093.174301999999</v>
          </cell>
          <cell r="C19">
            <v>819.25627999999995</v>
          </cell>
          <cell r="D19">
            <v>534.14230199999997</v>
          </cell>
          <cell r="E19">
            <v>4962.5334720000001</v>
          </cell>
          <cell r="F19">
            <v>4205.5365869999996</v>
          </cell>
          <cell r="G19">
            <v>330.77301799999998</v>
          </cell>
          <cell r="H19">
            <v>11776.821835999999</v>
          </cell>
        </row>
        <row r="20">
          <cell r="B20">
            <v>3085.8102140000001</v>
          </cell>
          <cell r="C20">
            <v>50.557197000000002</v>
          </cell>
          <cell r="D20">
            <v>37.563586000000001</v>
          </cell>
          <cell r="E20">
            <v>309.862369</v>
          </cell>
          <cell r="F20">
            <v>262.59387900000002</v>
          </cell>
          <cell r="G20">
            <v>21.798725000000001</v>
          </cell>
          <cell r="H20">
            <v>726.77037399999995</v>
          </cell>
        </row>
        <row r="21">
          <cell r="B21">
            <v>327.51192900000001</v>
          </cell>
          <cell r="C21">
            <v>5.4083329999999998</v>
          </cell>
          <cell r="D21">
            <v>6.1755760000000004</v>
          </cell>
          <cell r="E21">
            <v>34.841875000000002</v>
          </cell>
          <cell r="F21">
            <v>29.527010000000001</v>
          </cell>
          <cell r="G21">
            <v>2.9828960000000002</v>
          </cell>
          <cell r="H21">
            <v>77.746879000000007</v>
          </cell>
        </row>
        <row r="22">
          <cell r="B22">
            <v>5358.9668979999997</v>
          </cell>
          <cell r="C22">
            <v>88.103134999999995</v>
          </cell>
          <cell r="D22">
            <v>80.984415999999996</v>
          </cell>
          <cell r="E22">
            <v>552.18679999999995</v>
          </cell>
          <cell r="F22">
            <v>467.95678099999998</v>
          </cell>
          <cell r="G22">
            <v>42.669423000000002</v>
          </cell>
          <cell r="H22">
            <v>1266.542668</v>
          </cell>
        </row>
        <row r="23">
          <cell r="B23">
            <v>18482.777026</v>
          </cell>
          <cell r="C23">
            <v>302.08602200000001</v>
          </cell>
          <cell r="D23">
            <v>187.623321</v>
          </cell>
          <cell r="E23">
            <v>1822.565746</v>
          </cell>
          <cell r="F23">
            <v>1544.5450169999999</v>
          </cell>
          <cell r="G23">
            <v>119.151758</v>
          </cell>
          <cell r="H23">
            <v>4342.632165</v>
          </cell>
        </row>
        <row r="24">
          <cell r="B24">
            <v>124911.81418</v>
          </cell>
          <cell r="C24">
            <v>2033.1219209999999</v>
          </cell>
          <cell r="D24">
            <v>829.11247100000003</v>
          </cell>
          <cell r="E24">
            <v>11925.476026</v>
          </cell>
          <cell r="F24">
            <v>10106.334241</v>
          </cell>
          <cell r="G24">
            <v>671.059572</v>
          </cell>
          <cell r="H24">
            <v>29226.162270000001</v>
          </cell>
        </row>
        <row r="25">
          <cell r="B25">
            <v>56495.808876000003</v>
          </cell>
          <cell r="C25">
            <v>932.95815100000004</v>
          </cell>
          <cell r="D25">
            <v>1065.189437</v>
          </cell>
          <cell r="E25">
            <v>6010.0985989999999</v>
          </cell>
          <cell r="F25">
            <v>5093.3009549999997</v>
          </cell>
          <cell r="G25">
            <v>514.56023500000003</v>
          </cell>
          <cell r="H25">
            <v>13411.288191</v>
          </cell>
        </row>
        <row r="26">
          <cell r="B26">
            <v>122807.40488</v>
          </cell>
          <cell r="C26">
            <v>2016.93533</v>
          </cell>
          <cell r="D26">
            <v>1745.08808</v>
          </cell>
          <cell r="E26">
            <v>12555.049623999999</v>
          </cell>
          <cell r="F26">
            <v>10639.872791</v>
          </cell>
          <cell r="G26">
            <v>944.11796300000003</v>
          </cell>
          <cell r="H26">
            <v>28993.441991</v>
          </cell>
        </row>
        <row r="27">
          <cell r="B27">
            <v>240925.21316000001</v>
          </cell>
          <cell r="C27">
            <v>3948.2320070000001</v>
          </cell>
          <cell r="D27">
            <v>2979.9365299999999</v>
          </cell>
          <cell r="E27">
            <v>24234.509228999999</v>
          </cell>
          <cell r="F27">
            <v>20537.718488999999</v>
          </cell>
          <cell r="G27">
            <v>1716.536302</v>
          </cell>
          <cell r="H27">
            <v>56755.862265999996</v>
          </cell>
        </row>
        <row r="28">
          <cell r="B28">
            <v>17060.459266999998</v>
          </cell>
          <cell r="C28">
            <v>281.64619699999997</v>
          </cell>
          <cell r="D28">
            <v>317.25873300000001</v>
          </cell>
          <cell r="E28">
            <v>1810.980227</v>
          </cell>
          <cell r="F28">
            <v>1534.7287369999999</v>
          </cell>
          <cell r="G28">
            <v>154.03904700000001</v>
          </cell>
          <cell r="H28">
            <v>4048.6758159999999</v>
          </cell>
        </row>
        <row r="29">
          <cell r="B29">
            <v>96607.290995999996</v>
          </cell>
          <cell r="C29">
            <v>1593.210176</v>
          </cell>
          <cell r="D29">
            <v>1711.3130269999999</v>
          </cell>
          <cell r="E29">
            <v>10178.838471999999</v>
          </cell>
          <cell r="F29">
            <v>8626.1340810000002</v>
          </cell>
          <cell r="G29">
            <v>846.21313299999997</v>
          </cell>
          <cell r="H29">
            <v>22902.414680000002</v>
          </cell>
        </row>
        <row r="30">
          <cell r="B30">
            <v>4082.4949270000002</v>
          </cell>
          <cell r="C30">
            <v>67.127117999999996</v>
          </cell>
          <cell r="D30">
            <v>62.044476000000003</v>
          </cell>
          <cell r="E30">
            <v>420.97013399999997</v>
          </cell>
          <cell r="F30">
            <v>356.75408700000003</v>
          </cell>
          <cell r="G30">
            <v>32.61806</v>
          </cell>
          <cell r="H30">
            <v>964.95684500000004</v>
          </cell>
        </row>
        <row r="31">
          <cell r="B31">
            <v>15174.262476</v>
          </cell>
          <cell r="C31">
            <v>247.65085099999999</v>
          </cell>
          <cell r="D31">
            <v>135.18405300000001</v>
          </cell>
          <cell r="E31">
            <v>1479.4838400000001</v>
          </cell>
          <cell r="F31">
            <v>1253.799137</v>
          </cell>
          <cell r="G31">
            <v>92.055172999999996</v>
          </cell>
          <cell r="H31">
            <v>3560.0136299999999</v>
          </cell>
        </row>
        <row r="32">
          <cell r="B32">
            <v>141267.63316999999</v>
          </cell>
          <cell r="C32">
            <v>2323.6604609999999</v>
          </cell>
          <cell r="D32">
            <v>2189.8937820000001</v>
          </cell>
          <cell r="E32">
            <v>14605.277244999999</v>
          </cell>
          <cell r="F32">
            <v>12377.354358000001</v>
          </cell>
          <cell r="G32">
            <v>1141.836429</v>
          </cell>
          <cell r="H32">
            <v>33402.647847</v>
          </cell>
        </row>
        <row r="33">
          <cell r="B33">
            <v>16264.29322</v>
          </cell>
          <cell r="C33">
            <v>266.76455299999998</v>
          </cell>
          <cell r="D33">
            <v>213.00606400000001</v>
          </cell>
          <cell r="E33">
            <v>1646.5871770000001</v>
          </cell>
          <cell r="F33">
            <v>1395.4127940000001</v>
          </cell>
          <cell r="G33">
            <v>119.496551</v>
          </cell>
          <cell r="H33">
            <v>3834.759364</v>
          </cell>
        </row>
        <row r="34">
          <cell r="B34">
            <v>218211.84977999999</v>
          </cell>
          <cell r="C34">
            <v>3600.0820189999999</v>
          </cell>
          <cell r="D34">
            <v>3938.8852179999999</v>
          </cell>
          <cell r="E34">
            <v>23057.072402000002</v>
          </cell>
          <cell r="F34">
            <v>19539.889761999999</v>
          </cell>
          <cell r="G34">
            <v>1933.837043</v>
          </cell>
          <cell r="H34">
            <v>51751.372751000003</v>
          </cell>
        </row>
        <row r="35">
          <cell r="B35">
            <v>16624.781918000001</v>
          </cell>
          <cell r="C35">
            <v>273.20860199999998</v>
          </cell>
          <cell r="D35">
            <v>245.062681</v>
          </cell>
          <cell r="E35">
            <v>1707.4930420000001</v>
          </cell>
          <cell r="F35">
            <v>1447.0276160000001</v>
          </cell>
          <cell r="G35">
            <v>130.50592900000001</v>
          </cell>
          <cell r="H35">
            <v>3927.3878110000001</v>
          </cell>
        </row>
        <row r="36">
          <cell r="B36">
            <v>2866.1654899999999</v>
          </cell>
          <cell r="C36">
            <v>47.357332999999997</v>
          </cell>
          <cell r="D36">
            <v>55.375317000000003</v>
          </cell>
          <cell r="E36">
            <v>306.09966200000002</v>
          </cell>
          <cell r="F36">
            <v>259.40650299999999</v>
          </cell>
          <cell r="G36">
            <v>26.513180999999999</v>
          </cell>
          <cell r="H36">
            <v>680.75885800000003</v>
          </cell>
        </row>
        <row r="37">
          <cell r="B37">
            <v>373514.03058000002</v>
          </cell>
          <cell r="C37">
            <v>6176.2721069999998</v>
          </cell>
          <cell r="D37">
            <v>7461.7424559999999</v>
          </cell>
          <cell r="E37">
            <v>40109.444251000001</v>
          </cell>
          <cell r="F37">
            <v>33991.053333999997</v>
          </cell>
          <cell r="G37">
            <v>3530.2019839999998</v>
          </cell>
          <cell r="H37">
            <v>88783.920966000005</v>
          </cell>
        </row>
        <row r="38">
          <cell r="B38">
            <v>317452.56874000002</v>
          </cell>
          <cell r="C38">
            <v>5192.4686160000001</v>
          </cell>
          <cell r="D38">
            <v>3417.977519</v>
          </cell>
          <cell r="E38">
            <v>31478.224655999999</v>
          </cell>
          <cell r="F38">
            <v>26676.462269</v>
          </cell>
          <cell r="G38">
            <v>2106.283011</v>
          </cell>
          <cell r="H38">
            <v>74641.779152999996</v>
          </cell>
        </row>
        <row r="39">
          <cell r="B39">
            <v>35510.287966000004</v>
          </cell>
          <cell r="C39">
            <v>582.42171399999995</v>
          </cell>
          <cell r="D39">
            <v>464.303293</v>
          </cell>
          <cell r="E39">
            <v>3594.360396</v>
          </cell>
          <cell r="F39">
            <v>3046.0689590000002</v>
          </cell>
          <cell r="G39">
            <v>260.67259999999999</v>
          </cell>
          <cell r="H39">
            <v>8372.3262479999994</v>
          </cell>
        </row>
        <row r="40">
          <cell r="B40">
            <v>184.45245499999999</v>
          </cell>
          <cell r="C40">
            <v>3.0376449999999999</v>
          </cell>
          <cell r="D40">
            <v>3.0514260000000002</v>
          </cell>
          <cell r="E40">
            <v>19.241796999999998</v>
          </cell>
          <cell r="F40">
            <v>16.306622999999998</v>
          </cell>
          <cell r="G40">
            <v>1.549329</v>
          </cell>
          <cell r="H40">
            <v>43.667239000000002</v>
          </cell>
        </row>
        <row r="41">
          <cell r="B41">
            <v>13831.886549999999</v>
          </cell>
          <cell r="C41">
            <v>228.48863499999999</v>
          </cell>
          <cell r="D41">
            <v>264.65479900000003</v>
          </cell>
          <cell r="E41">
            <v>1474.9080429999999</v>
          </cell>
          <cell r="F41">
            <v>1249.9202849999999</v>
          </cell>
          <cell r="G41">
            <v>127.15901700000001</v>
          </cell>
          <cell r="H41">
            <v>3284.5700339999999</v>
          </cell>
        </row>
        <row r="42">
          <cell r="B42">
            <v>23804.809337999999</v>
          </cell>
          <cell r="C42">
            <v>391.10932700000001</v>
          </cell>
          <cell r="D42">
            <v>345.99291599999998</v>
          </cell>
          <cell r="E42">
            <v>2440.5546610000001</v>
          </cell>
          <cell r="F42">
            <v>2068.2658809999998</v>
          </cell>
          <cell r="G42">
            <v>185.369022</v>
          </cell>
          <cell r="H42">
            <v>5622.2048199999999</v>
          </cell>
        </row>
        <row r="43">
          <cell r="B43">
            <v>228254.92329999999</v>
          </cell>
          <cell r="C43">
            <v>3773.890758</v>
          </cell>
          <cell r="D43">
            <v>4537.3231379999997</v>
          </cell>
          <cell r="E43">
            <v>24490.789390000002</v>
          </cell>
          <cell r="F43">
            <v>20754.906322999999</v>
          </cell>
          <cell r="G43">
            <v>2150.412491</v>
          </cell>
          <cell r="H43">
            <v>54249.674014999997</v>
          </cell>
        </row>
        <row r="44">
          <cell r="B44">
            <v>106664.81838</v>
          </cell>
          <cell r="C44">
            <v>1760.5423229999999</v>
          </cell>
          <cell r="D44">
            <v>1965.3122060000001</v>
          </cell>
          <cell r="E44">
            <v>11306.26922</v>
          </cell>
          <cell r="F44">
            <v>9581.5802409999997</v>
          </cell>
          <cell r="G44">
            <v>957.48898399999996</v>
          </cell>
          <cell r="H44">
            <v>25307.897813</v>
          </cell>
        </row>
        <row r="45">
          <cell r="B45">
            <v>111623.83816</v>
          </cell>
          <cell r="C45">
            <v>1830.3357370000001</v>
          </cell>
          <cell r="D45">
            <v>1435.672321</v>
          </cell>
          <cell r="E45">
            <v>11277.313995</v>
          </cell>
          <cell r="F45">
            <v>9557.0450060000003</v>
          </cell>
          <cell r="G45">
            <v>812.11730399999999</v>
          </cell>
          <cell r="H45">
            <v>26311.106573000001</v>
          </cell>
        </row>
        <row r="46">
          <cell r="B46">
            <v>878.47748799999999</v>
          </cell>
          <cell r="C46">
            <v>14.427761</v>
          </cell>
          <cell r="D46">
            <v>12.491512</v>
          </cell>
          <cell r="E46">
            <v>89.817561999999995</v>
          </cell>
          <cell r="F46">
            <v>76.116524999999996</v>
          </cell>
          <cell r="G46">
            <v>6.7559509999999996</v>
          </cell>
          <cell r="H46">
            <v>207.400904</v>
          </cell>
        </row>
        <row r="47">
          <cell r="B47">
            <v>97617.749893999993</v>
          </cell>
          <cell r="C47">
            <v>1608.7664199999999</v>
          </cell>
          <cell r="D47">
            <v>1672.1119409999999</v>
          </cell>
          <cell r="E47">
            <v>10234.309542000001</v>
          </cell>
          <cell r="F47">
            <v>8673.1437069999993</v>
          </cell>
          <cell r="G47">
            <v>837.60477800000001</v>
          </cell>
          <cell r="H47">
            <v>23126.017716999999</v>
          </cell>
        </row>
        <row r="48">
          <cell r="B48">
            <v>216764.89512999999</v>
          </cell>
          <cell r="C48">
            <v>3560.3729429999999</v>
          </cell>
          <cell r="D48">
            <v>3096.8344910000001</v>
          </cell>
          <cell r="E48">
            <v>22175.506728</v>
          </cell>
          <cell r="F48">
            <v>18792.801536999999</v>
          </cell>
          <cell r="G48">
            <v>1671.5252250000001</v>
          </cell>
          <cell r="H48">
            <v>51180.385102</v>
          </cell>
        </row>
        <row r="49">
          <cell r="B49">
            <v>63007.105357</v>
          </cell>
          <cell r="C49">
            <v>1040.2838019999999</v>
          </cell>
          <cell r="D49">
            <v>1177.602637</v>
          </cell>
          <cell r="E49">
            <v>6693.5335219999997</v>
          </cell>
          <cell r="F49">
            <v>5672.4856170000003</v>
          </cell>
          <cell r="G49">
            <v>570.70091200000002</v>
          </cell>
          <cell r="H49">
            <v>14954.083715000001</v>
          </cell>
        </row>
        <row r="50">
          <cell r="B50">
            <v>1832.99623</v>
          </cell>
          <cell r="C50">
            <v>30.090669999999999</v>
          </cell>
          <cell r="D50">
            <v>25.408303</v>
          </cell>
          <cell r="E50">
            <v>186.82544300000001</v>
          </cell>
          <cell r="F50">
            <v>158.32633799999999</v>
          </cell>
          <cell r="G50">
            <v>13.894102999999999</v>
          </cell>
          <cell r="H50">
            <v>432.57111900000001</v>
          </cell>
        </row>
        <row r="51">
          <cell r="B51">
            <v>585366.86106999998</v>
          </cell>
          <cell r="C51">
            <v>9587.6557290000001</v>
          </cell>
          <cell r="D51">
            <v>6971.6581390000001</v>
          </cell>
          <cell r="E51">
            <v>58641.807822000002</v>
          </cell>
          <cell r="F51">
            <v>49696.447373000003</v>
          </cell>
          <cell r="G51">
            <v>4088.479022</v>
          </cell>
          <cell r="H51">
            <v>137822.57482000001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9" xr16:uid="{3C35AE91-33B3-469C-9771-23B249A2A2EE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3" xr16:uid="{00000000-0016-0000-0D00-000007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4" xr16:uid="{00000000-0016-0000-0E00-000008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000-000009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7" xr16:uid="{00000000-0016-0000-1200-00000B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8" xr16:uid="{00000000-0016-0000-1400-00000D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19" xr16:uid="{00000000-0016-0000-1600-00000F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1" xr16:uid="{9A33520B-C2E3-4C6E-8BD0-F6141E0ED1F1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0" xr16:uid="{1A4C9798-F4EF-40C8-8E9D-8CB4E2B52C17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E30CF770-7F8D-4EF7-898A-B3C750BCA2CF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6" xr16:uid="{00000000-0016-0000-1D00-000012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2" xr16:uid="{00000000-0016-0000-1F00-000014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6" xr16:uid="{A30155FE-5843-40FE-99D4-B7257EE33CB8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24" xr16:uid="{090484DF-5307-4594-91B9-C2ECA1FAABEA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3" xr16:uid="{0A0BE815-8D9F-4BDA-ACD2-0F679B2B217F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7" xr16:uid="{00000000-0016-0000-2000-000015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8" xr16:uid="{00000000-0016-0000-2100-000016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0" xr16:uid="{00000000-0016-0000-2300-000017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5" xr16:uid="{A2D0DEEA-CC79-45D4-95FE-898D5F99A99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0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3328E5D3-E918-406B-93AE-2B727B3656B8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8" xr16:uid="{00000000-0016-0000-0600-000002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900-000003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A00-000004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AF1A5A94-0C03-4688-96BF-D2ECD0CDBC0F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2" xr16:uid="{00000000-0016-0000-0C00-000006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3.xml"/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8"/>
  <sheetViews>
    <sheetView tabSelected="1" workbookViewId="0">
      <selection activeCell="A11" sqref="A11"/>
    </sheetView>
  </sheetViews>
  <sheetFormatPr defaultColWidth="9.140625" defaultRowHeight="15" x14ac:dyDescent="0.25"/>
  <cols>
    <col min="1" max="1" width="16" style="32" customWidth="1"/>
    <col min="2" max="16384" width="9.140625" style="32"/>
  </cols>
  <sheetData>
    <row r="1" spans="1:1" x14ac:dyDescent="0.25">
      <c r="A1" s="32" t="s">
        <v>249</v>
      </c>
    </row>
    <row r="2" spans="1:1" x14ac:dyDescent="0.25">
      <c r="A2" s="32" t="s">
        <v>243</v>
      </c>
    </row>
    <row r="3" spans="1:1" x14ac:dyDescent="0.25">
      <c r="A3" s="32" t="s">
        <v>430</v>
      </c>
    </row>
    <row r="5" spans="1:1" x14ac:dyDescent="0.25">
      <c r="A5" s="2" t="s">
        <v>250</v>
      </c>
    </row>
    <row r="6" spans="1:1" x14ac:dyDescent="0.25">
      <c r="A6" s="86" t="s">
        <v>386</v>
      </c>
    </row>
    <row r="7" spans="1:1" x14ac:dyDescent="0.25">
      <c r="A7" s="106" t="s">
        <v>402</v>
      </c>
    </row>
    <row r="8" spans="1:1" x14ac:dyDescent="0.25">
      <c r="A8" s="86" t="s">
        <v>385</v>
      </c>
    </row>
    <row r="9" spans="1:1" x14ac:dyDescent="0.25">
      <c r="A9" s="86" t="s">
        <v>510</v>
      </c>
    </row>
    <row r="10" spans="1:1" x14ac:dyDescent="0.25">
      <c r="A10" s="86" t="s">
        <v>519</v>
      </c>
    </row>
    <row r="11" spans="1:1" s="109" customFormat="1" x14ac:dyDescent="0.25">
      <c r="A11" s="86" t="s">
        <v>520</v>
      </c>
    </row>
    <row r="12" spans="1:1" x14ac:dyDescent="0.25">
      <c r="A12" s="86" t="s">
        <v>387</v>
      </c>
    </row>
    <row r="13" spans="1:1" x14ac:dyDescent="0.25">
      <c r="A13" s="86" t="s">
        <v>388</v>
      </c>
    </row>
    <row r="14" spans="1:1" x14ac:dyDescent="0.25">
      <c r="A14" s="86" t="s">
        <v>511</v>
      </c>
    </row>
    <row r="15" spans="1:1" x14ac:dyDescent="0.25">
      <c r="A15" s="86" t="s">
        <v>512</v>
      </c>
    </row>
    <row r="16" spans="1:1" x14ac:dyDescent="0.25">
      <c r="A16" s="86" t="s">
        <v>244</v>
      </c>
    </row>
    <row r="17" spans="1:1" x14ac:dyDescent="0.25">
      <c r="A17" s="86" t="s">
        <v>245</v>
      </c>
    </row>
    <row r="18" spans="1:1" x14ac:dyDescent="0.25">
      <c r="A18" s="86" t="s">
        <v>513</v>
      </c>
    </row>
    <row r="19" spans="1:1" x14ac:dyDescent="0.25">
      <c r="A19" s="86" t="s">
        <v>391</v>
      </c>
    </row>
    <row r="20" spans="1:1" x14ac:dyDescent="0.25">
      <c r="A20" s="86" t="s">
        <v>392</v>
      </c>
    </row>
    <row r="21" spans="1:1" x14ac:dyDescent="0.25">
      <c r="A21" s="86" t="s">
        <v>246</v>
      </c>
    </row>
    <row r="22" spans="1:1" x14ac:dyDescent="0.25">
      <c r="A22" s="86" t="s">
        <v>389</v>
      </c>
    </row>
    <row r="23" spans="1:1" x14ac:dyDescent="0.25">
      <c r="A23" s="86" t="s">
        <v>390</v>
      </c>
    </row>
    <row r="24" spans="1:1" x14ac:dyDescent="0.25">
      <c r="A24" s="86" t="s">
        <v>393</v>
      </c>
    </row>
    <row r="25" spans="1:1" ht="15.75" x14ac:dyDescent="0.25">
      <c r="A25" s="108" t="s">
        <v>517</v>
      </c>
    </row>
    <row r="26" spans="1:1" x14ac:dyDescent="0.25">
      <c r="A26" s="86" t="s">
        <v>403</v>
      </c>
    </row>
    <row r="27" spans="1:1" x14ac:dyDescent="0.25">
      <c r="A27" s="86" t="s">
        <v>514</v>
      </c>
    </row>
    <row r="28" spans="1:1" x14ac:dyDescent="0.25">
      <c r="A28" s="86" t="s">
        <v>515</v>
      </c>
    </row>
    <row r="29" spans="1:1" x14ac:dyDescent="0.25">
      <c r="A29" s="86" t="s">
        <v>518</v>
      </c>
    </row>
    <row r="30" spans="1:1" x14ac:dyDescent="0.25">
      <c r="A30" s="86" t="s">
        <v>404</v>
      </c>
    </row>
    <row r="31" spans="1:1" x14ac:dyDescent="0.25">
      <c r="A31" s="86" t="s">
        <v>394</v>
      </c>
    </row>
    <row r="32" spans="1:1" x14ac:dyDescent="0.25">
      <c r="A32" s="86" t="s">
        <v>247</v>
      </c>
    </row>
    <row r="33" spans="1:2" x14ac:dyDescent="0.25">
      <c r="A33" s="86" t="s">
        <v>364</v>
      </c>
    </row>
    <row r="34" spans="1:2" x14ac:dyDescent="0.25">
      <c r="A34" s="86" t="s">
        <v>248</v>
      </c>
    </row>
    <row r="35" spans="1:2" x14ac:dyDescent="0.25">
      <c r="A35" s="86" t="s">
        <v>516</v>
      </c>
    </row>
    <row r="36" spans="1:2" x14ac:dyDescent="0.25">
      <c r="A36" s="86"/>
    </row>
    <row r="37" spans="1:2" x14ac:dyDescent="0.25">
      <c r="A37" s="69" t="s">
        <v>304</v>
      </c>
    </row>
    <row r="38" spans="1:2" x14ac:dyDescent="0.25">
      <c r="A38" s="63" t="s">
        <v>359</v>
      </c>
      <c r="B38" s="32" t="s">
        <v>395</v>
      </c>
    </row>
    <row r="39" spans="1:2" x14ac:dyDescent="0.25">
      <c r="A39" s="63" t="s">
        <v>178</v>
      </c>
      <c r="B39" s="63" t="s">
        <v>302</v>
      </c>
    </row>
    <row r="40" spans="1:2" x14ac:dyDescent="0.25">
      <c r="A40" s="32" t="s">
        <v>131</v>
      </c>
      <c r="B40" s="70" t="s">
        <v>279</v>
      </c>
    </row>
    <row r="41" spans="1:2" x14ac:dyDescent="0.25">
      <c r="A41" s="32" t="s">
        <v>132</v>
      </c>
      <c r="B41" s="32" t="s">
        <v>301</v>
      </c>
    </row>
    <row r="42" spans="1:2" x14ac:dyDescent="0.25">
      <c r="A42" s="32" t="s">
        <v>133</v>
      </c>
      <c r="B42" s="32" t="s">
        <v>278</v>
      </c>
    </row>
    <row r="43" spans="1:2" x14ac:dyDescent="0.25">
      <c r="A43" s="32" t="s">
        <v>360</v>
      </c>
      <c r="B43" s="32" t="s">
        <v>269</v>
      </c>
    </row>
    <row r="44" spans="1:2" x14ac:dyDescent="0.25">
      <c r="A44" s="32" t="s">
        <v>179</v>
      </c>
      <c r="B44" s="32" t="s">
        <v>293</v>
      </c>
    </row>
    <row r="45" spans="1:2" x14ac:dyDescent="0.25">
      <c r="A45" s="32" t="s">
        <v>134</v>
      </c>
      <c r="B45" s="32" t="s">
        <v>294</v>
      </c>
    </row>
    <row r="46" spans="1:2" x14ac:dyDescent="0.25">
      <c r="A46" s="32" t="s">
        <v>135</v>
      </c>
      <c r="B46" s="32" t="s">
        <v>295</v>
      </c>
    </row>
    <row r="47" spans="1:2" x14ac:dyDescent="0.25">
      <c r="A47" s="32" t="s">
        <v>59</v>
      </c>
      <c r="B47" s="32" t="s">
        <v>270</v>
      </c>
    </row>
    <row r="48" spans="1:2" x14ac:dyDescent="0.25">
      <c r="A48" s="32" t="s">
        <v>136</v>
      </c>
      <c r="B48" s="70" t="s">
        <v>401</v>
      </c>
    </row>
    <row r="49" spans="1:2" x14ac:dyDescent="0.25">
      <c r="A49" s="32" t="s">
        <v>137</v>
      </c>
      <c r="B49" s="32" t="s">
        <v>281</v>
      </c>
    </row>
    <row r="50" spans="1:2" x14ac:dyDescent="0.25">
      <c r="A50" s="32" t="s">
        <v>361</v>
      </c>
      <c r="B50" s="32" t="s">
        <v>397</v>
      </c>
    </row>
    <row r="51" spans="1:2" x14ac:dyDescent="0.25">
      <c r="A51" s="32" t="s">
        <v>138</v>
      </c>
      <c r="B51" s="32" t="s">
        <v>276</v>
      </c>
    </row>
    <row r="52" spans="1:2" x14ac:dyDescent="0.25">
      <c r="A52" s="32" t="s">
        <v>139</v>
      </c>
      <c r="B52" s="70" t="s">
        <v>282</v>
      </c>
    </row>
    <row r="53" spans="1:2" x14ac:dyDescent="0.25">
      <c r="A53" s="32" t="s">
        <v>140</v>
      </c>
      <c r="B53" s="70" t="s">
        <v>283</v>
      </c>
    </row>
    <row r="54" spans="1:2" x14ac:dyDescent="0.25">
      <c r="A54" s="32" t="s">
        <v>67</v>
      </c>
      <c r="B54" s="70" t="s">
        <v>300</v>
      </c>
    </row>
    <row r="55" spans="1:2" x14ac:dyDescent="0.25">
      <c r="A55" s="32" t="s">
        <v>141</v>
      </c>
      <c r="B55" s="32" t="s">
        <v>275</v>
      </c>
    </row>
    <row r="56" spans="1:2" x14ac:dyDescent="0.25">
      <c r="A56" s="32" t="s">
        <v>142</v>
      </c>
      <c r="B56" s="32" t="s">
        <v>280</v>
      </c>
    </row>
    <row r="57" spans="1:2" x14ac:dyDescent="0.25">
      <c r="A57" s="32" t="s">
        <v>143</v>
      </c>
      <c r="B57" s="70" t="s">
        <v>284</v>
      </c>
    </row>
    <row r="58" spans="1:2" x14ac:dyDescent="0.25">
      <c r="A58" s="32" t="s">
        <v>362</v>
      </c>
      <c r="B58" s="70" t="s">
        <v>396</v>
      </c>
    </row>
    <row r="59" spans="1:2" x14ac:dyDescent="0.25">
      <c r="A59" s="32" t="s">
        <v>144</v>
      </c>
      <c r="B59" s="70" t="s">
        <v>285</v>
      </c>
    </row>
    <row r="60" spans="1:2" x14ac:dyDescent="0.25">
      <c r="A60" s="32" t="s">
        <v>367</v>
      </c>
      <c r="B60" s="32" t="s">
        <v>292</v>
      </c>
    </row>
    <row r="61" spans="1:2" x14ac:dyDescent="0.25">
      <c r="A61" s="32" t="s">
        <v>57</v>
      </c>
      <c r="B61" s="32" t="s">
        <v>271</v>
      </c>
    </row>
    <row r="62" spans="1:2" x14ac:dyDescent="0.25">
      <c r="A62" s="32" t="s">
        <v>128</v>
      </c>
      <c r="B62" s="32" t="s">
        <v>272</v>
      </c>
    </row>
    <row r="63" spans="1:2" x14ac:dyDescent="0.25">
      <c r="A63" s="32" t="s">
        <v>145</v>
      </c>
      <c r="B63" s="70" t="s">
        <v>286</v>
      </c>
    </row>
    <row r="64" spans="1:2" x14ac:dyDescent="0.25">
      <c r="A64" s="32" t="s">
        <v>146</v>
      </c>
      <c r="B64" s="70" t="s">
        <v>287</v>
      </c>
    </row>
    <row r="65" spans="1:2" x14ac:dyDescent="0.25">
      <c r="A65" s="32" t="s">
        <v>234</v>
      </c>
      <c r="B65" s="32" t="s">
        <v>296</v>
      </c>
    </row>
    <row r="66" spans="1:2" x14ac:dyDescent="0.25">
      <c r="A66" s="32" t="s">
        <v>147</v>
      </c>
      <c r="B66" s="32" t="s">
        <v>297</v>
      </c>
    </row>
    <row r="67" spans="1:2" x14ac:dyDescent="0.25">
      <c r="A67" s="32" t="s">
        <v>148</v>
      </c>
      <c r="B67" s="70" t="s">
        <v>288</v>
      </c>
    </row>
    <row r="68" spans="1:2" x14ac:dyDescent="0.25">
      <c r="A68" s="32" t="s">
        <v>149</v>
      </c>
      <c r="B68" s="70" t="s">
        <v>258</v>
      </c>
    </row>
    <row r="69" spans="1:2" x14ac:dyDescent="0.25">
      <c r="A69" s="32" t="s">
        <v>150</v>
      </c>
      <c r="B69" s="70" t="s">
        <v>289</v>
      </c>
    </row>
    <row r="70" spans="1:2" x14ac:dyDescent="0.25">
      <c r="A70" s="32" t="s">
        <v>151</v>
      </c>
      <c r="B70" s="70" t="s">
        <v>259</v>
      </c>
    </row>
    <row r="71" spans="1:2" x14ac:dyDescent="0.25">
      <c r="A71" s="32" t="s">
        <v>152</v>
      </c>
      <c r="B71" s="70" t="s">
        <v>256</v>
      </c>
    </row>
    <row r="72" spans="1:2" x14ac:dyDescent="0.25">
      <c r="A72" s="32" t="s">
        <v>153</v>
      </c>
      <c r="B72" s="70" t="s">
        <v>251</v>
      </c>
    </row>
    <row r="73" spans="1:2" x14ac:dyDescent="0.25">
      <c r="A73" s="32" t="s">
        <v>154</v>
      </c>
      <c r="B73" s="70" t="s">
        <v>260</v>
      </c>
    </row>
    <row r="74" spans="1:2" x14ac:dyDescent="0.25">
      <c r="A74" s="32" t="s">
        <v>155</v>
      </c>
      <c r="B74" s="70" t="s">
        <v>266</v>
      </c>
    </row>
    <row r="75" spans="1:2" x14ac:dyDescent="0.25">
      <c r="A75" s="32" t="s">
        <v>156</v>
      </c>
      <c r="B75" s="70" t="s">
        <v>264</v>
      </c>
    </row>
    <row r="76" spans="1:2" x14ac:dyDescent="0.25">
      <c r="A76" s="32" t="s">
        <v>157</v>
      </c>
      <c r="B76" s="70" t="s">
        <v>290</v>
      </c>
    </row>
    <row r="77" spans="1:2" x14ac:dyDescent="0.25">
      <c r="A77" s="32" t="s">
        <v>158</v>
      </c>
      <c r="B77" s="70" t="s">
        <v>263</v>
      </c>
    </row>
    <row r="78" spans="1:2" x14ac:dyDescent="0.25">
      <c r="A78" s="32" t="s">
        <v>159</v>
      </c>
      <c r="B78" s="70" t="s">
        <v>265</v>
      </c>
    </row>
    <row r="79" spans="1:2" x14ac:dyDescent="0.25">
      <c r="A79" s="32" t="s">
        <v>160</v>
      </c>
      <c r="B79" s="70" t="s">
        <v>255</v>
      </c>
    </row>
    <row r="80" spans="1:2" x14ac:dyDescent="0.25">
      <c r="A80" s="32" t="s">
        <v>161</v>
      </c>
      <c r="B80" s="70" t="s">
        <v>267</v>
      </c>
    </row>
    <row r="81" spans="1:2" x14ac:dyDescent="0.25">
      <c r="A81" s="32" t="s">
        <v>162</v>
      </c>
      <c r="B81" s="70" t="s">
        <v>268</v>
      </c>
    </row>
    <row r="82" spans="1:2" x14ac:dyDescent="0.25">
      <c r="A82" s="32" t="s">
        <v>163</v>
      </c>
      <c r="B82" s="70" t="s">
        <v>257</v>
      </c>
    </row>
    <row r="83" spans="1:2" x14ac:dyDescent="0.25">
      <c r="A83" s="32" t="s">
        <v>164</v>
      </c>
      <c r="B83" s="70" t="s">
        <v>253</v>
      </c>
    </row>
    <row r="84" spans="1:2" x14ac:dyDescent="0.25">
      <c r="A84" s="32" t="s">
        <v>165</v>
      </c>
      <c r="B84" s="70" t="s">
        <v>254</v>
      </c>
    </row>
    <row r="85" spans="1:2" x14ac:dyDescent="0.25">
      <c r="A85" s="32" t="s">
        <v>363</v>
      </c>
      <c r="B85" s="70" t="s">
        <v>400</v>
      </c>
    </row>
    <row r="86" spans="1:2" x14ac:dyDescent="0.25">
      <c r="A86" s="32" t="s">
        <v>166</v>
      </c>
      <c r="B86" s="70" t="s">
        <v>261</v>
      </c>
    </row>
    <row r="87" spans="1:2" x14ac:dyDescent="0.25">
      <c r="A87" s="32" t="s">
        <v>167</v>
      </c>
      <c r="B87" s="70" t="s">
        <v>252</v>
      </c>
    </row>
    <row r="88" spans="1:2" x14ac:dyDescent="0.25">
      <c r="A88" s="32" t="s">
        <v>168</v>
      </c>
      <c r="B88" s="70" t="s">
        <v>262</v>
      </c>
    </row>
    <row r="89" spans="1:2" x14ac:dyDescent="0.25">
      <c r="A89" s="32" t="s">
        <v>233</v>
      </c>
      <c r="B89" s="70" t="s">
        <v>303</v>
      </c>
    </row>
    <row r="90" spans="1:2" x14ac:dyDescent="0.25">
      <c r="A90" s="32" t="s">
        <v>61</v>
      </c>
      <c r="B90" s="32" t="s">
        <v>273</v>
      </c>
    </row>
    <row r="91" spans="1:2" x14ac:dyDescent="0.25">
      <c r="A91" s="32" t="s">
        <v>368</v>
      </c>
      <c r="B91" s="70" t="s">
        <v>398</v>
      </c>
    </row>
    <row r="92" spans="1:2" x14ac:dyDescent="0.25">
      <c r="A92" s="32" t="s">
        <v>169</v>
      </c>
      <c r="B92" s="70" t="s">
        <v>291</v>
      </c>
    </row>
    <row r="93" spans="1:2" x14ac:dyDescent="0.25">
      <c r="A93" s="32" t="s">
        <v>170</v>
      </c>
      <c r="B93" s="32" t="s">
        <v>277</v>
      </c>
    </row>
    <row r="94" spans="1:2" x14ac:dyDescent="0.25">
      <c r="A94" s="32" t="s">
        <v>171</v>
      </c>
      <c r="B94" s="32" t="s">
        <v>274</v>
      </c>
    </row>
    <row r="95" spans="1:2" x14ac:dyDescent="0.25">
      <c r="A95" s="32" t="s">
        <v>172</v>
      </c>
      <c r="B95" s="32" t="s">
        <v>298</v>
      </c>
    </row>
    <row r="96" spans="1:2" x14ac:dyDescent="0.25">
      <c r="A96" s="32" t="s">
        <v>173</v>
      </c>
      <c r="B96" s="32" t="s">
        <v>299</v>
      </c>
    </row>
    <row r="97" spans="1:2" x14ac:dyDescent="0.25">
      <c r="A97" s="32" t="s">
        <v>174</v>
      </c>
      <c r="B97" s="32" t="s">
        <v>399</v>
      </c>
    </row>
    <row r="98" spans="1:2" x14ac:dyDescent="0.25">
      <c r="A98" s="32" t="s">
        <v>369</v>
      </c>
      <c r="B98" s="32" t="s">
        <v>405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S68"/>
  <sheetViews>
    <sheetView zoomScale="85" zoomScaleNormal="85"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P42" sqref="P42:P43"/>
    </sheetView>
  </sheetViews>
  <sheetFormatPr defaultRowHeight="15" x14ac:dyDescent="0.25"/>
  <cols>
    <col min="1" max="1" width="21.28515625" style="86" customWidth="1"/>
    <col min="2" max="14" width="9.140625" style="86" customWidth="1"/>
    <col min="16" max="16" width="16.5703125" bestFit="1" customWidth="1"/>
    <col min="17" max="17" width="6" style="86" bestFit="1" customWidth="1"/>
    <col min="18" max="18" width="5.42578125" style="27" bestFit="1" customWidth="1"/>
    <col min="19" max="19" width="9.85546875" style="27" bestFit="1" customWidth="1"/>
    <col min="20" max="20" width="5.7109375" style="25" bestFit="1" customWidth="1"/>
    <col min="21" max="21" width="14.5703125" style="25" bestFit="1" customWidth="1"/>
    <col min="22" max="22" width="5.5703125" style="25" bestFit="1" customWidth="1"/>
    <col min="23" max="23" width="5.5703125" style="87" customWidth="1"/>
    <col min="24" max="24" width="9" style="25" bestFit="1" customWidth="1"/>
    <col min="25" max="25" width="13.42578125" style="25" bestFit="1" customWidth="1"/>
    <col min="26" max="26" width="4.5703125" style="25" bestFit="1" customWidth="1"/>
    <col min="27" max="27" width="7.7109375" style="25" bestFit="1" customWidth="1"/>
    <col min="28" max="28" width="6.7109375" style="25" bestFit="1" customWidth="1"/>
    <col min="29" max="29" width="5.7109375" style="25" bestFit="1" customWidth="1"/>
    <col min="30" max="30" width="5.7109375" style="25" customWidth="1"/>
    <col min="31" max="31" width="5.85546875" style="25" bestFit="1" customWidth="1"/>
    <col min="32" max="32" width="5.85546875" style="87" customWidth="1"/>
    <col min="33" max="33" width="6.42578125" style="25" bestFit="1" customWidth="1"/>
    <col min="34" max="34" width="15.42578125" style="25" bestFit="1" customWidth="1"/>
    <col min="35" max="35" width="6.7109375" style="25" bestFit="1" customWidth="1"/>
    <col min="36" max="36" width="5" style="25" bestFit="1" customWidth="1"/>
    <col min="37" max="37" width="5.140625" style="25" bestFit="1" customWidth="1"/>
    <col min="38" max="38" width="5.140625" style="87" customWidth="1"/>
    <col min="39" max="39" width="5.140625" style="25" customWidth="1"/>
    <col min="40" max="40" width="6.5703125" style="25" bestFit="1" customWidth="1"/>
    <col min="41" max="41" width="6.140625" style="25" bestFit="1" customWidth="1"/>
    <col min="42" max="42" width="4.85546875" style="25" bestFit="1" customWidth="1"/>
    <col min="43" max="43" width="10" style="25" bestFit="1" customWidth="1"/>
    <col min="44" max="44" width="6.85546875" style="87" bestFit="1" customWidth="1"/>
    <col min="45" max="45" width="9.28515625" style="25" bestFit="1" customWidth="1"/>
    <col min="46" max="46" width="7.7109375" style="25" bestFit="1" customWidth="1"/>
    <col min="47" max="47" width="9.28515625" style="25" bestFit="1" customWidth="1"/>
    <col min="48" max="48" width="6" style="25" customWidth="1"/>
    <col min="49" max="49" width="5.7109375" style="25" bestFit="1" customWidth="1"/>
    <col min="50" max="50" width="4.28515625" style="25" customWidth="1"/>
    <col min="51" max="51" width="6.7109375" style="25" bestFit="1" customWidth="1"/>
    <col min="52" max="52" width="4.5703125" style="25" bestFit="1" customWidth="1"/>
    <col min="53" max="53" width="4.140625" style="25" bestFit="1" customWidth="1"/>
    <col min="54" max="54" width="6.7109375" style="25" bestFit="1" customWidth="1"/>
    <col min="55" max="55" width="4.140625" style="25" customWidth="1"/>
    <col min="56" max="56" width="5.85546875" style="25" customWidth="1"/>
    <col min="57" max="57" width="3.28515625" style="25" bestFit="1" customWidth="1"/>
    <col min="58" max="58" width="6.7109375" style="25" bestFit="1" customWidth="1"/>
    <col min="59" max="59" width="6.85546875" style="25" bestFit="1" customWidth="1"/>
    <col min="60" max="60" width="5.7109375" style="25" bestFit="1" customWidth="1"/>
    <col min="61" max="61" width="5.140625" style="25" customWidth="1"/>
    <col min="62" max="62" width="5.28515625" style="25" customWidth="1"/>
    <col min="63" max="63" width="8.7109375" style="25" bestFit="1" customWidth="1"/>
    <col min="64" max="64" width="4.85546875" style="25" customWidth="1"/>
    <col min="65" max="65" width="7.85546875" style="25" bestFit="1" customWidth="1"/>
    <col min="66" max="66" width="5.85546875" style="25" customWidth="1"/>
    <col min="67" max="67" width="6" style="25" bestFit="1" customWidth="1"/>
    <col min="68" max="68" width="5.7109375" style="25" bestFit="1" customWidth="1"/>
    <col min="69" max="69" width="5.7109375" style="25" customWidth="1"/>
    <col min="70" max="70" width="3.85546875" style="25" bestFit="1" customWidth="1"/>
    <col min="71" max="71" width="5.5703125" style="25" bestFit="1" customWidth="1"/>
    <col min="72" max="72" width="3.85546875" style="25" bestFit="1" customWidth="1"/>
    <col min="73" max="73" width="6.7109375" style="25" bestFit="1" customWidth="1"/>
    <col min="74" max="74" width="6.7109375" style="25" customWidth="1"/>
    <col min="75" max="76" width="5.28515625" style="25" bestFit="1" customWidth="1"/>
    <col min="77" max="77" width="5.7109375" style="25" bestFit="1" customWidth="1"/>
    <col min="78" max="78" width="5.7109375" style="87" customWidth="1"/>
    <col min="79" max="79" width="5.7109375" style="25" bestFit="1" customWidth="1"/>
    <col min="80" max="80" width="9.140625" style="25" bestFit="1" customWidth="1"/>
    <col min="81" max="81" width="7.140625" style="25" bestFit="1" customWidth="1"/>
    <col min="83" max="83" width="9.140625" style="27"/>
    <col min="85" max="94" width="9.140625" style="27"/>
  </cols>
  <sheetData>
    <row r="1" spans="1:97" x14ac:dyDescent="0.25">
      <c r="B1" s="86" t="s">
        <v>491</v>
      </c>
      <c r="P1" s="27" t="s">
        <v>490</v>
      </c>
    </row>
    <row r="2" spans="1:97" x14ac:dyDescent="0.25">
      <c r="A2" s="86" t="s">
        <v>52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6" t="s">
        <v>63</v>
      </c>
      <c r="J2" s="86" t="s">
        <v>64</v>
      </c>
      <c r="K2" s="86" t="s">
        <v>65</v>
      </c>
      <c r="L2" s="86" t="s">
        <v>311</v>
      </c>
      <c r="M2" s="86" t="s">
        <v>314</v>
      </c>
      <c r="N2" s="86" t="s">
        <v>321</v>
      </c>
      <c r="P2" s="27" t="s">
        <v>226</v>
      </c>
      <c r="Q2" s="86" t="s">
        <v>457</v>
      </c>
      <c r="R2" s="27" t="s">
        <v>359</v>
      </c>
      <c r="S2" s="27" t="s">
        <v>178</v>
      </c>
      <c r="T2" s="25" t="s">
        <v>131</v>
      </c>
      <c r="U2" s="25" t="s">
        <v>132</v>
      </c>
      <c r="V2" s="25" t="s">
        <v>133</v>
      </c>
      <c r="W2" s="87" t="s">
        <v>335</v>
      </c>
      <c r="X2" s="25" t="s">
        <v>360</v>
      </c>
      <c r="Y2" s="25" t="s">
        <v>179</v>
      </c>
      <c r="Z2" s="25" t="s">
        <v>134</v>
      </c>
      <c r="AA2" s="25" t="s">
        <v>59</v>
      </c>
      <c r="AB2" s="25" t="s">
        <v>136</v>
      </c>
      <c r="AC2" s="25" t="s">
        <v>137</v>
      </c>
      <c r="AD2" s="25" t="s">
        <v>361</v>
      </c>
      <c r="AE2" s="25" t="s">
        <v>138</v>
      </c>
      <c r="AF2" s="87" t="s">
        <v>458</v>
      </c>
      <c r="AG2" s="25" t="s">
        <v>139</v>
      </c>
      <c r="AH2" s="25" t="s">
        <v>140</v>
      </c>
      <c r="AI2" s="25" t="s">
        <v>141</v>
      </c>
      <c r="AJ2" s="25" t="s">
        <v>142</v>
      </c>
      <c r="AK2" s="25" t="s">
        <v>143</v>
      </c>
      <c r="AL2" s="87" t="s">
        <v>459</v>
      </c>
      <c r="AM2" s="25" t="s">
        <v>362</v>
      </c>
      <c r="AN2" s="25" t="s">
        <v>144</v>
      </c>
      <c r="AO2" s="25" t="s">
        <v>367</v>
      </c>
      <c r="AP2" s="25" t="s">
        <v>57</v>
      </c>
      <c r="AQ2" s="25" t="s">
        <v>128</v>
      </c>
      <c r="AR2" s="87" t="s">
        <v>460</v>
      </c>
      <c r="AS2" s="25" t="s">
        <v>145</v>
      </c>
      <c r="AT2" s="25" t="s">
        <v>146</v>
      </c>
      <c r="AU2" s="25" t="s">
        <v>60</v>
      </c>
      <c r="AV2" s="25" t="s">
        <v>147</v>
      </c>
      <c r="AW2" s="25" t="s">
        <v>148</v>
      </c>
      <c r="AX2" s="25" t="s">
        <v>149</v>
      </c>
      <c r="AY2" s="25" t="s">
        <v>150</v>
      </c>
      <c r="AZ2" s="25" t="s">
        <v>151</v>
      </c>
      <c r="BA2" s="25" t="s">
        <v>152</v>
      </c>
      <c r="BB2" s="25" t="s">
        <v>153</v>
      </c>
      <c r="BC2" s="25" t="s">
        <v>154</v>
      </c>
      <c r="BD2" s="25" t="s">
        <v>155</v>
      </c>
      <c r="BE2" s="25" t="s">
        <v>156</v>
      </c>
      <c r="BF2" s="25" t="s">
        <v>54</v>
      </c>
      <c r="BG2" s="25" t="s">
        <v>53</v>
      </c>
      <c r="BH2" s="25" t="s">
        <v>157</v>
      </c>
      <c r="BI2" s="25" t="s">
        <v>158</v>
      </c>
      <c r="BJ2" s="25" t="s">
        <v>159</v>
      </c>
      <c r="BK2" s="25" t="s">
        <v>160</v>
      </c>
      <c r="BL2" s="25" t="s">
        <v>161</v>
      </c>
      <c r="BM2" s="25" t="s">
        <v>162</v>
      </c>
      <c r="BN2" s="25" t="s">
        <v>163</v>
      </c>
      <c r="BO2" s="25" t="s">
        <v>164</v>
      </c>
      <c r="BP2" s="25" t="s">
        <v>165</v>
      </c>
      <c r="BQ2" s="25" t="s">
        <v>363</v>
      </c>
      <c r="BR2" s="25" t="s">
        <v>166</v>
      </c>
      <c r="BS2" s="25" t="s">
        <v>167</v>
      </c>
      <c r="BT2" s="25" t="s">
        <v>168</v>
      </c>
      <c r="BU2" s="25" t="s">
        <v>61</v>
      </c>
      <c r="BV2" s="25" t="s">
        <v>368</v>
      </c>
      <c r="BW2" s="25" t="s">
        <v>169</v>
      </c>
      <c r="BX2" s="25" t="s">
        <v>170</v>
      </c>
      <c r="BY2" s="25" t="s">
        <v>171</v>
      </c>
      <c r="BZ2" s="87" t="s">
        <v>172</v>
      </c>
      <c r="CA2" s="25" t="s">
        <v>173</v>
      </c>
      <c r="CB2" s="25" t="s">
        <v>174</v>
      </c>
      <c r="CC2" s="25" t="s">
        <v>369</v>
      </c>
      <c r="CE2" s="27" t="s">
        <v>141</v>
      </c>
      <c r="CG2" s="27" t="s">
        <v>59</v>
      </c>
      <c r="CH2" s="27" t="s">
        <v>57</v>
      </c>
      <c r="CI2" s="27" t="s">
        <v>60</v>
      </c>
      <c r="CJ2" s="27" t="s">
        <v>54</v>
      </c>
      <c r="CK2" s="27" t="s">
        <v>53</v>
      </c>
      <c r="CL2" s="27" t="s">
        <v>61</v>
      </c>
      <c r="CM2" s="27" t="s">
        <v>62</v>
      </c>
      <c r="CN2" s="27" t="s">
        <v>63</v>
      </c>
      <c r="CO2" s="27" t="s">
        <v>64</v>
      </c>
      <c r="CP2" s="27" t="s">
        <v>65</v>
      </c>
      <c r="CQ2" s="27" t="s">
        <v>311</v>
      </c>
      <c r="CR2" s="27" t="s">
        <v>314</v>
      </c>
      <c r="CS2" s="27" t="s">
        <v>321</v>
      </c>
    </row>
    <row r="3" spans="1:97" x14ac:dyDescent="0.25">
      <c r="A3" s="87" t="s">
        <v>0</v>
      </c>
      <c r="B3" s="87">
        <v>1946.1298363000001</v>
      </c>
      <c r="C3" s="87">
        <v>6.0889508069999998</v>
      </c>
      <c r="D3" s="87">
        <v>7708.8839423999998</v>
      </c>
      <c r="E3" s="87">
        <v>185.10398443</v>
      </c>
      <c r="F3" s="87">
        <v>179.54964561</v>
      </c>
      <c r="G3" s="87">
        <v>6.8628807234</v>
      </c>
      <c r="H3" s="87">
        <v>285.37907288000002</v>
      </c>
      <c r="I3" s="87">
        <v>5.0043835948000002</v>
      </c>
      <c r="J3" s="87">
        <v>0.68869201540000002</v>
      </c>
      <c r="K3" s="87">
        <v>11.530945184</v>
      </c>
      <c r="L3" s="87">
        <v>0.83219736050000004</v>
      </c>
      <c r="M3" s="87">
        <v>0.86466842889999995</v>
      </c>
      <c r="N3" s="87">
        <v>0.4665332539</v>
      </c>
      <c r="O3" s="25"/>
      <c r="P3" s="27" t="s">
        <v>0</v>
      </c>
      <c r="Q3" s="86">
        <v>0</v>
      </c>
      <c r="R3" s="27">
        <v>0</v>
      </c>
      <c r="S3" s="25">
        <v>0.834464260037314</v>
      </c>
      <c r="T3" s="25">
        <v>5.0179939997243803</v>
      </c>
      <c r="U3" s="25">
        <v>5.0179939997243803</v>
      </c>
      <c r="V3" s="25">
        <v>6.8185959185270901</v>
      </c>
      <c r="W3" s="87">
        <v>0.291768822595389</v>
      </c>
      <c r="X3" s="25">
        <v>0.690565705060176</v>
      </c>
      <c r="Y3" s="25">
        <v>0.86702203361332797</v>
      </c>
      <c r="Z3" s="25">
        <v>0</v>
      </c>
      <c r="AA3" s="25">
        <v>1951.4210453435601</v>
      </c>
      <c r="AB3" s="25">
        <v>68.205459857054706</v>
      </c>
      <c r="AC3" s="25">
        <v>6.15057256201528</v>
      </c>
      <c r="AD3" s="25">
        <v>22.295800124085002</v>
      </c>
      <c r="AE3" s="25">
        <v>0</v>
      </c>
      <c r="AF3" s="87">
        <v>0</v>
      </c>
      <c r="AG3" s="25">
        <v>11.562299778520099</v>
      </c>
      <c r="AH3" s="25">
        <v>11.562299778520099</v>
      </c>
      <c r="AI3" s="25">
        <v>61.838717652298001</v>
      </c>
      <c r="AJ3" s="25">
        <v>8.1768050425299101</v>
      </c>
      <c r="AK3" s="25">
        <v>0.51006041977134098</v>
      </c>
      <c r="AL3" s="87">
        <v>0.93335653548384701</v>
      </c>
      <c r="AM3" s="25">
        <v>3.9926143658162299</v>
      </c>
      <c r="AN3" s="25">
        <v>0</v>
      </c>
      <c r="AO3" s="25">
        <v>0.467800625511191</v>
      </c>
      <c r="AP3" s="25">
        <v>6.1055110026069501</v>
      </c>
      <c r="AQ3" s="25">
        <v>0</v>
      </c>
      <c r="AR3" s="87">
        <v>292.28608375138401</v>
      </c>
      <c r="AS3" s="25">
        <v>6956.8609629303801</v>
      </c>
      <c r="AT3" s="25">
        <v>711.14609766453395</v>
      </c>
      <c r="AU3" s="25">
        <v>7729.8457782472196</v>
      </c>
      <c r="AV3" s="25">
        <v>0</v>
      </c>
      <c r="AW3" s="25">
        <v>26.351015855999599</v>
      </c>
      <c r="AX3" s="25">
        <v>0</v>
      </c>
      <c r="AY3" s="25">
        <v>107.290763451386</v>
      </c>
      <c r="AZ3" s="25">
        <v>0.10496199036580101</v>
      </c>
      <c r="BA3" s="25">
        <v>3.6907769021754099E-2</v>
      </c>
      <c r="BB3" s="25">
        <v>138.84524126611399</v>
      </c>
      <c r="BC3" s="25">
        <v>4.7170007319345002E-2</v>
      </c>
      <c r="BD3" s="25">
        <v>0</v>
      </c>
      <c r="BE3" s="25">
        <v>6.8413881799191997E-3</v>
      </c>
      <c r="BF3" s="25">
        <v>185.60271186610001</v>
      </c>
      <c r="BG3" s="25">
        <v>180.033267088684</v>
      </c>
      <c r="BH3" s="25">
        <v>5.5694447774158498</v>
      </c>
      <c r="BI3" s="25">
        <v>0</v>
      </c>
      <c r="BJ3" s="25">
        <v>0</v>
      </c>
      <c r="BK3" s="25">
        <v>0.73653470989930403</v>
      </c>
      <c r="BL3" s="25">
        <v>0</v>
      </c>
      <c r="BM3" s="25">
        <v>7.9036826478612303</v>
      </c>
      <c r="BN3" s="25">
        <v>0</v>
      </c>
      <c r="BO3" s="25">
        <v>0.20542312944989199</v>
      </c>
      <c r="BP3" s="25">
        <v>31.6146719846558</v>
      </c>
      <c r="BQ3" s="25">
        <v>7.4136421273074697</v>
      </c>
      <c r="BR3" s="25">
        <v>0</v>
      </c>
      <c r="BS3" s="25">
        <v>0.53111204396016098</v>
      </c>
      <c r="BT3" s="25">
        <v>7.2015185700821703E-4</v>
      </c>
      <c r="BU3" s="25">
        <v>6.8815477680958104</v>
      </c>
      <c r="BV3" s="25">
        <v>58.394416975551898</v>
      </c>
      <c r="BW3" s="25">
        <v>0</v>
      </c>
      <c r="BX3" s="25">
        <v>0.104364120245376</v>
      </c>
      <c r="BY3" s="25">
        <v>8.9411805273939002</v>
      </c>
      <c r="BZ3" s="87">
        <v>0</v>
      </c>
      <c r="CA3" s="25">
        <v>0.78148098876383498</v>
      </c>
      <c r="CB3" s="25">
        <v>286.155071890518</v>
      </c>
      <c r="CC3" s="25">
        <v>7.3021129815647896</v>
      </c>
      <c r="CD3" s="16"/>
      <c r="CE3" s="34">
        <f t="shared" ref="CE3:CE34" si="0">AI3/(AI3+AS3+AT3)</f>
        <v>7.9999937160868291E-3</v>
      </c>
      <c r="CG3" s="22">
        <f t="shared" ref="CG3:CG34" si="1">IF(B3=0,"",(AA3-B3)/B3)</f>
        <v>2.7188366083630358E-3</v>
      </c>
      <c r="CH3" s="22">
        <f t="shared" ref="CH3:CH34" si="2">IF(C3=0,"",(AP3-C3)/C3)</f>
        <v>2.7197124975804265E-3</v>
      </c>
      <c r="CI3" s="22">
        <f t="shared" ref="CI3:CI34" si="3">IF(D3=0,"",(AU3-D3)/D3)</f>
        <v>2.7191790671444219E-3</v>
      </c>
      <c r="CJ3" s="22">
        <f t="shared" ref="CJ3:CJ34" si="4">IF(E3=0,"",(BF3-E3)/E3)</f>
        <v>2.6943095667863026E-3</v>
      </c>
      <c r="CK3" s="22">
        <f t="shared" ref="CK3:CK34" si="5">IF(F3=0,"",(BG3-F3)/F3)</f>
        <v>2.6935251085623141E-3</v>
      </c>
      <c r="CL3" s="22">
        <f t="shared" ref="CL3:CL34" si="6">IF(G3=0,"",(BU3-G3)/G3)</f>
        <v>2.7200013300773748E-3</v>
      </c>
      <c r="CM3" s="22">
        <f t="shared" ref="CM3:CM34" si="7">IF(H3=0,"",(CB3-H3)/H3)</f>
        <v>2.7191868089230234E-3</v>
      </c>
      <c r="CN3" s="22">
        <f t="shared" ref="CN3:CN34" si="8">IF(I3=0,"",(U3-I3)/I3)</f>
        <v>2.7196965753229969E-3</v>
      </c>
      <c r="CO3" s="22">
        <f t="shared" ref="CO3:CO34" si="9">IF(J3=0,"",(X3-J3)/J3)</f>
        <v>2.720649605742447E-3</v>
      </c>
      <c r="CP3" s="22">
        <f t="shared" ref="CP3:CP34" si="10">IF(K3=0,"",(AH3-K3)/K3)</f>
        <v>2.7191695060354605E-3</v>
      </c>
      <c r="CQ3" s="22">
        <f t="shared" ref="CQ3:CQ34" si="11">IF(L3=0,"",(S3-L3)/L3)</f>
        <v>2.7239927028270836E-3</v>
      </c>
      <c r="CR3" s="22">
        <f t="shared" ref="CR3:CR34" si="12">IF(M3=0,"",(Y3-M3)/M3)</f>
        <v>2.7219736891772352E-3</v>
      </c>
      <c r="CS3" s="22">
        <f t="shared" ref="CS3:CS34" si="13">IF(N3=0,"",(AO3-N3)/N3)</f>
        <v>2.7165729357904703E-3</v>
      </c>
    </row>
    <row r="4" spans="1:97" x14ac:dyDescent="0.25">
      <c r="A4" s="87" t="s">
        <v>2</v>
      </c>
      <c r="B4" s="87">
        <v>3288.0495934999999</v>
      </c>
      <c r="C4" s="87">
        <v>10.287480528</v>
      </c>
      <c r="D4" s="87">
        <v>12673.494547</v>
      </c>
      <c r="E4" s="87">
        <v>302.62722762999999</v>
      </c>
      <c r="F4" s="87">
        <v>293.54630546999999</v>
      </c>
      <c r="G4" s="87">
        <v>11.595059071</v>
      </c>
      <c r="H4" s="87">
        <v>465.17094065999999</v>
      </c>
      <c r="I4" s="87">
        <v>8.1716062066999999</v>
      </c>
      <c r="J4" s="87">
        <v>1.1245580673</v>
      </c>
      <c r="K4" s="87">
        <v>18.828761115999999</v>
      </c>
      <c r="L4" s="87">
        <v>1.3588864622000001</v>
      </c>
      <c r="M4" s="87">
        <v>1.4119081334000001</v>
      </c>
      <c r="N4" s="87">
        <v>0.76179732410000001</v>
      </c>
      <c r="O4" s="25"/>
      <c r="P4" s="27" t="s">
        <v>2</v>
      </c>
      <c r="Q4" s="86">
        <v>0</v>
      </c>
      <c r="R4" s="27">
        <v>0</v>
      </c>
      <c r="S4" s="25">
        <v>1.36257978776123</v>
      </c>
      <c r="T4" s="25">
        <v>8.1938328055088707</v>
      </c>
      <c r="U4" s="25">
        <v>8.1938328055088707</v>
      </c>
      <c r="V4" s="25">
        <v>11.113117519023101</v>
      </c>
      <c r="W4" s="87">
        <v>0.47552830266867202</v>
      </c>
      <c r="X4" s="25">
        <v>1.1276153088035601</v>
      </c>
      <c r="Y4" s="25">
        <v>1.4157448450703201</v>
      </c>
      <c r="Z4" s="25">
        <v>0</v>
      </c>
      <c r="AA4" s="25">
        <v>3296.98921988348</v>
      </c>
      <c r="AB4" s="25">
        <v>111.162991587992</v>
      </c>
      <c r="AC4" s="25">
        <v>10.0243635913725</v>
      </c>
      <c r="AD4" s="25">
        <v>36.338226857706601</v>
      </c>
      <c r="AE4" s="25">
        <v>0</v>
      </c>
      <c r="AF4" s="87">
        <v>0</v>
      </c>
      <c r="AG4" s="25">
        <v>18.8799384180227</v>
      </c>
      <c r="AH4" s="25">
        <v>18.8799384180227</v>
      </c>
      <c r="AI4" s="25">
        <v>101.663666674382</v>
      </c>
      <c r="AJ4" s="25">
        <v>13.326683270331801</v>
      </c>
      <c r="AK4" s="25">
        <v>0.83130363281796005</v>
      </c>
      <c r="AL4" s="87">
        <v>1.5212058819755701</v>
      </c>
      <c r="AM4" s="25">
        <v>6.50727426332225</v>
      </c>
      <c r="AN4" s="25">
        <v>0</v>
      </c>
      <c r="AO4" s="25">
        <v>0.76386908601499803</v>
      </c>
      <c r="AP4" s="25">
        <v>10.315463542386601</v>
      </c>
      <c r="AQ4" s="25">
        <v>0</v>
      </c>
      <c r="AR4" s="87">
        <v>476.42632858788397</v>
      </c>
      <c r="AS4" s="25">
        <v>11437.1716774417</v>
      </c>
      <c r="AT4" s="25">
        <v>1169.1320793884299</v>
      </c>
      <c r="AU4" s="25">
        <v>12707.9674235045</v>
      </c>
      <c r="AV4" s="25">
        <v>0</v>
      </c>
      <c r="AW4" s="25">
        <v>42.947520543758998</v>
      </c>
      <c r="AX4" s="25">
        <v>0</v>
      </c>
      <c r="AY4" s="25">
        <v>174.864511649002</v>
      </c>
      <c r="AZ4" s="25">
        <v>0.17160283271879501</v>
      </c>
      <c r="BA4" s="25">
        <v>6.0340707683658699E-2</v>
      </c>
      <c r="BB4" s="25">
        <v>226.99873509813199</v>
      </c>
      <c r="BC4" s="25">
        <v>7.7118403412754694E-2</v>
      </c>
      <c r="BD4" s="25">
        <v>0</v>
      </c>
      <c r="BE4" s="25">
        <v>1.11851069627473E-2</v>
      </c>
      <c r="BF4" s="25">
        <v>303.44279047650298</v>
      </c>
      <c r="BG4" s="25">
        <v>294.33717575293502</v>
      </c>
      <c r="BH4" s="25">
        <v>9.1056147235679603</v>
      </c>
      <c r="BI4" s="25">
        <v>0</v>
      </c>
      <c r="BJ4" s="25">
        <v>0</v>
      </c>
      <c r="BK4" s="25">
        <v>1.2041668278245301</v>
      </c>
      <c r="BL4" s="25">
        <v>0</v>
      </c>
      <c r="BM4" s="25">
        <v>12.921746906088501</v>
      </c>
      <c r="BN4" s="25">
        <v>0</v>
      </c>
      <c r="BO4" s="25">
        <v>0.33584750210816899</v>
      </c>
      <c r="BP4" s="25">
        <v>51.686937658801597</v>
      </c>
      <c r="BQ4" s="25">
        <v>12.082885214527099</v>
      </c>
      <c r="BR4" s="25">
        <v>0</v>
      </c>
      <c r="BS4" s="25">
        <v>0.86831733108461695</v>
      </c>
      <c r="BT4" s="25">
        <v>1.17737811692212E-3</v>
      </c>
      <c r="BU4" s="25">
        <v>11.6266078367698</v>
      </c>
      <c r="BV4" s="25">
        <v>95.172508763573603</v>
      </c>
      <c r="BW4" s="25">
        <v>0</v>
      </c>
      <c r="BX4" s="25">
        <v>0.170096520276214</v>
      </c>
      <c r="BY4" s="25">
        <v>14.572470008016801</v>
      </c>
      <c r="BZ4" s="87">
        <v>0</v>
      </c>
      <c r="CA4" s="25">
        <v>1.2736694118421299</v>
      </c>
      <c r="CB4" s="25">
        <v>466.43630979348097</v>
      </c>
      <c r="CC4" s="25">
        <v>11.901173807934899</v>
      </c>
      <c r="CE4" s="34">
        <f t="shared" si="0"/>
        <v>7.9999942781050926E-3</v>
      </c>
      <c r="CG4" s="22">
        <f t="shared" si="1"/>
        <v>2.7188234633542239E-3</v>
      </c>
      <c r="CH4" s="22">
        <f t="shared" si="2"/>
        <v>2.7201037523656262E-3</v>
      </c>
      <c r="CI4" s="22">
        <f t="shared" si="3"/>
        <v>2.7200766431591983E-3</v>
      </c>
      <c r="CJ4" s="22">
        <f t="shared" si="4"/>
        <v>2.6949420674735637E-3</v>
      </c>
      <c r="CK4" s="22">
        <f t="shared" si="5"/>
        <v>2.694192596526675E-3</v>
      </c>
      <c r="CL4" s="22">
        <f t="shared" si="6"/>
        <v>2.7208801245959921E-3</v>
      </c>
      <c r="CM4" s="22">
        <f t="shared" si="7"/>
        <v>2.7202239496853351E-3</v>
      </c>
      <c r="CN4" s="22">
        <f t="shared" si="8"/>
        <v>2.7199791872798435E-3</v>
      </c>
      <c r="CO4" s="22">
        <f t="shared" si="9"/>
        <v>2.7186159545326011E-3</v>
      </c>
      <c r="CP4" s="22">
        <f t="shared" si="10"/>
        <v>2.7180387337971206E-3</v>
      </c>
      <c r="CQ4" s="22">
        <f t="shared" si="11"/>
        <v>2.7179059207422876E-3</v>
      </c>
      <c r="CR4" s="22">
        <f t="shared" si="12"/>
        <v>2.717394694144028E-3</v>
      </c>
      <c r="CS4" s="22">
        <f t="shared" si="13"/>
        <v>2.7195710059045443E-3</v>
      </c>
    </row>
    <row r="5" spans="1:97" x14ac:dyDescent="0.25">
      <c r="A5" s="87" t="s">
        <v>3</v>
      </c>
      <c r="B5" s="87">
        <v>2181.1437384999999</v>
      </c>
      <c r="C5" s="87">
        <v>6.8242498168000001</v>
      </c>
      <c r="D5" s="87">
        <v>8514.8693696999999</v>
      </c>
      <c r="E5" s="87">
        <v>203.37567949999999</v>
      </c>
      <c r="F5" s="87">
        <v>197.27302323000001</v>
      </c>
      <c r="G5" s="87">
        <v>7.6916401392999996</v>
      </c>
      <c r="H5" s="87">
        <v>313.21604076</v>
      </c>
      <c r="I5" s="87">
        <v>5.4943270764000003</v>
      </c>
      <c r="J5" s="87">
        <v>0.75611693560000004</v>
      </c>
      <c r="K5" s="87">
        <v>12.659857731000001</v>
      </c>
      <c r="L5" s="87">
        <v>0.91367186489999996</v>
      </c>
      <c r="M5" s="87">
        <v>0.9493219436</v>
      </c>
      <c r="N5" s="87">
        <v>0.51220819510000004</v>
      </c>
      <c r="O5" s="25"/>
      <c r="P5" s="27" t="s">
        <v>3</v>
      </c>
      <c r="Q5" s="86">
        <v>0</v>
      </c>
      <c r="R5" s="27">
        <v>0</v>
      </c>
      <c r="S5" s="25">
        <v>0.91615803765745796</v>
      </c>
      <c r="T5" s="25">
        <v>5.5092733294917497</v>
      </c>
      <c r="U5" s="25">
        <v>5.5092733294917497</v>
      </c>
      <c r="V5" s="25">
        <v>7.4835634131020603</v>
      </c>
      <c r="W5" s="87">
        <v>0.32021960169252101</v>
      </c>
      <c r="X5" s="25">
        <v>0.75817471264126701</v>
      </c>
      <c r="Y5" s="25">
        <v>0.95190084073941295</v>
      </c>
      <c r="Z5" s="25">
        <v>0</v>
      </c>
      <c r="AA5" s="25">
        <v>2187.0750474489701</v>
      </c>
      <c r="AB5" s="25">
        <v>74.856919158369294</v>
      </c>
      <c r="AC5" s="25">
        <v>6.7503749054547804</v>
      </c>
      <c r="AD5" s="25">
        <v>24.4701165877058</v>
      </c>
      <c r="AE5" s="25">
        <v>0</v>
      </c>
      <c r="AF5" s="87">
        <v>0</v>
      </c>
      <c r="AG5" s="25">
        <v>12.6942726241467</v>
      </c>
      <c r="AH5" s="25">
        <v>12.6942726241467</v>
      </c>
      <c r="AI5" s="25">
        <v>68.304241168229197</v>
      </c>
      <c r="AJ5" s="25">
        <v>8.9742058764518795</v>
      </c>
      <c r="AK5" s="25">
        <v>0.55980107886088204</v>
      </c>
      <c r="AL5" s="87">
        <v>1.0243786706237199</v>
      </c>
      <c r="AM5" s="25">
        <v>4.3819808764827402</v>
      </c>
      <c r="AN5" s="25">
        <v>0</v>
      </c>
      <c r="AO5" s="25">
        <v>0.51359742743966896</v>
      </c>
      <c r="AP5" s="25">
        <v>6.8428089677408597</v>
      </c>
      <c r="AQ5" s="25">
        <v>0</v>
      </c>
      <c r="AR5" s="87">
        <v>320.79670443184102</v>
      </c>
      <c r="AS5" s="25">
        <v>7684.22296140257</v>
      </c>
      <c r="AT5" s="25">
        <v>785.49713105485603</v>
      </c>
      <c r="AU5" s="25">
        <v>8538.0243336256608</v>
      </c>
      <c r="AV5" s="25">
        <v>0</v>
      </c>
      <c r="AW5" s="25">
        <v>28.920753402106499</v>
      </c>
      <c r="AX5" s="25">
        <v>0</v>
      </c>
      <c r="AY5" s="25">
        <v>117.753787260338</v>
      </c>
      <c r="AZ5" s="25">
        <v>0.115323229660984</v>
      </c>
      <c r="BA5" s="25">
        <v>4.0550923317735597E-2</v>
      </c>
      <c r="BB5" s="25">
        <v>152.55062874716799</v>
      </c>
      <c r="BC5" s="25">
        <v>5.1826126567348502E-2</v>
      </c>
      <c r="BD5" s="25">
        <v>0</v>
      </c>
      <c r="BE5" s="25">
        <v>7.5167788709028403E-3</v>
      </c>
      <c r="BF5" s="25">
        <v>203.92360349155101</v>
      </c>
      <c r="BG5" s="25">
        <v>197.80434789539299</v>
      </c>
      <c r="BH5" s="25">
        <v>6.1192555961573296</v>
      </c>
      <c r="BI5" s="25">
        <v>0</v>
      </c>
      <c r="BJ5" s="25">
        <v>0</v>
      </c>
      <c r="BK5" s="25">
        <v>0.80923809465544405</v>
      </c>
      <c r="BL5" s="25">
        <v>0</v>
      </c>
      <c r="BM5" s="25">
        <v>8.6838263000380298</v>
      </c>
      <c r="BN5" s="25">
        <v>0</v>
      </c>
      <c r="BO5" s="25">
        <v>0.22570107409183299</v>
      </c>
      <c r="BP5" s="25">
        <v>34.735407176044603</v>
      </c>
      <c r="BQ5" s="25">
        <v>8.13661004310962</v>
      </c>
      <c r="BR5" s="25">
        <v>0</v>
      </c>
      <c r="BS5" s="25">
        <v>0.58353821139017903</v>
      </c>
      <c r="BT5" s="25">
        <v>7.9123358851832903E-4</v>
      </c>
      <c r="BU5" s="25">
        <v>7.7125492154301503</v>
      </c>
      <c r="BV5" s="25">
        <v>64.089115059092094</v>
      </c>
      <c r="BW5" s="25">
        <v>0</v>
      </c>
      <c r="BX5" s="25">
        <v>0.114542761655192</v>
      </c>
      <c r="BY5" s="25">
        <v>9.8131131411700903</v>
      </c>
      <c r="BZ5" s="87">
        <v>0</v>
      </c>
      <c r="CA5" s="25">
        <v>0.85769190470741896</v>
      </c>
      <c r="CB5" s="25">
        <v>314.06783894134003</v>
      </c>
      <c r="CC5" s="25">
        <v>8.0142257807349093</v>
      </c>
      <c r="CE5" s="34">
        <f t="shared" si="0"/>
        <v>8.0000054461339225E-3</v>
      </c>
      <c r="CG5" s="22">
        <f t="shared" si="1"/>
        <v>2.7193572089151551E-3</v>
      </c>
      <c r="CH5" s="22">
        <f t="shared" si="2"/>
        <v>2.7195884440177577E-3</v>
      </c>
      <c r="CI5" s="22">
        <f t="shared" si="3"/>
        <v>2.7193563307098311E-3</v>
      </c>
      <c r="CJ5" s="22">
        <f t="shared" si="4"/>
        <v>2.694147072541269E-3</v>
      </c>
      <c r="CK5" s="22">
        <f t="shared" si="5"/>
        <v>2.6933467977196092E-3</v>
      </c>
      <c r="CL5" s="22">
        <f t="shared" si="6"/>
        <v>2.7184158061837752E-3</v>
      </c>
      <c r="CM5" s="22">
        <f t="shared" si="7"/>
        <v>2.7195228548103486E-3</v>
      </c>
      <c r="CN5" s="22">
        <f t="shared" si="8"/>
        <v>2.7203063967466902E-3</v>
      </c>
      <c r="CO5" s="22">
        <f t="shared" si="9"/>
        <v>2.7215063495887298E-3</v>
      </c>
      <c r="CP5" s="22">
        <f t="shared" si="10"/>
        <v>2.718426531952917E-3</v>
      </c>
      <c r="CQ5" s="22">
        <f t="shared" si="11"/>
        <v>2.7210783794137097E-3</v>
      </c>
      <c r="CR5" s="22">
        <f t="shared" si="12"/>
        <v>2.7165675004133024E-3</v>
      </c>
      <c r="CS5" s="22">
        <f t="shared" si="13"/>
        <v>2.7122415317812278E-3</v>
      </c>
    </row>
    <row r="6" spans="1:97" x14ac:dyDescent="0.25">
      <c r="A6" s="87" t="s">
        <v>4</v>
      </c>
      <c r="B6" s="87">
        <v>7790.1532857000002</v>
      </c>
      <c r="C6" s="87">
        <v>23.041928571</v>
      </c>
      <c r="D6" s="87">
        <v>14579.872857</v>
      </c>
      <c r="E6" s="87">
        <v>245.69714286000001</v>
      </c>
      <c r="F6" s="87">
        <v>226.03407143000001</v>
      </c>
      <c r="G6" s="87">
        <v>112.24792857</v>
      </c>
      <c r="H6" s="87">
        <v>690.75728572000003</v>
      </c>
      <c r="I6" s="87">
        <v>0.11035560949999999</v>
      </c>
      <c r="J6" s="87">
        <v>1.27096181E-2</v>
      </c>
      <c r="K6" s="87">
        <v>0.23221279180000001</v>
      </c>
      <c r="L6" s="87">
        <v>2.09993417E-2</v>
      </c>
      <c r="M6" s="87">
        <v>1.5101061400000001E-2</v>
      </c>
      <c r="N6" s="87">
        <v>0.4546701796</v>
      </c>
      <c r="O6" s="25"/>
      <c r="P6" s="27" t="s">
        <v>4</v>
      </c>
      <c r="Q6" s="86">
        <v>0</v>
      </c>
      <c r="R6" s="27">
        <v>0</v>
      </c>
      <c r="S6" s="25">
        <v>2.1056224754325101E-2</v>
      </c>
      <c r="T6" s="25">
        <v>0.110658328441847</v>
      </c>
      <c r="U6" s="25">
        <v>0.110658328441847</v>
      </c>
      <c r="V6" s="25">
        <v>17.574533768051701</v>
      </c>
      <c r="W6" s="87">
        <v>0.75201842333408897</v>
      </c>
      <c r="X6" s="25">
        <v>1.2743803188809201E-2</v>
      </c>
      <c r="Y6" s="25">
        <v>1.5142251116034899E-2</v>
      </c>
      <c r="Z6" s="25">
        <v>0</v>
      </c>
      <c r="AA6" s="25">
        <v>7811.3372486097196</v>
      </c>
      <c r="AB6" s="25">
        <v>175.795337271156</v>
      </c>
      <c r="AC6" s="25">
        <v>15.852735293901601</v>
      </c>
      <c r="AD6" s="25">
        <v>57.466224123158597</v>
      </c>
      <c r="AE6" s="25">
        <v>0</v>
      </c>
      <c r="AF6" s="87">
        <v>0</v>
      </c>
      <c r="AG6" s="25">
        <v>0.23284679104077299</v>
      </c>
      <c r="AH6" s="25">
        <v>0.23284679104077299</v>
      </c>
      <c r="AI6" s="25">
        <v>116.95709367350599</v>
      </c>
      <c r="AJ6" s="25">
        <v>21.075280624543399</v>
      </c>
      <c r="AK6" s="25">
        <v>1.31465266849547</v>
      </c>
      <c r="AL6" s="87">
        <v>2.4056803962701498</v>
      </c>
      <c r="AM6" s="25">
        <v>10.290748515910099</v>
      </c>
      <c r="AN6" s="25">
        <v>0</v>
      </c>
      <c r="AO6" s="25">
        <v>0.45591087912171802</v>
      </c>
      <c r="AP6" s="25">
        <v>23.104509280907401</v>
      </c>
      <c r="AQ6" s="25">
        <v>0</v>
      </c>
      <c r="AR6" s="87">
        <v>708.42798888870402</v>
      </c>
      <c r="AS6" s="25">
        <v>13157.6461733714</v>
      </c>
      <c r="AT6" s="25">
        <v>1345.00482657208</v>
      </c>
      <c r="AU6" s="25">
        <v>14619.608093617</v>
      </c>
      <c r="AV6" s="25">
        <v>0</v>
      </c>
      <c r="AW6" s="25">
        <v>67.918293337847203</v>
      </c>
      <c r="AX6" s="25">
        <v>0</v>
      </c>
      <c r="AY6" s="25">
        <v>276.535151898219</v>
      </c>
      <c r="AZ6" s="25">
        <v>0.13213718996676499</v>
      </c>
      <c r="BA6" s="25">
        <v>4.6463288072443903E-2</v>
      </c>
      <c r="BB6" s="25">
        <v>174.79304692427601</v>
      </c>
      <c r="BC6" s="25">
        <v>5.9382487023043697E-2</v>
      </c>
      <c r="BD6" s="25">
        <v>0</v>
      </c>
      <c r="BE6" s="25">
        <v>8.6127128468834902E-3</v>
      </c>
      <c r="BF6" s="25">
        <v>246.361527240318</v>
      </c>
      <c r="BG6" s="25">
        <v>226.644848770105</v>
      </c>
      <c r="BH6" s="25">
        <v>19.716678470212798</v>
      </c>
      <c r="BI6" s="25">
        <v>0</v>
      </c>
      <c r="BJ6" s="25">
        <v>0</v>
      </c>
      <c r="BK6" s="25">
        <v>0.92722583618556198</v>
      </c>
      <c r="BL6" s="25">
        <v>0</v>
      </c>
      <c r="BM6" s="25">
        <v>9.9499542038283195</v>
      </c>
      <c r="BN6" s="25">
        <v>0</v>
      </c>
      <c r="BO6" s="25">
        <v>0.25860825401654502</v>
      </c>
      <c r="BP6" s="25">
        <v>39.799893407629</v>
      </c>
      <c r="BQ6" s="25">
        <v>19.108227489017001</v>
      </c>
      <c r="BR6" s="25">
        <v>0</v>
      </c>
      <c r="BS6" s="25">
        <v>0.66861784531269797</v>
      </c>
      <c r="BT6" s="25">
        <v>9.0662094732606798E-4</v>
      </c>
      <c r="BU6" s="25">
        <v>112.55309629854899</v>
      </c>
      <c r="BV6" s="25">
        <v>150.508836212787</v>
      </c>
      <c r="BW6" s="25">
        <v>0</v>
      </c>
      <c r="BX6" s="25">
        <v>0.26899266273841399</v>
      </c>
      <c r="BY6" s="25">
        <v>23.045358102516602</v>
      </c>
      <c r="BZ6" s="87">
        <v>0</v>
      </c>
      <c r="CA6" s="25">
        <v>2.0142268868208801</v>
      </c>
      <c r="CB6" s="25">
        <v>692.64044909252198</v>
      </c>
      <c r="CC6" s="25">
        <v>18.820790395638401</v>
      </c>
      <c r="CE6" s="34">
        <f t="shared" si="0"/>
        <v>8.0000156587350796E-3</v>
      </c>
      <c r="CG6" s="22">
        <f t="shared" si="1"/>
        <v>2.7193255553271032E-3</v>
      </c>
      <c r="CH6" s="22">
        <f t="shared" si="2"/>
        <v>2.7159493058303927E-3</v>
      </c>
      <c r="CI6" s="22">
        <f t="shared" si="3"/>
        <v>2.7253486368999705E-3</v>
      </c>
      <c r="CJ6" s="22">
        <f t="shared" si="4"/>
        <v>2.7040785765121999E-3</v>
      </c>
      <c r="CK6" s="22">
        <f t="shared" si="5"/>
        <v>2.7021472304636098E-3</v>
      </c>
      <c r="CL6" s="22">
        <f t="shared" si="6"/>
        <v>2.7186936314703204E-3</v>
      </c>
      <c r="CM6" s="22">
        <f t="shared" si="7"/>
        <v>2.72623019901855E-3</v>
      </c>
      <c r="CN6" s="22">
        <f t="shared" si="8"/>
        <v>2.7431223770007862E-3</v>
      </c>
      <c r="CO6" s="22">
        <f t="shared" si="9"/>
        <v>2.6897022821795401E-3</v>
      </c>
      <c r="CP6" s="22">
        <f t="shared" si="10"/>
        <v>2.730251145333248E-3</v>
      </c>
      <c r="CQ6" s="22">
        <f t="shared" si="11"/>
        <v>2.7088017871103359E-3</v>
      </c>
      <c r="CR6" s="22">
        <f t="shared" si="12"/>
        <v>2.7276040368194609E-3</v>
      </c>
      <c r="CS6" s="22">
        <f t="shared" si="13"/>
        <v>2.7287901810704408E-3</v>
      </c>
    </row>
    <row r="7" spans="1:97" x14ac:dyDescent="0.25">
      <c r="A7" s="87" t="s">
        <v>5</v>
      </c>
      <c r="B7" s="87">
        <v>1517.531872</v>
      </c>
      <c r="C7" s="87">
        <v>4.7479756108000002</v>
      </c>
      <c r="D7" s="87">
        <v>6019.7141597999998</v>
      </c>
      <c r="E7" s="87">
        <v>146.79276845999999</v>
      </c>
      <c r="F7" s="87">
        <v>142.38804479000001</v>
      </c>
      <c r="G7" s="87">
        <v>5.3514621325</v>
      </c>
      <c r="H7" s="87">
        <v>225.59442125000001</v>
      </c>
      <c r="I7" s="87">
        <v>3.9709419737</v>
      </c>
      <c r="J7" s="87">
        <v>0.54647210410000002</v>
      </c>
      <c r="K7" s="87">
        <v>9.1497211116999999</v>
      </c>
      <c r="L7" s="87">
        <v>0.66034255119999996</v>
      </c>
      <c r="M7" s="87">
        <v>0.68610810769999997</v>
      </c>
      <c r="N7" s="87">
        <v>0.37019074280000003</v>
      </c>
      <c r="O7" s="25"/>
      <c r="P7" s="27" t="s">
        <v>5</v>
      </c>
      <c r="Q7" s="86">
        <v>0</v>
      </c>
      <c r="R7" s="27">
        <v>0</v>
      </c>
      <c r="S7" s="25">
        <v>0.66213863044722598</v>
      </c>
      <c r="T7" s="25">
        <v>3.9817415273747301</v>
      </c>
      <c r="U7" s="25">
        <v>3.9817415273747301</v>
      </c>
      <c r="V7" s="25">
        <v>5.38883101933689</v>
      </c>
      <c r="W7" s="87">
        <v>0.23058716095967999</v>
      </c>
      <c r="X7" s="25">
        <v>0.54795809299658604</v>
      </c>
      <c r="Y7" s="25">
        <v>0.68797766251792103</v>
      </c>
      <c r="Z7" s="25">
        <v>0</v>
      </c>
      <c r="AA7" s="25">
        <v>1521.65895141178</v>
      </c>
      <c r="AB7" s="25">
        <v>53.903658393298798</v>
      </c>
      <c r="AC7" s="25">
        <v>4.8608730144834196</v>
      </c>
      <c r="AD7" s="25">
        <v>17.620655535378699</v>
      </c>
      <c r="AE7" s="25">
        <v>0</v>
      </c>
      <c r="AF7" s="87">
        <v>0</v>
      </c>
      <c r="AG7" s="25">
        <v>9.1746106508936105</v>
      </c>
      <c r="AH7" s="25">
        <v>9.1746106508936105</v>
      </c>
      <c r="AI7" s="25">
        <v>48.288742356127699</v>
      </c>
      <c r="AJ7" s="25">
        <v>6.4622353243635002</v>
      </c>
      <c r="AK7" s="25">
        <v>0.40310176422643001</v>
      </c>
      <c r="AL7" s="87">
        <v>0.73764765050255998</v>
      </c>
      <c r="AM7" s="25">
        <v>3.1554092074983502</v>
      </c>
      <c r="AN7" s="25">
        <v>0</v>
      </c>
      <c r="AO7" s="25">
        <v>0.37119409913776502</v>
      </c>
      <c r="AP7" s="25">
        <v>4.7608768415788996</v>
      </c>
      <c r="AQ7" s="25">
        <v>0</v>
      </c>
      <c r="AR7" s="87">
        <v>231.05368003912099</v>
      </c>
      <c r="AS7" s="25">
        <v>5432.4774603639098</v>
      </c>
      <c r="AT7" s="25">
        <v>555.32058938634395</v>
      </c>
      <c r="AU7" s="25">
        <v>6036.08679210638</v>
      </c>
      <c r="AV7" s="25">
        <v>0</v>
      </c>
      <c r="AW7" s="25">
        <v>20.825529055608101</v>
      </c>
      <c r="AX7" s="25">
        <v>0</v>
      </c>
      <c r="AY7" s="25">
        <v>84.793175615868606</v>
      </c>
      <c r="AZ7" s="25">
        <v>8.3238009075547695E-2</v>
      </c>
      <c r="BA7" s="25">
        <v>2.9268945378496398E-2</v>
      </c>
      <c r="BB7" s="25">
        <v>110.108448879938</v>
      </c>
      <c r="BC7" s="25">
        <v>3.7407189708178502E-2</v>
      </c>
      <c r="BD7" s="25">
        <v>0</v>
      </c>
      <c r="BE7" s="25">
        <v>5.42545373128507E-3</v>
      </c>
      <c r="BF7" s="25">
        <v>147.18846888692499</v>
      </c>
      <c r="BG7" s="25">
        <v>142.771765086827</v>
      </c>
      <c r="BH7" s="25">
        <v>4.4167038000979497</v>
      </c>
      <c r="BI7" s="25">
        <v>0</v>
      </c>
      <c r="BJ7" s="25">
        <v>0</v>
      </c>
      <c r="BK7" s="25">
        <v>0.58409526194012296</v>
      </c>
      <c r="BL7" s="25">
        <v>0</v>
      </c>
      <c r="BM7" s="25">
        <v>6.2678344982037402</v>
      </c>
      <c r="BN7" s="25">
        <v>0</v>
      </c>
      <c r="BO7" s="25">
        <v>0.162906781400211</v>
      </c>
      <c r="BP7" s="25">
        <v>25.071381551406599</v>
      </c>
      <c r="BQ7" s="25">
        <v>5.8590923718697203</v>
      </c>
      <c r="BR7" s="25">
        <v>0</v>
      </c>
      <c r="BS7" s="25">
        <v>0.42118741730582698</v>
      </c>
      <c r="BT7" s="25">
        <v>5.7109873900736596E-4</v>
      </c>
      <c r="BU7" s="25">
        <v>5.3660191189049504</v>
      </c>
      <c r="BV7" s="25">
        <v>46.149847139626203</v>
      </c>
      <c r="BW7" s="25">
        <v>0</v>
      </c>
      <c r="BX7" s="25">
        <v>8.2483499263116794E-2</v>
      </c>
      <c r="BY7" s="25">
        <v>7.06632482748104</v>
      </c>
      <c r="BZ7" s="87">
        <v>0</v>
      </c>
      <c r="CA7" s="25">
        <v>0.61761259570832105</v>
      </c>
      <c r="CB7" s="25">
        <v>226.20824960587299</v>
      </c>
      <c r="CC7" s="25">
        <v>5.7709456478408701</v>
      </c>
      <c r="CE7" s="34">
        <f t="shared" si="0"/>
        <v>8.0000079553655037E-3</v>
      </c>
      <c r="CG7" s="22">
        <f t="shared" si="1"/>
        <v>2.7195998238513171E-3</v>
      </c>
      <c r="CH7" s="22">
        <f t="shared" si="2"/>
        <v>2.7172066237142294E-3</v>
      </c>
      <c r="CI7" s="22">
        <f t="shared" si="3"/>
        <v>2.7198355057649697E-3</v>
      </c>
      <c r="CJ7" s="22">
        <f t="shared" si="4"/>
        <v>2.6956397857761578E-3</v>
      </c>
      <c r="CK7" s="22">
        <f t="shared" si="5"/>
        <v>2.6948912557435605E-3</v>
      </c>
      <c r="CL7" s="22">
        <f t="shared" si="6"/>
        <v>2.7201886221980848E-3</v>
      </c>
      <c r="CM7" s="22">
        <f t="shared" si="7"/>
        <v>2.7209376564890672E-3</v>
      </c>
      <c r="CN7" s="22">
        <f t="shared" si="8"/>
        <v>2.7196452998449077E-3</v>
      </c>
      <c r="CO7" s="22">
        <f t="shared" si="9"/>
        <v>2.7192401687792232E-3</v>
      </c>
      <c r="CP7" s="22">
        <f t="shared" si="10"/>
        <v>2.7202511300353899E-3</v>
      </c>
      <c r="CQ7" s="22">
        <f t="shared" si="11"/>
        <v>2.7199205078668924E-3</v>
      </c>
      <c r="CR7" s="22">
        <f t="shared" si="12"/>
        <v>2.7248691524550828E-3</v>
      </c>
      <c r="CS7" s="22">
        <f t="shared" si="13"/>
        <v>2.710376629561125E-3</v>
      </c>
    </row>
    <row r="8" spans="1:97" x14ac:dyDescent="0.25">
      <c r="A8" s="87" t="s">
        <v>6</v>
      </c>
      <c r="B8" s="87">
        <v>132.47336755000001</v>
      </c>
      <c r="C8" s="87">
        <v>0.4144767264</v>
      </c>
      <c r="D8" s="87">
        <v>1056.3620837000001</v>
      </c>
      <c r="E8" s="87">
        <v>31.514604310999999</v>
      </c>
      <c r="F8" s="87">
        <v>30.569166181</v>
      </c>
      <c r="G8" s="87">
        <v>0.46715834490000002</v>
      </c>
      <c r="H8" s="87">
        <v>49.475158213999997</v>
      </c>
      <c r="I8" s="87">
        <v>0.87066620100000003</v>
      </c>
      <c r="J8" s="87">
        <v>0.1198191243</v>
      </c>
      <c r="K8" s="87">
        <v>2.0061620071999999</v>
      </c>
      <c r="L8" s="87">
        <v>0.14478628599999999</v>
      </c>
      <c r="M8" s="87">
        <v>0.15043562539999999</v>
      </c>
      <c r="N8" s="87">
        <v>8.1167785699999995E-2</v>
      </c>
      <c r="O8" s="25"/>
      <c r="P8" s="27" t="s">
        <v>6</v>
      </c>
      <c r="Q8" s="86">
        <v>0</v>
      </c>
      <c r="R8" s="27">
        <v>0</v>
      </c>
      <c r="S8" s="25">
        <v>0.145181903846203</v>
      </c>
      <c r="T8" s="25">
        <v>0.87304744904545095</v>
      </c>
      <c r="U8" s="25">
        <v>0.87304744904545095</v>
      </c>
      <c r="V8" s="25">
        <v>1.18185123017906</v>
      </c>
      <c r="W8" s="87">
        <v>5.0571239351708798E-2</v>
      </c>
      <c r="X8" s="25">
        <v>0.120143808788148</v>
      </c>
      <c r="Y8" s="25">
        <v>0.15084623916923601</v>
      </c>
      <c r="Z8" s="25">
        <v>0</v>
      </c>
      <c r="AA8" s="25">
        <v>132.83541888368899</v>
      </c>
      <c r="AB8" s="25">
        <v>11.821933943305901</v>
      </c>
      <c r="AC8" s="25">
        <v>1.0660642348573901</v>
      </c>
      <c r="AD8" s="25">
        <v>3.86450322493361</v>
      </c>
      <c r="AE8" s="25">
        <v>0</v>
      </c>
      <c r="AF8" s="87">
        <v>0</v>
      </c>
      <c r="AG8" s="25">
        <v>2.0116369271211401</v>
      </c>
      <c r="AH8" s="25">
        <v>2.0116369271211401</v>
      </c>
      <c r="AI8" s="25">
        <v>8.4739697572160306</v>
      </c>
      <c r="AJ8" s="25">
        <v>1.4172599568731801</v>
      </c>
      <c r="AK8" s="25">
        <v>8.8407698132079104E-2</v>
      </c>
      <c r="AL8" s="87">
        <v>0.16177486389692899</v>
      </c>
      <c r="AM8" s="25">
        <v>0.69203000740532505</v>
      </c>
      <c r="AN8" s="25">
        <v>0</v>
      </c>
      <c r="AO8" s="25">
        <v>8.13886821678102E-2</v>
      </c>
      <c r="AP8" s="25">
        <v>0.41560751709959898</v>
      </c>
      <c r="AQ8" s="25">
        <v>0</v>
      </c>
      <c r="AR8" s="87">
        <v>50.672921289483398</v>
      </c>
      <c r="AS8" s="25">
        <v>953.32075741993299</v>
      </c>
      <c r="AT8" s="25">
        <v>97.450691883133004</v>
      </c>
      <c r="AU8" s="25">
        <v>1059.24541906028</v>
      </c>
      <c r="AV8" s="25">
        <v>0</v>
      </c>
      <c r="AW8" s="25">
        <v>4.5673499701659503</v>
      </c>
      <c r="AX8" s="25">
        <v>0</v>
      </c>
      <c r="AY8" s="25">
        <v>18.596411295027998</v>
      </c>
      <c r="AZ8" s="25">
        <v>1.7870483528717999E-2</v>
      </c>
      <c r="BA8" s="25">
        <v>6.2838009887729602E-3</v>
      </c>
      <c r="BB8" s="25">
        <v>23.639291996670998</v>
      </c>
      <c r="BC8" s="25">
        <v>8.0309901508512499E-3</v>
      </c>
      <c r="BD8" s="25">
        <v>0</v>
      </c>
      <c r="BE8" s="25">
        <v>1.16479657401743E-3</v>
      </c>
      <c r="BF8" s="25">
        <v>31.599850245156102</v>
      </c>
      <c r="BG8" s="25">
        <v>30.651831218166102</v>
      </c>
      <c r="BH8" s="25">
        <v>0.948019026990084</v>
      </c>
      <c r="BI8" s="25">
        <v>0</v>
      </c>
      <c r="BJ8" s="25">
        <v>0</v>
      </c>
      <c r="BK8" s="25">
        <v>0.12539947684320099</v>
      </c>
      <c r="BL8" s="25">
        <v>0</v>
      </c>
      <c r="BM8" s="25">
        <v>1.34566419197848</v>
      </c>
      <c r="BN8" s="25">
        <v>0</v>
      </c>
      <c r="BO8" s="25">
        <v>3.4974571779736202E-2</v>
      </c>
      <c r="BP8" s="25">
        <v>5.3826029861604798</v>
      </c>
      <c r="BQ8" s="25">
        <v>1.28498500045569</v>
      </c>
      <c r="BR8" s="25">
        <v>0</v>
      </c>
      <c r="BS8" s="25">
        <v>9.0425303989814507E-2</v>
      </c>
      <c r="BT8" s="25">
        <v>1.22619500983812E-4</v>
      </c>
      <c r="BU8" s="25">
        <v>0.46843256358956498</v>
      </c>
      <c r="BV8" s="25">
        <v>10.1213724140073</v>
      </c>
      <c r="BW8" s="25">
        <v>0</v>
      </c>
      <c r="BX8" s="25">
        <v>1.8088904042308899E-2</v>
      </c>
      <c r="BY8" s="25">
        <v>1.5497476417343701</v>
      </c>
      <c r="BZ8" s="87">
        <v>0</v>
      </c>
      <c r="CA8" s="25">
        <v>0.135452265903867</v>
      </c>
      <c r="CB8" s="25">
        <v>49.610251051329001</v>
      </c>
      <c r="CC8" s="25">
        <v>1.26566475102321</v>
      </c>
      <c r="CE8" s="34">
        <f t="shared" si="0"/>
        <v>8.0000060465059922E-3</v>
      </c>
      <c r="CG8" s="22">
        <f t="shared" si="1"/>
        <v>2.7330122301928409E-3</v>
      </c>
      <c r="CH8" s="22">
        <f t="shared" si="2"/>
        <v>2.7282369010695373E-3</v>
      </c>
      <c r="CI8" s="22">
        <f t="shared" si="3"/>
        <v>2.7294953167769998E-3</v>
      </c>
      <c r="CJ8" s="22">
        <f t="shared" si="4"/>
        <v>2.7049660314582354E-3</v>
      </c>
      <c r="CK8" s="22">
        <f t="shared" si="5"/>
        <v>2.7041966626319522E-3</v>
      </c>
      <c r="CL8" s="22">
        <f t="shared" si="6"/>
        <v>2.7275948369020653E-3</v>
      </c>
      <c r="CM8" s="22">
        <f t="shared" si="7"/>
        <v>2.7305185512429006E-3</v>
      </c>
      <c r="CN8" s="22">
        <f t="shared" si="8"/>
        <v>2.734972418495114E-3</v>
      </c>
      <c r="CO8" s="22">
        <f t="shared" si="9"/>
        <v>2.7097885253698178E-3</v>
      </c>
      <c r="CP8" s="22">
        <f t="shared" si="10"/>
        <v>2.729051742327369E-3</v>
      </c>
      <c r="CQ8" s="22">
        <f t="shared" si="11"/>
        <v>2.7324262340910612E-3</v>
      </c>
      <c r="CR8" s="22">
        <f t="shared" si="12"/>
        <v>2.729498203262778E-3</v>
      </c>
      <c r="CS8" s="22">
        <f t="shared" si="13"/>
        <v>2.7214795365571426E-3</v>
      </c>
    </row>
    <row r="9" spans="1:97" x14ac:dyDescent="0.25">
      <c r="A9" s="87" t="s">
        <v>7</v>
      </c>
      <c r="B9" s="87">
        <v>43.421001805000003</v>
      </c>
      <c r="C9" s="87">
        <v>0.13585369350000001</v>
      </c>
      <c r="D9" s="87">
        <v>198.44044880000001</v>
      </c>
      <c r="E9" s="87">
        <v>5.0115076097999998</v>
      </c>
      <c r="F9" s="87">
        <v>4.8611387101999997</v>
      </c>
      <c r="G9" s="87">
        <v>0.153120752</v>
      </c>
      <c r="H9" s="87">
        <v>7.7907818344999997</v>
      </c>
      <c r="I9" s="87">
        <v>0.13636079470000001</v>
      </c>
      <c r="J9" s="87">
        <v>1.8765666E-2</v>
      </c>
      <c r="K9" s="87">
        <v>0.31419830630000001</v>
      </c>
      <c r="L9" s="87">
        <v>2.26759383E-2</v>
      </c>
      <c r="M9" s="87">
        <v>2.35607187E-2</v>
      </c>
      <c r="N9" s="87">
        <v>1.27122239E-2</v>
      </c>
      <c r="O9" s="25"/>
      <c r="P9" s="27" t="s">
        <v>7</v>
      </c>
      <c r="Q9" s="86">
        <v>0</v>
      </c>
      <c r="R9" s="27">
        <v>0</v>
      </c>
      <c r="S9" s="25">
        <v>2.2737344120438499E-2</v>
      </c>
      <c r="T9" s="25">
        <v>0.13673160574242199</v>
      </c>
      <c r="U9" s="25">
        <v>0.13673160574242199</v>
      </c>
      <c r="V9" s="25">
        <v>0.18616924079432501</v>
      </c>
      <c r="W9" s="87">
        <v>7.9662391683063497E-3</v>
      </c>
      <c r="X9" s="25">
        <v>1.8816162534962499E-2</v>
      </c>
      <c r="Y9" s="25">
        <v>2.3624963096612099E-2</v>
      </c>
      <c r="Z9" s="25">
        <v>0</v>
      </c>
      <c r="AA9" s="25">
        <v>43.538869888721699</v>
      </c>
      <c r="AB9" s="25">
        <v>1.8622256668397199</v>
      </c>
      <c r="AC9" s="25">
        <v>0.167929871980356</v>
      </c>
      <c r="AD9" s="25">
        <v>0.60874726135683499</v>
      </c>
      <c r="AE9" s="25">
        <v>0</v>
      </c>
      <c r="AF9" s="87">
        <v>0</v>
      </c>
      <c r="AG9" s="25">
        <v>0.31505217683074499</v>
      </c>
      <c r="AH9" s="25">
        <v>0.31505217683074499</v>
      </c>
      <c r="AI9" s="25">
        <v>1.5918444043938</v>
      </c>
      <c r="AJ9" s="25">
        <v>0.22325278257577</v>
      </c>
      <c r="AK9" s="25">
        <v>1.3926079650457101E-2</v>
      </c>
      <c r="AL9" s="87">
        <v>2.5483562251602501E-2</v>
      </c>
      <c r="AM9" s="25">
        <v>0.10901098405066199</v>
      </c>
      <c r="AN9" s="25">
        <v>0</v>
      </c>
      <c r="AO9" s="25">
        <v>1.27469082687874E-2</v>
      </c>
      <c r="AP9" s="25">
        <v>0.13622327485573499</v>
      </c>
      <c r="AQ9" s="25">
        <v>0</v>
      </c>
      <c r="AR9" s="87">
        <v>7.97935448668132</v>
      </c>
      <c r="AS9" s="25">
        <v>179.08152890534899</v>
      </c>
      <c r="AT9" s="25">
        <v>18.3061654458572</v>
      </c>
      <c r="AU9" s="25">
        <v>198.979538755601</v>
      </c>
      <c r="AV9" s="25">
        <v>0</v>
      </c>
      <c r="AW9" s="25">
        <v>0.71946596267574903</v>
      </c>
      <c r="AX9" s="25">
        <v>0</v>
      </c>
      <c r="AY9" s="25">
        <v>2.9293896532680699</v>
      </c>
      <c r="AZ9" s="25">
        <v>2.84175135170885E-3</v>
      </c>
      <c r="BA9" s="25">
        <v>9.992515308343919E-4</v>
      </c>
      <c r="BB9" s="25">
        <v>3.75909103435353</v>
      </c>
      <c r="BC9" s="25">
        <v>1.27707755309005E-3</v>
      </c>
      <c r="BD9" s="25">
        <v>0</v>
      </c>
      <c r="BE9" s="25">
        <v>1.8523121524275599E-4</v>
      </c>
      <c r="BF9" s="25">
        <v>5.0249928589207302</v>
      </c>
      <c r="BG9" s="25">
        <v>4.87421514434212</v>
      </c>
      <c r="BH9" s="25">
        <v>0.150777714578614</v>
      </c>
      <c r="BI9" s="25">
        <v>0</v>
      </c>
      <c r="BJ9" s="25">
        <v>0</v>
      </c>
      <c r="BK9" s="25">
        <v>1.9940956916174701E-2</v>
      </c>
      <c r="BL9" s="25">
        <v>0</v>
      </c>
      <c r="BM9" s="25">
        <v>0.21398453457673899</v>
      </c>
      <c r="BN9" s="25">
        <v>0</v>
      </c>
      <c r="BO9" s="25">
        <v>5.5616460810088298E-3</v>
      </c>
      <c r="BP9" s="25">
        <v>0.85593480932775401</v>
      </c>
      <c r="BQ9" s="25">
        <v>0.20241547258034401</v>
      </c>
      <c r="BR9" s="25">
        <v>0</v>
      </c>
      <c r="BS9" s="25">
        <v>1.4379354155988001E-2</v>
      </c>
      <c r="BT9" s="25">
        <v>1.94972800476199E-5</v>
      </c>
      <c r="BU9" s="25">
        <v>0.15353698661243201</v>
      </c>
      <c r="BV9" s="25">
        <v>1.5943502241422001</v>
      </c>
      <c r="BW9" s="25">
        <v>0</v>
      </c>
      <c r="BX9" s="25">
        <v>2.8496127883728202E-3</v>
      </c>
      <c r="BY9" s="25">
        <v>0.24412195099235401</v>
      </c>
      <c r="BZ9" s="87">
        <v>0</v>
      </c>
      <c r="CA9" s="25">
        <v>2.13370197060136E-2</v>
      </c>
      <c r="CB9" s="25">
        <v>7.8119568775938601</v>
      </c>
      <c r="CC9" s="25">
        <v>0.19937203855222399</v>
      </c>
      <c r="CE9" s="34">
        <f t="shared" si="0"/>
        <v>8.0000406793032629E-3</v>
      </c>
      <c r="CG9" s="22">
        <f t="shared" si="1"/>
        <v>2.7145408632217043E-3</v>
      </c>
      <c r="CH9" s="22">
        <f t="shared" si="2"/>
        <v>2.7204365682923222E-3</v>
      </c>
      <c r="CI9" s="22">
        <f t="shared" si="3"/>
        <v>2.7166334225756173E-3</v>
      </c>
      <c r="CJ9" s="22">
        <f t="shared" si="4"/>
        <v>2.6908567582258208E-3</v>
      </c>
      <c r="CK9" s="22">
        <f t="shared" si="5"/>
        <v>2.6899940367227956E-3</v>
      </c>
      <c r="CL9" s="22">
        <f t="shared" si="6"/>
        <v>2.7183422690610173E-3</v>
      </c>
      <c r="CM9" s="22">
        <f t="shared" si="7"/>
        <v>2.7179612449280458E-3</v>
      </c>
      <c r="CN9" s="22">
        <f t="shared" si="8"/>
        <v>2.7193376456758158E-3</v>
      </c>
      <c r="CO9" s="22">
        <f t="shared" si="9"/>
        <v>2.6909002303727712E-3</v>
      </c>
      <c r="CP9" s="22">
        <f t="shared" si="10"/>
        <v>2.717616593164246E-3</v>
      </c>
      <c r="CQ9" s="22">
        <f t="shared" si="11"/>
        <v>2.7079726371675157E-3</v>
      </c>
      <c r="CR9" s="22">
        <f t="shared" si="12"/>
        <v>2.7267587814330477E-3</v>
      </c>
      <c r="CS9" s="22">
        <f t="shared" si="13"/>
        <v>2.7284265176764255E-3</v>
      </c>
    </row>
    <row r="10" spans="1:97" x14ac:dyDescent="0.25">
      <c r="A10" s="87" t="s">
        <v>8</v>
      </c>
      <c r="B10" s="87">
        <v>32.530745803000002</v>
      </c>
      <c r="C10" s="87">
        <v>0.10178042900000001</v>
      </c>
      <c r="D10" s="87">
        <v>173.97074626</v>
      </c>
      <c r="E10" s="87">
        <v>4.6812081718999998</v>
      </c>
      <c r="F10" s="87">
        <v>4.5407586074999999</v>
      </c>
      <c r="G10" s="87">
        <v>0.1147172068</v>
      </c>
      <c r="H10" s="87">
        <v>7.2986452192</v>
      </c>
      <c r="I10" s="87">
        <v>0.12812482289999999</v>
      </c>
      <c r="J10" s="87">
        <v>1.7632249999999999E-2</v>
      </c>
      <c r="K10" s="87">
        <v>0.29522123610000001</v>
      </c>
      <c r="L10" s="87">
        <v>2.13063483E-2</v>
      </c>
      <c r="M10" s="87">
        <v>2.2137689299999999E-2</v>
      </c>
      <c r="N10" s="87">
        <v>1.19444263E-2</v>
      </c>
      <c r="O10" s="25"/>
      <c r="P10" s="27" t="s">
        <v>8</v>
      </c>
      <c r="Q10" s="86">
        <v>0</v>
      </c>
      <c r="R10" s="27">
        <v>0</v>
      </c>
      <c r="S10" s="25">
        <v>2.1364771706146E-2</v>
      </c>
      <c r="T10" s="25">
        <v>0.128474500824418</v>
      </c>
      <c r="U10" s="25">
        <v>0.128474500824418</v>
      </c>
      <c r="V10" s="25">
        <v>0.17437660761586499</v>
      </c>
      <c r="W10" s="87">
        <v>7.4607368957820396E-3</v>
      </c>
      <c r="X10" s="25">
        <v>1.7680250774604899E-2</v>
      </c>
      <c r="Y10" s="25">
        <v>2.2198698729013401E-2</v>
      </c>
      <c r="Z10" s="25">
        <v>0</v>
      </c>
      <c r="AA10" s="25">
        <v>32.6193634154004</v>
      </c>
      <c r="AB10" s="25">
        <v>1.7442918363398801</v>
      </c>
      <c r="AC10" s="25">
        <v>0.157293599414672</v>
      </c>
      <c r="AD10" s="25">
        <v>0.57018956362043005</v>
      </c>
      <c r="AE10" s="25">
        <v>0</v>
      </c>
      <c r="AF10" s="87">
        <v>0</v>
      </c>
      <c r="AG10" s="25">
        <v>0.29602709806709698</v>
      </c>
      <c r="AH10" s="25">
        <v>0.29602709806709698</v>
      </c>
      <c r="AI10" s="25">
        <v>1.3955703346065</v>
      </c>
      <c r="AJ10" s="25">
        <v>0.20911185772471899</v>
      </c>
      <c r="AK10" s="25">
        <v>1.30444935384733E-2</v>
      </c>
      <c r="AL10" s="87">
        <v>2.3867990217364798E-2</v>
      </c>
      <c r="AM10" s="25">
        <v>0.102106370486725</v>
      </c>
      <c r="AN10" s="25">
        <v>0</v>
      </c>
      <c r="AO10" s="25">
        <v>1.1977245253393699E-2</v>
      </c>
      <c r="AP10" s="25">
        <v>0.10205709860723</v>
      </c>
      <c r="AQ10" s="25">
        <v>0</v>
      </c>
      <c r="AR10" s="87">
        <v>7.4753818680864104</v>
      </c>
      <c r="AS10" s="25">
        <v>157.00146298715299</v>
      </c>
      <c r="AT10" s="25">
        <v>16.049012781295801</v>
      </c>
      <c r="AU10" s="25">
        <v>174.44604610305501</v>
      </c>
      <c r="AV10" s="25">
        <v>0</v>
      </c>
      <c r="AW10" s="25">
        <v>0.67389455293021505</v>
      </c>
      <c r="AX10" s="25">
        <v>0</v>
      </c>
      <c r="AY10" s="25">
        <v>2.7438328821574398</v>
      </c>
      <c r="AZ10" s="25">
        <v>2.65449274403787E-3</v>
      </c>
      <c r="BA10" s="25">
        <v>9.3339098419837501E-4</v>
      </c>
      <c r="BB10" s="25">
        <v>3.5114074857939701</v>
      </c>
      <c r="BC10" s="25">
        <v>1.19293308421105E-3</v>
      </c>
      <c r="BD10" s="25">
        <v>0</v>
      </c>
      <c r="BE10" s="25">
        <v>1.73020277010752E-4</v>
      </c>
      <c r="BF10" s="25">
        <v>4.69388232244801</v>
      </c>
      <c r="BG10" s="25">
        <v>4.5530488099891402</v>
      </c>
      <c r="BH10" s="25">
        <v>0.14083351245886999</v>
      </c>
      <c r="BI10" s="25">
        <v>0</v>
      </c>
      <c r="BJ10" s="25">
        <v>0</v>
      </c>
      <c r="BK10" s="25">
        <v>1.86269713454256E-2</v>
      </c>
      <c r="BL10" s="25">
        <v>0</v>
      </c>
      <c r="BM10" s="25">
        <v>0.19988359595892699</v>
      </c>
      <c r="BN10" s="25">
        <v>0</v>
      </c>
      <c r="BO10" s="25">
        <v>5.1951123530481697E-3</v>
      </c>
      <c r="BP10" s="25">
        <v>0.799531738289321</v>
      </c>
      <c r="BQ10" s="25">
        <v>0.189592263328869</v>
      </c>
      <c r="BR10" s="25">
        <v>0</v>
      </c>
      <c r="BS10" s="25">
        <v>1.3431855685444499E-2</v>
      </c>
      <c r="BT10" s="25">
        <v>1.8213473547291901E-5</v>
      </c>
      <c r="BU10" s="25">
        <v>0.11502996544254999</v>
      </c>
      <c r="BV10" s="25">
        <v>1.4933723683407401</v>
      </c>
      <c r="BW10" s="25">
        <v>0</v>
      </c>
      <c r="BX10" s="25">
        <v>2.66912978814685E-3</v>
      </c>
      <c r="BY10" s="25">
        <v>0.228659919244034</v>
      </c>
      <c r="BZ10" s="87">
        <v>0</v>
      </c>
      <c r="CA10" s="25">
        <v>1.9985298282048199E-2</v>
      </c>
      <c r="CB10" s="25">
        <v>7.3185801132073296</v>
      </c>
      <c r="CC10" s="25">
        <v>0.18674266508485099</v>
      </c>
      <c r="CE10" s="34">
        <f t="shared" si="0"/>
        <v>8.0000112687108795E-3</v>
      </c>
      <c r="CG10" s="22">
        <f t="shared" si="1"/>
        <v>2.7241186825856835E-3</v>
      </c>
      <c r="CH10" s="22">
        <f t="shared" si="2"/>
        <v>2.7182986940445658E-3</v>
      </c>
      <c r="CI10" s="22">
        <f t="shared" si="3"/>
        <v>2.7320676221315658E-3</v>
      </c>
      <c r="CJ10" s="22">
        <f t="shared" si="4"/>
        <v>2.7074528802392421E-3</v>
      </c>
      <c r="CK10" s="22">
        <f t="shared" si="5"/>
        <v>2.7066407954037569E-3</v>
      </c>
      <c r="CL10" s="22">
        <f t="shared" si="6"/>
        <v>2.7263446458844188E-3</v>
      </c>
      <c r="CM10" s="22">
        <f t="shared" si="7"/>
        <v>2.7313142930811851E-3</v>
      </c>
      <c r="CN10" s="22">
        <f t="shared" si="8"/>
        <v>2.7291973288495921E-3</v>
      </c>
      <c r="CO10" s="22">
        <f t="shared" si="9"/>
        <v>2.7223283815111794E-3</v>
      </c>
      <c r="CP10" s="22">
        <f t="shared" si="10"/>
        <v>2.7296883440458466E-3</v>
      </c>
      <c r="CQ10" s="22">
        <f t="shared" si="11"/>
        <v>2.7420656662221496E-3</v>
      </c>
      <c r="CR10" s="22">
        <f t="shared" si="12"/>
        <v>2.755907727614641E-3</v>
      </c>
      <c r="CS10" s="22">
        <f t="shared" si="13"/>
        <v>2.7476374812325215E-3</v>
      </c>
    </row>
    <row r="11" spans="1:97" x14ac:dyDescent="0.25">
      <c r="A11" s="87" t="s">
        <v>9</v>
      </c>
      <c r="B11" s="87">
        <v>1038.5997173000001</v>
      </c>
      <c r="C11" s="87">
        <v>3.2495171233</v>
      </c>
      <c r="D11" s="87">
        <v>4880.5756609</v>
      </c>
      <c r="E11" s="87">
        <v>126.64611522</v>
      </c>
      <c r="F11" s="87">
        <v>122.84620275</v>
      </c>
      <c r="G11" s="87">
        <v>3.6625448497000002</v>
      </c>
      <c r="H11" s="87">
        <v>196.33353117999999</v>
      </c>
      <c r="I11" s="87">
        <v>3.4513920757999998</v>
      </c>
      <c r="J11" s="87">
        <v>0.47497281499999999</v>
      </c>
      <c r="K11" s="87">
        <v>7.9525903806000002</v>
      </c>
      <c r="L11" s="87">
        <v>0.57394468669999998</v>
      </c>
      <c r="M11" s="87">
        <v>0.59633913140000006</v>
      </c>
      <c r="N11" s="87">
        <v>0.32175574559999998</v>
      </c>
      <c r="O11" s="25"/>
      <c r="P11" s="27" t="s">
        <v>9</v>
      </c>
      <c r="Q11" s="86">
        <v>0</v>
      </c>
      <c r="R11" s="27">
        <v>0</v>
      </c>
      <c r="S11" s="25">
        <v>0.57551084005237896</v>
      </c>
      <c r="T11" s="25">
        <v>3.4607883943191702</v>
      </c>
      <c r="U11" s="25">
        <v>3.4607883943191702</v>
      </c>
      <c r="V11" s="25">
        <v>4.6902771579573104</v>
      </c>
      <c r="W11" s="87">
        <v>0.20069339333431899</v>
      </c>
      <c r="X11" s="25">
        <v>0.47626596794056503</v>
      </c>
      <c r="Y11" s="25">
        <v>0.59796311602460295</v>
      </c>
      <c r="Z11" s="25">
        <v>0</v>
      </c>
      <c r="AA11" s="25">
        <v>1041.42444577015</v>
      </c>
      <c r="AB11" s="25">
        <v>46.916175743338698</v>
      </c>
      <c r="AC11" s="25">
        <v>4.2307600890078803</v>
      </c>
      <c r="AD11" s="25">
        <v>15.3364989696836</v>
      </c>
      <c r="AE11" s="25">
        <v>0</v>
      </c>
      <c r="AF11" s="87">
        <v>0</v>
      </c>
      <c r="AG11" s="25">
        <v>7.9742526759525401</v>
      </c>
      <c r="AH11" s="25">
        <v>7.9742526759525401</v>
      </c>
      <c r="AI11" s="25">
        <v>39.1509502385952</v>
      </c>
      <c r="AJ11" s="25">
        <v>5.6245389335176403</v>
      </c>
      <c r="AK11" s="25">
        <v>0.35085275227818102</v>
      </c>
      <c r="AL11" s="87">
        <v>0.64202690549902197</v>
      </c>
      <c r="AM11" s="25">
        <v>2.7463810402588198</v>
      </c>
      <c r="AN11" s="25">
        <v>0</v>
      </c>
      <c r="AO11" s="25">
        <v>0.32263083628782502</v>
      </c>
      <c r="AP11" s="25">
        <v>3.2583624836058802</v>
      </c>
      <c r="AQ11" s="25">
        <v>0</v>
      </c>
      <c r="AR11" s="87">
        <v>201.085557818967</v>
      </c>
      <c r="AS11" s="25">
        <v>4404.4787973610601</v>
      </c>
      <c r="AT11" s="25">
        <v>450.23526411239101</v>
      </c>
      <c r="AU11" s="25">
        <v>4893.8650117120496</v>
      </c>
      <c r="AV11" s="25">
        <v>0</v>
      </c>
      <c r="AW11" s="25">
        <v>18.125908732237601</v>
      </c>
      <c r="AX11" s="25">
        <v>0</v>
      </c>
      <c r="AY11" s="25">
        <v>73.801543934410205</v>
      </c>
      <c r="AZ11" s="25">
        <v>7.1814417268803998E-2</v>
      </c>
      <c r="BA11" s="25">
        <v>2.5252111597965098E-2</v>
      </c>
      <c r="BB11" s="25">
        <v>94.997104528844602</v>
      </c>
      <c r="BC11" s="25">
        <v>3.22733095675082E-2</v>
      </c>
      <c r="BD11" s="25">
        <v>0</v>
      </c>
      <c r="BE11" s="25">
        <v>4.6808102933800604E-3</v>
      </c>
      <c r="BF11" s="25">
        <v>126.987884406288</v>
      </c>
      <c r="BG11" s="25">
        <v>123.17762288620099</v>
      </c>
      <c r="BH11" s="25">
        <v>3.8102615200868599</v>
      </c>
      <c r="BI11" s="25">
        <v>0</v>
      </c>
      <c r="BJ11" s="25">
        <v>0</v>
      </c>
      <c r="BK11" s="25">
        <v>0.50393336552081403</v>
      </c>
      <c r="BL11" s="25">
        <v>0</v>
      </c>
      <c r="BM11" s="25">
        <v>5.4076369804394897</v>
      </c>
      <c r="BN11" s="25">
        <v>0</v>
      </c>
      <c r="BO11" s="25">
        <v>0.14054935361585499</v>
      </c>
      <c r="BP11" s="25">
        <v>21.63050168378</v>
      </c>
      <c r="BQ11" s="25">
        <v>5.0995841909209698</v>
      </c>
      <c r="BR11" s="25">
        <v>0</v>
      </c>
      <c r="BS11" s="25">
        <v>0.36338359011667898</v>
      </c>
      <c r="BT11" s="25">
        <v>4.92735156445487E-4</v>
      </c>
      <c r="BU11" s="25">
        <v>3.6725125760236299</v>
      </c>
      <c r="BV11" s="25">
        <v>40.1675271176207</v>
      </c>
      <c r="BW11" s="25">
        <v>0</v>
      </c>
      <c r="BX11" s="25">
        <v>7.1789750649674106E-2</v>
      </c>
      <c r="BY11" s="25">
        <v>6.15031808405943</v>
      </c>
      <c r="BZ11" s="87">
        <v>0</v>
      </c>
      <c r="CA11" s="25">
        <v>0.53755577433092405</v>
      </c>
      <c r="CB11" s="25">
        <v>196.86837528177799</v>
      </c>
      <c r="CC11" s="25">
        <v>5.0228821300673498</v>
      </c>
      <c r="CE11" s="34">
        <f t="shared" si="0"/>
        <v>8.000006159732391E-3</v>
      </c>
      <c r="CG11" s="22">
        <f t="shared" si="1"/>
        <v>2.7197470046431728E-3</v>
      </c>
      <c r="CH11" s="22">
        <f t="shared" si="2"/>
        <v>2.7220537606822818E-3</v>
      </c>
      <c r="CI11" s="22">
        <f t="shared" si="3"/>
        <v>2.7229064223950618E-3</v>
      </c>
      <c r="CJ11" s="22">
        <f t="shared" si="4"/>
        <v>2.698615632183501E-3</v>
      </c>
      <c r="CK11" s="22">
        <f t="shared" si="5"/>
        <v>2.6978459959031142E-3</v>
      </c>
      <c r="CL11" s="22">
        <f t="shared" si="6"/>
        <v>2.7215301744212641E-3</v>
      </c>
      <c r="CM11" s="22">
        <f t="shared" si="7"/>
        <v>2.7241607613507596E-3</v>
      </c>
      <c r="CN11" s="22">
        <f t="shared" si="8"/>
        <v>2.7224720671563678E-3</v>
      </c>
      <c r="CO11" s="22">
        <f t="shared" si="9"/>
        <v>2.722583061022207E-3</v>
      </c>
      <c r="CP11" s="22">
        <f t="shared" si="10"/>
        <v>2.7239294765368603E-3</v>
      </c>
      <c r="CQ11" s="22">
        <f t="shared" si="11"/>
        <v>2.7287531162347007E-3</v>
      </c>
      <c r="CR11" s="22">
        <f t="shared" si="12"/>
        <v>2.7232568501589565E-3</v>
      </c>
      <c r="CS11" s="22">
        <f t="shared" si="13"/>
        <v>2.7197360102869349E-3</v>
      </c>
    </row>
    <row r="12" spans="1:97" x14ac:dyDescent="0.25">
      <c r="A12" s="87" t="s">
        <v>10</v>
      </c>
      <c r="B12" s="87">
        <v>2449.2200250999999</v>
      </c>
      <c r="C12" s="87">
        <v>7.6629948112999999</v>
      </c>
      <c r="D12" s="87">
        <v>9676.0124271999994</v>
      </c>
      <c r="E12" s="87">
        <v>232.16130561</v>
      </c>
      <c r="F12" s="87">
        <v>225.19492731</v>
      </c>
      <c r="G12" s="87">
        <v>8.6369919694000004</v>
      </c>
      <c r="H12" s="87">
        <v>357.84451474999997</v>
      </c>
      <c r="I12" s="87">
        <v>6.2758150010999998</v>
      </c>
      <c r="J12" s="87">
        <v>0.8636635466</v>
      </c>
      <c r="K12" s="87">
        <v>14.460537926000001</v>
      </c>
      <c r="L12" s="87">
        <v>1.0436283678</v>
      </c>
      <c r="M12" s="87">
        <v>1.0843491506</v>
      </c>
      <c r="N12" s="87">
        <v>0.58506234239999999</v>
      </c>
      <c r="O12" s="25"/>
      <c r="P12" s="27" t="s">
        <v>10</v>
      </c>
      <c r="Q12" s="86">
        <v>0</v>
      </c>
      <c r="R12" s="27">
        <v>0</v>
      </c>
      <c r="S12" s="25">
        <v>1.0464677997557801</v>
      </c>
      <c r="T12" s="25">
        <v>6.2928853665849998</v>
      </c>
      <c r="U12" s="25">
        <v>6.2928853665849998</v>
      </c>
      <c r="V12" s="25">
        <v>8.5499585383179202</v>
      </c>
      <c r="W12" s="87">
        <v>0.36585067806434801</v>
      </c>
      <c r="X12" s="25">
        <v>0.86601192517515402</v>
      </c>
      <c r="Y12" s="25">
        <v>1.08729757694555</v>
      </c>
      <c r="Z12" s="25">
        <v>0</v>
      </c>
      <c r="AA12" s="25">
        <v>2455.8812894379798</v>
      </c>
      <c r="AB12" s="25">
        <v>85.523890251340802</v>
      </c>
      <c r="AC12" s="25">
        <v>7.7123210469190502</v>
      </c>
      <c r="AD12" s="25">
        <v>27.957154288832399</v>
      </c>
      <c r="AE12" s="25">
        <v>0</v>
      </c>
      <c r="AF12" s="87">
        <v>0</v>
      </c>
      <c r="AG12" s="25">
        <v>14.4998681996037</v>
      </c>
      <c r="AH12" s="25">
        <v>14.4998681996037</v>
      </c>
      <c r="AI12" s="25">
        <v>77.618668829270703</v>
      </c>
      <c r="AJ12" s="25">
        <v>10.2530477555714</v>
      </c>
      <c r="AK12" s="25">
        <v>0.63957214738448698</v>
      </c>
      <c r="AL12" s="87">
        <v>1.1703575171976499</v>
      </c>
      <c r="AM12" s="25">
        <v>5.0064073563118399</v>
      </c>
      <c r="AN12" s="25">
        <v>0</v>
      </c>
      <c r="AO12" s="25">
        <v>0.58665018381995004</v>
      </c>
      <c r="AP12" s="25">
        <v>7.6838312119258996</v>
      </c>
      <c r="AQ12" s="25">
        <v>0</v>
      </c>
      <c r="AR12" s="87">
        <v>366.50541720729399</v>
      </c>
      <c r="AS12" s="25">
        <v>8732.0894164705005</v>
      </c>
      <c r="AT12" s="25">
        <v>892.61430192809598</v>
      </c>
      <c r="AU12" s="25">
        <v>9702.3223872278704</v>
      </c>
      <c r="AV12" s="25">
        <v>0</v>
      </c>
      <c r="AW12" s="25">
        <v>33.041985202585202</v>
      </c>
      <c r="AX12" s="25">
        <v>0</v>
      </c>
      <c r="AY12" s="25">
        <v>134.53374045297099</v>
      </c>
      <c r="AZ12" s="25">
        <v>0.13164567217282</v>
      </c>
      <c r="BA12" s="25">
        <v>4.6290473243825597E-2</v>
      </c>
      <c r="BB12" s="25">
        <v>174.14261052960501</v>
      </c>
      <c r="BC12" s="25">
        <v>5.91615377125944E-2</v>
      </c>
      <c r="BD12" s="25">
        <v>0</v>
      </c>
      <c r="BE12" s="25">
        <v>8.5806425170499995E-3</v>
      </c>
      <c r="BF12" s="25">
        <v>232.78679849169799</v>
      </c>
      <c r="BG12" s="25">
        <v>225.80147971768801</v>
      </c>
      <c r="BH12" s="25">
        <v>6.98531877400971</v>
      </c>
      <c r="BI12" s="25">
        <v>0</v>
      </c>
      <c r="BJ12" s="25">
        <v>0</v>
      </c>
      <c r="BK12" s="25">
        <v>0.92377788559444896</v>
      </c>
      <c r="BL12" s="25">
        <v>0</v>
      </c>
      <c r="BM12" s="25">
        <v>9.9129510585602691</v>
      </c>
      <c r="BN12" s="25">
        <v>0</v>
      </c>
      <c r="BO12" s="25">
        <v>0.25764583815825798</v>
      </c>
      <c r="BP12" s="25">
        <v>39.651781795774802</v>
      </c>
      <c r="BQ12" s="25">
        <v>9.2960997381999793</v>
      </c>
      <c r="BR12" s="25">
        <v>0</v>
      </c>
      <c r="BS12" s="25">
        <v>0.66613105472533096</v>
      </c>
      <c r="BT12" s="25">
        <v>9.0322962381763304E-4</v>
      </c>
      <c r="BU12" s="25">
        <v>8.6604769214729096</v>
      </c>
      <c r="BV12" s="25">
        <v>73.221834762153307</v>
      </c>
      <c r="BW12" s="25">
        <v>0</v>
      </c>
      <c r="BX12" s="25">
        <v>0.13086554034807399</v>
      </c>
      <c r="BY12" s="25">
        <v>11.2114908461519</v>
      </c>
      <c r="BZ12" s="87">
        <v>0</v>
      </c>
      <c r="CA12" s="25">
        <v>0.97991225702291995</v>
      </c>
      <c r="CB12" s="25">
        <v>358.81760278829501</v>
      </c>
      <c r="CC12" s="25">
        <v>9.1562522394087793</v>
      </c>
      <c r="CE12" s="34">
        <f t="shared" si="0"/>
        <v>8.0000092484504414E-3</v>
      </c>
      <c r="CG12" s="22">
        <f t="shared" si="1"/>
        <v>2.7197492547481219E-3</v>
      </c>
      <c r="CH12" s="22">
        <f t="shared" si="2"/>
        <v>2.7190936623334109E-3</v>
      </c>
      <c r="CI12" s="22">
        <f t="shared" si="3"/>
        <v>2.7190911778814772E-3</v>
      </c>
      <c r="CJ12" s="22">
        <f t="shared" si="4"/>
        <v>2.6942167647383006E-3</v>
      </c>
      <c r="CK12" s="22">
        <f t="shared" si="5"/>
        <v>2.693455021093982E-3</v>
      </c>
      <c r="CL12" s="22">
        <f t="shared" si="6"/>
        <v>2.7191124127606088E-3</v>
      </c>
      <c r="CM12" s="22">
        <f t="shared" si="7"/>
        <v>2.7193040501818444E-3</v>
      </c>
      <c r="CN12" s="22">
        <f t="shared" si="8"/>
        <v>2.7200236912668608E-3</v>
      </c>
      <c r="CO12" s="22">
        <f t="shared" si="9"/>
        <v>2.7190896089095396E-3</v>
      </c>
      <c r="CP12" s="22">
        <f t="shared" si="10"/>
        <v>2.7198347533796538E-3</v>
      </c>
      <c r="CQ12" s="22">
        <f t="shared" si="11"/>
        <v>2.7207309070811075E-3</v>
      </c>
      <c r="CR12" s="22">
        <f t="shared" si="12"/>
        <v>2.7190747038612802E-3</v>
      </c>
      <c r="CS12" s="22">
        <f t="shared" si="13"/>
        <v>2.7139696146508533E-3</v>
      </c>
    </row>
    <row r="13" spans="1:97" x14ac:dyDescent="0.25">
      <c r="A13" s="87" t="s">
        <v>12</v>
      </c>
      <c r="B13" s="87">
        <v>1216.4653029999999</v>
      </c>
      <c r="C13" s="87">
        <v>3.8060150534999999</v>
      </c>
      <c r="D13" s="87">
        <v>4757.8229124</v>
      </c>
      <c r="E13" s="87">
        <v>113.41603726</v>
      </c>
      <c r="F13" s="87">
        <v>110.01278386</v>
      </c>
      <c r="G13" s="87">
        <v>4.2897740185000002</v>
      </c>
      <c r="H13" s="87">
        <v>174.79720137999999</v>
      </c>
      <c r="I13" s="87">
        <v>3.0640129226999999</v>
      </c>
      <c r="J13" s="87">
        <v>0.42166256730000001</v>
      </c>
      <c r="K13" s="87">
        <v>7.0600033730999998</v>
      </c>
      <c r="L13" s="87">
        <v>0.50952598260000004</v>
      </c>
      <c r="M13" s="87">
        <v>0.52940690729999995</v>
      </c>
      <c r="N13" s="87">
        <v>0.28564235529999998</v>
      </c>
      <c r="O13" s="25"/>
      <c r="P13" s="27" t="s">
        <v>12</v>
      </c>
      <c r="Q13" s="86">
        <v>0</v>
      </c>
      <c r="R13" s="27">
        <v>0</v>
      </c>
      <c r="S13" s="25">
        <v>0.51091075571162203</v>
      </c>
      <c r="T13" s="25">
        <v>3.0723447249169902</v>
      </c>
      <c r="U13" s="25">
        <v>3.0723447249169902</v>
      </c>
      <c r="V13" s="25">
        <v>4.17655526854114</v>
      </c>
      <c r="W13" s="87">
        <v>0.17871342935824999</v>
      </c>
      <c r="X13" s="25">
        <v>0.42280818705887202</v>
      </c>
      <c r="Y13" s="25">
        <v>0.53084652564202695</v>
      </c>
      <c r="Z13" s="25">
        <v>0</v>
      </c>
      <c r="AA13" s="25">
        <v>1219.77324441828</v>
      </c>
      <c r="AB13" s="25">
        <v>41.777580582065099</v>
      </c>
      <c r="AC13" s="25">
        <v>3.7673833625299702</v>
      </c>
      <c r="AD13" s="25">
        <v>13.656772113512201</v>
      </c>
      <c r="AE13" s="25">
        <v>0</v>
      </c>
      <c r="AF13" s="87">
        <v>0</v>
      </c>
      <c r="AG13" s="25">
        <v>7.0791921082384102</v>
      </c>
      <c r="AH13" s="25">
        <v>7.0791921082384102</v>
      </c>
      <c r="AI13" s="25">
        <v>38.166093668876798</v>
      </c>
      <c r="AJ13" s="25">
        <v>5.0084952410858801</v>
      </c>
      <c r="AK13" s="25">
        <v>0.31242598014094602</v>
      </c>
      <c r="AL13" s="87">
        <v>0.57170611393031801</v>
      </c>
      <c r="AM13" s="25">
        <v>2.4455748831327599</v>
      </c>
      <c r="AN13" s="25">
        <v>0</v>
      </c>
      <c r="AO13" s="25">
        <v>0.28641655264918697</v>
      </c>
      <c r="AP13" s="25">
        <v>3.8163528969724898</v>
      </c>
      <c r="AQ13" s="25">
        <v>0</v>
      </c>
      <c r="AR13" s="87">
        <v>179.02775470934699</v>
      </c>
      <c r="AS13" s="25">
        <v>4293.68175233276</v>
      </c>
      <c r="AT13" s="25">
        <v>438.90990055413101</v>
      </c>
      <c r="AU13" s="25">
        <v>4770.7577465557697</v>
      </c>
      <c r="AV13" s="25">
        <v>0</v>
      </c>
      <c r="AW13" s="25">
        <v>16.140675135624999</v>
      </c>
      <c r="AX13" s="25">
        <v>0</v>
      </c>
      <c r="AY13" s="25">
        <v>65.718298947442904</v>
      </c>
      <c r="AZ13" s="25">
        <v>6.4311839545406896E-2</v>
      </c>
      <c r="BA13" s="25">
        <v>2.261395481517E-2</v>
      </c>
      <c r="BB13" s="25">
        <v>85.072596375601293</v>
      </c>
      <c r="BC13" s="25">
        <v>2.8901741554368698E-2</v>
      </c>
      <c r="BD13" s="25">
        <v>0</v>
      </c>
      <c r="BE13" s="25">
        <v>4.1918694851656403E-3</v>
      </c>
      <c r="BF13" s="25">
        <v>113.721599121868</v>
      </c>
      <c r="BG13" s="25">
        <v>110.309101774249</v>
      </c>
      <c r="BH13" s="25">
        <v>3.4124973476192699</v>
      </c>
      <c r="BI13" s="25">
        <v>0</v>
      </c>
      <c r="BJ13" s="25">
        <v>0</v>
      </c>
      <c r="BK13" s="25">
        <v>0.451285743613486</v>
      </c>
      <c r="BL13" s="25">
        <v>0</v>
      </c>
      <c r="BM13" s="25">
        <v>4.8427017110071198</v>
      </c>
      <c r="BN13" s="25">
        <v>0</v>
      </c>
      <c r="BO13" s="25">
        <v>0.12586596866129801</v>
      </c>
      <c r="BP13" s="25">
        <v>19.370771671048299</v>
      </c>
      <c r="BQ13" s="25">
        <v>4.5410123805048803</v>
      </c>
      <c r="BR13" s="25">
        <v>0</v>
      </c>
      <c r="BS13" s="25">
        <v>0.32541965578134502</v>
      </c>
      <c r="BT13" s="25">
        <v>4.4124313625114997E-4</v>
      </c>
      <c r="BU13" s="25">
        <v>4.3014416145593097</v>
      </c>
      <c r="BV13" s="25">
        <v>35.767990841104897</v>
      </c>
      <c r="BW13" s="25">
        <v>0</v>
      </c>
      <c r="BX13" s="25">
        <v>6.3924482018867801E-2</v>
      </c>
      <c r="BY13" s="25">
        <v>5.4766964641455802</v>
      </c>
      <c r="BZ13" s="87">
        <v>0</v>
      </c>
      <c r="CA13" s="25">
        <v>0.47867456043334</v>
      </c>
      <c r="CB13" s="25">
        <v>175.27255160964901</v>
      </c>
      <c r="CC13" s="25">
        <v>4.4727150977216699</v>
      </c>
      <c r="CE13" s="34">
        <f t="shared" si="0"/>
        <v>8.0000066438985877E-3</v>
      </c>
      <c r="CG13" s="22">
        <f t="shared" si="1"/>
        <v>2.719306017296288E-3</v>
      </c>
      <c r="CH13" s="22">
        <f t="shared" si="2"/>
        <v>2.7161856501285364E-3</v>
      </c>
      <c r="CI13" s="22">
        <f t="shared" si="3"/>
        <v>2.7186455641420668E-3</v>
      </c>
      <c r="CJ13" s="22">
        <f t="shared" si="4"/>
        <v>2.6941680317001059E-3</v>
      </c>
      <c r="CK13" s="22">
        <f t="shared" si="5"/>
        <v>2.693486191805582E-3</v>
      </c>
      <c r="CL13" s="22">
        <f t="shared" si="6"/>
        <v>2.7198626335541453E-3</v>
      </c>
      <c r="CM13" s="22">
        <f t="shared" si="7"/>
        <v>2.719438445788599E-3</v>
      </c>
      <c r="CN13" s="22">
        <f t="shared" si="8"/>
        <v>2.7192451295695898E-3</v>
      </c>
      <c r="CO13" s="22">
        <f t="shared" si="9"/>
        <v>2.7169112169658969E-3</v>
      </c>
      <c r="CP13" s="22">
        <f t="shared" si="10"/>
        <v>2.7179498541775775E-3</v>
      </c>
      <c r="CQ13" s="22">
        <f t="shared" si="11"/>
        <v>2.717767413068515E-3</v>
      </c>
      <c r="CR13" s="22">
        <f t="shared" si="12"/>
        <v>2.7193040403819336E-3</v>
      </c>
      <c r="CS13" s="22">
        <f t="shared" si="13"/>
        <v>2.7103730760582663E-3</v>
      </c>
    </row>
    <row r="14" spans="1:97" x14ac:dyDescent="0.25">
      <c r="A14" s="87" t="s">
        <v>13</v>
      </c>
      <c r="B14" s="87">
        <v>6234.6130266999999</v>
      </c>
      <c r="C14" s="87">
        <v>19.506541578</v>
      </c>
      <c r="D14" s="87">
        <v>25536.922744</v>
      </c>
      <c r="E14" s="87">
        <v>632.34666493999998</v>
      </c>
      <c r="F14" s="87">
        <v>613.37285670999995</v>
      </c>
      <c r="G14" s="87">
        <v>21.985900873999999</v>
      </c>
      <c r="H14" s="87">
        <v>976.87905197999999</v>
      </c>
      <c r="I14" s="87">
        <v>17.163983544000001</v>
      </c>
      <c r="J14" s="87">
        <v>2.3620688122</v>
      </c>
      <c r="K14" s="87">
        <v>39.548717568000001</v>
      </c>
      <c r="L14" s="87">
        <v>2.8542619752</v>
      </c>
      <c r="M14" s="87">
        <v>2.9656309131</v>
      </c>
      <c r="N14" s="87">
        <v>1.6001109708000001</v>
      </c>
      <c r="O14" s="25"/>
      <c r="P14" s="27" t="s">
        <v>13</v>
      </c>
      <c r="Q14" s="86">
        <v>0</v>
      </c>
      <c r="R14" s="27">
        <v>0</v>
      </c>
      <c r="S14" s="25">
        <v>2.8620365958779099</v>
      </c>
      <c r="T14" s="25">
        <v>17.210711232392601</v>
      </c>
      <c r="U14" s="25">
        <v>17.210711232392601</v>
      </c>
      <c r="V14" s="25">
        <v>23.337800226366099</v>
      </c>
      <c r="W14" s="87">
        <v>0.99862298303207897</v>
      </c>
      <c r="X14" s="25">
        <v>2.3685033258281298</v>
      </c>
      <c r="Y14" s="25">
        <v>2.9737134253228699</v>
      </c>
      <c r="Z14" s="25">
        <v>0</v>
      </c>
      <c r="AA14" s="25">
        <v>6251.5826228123196</v>
      </c>
      <c r="AB14" s="25">
        <v>233.44474012373701</v>
      </c>
      <c r="AC14" s="25">
        <v>21.051352700298899</v>
      </c>
      <c r="AD14" s="25">
        <v>76.311350015253595</v>
      </c>
      <c r="AE14" s="25">
        <v>0</v>
      </c>
      <c r="AF14" s="87">
        <v>0</v>
      </c>
      <c r="AG14" s="25">
        <v>39.656400215203</v>
      </c>
      <c r="AH14" s="25">
        <v>39.656400215203</v>
      </c>
      <c r="AI14" s="25">
        <v>204.85231167225999</v>
      </c>
      <c r="AJ14" s="25">
        <v>27.986518695180902</v>
      </c>
      <c r="AK14" s="25">
        <v>1.7457567172355499</v>
      </c>
      <c r="AL14" s="87">
        <v>3.1945668277828698</v>
      </c>
      <c r="AM14" s="25">
        <v>13.665372779548299</v>
      </c>
      <c r="AN14" s="25">
        <v>0</v>
      </c>
      <c r="AO14" s="25">
        <v>1.6044627774778999</v>
      </c>
      <c r="AP14" s="25">
        <v>19.5596581928713</v>
      </c>
      <c r="AQ14" s="25">
        <v>0</v>
      </c>
      <c r="AR14" s="87">
        <v>1000.52357340344</v>
      </c>
      <c r="AS14" s="25">
        <v>23045.811774998401</v>
      </c>
      <c r="AT14" s="25">
        <v>2355.79619009926</v>
      </c>
      <c r="AU14" s="25">
        <v>25606.460276770002</v>
      </c>
      <c r="AV14" s="25">
        <v>0</v>
      </c>
      <c r="AW14" s="25">
        <v>90.190609776445697</v>
      </c>
      <c r="AX14" s="25">
        <v>0</v>
      </c>
      <c r="AY14" s="25">
        <v>367.22003602166001</v>
      </c>
      <c r="AZ14" s="25">
        <v>0.35857017370216698</v>
      </c>
      <c r="BA14" s="25">
        <v>0.12608383801539899</v>
      </c>
      <c r="BB14" s="25">
        <v>474.32158680864399</v>
      </c>
      <c r="BC14" s="25">
        <v>0.16114130516928701</v>
      </c>
      <c r="BD14" s="25">
        <v>0</v>
      </c>
      <c r="BE14" s="25">
        <v>2.3371581532983899E-2</v>
      </c>
      <c r="BF14" s="25">
        <v>634.05291357331896</v>
      </c>
      <c r="BG14" s="25">
        <v>615.02742290724802</v>
      </c>
      <c r="BH14" s="25">
        <v>19.025490666071398</v>
      </c>
      <c r="BI14" s="25">
        <v>0</v>
      </c>
      <c r="BJ14" s="25">
        <v>0</v>
      </c>
      <c r="BK14" s="25">
        <v>2.51613481296538</v>
      </c>
      <c r="BL14" s="25">
        <v>0</v>
      </c>
      <c r="BM14" s="25">
        <v>27.000381787287001</v>
      </c>
      <c r="BN14" s="25">
        <v>0</v>
      </c>
      <c r="BO14" s="25">
        <v>0.70176603470074905</v>
      </c>
      <c r="BP14" s="25">
        <v>108.001547670541</v>
      </c>
      <c r="BQ14" s="25">
        <v>25.374419988587999</v>
      </c>
      <c r="BR14" s="25">
        <v>0</v>
      </c>
      <c r="BS14" s="25">
        <v>1.8143787068789701</v>
      </c>
      <c r="BT14" s="25">
        <v>2.46018781009385E-3</v>
      </c>
      <c r="BU14" s="25">
        <v>22.045759400695498</v>
      </c>
      <c r="BV14" s="25">
        <v>199.86468082328099</v>
      </c>
      <c r="BW14" s="25">
        <v>0</v>
      </c>
      <c r="BX14" s="25">
        <v>0.35720569363703503</v>
      </c>
      <c r="BY14" s="25">
        <v>30.602569493359901</v>
      </c>
      <c r="BZ14" s="87">
        <v>0</v>
      </c>
      <c r="CA14" s="25">
        <v>2.6747465581922301</v>
      </c>
      <c r="CB14" s="25">
        <v>979.54026005280002</v>
      </c>
      <c r="CC14" s="25">
        <v>24.9926436884666</v>
      </c>
      <c r="CE14" s="34">
        <f t="shared" si="0"/>
        <v>8.0000245820036741E-3</v>
      </c>
      <c r="CG14" s="22">
        <f t="shared" si="1"/>
        <v>2.7218363095907875E-3</v>
      </c>
      <c r="CH14" s="22">
        <f t="shared" si="2"/>
        <v>2.723015489901406E-3</v>
      </c>
      <c r="CI14" s="22">
        <f t="shared" si="3"/>
        <v>2.7230192716285778E-3</v>
      </c>
      <c r="CJ14" s="22">
        <f t="shared" si="4"/>
        <v>2.698280433693558E-3</v>
      </c>
      <c r="CK14" s="22">
        <f t="shared" si="5"/>
        <v>2.6974884511890697E-3</v>
      </c>
      <c r="CL14" s="22">
        <f t="shared" si="6"/>
        <v>2.7225869450856624E-3</v>
      </c>
      <c r="CM14" s="22">
        <f t="shared" si="7"/>
        <v>2.724194021159664E-3</v>
      </c>
      <c r="CN14" s="22">
        <f t="shared" si="8"/>
        <v>2.7224267765588134E-3</v>
      </c>
      <c r="CO14" s="22">
        <f t="shared" si="9"/>
        <v>2.7241008369001895E-3</v>
      </c>
      <c r="CP14" s="22">
        <f t="shared" si="10"/>
        <v>2.7227848037765039E-3</v>
      </c>
      <c r="CQ14" s="22">
        <f t="shared" si="11"/>
        <v>2.7238637327132989E-3</v>
      </c>
      <c r="CR14" s="22">
        <f t="shared" si="12"/>
        <v>2.7253938402001274E-3</v>
      </c>
      <c r="CS14" s="22">
        <f t="shared" si="13"/>
        <v>2.7196905447901859E-3</v>
      </c>
    </row>
    <row r="15" spans="1:97" x14ac:dyDescent="0.25">
      <c r="A15" s="87" t="s">
        <v>14</v>
      </c>
      <c r="B15" s="87">
        <v>2963.3452957</v>
      </c>
      <c r="C15" s="87">
        <v>9.2715605782000008</v>
      </c>
      <c r="D15" s="87">
        <v>11874.710204999999</v>
      </c>
      <c r="E15" s="87">
        <v>286.91184881999999</v>
      </c>
      <c r="F15" s="87">
        <v>278.30265949</v>
      </c>
      <c r="G15" s="87">
        <v>10.450012903999999</v>
      </c>
      <c r="H15" s="87">
        <v>442.49842632000002</v>
      </c>
      <c r="I15" s="87">
        <v>7.7617900694999999</v>
      </c>
      <c r="J15" s="87">
        <v>1.0681600923000001</v>
      </c>
      <c r="K15" s="87">
        <v>17.884475505000001</v>
      </c>
      <c r="L15" s="87">
        <v>1.2907366284999999</v>
      </c>
      <c r="M15" s="87">
        <v>1.3410991972999999</v>
      </c>
      <c r="N15" s="87">
        <v>0.7235922481</v>
      </c>
      <c r="O15" s="25"/>
      <c r="P15" s="27" t="s">
        <v>14</v>
      </c>
      <c r="Q15" s="86">
        <v>0</v>
      </c>
      <c r="R15" s="27">
        <v>0</v>
      </c>
      <c r="S15" s="25">
        <v>1.29425105034497</v>
      </c>
      <c r="T15" s="25">
        <v>7.78290418035564</v>
      </c>
      <c r="U15" s="25">
        <v>7.78290418035564</v>
      </c>
      <c r="V15" s="25">
        <v>10.5724744030324</v>
      </c>
      <c r="W15" s="87">
        <v>0.45240104787259899</v>
      </c>
      <c r="X15" s="25">
        <v>1.0710609807149301</v>
      </c>
      <c r="Y15" s="25">
        <v>1.34474485380216</v>
      </c>
      <c r="Z15" s="25">
        <v>0</v>
      </c>
      <c r="AA15" s="25">
        <v>2971.4032472582699</v>
      </c>
      <c r="AB15" s="25">
        <v>105.75502668341301</v>
      </c>
      <c r="AC15" s="25">
        <v>9.5366850565690804</v>
      </c>
      <c r="AD15" s="25">
        <v>34.570496501140497</v>
      </c>
      <c r="AE15" s="25">
        <v>0</v>
      </c>
      <c r="AF15" s="87">
        <v>0</v>
      </c>
      <c r="AG15" s="25">
        <v>17.9330718451276</v>
      </c>
      <c r="AH15" s="25">
        <v>17.9330718451276</v>
      </c>
      <c r="AI15" s="25">
        <v>95.255939169188196</v>
      </c>
      <c r="AJ15" s="25">
        <v>12.6784370581451</v>
      </c>
      <c r="AK15" s="25">
        <v>0.79086137480976104</v>
      </c>
      <c r="AL15" s="87">
        <v>1.4472027216033601</v>
      </c>
      <c r="AM15" s="25">
        <v>6.1906928781262804</v>
      </c>
      <c r="AN15" s="25">
        <v>0</v>
      </c>
      <c r="AO15" s="25">
        <v>0.72555973402510798</v>
      </c>
      <c r="AP15" s="25">
        <v>9.2967744317752192</v>
      </c>
      <c r="AQ15" s="25">
        <v>0</v>
      </c>
      <c r="AR15" s="87">
        <v>453.20778346533501</v>
      </c>
      <c r="AS15" s="25">
        <v>10716.3001611534</v>
      </c>
      <c r="AT15" s="25">
        <v>1095.4427001387801</v>
      </c>
      <c r="AU15" s="25">
        <v>11906.998800461401</v>
      </c>
      <c r="AV15" s="25">
        <v>0</v>
      </c>
      <c r="AW15" s="25">
        <v>40.858120336226797</v>
      </c>
      <c r="AX15" s="25">
        <v>0</v>
      </c>
      <c r="AY15" s="25">
        <v>166.35773527493501</v>
      </c>
      <c r="AZ15" s="25">
        <v>0.162691790902627</v>
      </c>
      <c r="BA15" s="25">
        <v>5.7207324093762599E-2</v>
      </c>
      <c r="BB15" s="25">
        <v>215.21073885260401</v>
      </c>
      <c r="BC15" s="25">
        <v>7.3113891808175804E-2</v>
      </c>
      <c r="BD15" s="25">
        <v>0</v>
      </c>
      <c r="BE15" s="25">
        <v>1.06043177345304E-2</v>
      </c>
      <c r="BF15" s="25">
        <v>287.68496234049798</v>
      </c>
      <c r="BG15" s="25">
        <v>279.05235464548599</v>
      </c>
      <c r="BH15" s="25">
        <v>8.6326076950125898</v>
      </c>
      <c r="BI15" s="25">
        <v>0</v>
      </c>
      <c r="BJ15" s="25">
        <v>0</v>
      </c>
      <c r="BK15" s="25">
        <v>1.14163383675876</v>
      </c>
      <c r="BL15" s="25">
        <v>0</v>
      </c>
      <c r="BM15" s="25">
        <v>12.250735005869799</v>
      </c>
      <c r="BN15" s="25">
        <v>0</v>
      </c>
      <c r="BO15" s="25">
        <v>0.31840634936644602</v>
      </c>
      <c r="BP15" s="25">
        <v>49.002880980836302</v>
      </c>
      <c r="BQ15" s="25">
        <v>11.495109003203</v>
      </c>
      <c r="BR15" s="25">
        <v>0</v>
      </c>
      <c r="BS15" s="25">
        <v>0.82322605025435802</v>
      </c>
      <c r="BT15" s="25">
        <v>1.1162452567006699E-3</v>
      </c>
      <c r="BU15" s="25">
        <v>10.4784370563446</v>
      </c>
      <c r="BV15" s="25">
        <v>90.542815019142395</v>
      </c>
      <c r="BW15" s="25">
        <v>0</v>
      </c>
      <c r="BX15" s="25">
        <v>0.161819655769353</v>
      </c>
      <c r="BY15" s="25">
        <v>13.8636222859733</v>
      </c>
      <c r="BZ15" s="87">
        <v>0</v>
      </c>
      <c r="CA15" s="25">
        <v>1.21171418930537</v>
      </c>
      <c r="CB15" s="25">
        <v>443.70175016011001</v>
      </c>
      <c r="CC15" s="25">
        <v>11.322169200343</v>
      </c>
      <c r="CE15" s="34">
        <f t="shared" si="0"/>
        <v>7.9999956971102786E-3</v>
      </c>
      <c r="CG15" s="22">
        <f t="shared" si="1"/>
        <v>2.7192077716904945E-3</v>
      </c>
      <c r="CH15" s="22">
        <f t="shared" si="2"/>
        <v>2.7194832372128561E-3</v>
      </c>
      <c r="CI15" s="22">
        <f t="shared" si="3"/>
        <v>2.7191059742919599E-3</v>
      </c>
      <c r="CJ15" s="22">
        <f t="shared" si="4"/>
        <v>2.6946029718801019E-3</v>
      </c>
      <c r="CK15" s="22">
        <f t="shared" si="5"/>
        <v>2.6938124014331704E-3</v>
      </c>
      <c r="CL15" s="22">
        <f t="shared" si="6"/>
        <v>2.7200112196722965E-3</v>
      </c>
      <c r="CM15" s="22">
        <f t="shared" si="7"/>
        <v>2.7193855809100314E-3</v>
      </c>
      <c r="CN15" s="22">
        <f t="shared" si="8"/>
        <v>2.7202630664552628E-3</v>
      </c>
      <c r="CO15" s="22">
        <f t="shared" si="9"/>
        <v>2.7157805612112638E-3</v>
      </c>
      <c r="CP15" s="22">
        <f t="shared" si="10"/>
        <v>2.7172359689280603E-3</v>
      </c>
      <c r="CQ15" s="22">
        <f t="shared" si="11"/>
        <v>2.7228032174575296E-3</v>
      </c>
      <c r="CR15" s="22">
        <f t="shared" si="12"/>
        <v>2.7184092791195415E-3</v>
      </c>
      <c r="CS15" s="22">
        <f t="shared" si="13"/>
        <v>2.7190533484489124E-3</v>
      </c>
    </row>
    <row r="16" spans="1:97" x14ac:dyDescent="0.25">
      <c r="A16" s="87" t="s">
        <v>15</v>
      </c>
      <c r="B16" s="87">
        <v>3213.4712212999998</v>
      </c>
      <c r="C16" s="87">
        <v>10.054141847</v>
      </c>
      <c r="D16" s="87">
        <v>12262.458666</v>
      </c>
      <c r="E16" s="87">
        <v>289.35668362000001</v>
      </c>
      <c r="F16" s="87">
        <v>280.67390002000002</v>
      </c>
      <c r="G16" s="87">
        <v>11.332063744999999</v>
      </c>
      <c r="H16" s="87">
        <v>445.22246458000001</v>
      </c>
      <c r="I16" s="87">
        <v>7.8068327913999997</v>
      </c>
      <c r="J16" s="87">
        <v>1.0743587708</v>
      </c>
      <c r="K16" s="87">
        <v>17.988261545</v>
      </c>
      <c r="L16" s="87">
        <v>1.2982269493</v>
      </c>
      <c r="M16" s="87">
        <v>1.3488817793000001</v>
      </c>
      <c r="N16" s="87">
        <v>0.72779135189999999</v>
      </c>
      <c r="O16" s="25"/>
      <c r="P16" s="27" t="s">
        <v>15</v>
      </c>
      <c r="Q16" s="86">
        <v>0</v>
      </c>
      <c r="R16" s="27">
        <v>0</v>
      </c>
      <c r="S16" s="25">
        <v>1.3017531110938401</v>
      </c>
      <c r="T16" s="25">
        <v>7.8280811009341296</v>
      </c>
      <c r="U16" s="25">
        <v>7.8280811009341296</v>
      </c>
      <c r="V16" s="25">
        <v>10.637807940291101</v>
      </c>
      <c r="W16" s="87">
        <v>0.45519465186215402</v>
      </c>
      <c r="X16" s="25">
        <v>1.07728068793707</v>
      </c>
      <c r="Y16" s="25">
        <v>1.3525462665844401</v>
      </c>
      <c r="Z16" s="25">
        <v>0</v>
      </c>
      <c r="AA16" s="25">
        <v>3222.2078414991402</v>
      </c>
      <c r="AB16" s="25">
        <v>106.408343276789</v>
      </c>
      <c r="AC16" s="25">
        <v>9.5956089115918992</v>
      </c>
      <c r="AD16" s="25">
        <v>34.784097943891197</v>
      </c>
      <c r="AE16" s="25">
        <v>0</v>
      </c>
      <c r="AF16" s="87">
        <v>0</v>
      </c>
      <c r="AG16" s="25">
        <v>18.0371807972498</v>
      </c>
      <c r="AH16" s="25">
        <v>18.0371807972498</v>
      </c>
      <c r="AI16" s="25">
        <v>98.366383644173993</v>
      </c>
      <c r="AJ16" s="25">
        <v>12.756776304331099</v>
      </c>
      <c r="AK16" s="25">
        <v>0.79575076946725198</v>
      </c>
      <c r="AL16" s="87">
        <v>1.456145200937</v>
      </c>
      <c r="AM16" s="25">
        <v>6.2289499700903699</v>
      </c>
      <c r="AN16" s="25">
        <v>0</v>
      </c>
      <c r="AO16" s="25">
        <v>0.72977117819356596</v>
      </c>
      <c r="AP16" s="25">
        <v>10.081476026291201</v>
      </c>
      <c r="AQ16" s="25">
        <v>0</v>
      </c>
      <c r="AR16" s="87">
        <v>455.99817644989702</v>
      </c>
      <c r="AS16" s="25">
        <v>11066.2196209551</v>
      </c>
      <c r="AT16" s="25">
        <v>1131.2128401153</v>
      </c>
      <c r="AU16" s="25">
        <v>12295.7988447146</v>
      </c>
      <c r="AV16" s="25">
        <v>0</v>
      </c>
      <c r="AW16" s="25">
        <v>41.110613945048101</v>
      </c>
      <c r="AX16" s="25">
        <v>0</v>
      </c>
      <c r="AY16" s="25">
        <v>167.38648187590999</v>
      </c>
      <c r="AZ16" s="25">
        <v>0.16407792277098901</v>
      </c>
      <c r="BA16" s="25">
        <v>5.76946440328047E-2</v>
      </c>
      <c r="BB16" s="25">
        <v>217.044345989627</v>
      </c>
      <c r="BC16" s="25">
        <v>7.3736520203486505E-2</v>
      </c>
      <c r="BD16" s="25">
        <v>0</v>
      </c>
      <c r="BE16" s="25">
        <v>1.0694602878167E-2</v>
      </c>
      <c r="BF16" s="25">
        <v>290.13627374571098</v>
      </c>
      <c r="BG16" s="25">
        <v>281.42987649316598</v>
      </c>
      <c r="BH16" s="25">
        <v>8.70639725254496</v>
      </c>
      <c r="BI16" s="25">
        <v>0</v>
      </c>
      <c r="BJ16" s="25">
        <v>0</v>
      </c>
      <c r="BK16" s="25">
        <v>1.15136152824396</v>
      </c>
      <c r="BL16" s="25">
        <v>0</v>
      </c>
      <c r="BM16" s="25">
        <v>12.355101874038899</v>
      </c>
      <c r="BN16" s="25">
        <v>0</v>
      </c>
      <c r="BO16" s="25">
        <v>0.32111975802068998</v>
      </c>
      <c r="BP16" s="25">
        <v>49.420378308062801</v>
      </c>
      <c r="BQ16" s="25">
        <v>11.5661084831575</v>
      </c>
      <c r="BR16" s="25">
        <v>0</v>
      </c>
      <c r="BS16" s="25">
        <v>0.83023961765681598</v>
      </c>
      <c r="BT16" s="25">
        <v>1.1257276304392099E-3</v>
      </c>
      <c r="BU16" s="25">
        <v>11.3628779393662</v>
      </c>
      <c r="BV16" s="25">
        <v>91.102256215057295</v>
      </c>
      <c r="BW16" s="25">
        <v>0</v>
      </c>
      <c r="BX16" s="25">
        <v>0.16281822947868199</v>
      </c>
      <c r="BY16" s="25">
        <v>13.9492798381487</v>
      </c>
      <c r="BZ16" s="87">
        <v>0</v>
      </c>
      <c r="CA16" s="25">
        <v>1.2191996392464901</v>
      </c>
      <c r="CB16" s="25">
        <v>446.43316142716202</v>
      </c>
      <c r="CC16" s="25">
        <v>11.392150107974</v>
      </c>
      <c r="CE16" s="34">
        <f t="shared" si="0"/>
        <v>7.999999421465601E-3</v>
      </c>
      <c r="CG16" s="22">
        <f t="shared" si="1"/>
        <v>2.7187485424580802E-3</v>
      </c>
      <c r="CH16" s="22">
        <f t="shared" si="2"/>
        <v>2.7186983938720134E-3</v>
      </c>
      <c r="CI16" s="22">
        <f t="shared" si="3"/>
        <v>2.7188820466356759E-3</v>
      </c>
      <c r="CJ16" s="22">
        <f t="shared" si="4"/>
        <v>2.6942184848053161E-3</v>
      </c>
      <c r="CK16" s="22">
        <f t="shared" si="5"/>
        <v>2.6934334582306716E-3</v>
      </c>
      <c r="CL16" s="22">
        <f t="shared" si="6"/>
        <v>2.719204114943038E-3</v>
      </c>
      <c r="CM16" s="22">
        <f t="shared" si="7"/>
        <v>2.7193076349013999E-3</v>
      </c>
      <c r="CN16" s="22">
        <f t="shared" si="8"/>
        <v>2.7217579909661876E-3</v>
      </c>
      <c r="CO16" s="22">
        <f t="shared" si="9"/>
        <v>2.7196847240277757E-3</v>
      </c>
      <c r="CP16" s="22">
        <f t="shared" si="10"/>
        <v>2.7195097273531124E-3</v>
      </c>
      <c r="CQ16" s="22">
        <f t="shared" si="11"/>
        <v>2.7161366475571291E-3</v>
      </c>
      <c r="CR16" s="22">
        <f t="shared" si="12"/>
        <v>2.7166852875288305E-3</v>
      </c>
      <c r="CS16" s="22">
        <f t="shared" si="13"/>
        <v>2.7203212684478277E-3</v>
      </c>
    </row>
    <row r="17" spans="1:97" x14ac:dyDescent="0.25">
      <c r="A17" s="87" t="s">
        <v>16</v>
      </c>
      <c r="B17" s="87">
        <v>4172.8352087000003</v>
      </c>
      <c r="C17" s="87">
        <v>13.055751862999999</v>
      </c>
      <c r="D17" s="87">
        <v>16329.481528</v>
      </c>
      <c r="E17" s="87">
        <v>389.91431337</v>
      </c>
      <c r="F17" s="87">
        <v>378.21423915000003</v>
      </c>
      <c r="G17" s="87">
        <v>14.715189768</v>
      </c>
      <c r="H17" s="87">
        <v>600.76375455000004</v>
      </c>
      <c r="I17" s="87">
        <v>10.534649401999999</v>
      </c>
      <c r="J17" s="87">
        <v>1.4497547566</v>
      </c>
      <c r="K17" s="87">
        <v>24.273611819999999</v>
      </c>
      <c r="L17" s="87">
        <v>1.7518456087000001</v>
      </c>
      <c r="M17" s="87">
        <v>1.8201999464</v>
      </c>
      <c r="N17" s="87">
        <v>0.98209183410000001</v>
      </c>
      <c r="O17" s="25"/>
      <c r="P17" s="27" t="s">
        <v>16</v>
      </c>
      <c r="Q17" s="86">
        <v>0</v>
      </c>
      <c r="R17" s="27">
        <v>0</v>
      </c>
      <c r="S17" s="25">
        <v>1.7566106109725299</v>
      </c>
      <c r="T17" s="25">
        <v>10.5632968051608</v>
      </c>
      <c r="U17" s="25">
        <v>10.5632968051608</v>
      </c>
      <c r="V17" s="25">
        <v>14.354153896526</v>
      </c>
      <c r="W17" s="87">
        <v>0.61421062836137497</v>
      </c>
      <c r="X17" s="25">
        <v>1.4536986764100599</v>
      </c>
      <c r="Y17" s="25">
        <v>1.82515071309304</v>
      </c>
      <c r="Z17" s="25">
        <v>0</v>
      </c>
      <c r="AA17" s="25">
        <v>4184.1826226359499</v>
      </c>
      <c r="AB17" s="25">
        <v>143.58250530089501</v>
      </c>
      <c r="AC17" s="25">
        <v>12.947856527087101</v>
      </c>
      <c r="AD17" s="25">
        <v>46.936034666311002</v>
      </c>
      <c r="AE17" s="25">
        <v>0</v>
      </c>
      <c r="AF17" s="87">
        <v>0</v>
      </c>
      <c r="AG17" s="25">
        <v>24.3396682162</v>
      </c>
      <c r="AH17" s="25">
        <v>24.3396682162</v>
      </c>
      <c r="AI17" s="25">
        <v>130.991211720211</v>
      </c>
      <c r="AJ17" s="25">
        <v>17.213377537922199</v>
      </c>
      <c r="AK17" s="25">
        <v>1.0737471975823401</v>
      </c>
      <c r="AL17" s="87">
        <v>1.9648532659728399</v>
      </c>
      <c r="AM17" s="25">
        <v>8.4050419011910495</v>
      </c>
      <c r="AN17" s="25">
        <v>0</v>
      </c>
      <c r="AO17" s="25">
        <v>0.98476067574542503</v>
      </c>
      <c r="AP17" s="25">
        <v>13.0912390210375</v>
      </c>
      <c r="AQ17" s="25">
        <v>0</v>
      </c>
      <c r="AR17" s="87">
        <v>615.30409686006703</v>
      </c>
      <c r="AS17" s="25">
        <v>14736.4972595666</v>
      </c>
      <c r="AT17" s="25">
        <v>1506.39675455833</v>
      </c>
      <c r="AU17" s="25">
        <v>16373.885225845201</v>
      </c>
      <c r="AV17" s="25">
        <v>0</v>
      </c>
      <c r="AW17" s="25">
        <v>55.472673584798002</v>
      </c>
      <c r="AX17" s="25">
        <v>0</v>
      </c>
      <c r="AY17" s="25">
        <v>225.86276441994701</v>
      </c>
      <c r="AZ17" s="25">
        <v>0.22109853271383401</v>
      </c>
      <c r="BA17" s="25">
        <v>7.7744806406631603E-2</v>
      </c>
      <c r="BB17" s="25">
        <v>292.47207043767202</v>
      </c>
      <c r="BC17" s="25">
        <v>9.9361624806406604E-2</v>
      </c>
      <c r="BD17" s="25">
        <v>0</v>
      </c>
      <c r="BE17" s="25">
        <v>1.44112674922976E-2</v>
      </c>
      <c r="BF17" s="25">
        <v>390.96482506203</v>
      </c>
      <c r="BG17" s="25">
        <v>379.232933635253</v>
      </c>
      <c r="BH17" s="25">
        <v>11.731891426776199</v>
      </c>
      <c r="BI17" s="25">
        <v>0</v>
      </c>
      <c r="BJ17" s="25">
        <v>0</v>
      </c>
      <c r="BK17" s="25">
        <v>1.5514833386795399</v>
      </c>
      <c r="BL17" s="25">
        <v>0</v>
      </c>
      <c r="BM17" s="25">
        <v>16.648751044164001</v>
      </c>
      <c r="BN17" s="25">
        <v>0</v>
      </c>
      <c r="BO17" s="25">
        <v>0.43271599420184398</v>
      </c>
      <c r="BP17" s="25">
        <v>66.595014369726101</v>
      </c>
      <c r="BQ17" s="25">
        <v>15.6067743151626</v>
      </c>
      <c r="BR17" s="25">
        <v>0</v>
      </c>
      <c r="BS17" s="25">
        <v>1.11876524755149</v>
      </c>
      <c r="BT17" s="25">
        <v>1.5169718392610101E-3</v>
      </c>
      <c r="BU17" s="25">
        <v>14.7552294029552</v>
      </c>
      <c r="BV17" s="25">
        <v>122.928982895975</v>
      </c>
      <c r="BW17" s="25">
        <v>0</v>
      </c>
      <c r="BX17" s="25">
        <v>0.21969961544043301</v>
      </c>
      <c r="BY17" s="25">
        <v>18.822463663766399</v>
      </c>
      <c r="BZ17" s="87">
        <v>0</v>
      </c>
      <c r="CA17" s="25">
        <v>1.6451311656462499</v>
      </c>
      <c r="CB17" s="25">
        <v>602.39752872897998</v>
      </c>
      <c r="CC17" s="25">
        <v>15.3720062694885</v>
      </c>
      <c r="CE17" s="34">
        <f t="shared" si="0"/>
        <v>8.0000079341859352E-3</v>
      </c>
      <c r="CG17" s="22">
        <f t="shared" si="1"/>
        <v>2.7193534775327849E-3</v>
      </c>
      <c r="CH17" s="22">
        <f t="shared" si="2"/>
        <v>2.7181244259146605E-3</v>
      </c>
      <c r="CI17" s="22">
        <f t="shared" si="3"/>
        <v>2.719235008720997E-3</v>
      </c>
      <c r="CJ17" s="22">
        <f t="shared" si="4"/>
        <v>2.694211666533876E-3</v>
      </c>
      <c r="CK17" s="22">
        <f t="shared" si="5"/>
        <v>2.6934323983739917E-3</v>
      </c>
      <c r="CL17" s="22">
        <f t="shared" si="6"/>
        <v>2.7209730616094959E-3</v>
      </c>
      <c r="CM17" s="22">
        <f t="shared" si="7"/>
        <v>2.7194952535106024E-3</v>
      </c>
      <c r="CN17" s="22">
        <f t="shared" si="8"/>
        <v>2.7193504090759269E-3</v>
      </c>
      <c r="CO17" s="22">
        <f t="shared" si="9"/>
        <v>2.7204048078512963E-3</v>
      </c>
      <c r="CP17" s="22">
        <f t="shared" si="10"/>
        <v>2.7213253919457494E-3</v>
      </c>
      <c r="CQ17" s="22">
        <f t="shared" si="11"/>
        <v>2.7199898489147323E-3</v>
      </c>
      <c r="CR17" s="22">
        <f t="shared" si="12"/>
        <v>2.7199026693916807E-3</v>
      </c>
      <c r="CS17" s="22">
        <f t="shared" si="13"/>
        <v>2.7175072154741828E-3</v>
      </c>
    </row>
    <row r="18" spans="1:97" x14ac:dyDescent="0.25">
      <c r="A18" s="87" t="s">
        <v>17</v>
      </c>
      <c r="B18" s="87">
        <v>1557.1594075999999</v>
      </c>
      <c r="C18" s="87">
        <v>4.8719602111000002</v>
      </c>
      <c r="D18" s="87">
        <v>6086.5576922999999</v>
      </c>
      <c r="E18" s="87">
        <v>145.36529676999999</v>
      </c>
      <c r="F18" s="87">
        <v>141.00335089000001</v>
      </c>
      <c r="G18" s="87">
        <v>5.4912060600999997</v>
      </c>
      <c r="H18" s="87">
        <v>223.92222103</v>
      </c>
      <c r="I18" s="87">
        <v>3.9273158047000001</v>
      </c>
      <c r="J18" s="87">
        <v>0.54046836779999996</v>
      </c>
      <c r="K18" s="87">
        <v>9.0491990486000002</v>
      </c>
      <c r="L18" s="87">
        <v>0.6530877947</v>
      </c>
      <c r="M18" s="87">
        <v>0.67857028249999995</v>
      </c>
      <c r="N18" s="87">
        <v>0.36612369690000002</v>
      </c>
      <c r="O18" s="25"/>
      <c r="P18" s="27" t="s">
        <v>17</v>
      </c>
      <c r="Q18" s="86">
        <v>0</v>
      </c>
      <c r="R18" s="27">
        <v>0</v>
      </c>
      <c r="S18" s="25">
        <v>0.65486401060200605</v>
      </c>
      <c r="T18" s="25">
        <v>3.9379944959686699</v>
      </c>
      <c r="U18" s="25">
        <v>3.9379944959686699</v>
      </c>
      <c r="V18" s="25">
        <v>5.3501488666991799</v>
      </c>
      <c r="W18" s="87">
        <v>0.22892937333327901</v>
      </c>
      <c r="X18" s="25">
        <v>0.54193831132280001</v>
      </c>
      <c r="Y18" s="25">
        <v>0.68041666967054204</v>
      </c>
      <c r="Z18" s="25">
        <v>0</v>
      </c>
      <c r="AA18" s="25">
        <v>1561.39355956282</v>
      </c>
      <c r="AB18" s="25">
        <v>53.516750681150398</v>
      </c>
      <c r="AC18" s="25">
        <v>4.8259874552358699</v>
      </c>
      <c r="AD18" s="25">
        <v>17.4941865904221</v>
      </c>
      <c r="AE18" s="25">
        <v>0</v>
      </c>
      <c r="AF18" s="87">
        <v>0</v>
      </c>
      <c r="AG18" s="25">
        <v>9.0738170491593895</v>
      </c>
      <c r="AH18" s="25">
        <v>9.0738170491593895</v>
      </c>
      <c r="AI18" s="25">
        <v>48.824910125718503</v>
      </c>
      <c r="AJ18" s="25">
        <v>6.4158415443537899</v>
      </c>
      <c r="AK18" s="25">
        <v>0.40021402997121702</v>
      </c>
      <c r="AL18" s="87">
        <v>0.73234741560772199</v>
      </c>
      <c r="AM18" s="25">
        <v>3.1327689340264602</v>
      </c>
      <c r="AN18" s="25">
        <v>0</v>
      </c>
      <c r="AO18" s="25">
        <v>0.367120592364857</v>
      </c>
      <c r="AP18" s="25">
        <v>4.8852087968606099</v>
      </c>
      <c r="AQ18" s="25">
        <v>0</v>
      </c>
      <c r="AR18" s="87">
        <v>229.34181478970601</v>
      </c>
      <c r="AS18" s="25">
        <v>5492.7986655004097</v>
      </c>
      <c r="AT18" s="25">
        <v>561.48557236682598</v>
      </c>
      <c r="AU18" s="25">
        <v>6103.1091479929601</v>
      </c>
      <c r="AV18" s="25">
        <v>0</v>
      </c>
      <c r="AW18" s="25">
        <v>20.676037056895801</v>
      </c>
      <c r="AX18" s="25">
        <v>0</v>
      </c>
      <c r="AY18" s="25">
        <v>84.184592739701301</v>
      </c>
      <c r="AZ18" s="25">
        <v>8.2428537960834894E-2</v>
      </c>
      <c r="BA18" s="25">
        <v>2.8984325047261499E-2</v>
      </c>
      <c r="BB18" s="25">
        <v>109.037511411674</v>
      </c>
      <c r="BC18" s="25">
        <v>3.7043381633294202E-2</v>
      </c>
      <c r="BD18" s="25">
        <v>0</v>
      </c>
      <c r="BE18" s="25">
        <v>5.3727075943715997E-3</v>
      </c>
      <c r="BF18" s="25">
        <v>145.75696601086099</v>
      </c>
      <c r="BG18" s="25">
        <v>141.38316013521199</v>
      </c>
      <c r="BH18" s="25">
        <v>4.3738058756482996</v>
      </c>
      <c r="BI18" s="25">
        <v>0</v>
      </c>
      <c r="BJ18" s="25">
        <v>0</v>
      </c>
      <c r="BK18" s="25">
        <v>0.578413559196857</v>
      </c>
      <c r="BL18" s="25">
        <v>0</v>
      </c>
      <c r="BM18" s="25">
        <v>6.2068827039688603</v>
      </c>
      <c r="BN18" s="25">
        <v>0</v>
      </c>
      <c r="BO18" s="25">
        <v>0.16132254946896099</v>
      </c>
      <c r="BP18" s="25">
        <v>24.827544741700901</v>
      </c>
      <c r="BQ18" s="25">
        <v>5.8170236640191302</v>
      </c>
      <c r="BR18" s="25">
        <v>0</v>
      </c>
      <c r="BS18" s="25">
        <v>0.41709067043657</v>
      </c>
      <c r="BT18" s="25">
        <v>5.6554653042102697E-4</v>
      </c>
      <c r="BU18" s="25">
        <v>5.5061429927522996</v>
      </c>
      <c r="BV18" s="25">
        <v>45.8186503284549</v>
      </c>
      <c r="BW18" s="25">
        <v>0</v>
      </c>
      <c r="BX18" s="25">
        <v>8.1889303656128495E-2</v>
      </c>
      <c r="BY18" s="25">
        <v>7.0155983857289499</v>
      </c>
      <c r="BZ18" s="87">
        <v>0</v>
      </c>
      <c r="CA18" s="25">
        <v>0.613179708825079</v>
      </c>
      <c r="CB18" s="25">
        <v>224.531189427735</v>
      </c>
      <c r="CC18" s="25">
        <v>5.7295303138161398</v>
      </c>
      <c r="CE18" s="34">
        <f t="shared" si="0"/>
        <v>8.0000060529435025E-3</v>
      </c>
      <c r="CG18" s="22">
        <f t="shared" si="1"/>
        <v>2.7191512584739427E-3</v>
      </c>
      <c r="CH18" s="22">
        <f t="shared" si="2"/>
        <v>2.7193542612324478E-3</v>
      </c>
      <c r="CI18" s="22">
        <f t="shared" si="3"/>
        <v>2.7193458979119104E-3</v>
      </c>
      <c r="CJ18" s="22">
        <f t="shared" si="4"/>
        <v>2.6943792608266973E-3</v>
      </c>
      <c r="CK18" s="22">
        <f t="shared" si="5"/>
        <v>2.6936185758328927E-3</v>
      </c>
      <c r="CL18" s="22">
        <f t="shared" si="6"/>
        <v>2.7201551879165648E-3</v>
      </c>
      <c r="CM18" s="22">
        <f t="shared" si="7"/>
        <v>2.7195532222476981E-3</v>
      </c>
      <c r="CN18" s="22">
        <f t="shared" si="8"/>
        <v>2.7190813776396959E-3</v>
      </c>
      <c r="CO18" s="22">
        <f t="shared" si="9"/>
        <v>2.7197586581866459E-3</v>
      </c>
      <c r="CP18" s="22">
        <f t="shared" si="10"/>
        <v>2.7204618250935564E-3</v>
      </c>
      <c r="CQ18" s="22">
        <f t="shared" si="11"/>
        <v>2.7197199464154232E-3</v>
      </c>
      <c r="CR18" s="22">
        <f t="shared" si="12"/>
        <v>2.7209962153656288E-3</v>
      </c>
      <c r="CS18" s="22">
        <f t="shared" si="13"/>
        <v>2.7228378640819515E-3</v>
      </c>
    </row>
    <row r="19" spans="1:97" x14ac:dyDescent="0.25">
      <c r="A19" s="87" t="s">
        <v>18</v>
      </c>
      <c r="B19" s="87">
        <v>1436.6994173000001</v>
      </c>
      <c r="C19" s="87">
        <v>4.4950720214000004</v>
      </c>
      <c r="D19" s="87">
        <v>5683.3607150999997</v>
      </c>
      <c r="E19" s="87">
        <v>137.33746056999999</v>
      </c>
      <c r="F19" s="87">
        <v>133.21643814000001</v>
      </c>
      <c r="G19" s="87">
        <v>5.0664121267000004</v>
      </c>
      <c r="H19" s="87">
        <v>211.39672733</v>
      </c>
      <c r="I19" s="87">
        <v>3.7136246322000002</v>
      </c>
      <c r="J19" s="87">
        <v>0.51106066949999995</v>
      </c>
      <c r="K19" s="87">
        <v>8.5568184889999994</v>
      </c>
      <c r="L19" s="87">
        <v>0.61755230370000003</v>
      </c>
      <c r="M19" s="87">
        <v>0.64164825029999994</v>
      </c>
      <c r="N19" s="87">
        <v>0.34620235449999998</v>
      </c>
      <c r="O19" s="25"/>
      <c r="P19" s="27" t="s">
        <v>18</v>
      </c>
      <c r="Q19" s="86">
        <v>0</v>
      </c>
      <c r="R19" s="27">
        <v>0</v>
      </c>
      <c r="S19" s="25">
        <v>0.61923296729372601</v>
      </c>
      <c r="T19" s="25">
        <v>3.7237252042926698</v>
      </c>
      <c r="U19" s="25">
        <v>3.7237252042926698</v>
      </c>
      <c r="V19" s="25">
        <v>5.0503383404520497</v>
      </c>
      <c r="W19" s="87">
        <v>0.21610395740510399</v>
      </c>
      <c r="X19" s="25">
        <v>0.51244854563125997</v>
      </c>
      <c r="Y19" s="25">
        <v>0.64339712651285297</v>
      </c>
      <c r="Z19" s="25">
        <v>0</v>
      </c>
      <c r="AA19" s="25">
        <v>1440.6073547543201</v>
      </c>
      <c r="AB19" s="25">
        <v>50.517796646136297</v>
      </c>
      <c r="AC19" s="25">
        <v>4.5555452596957604</v>
      </c>
      <c r="AD19" s="25">
        <v>16.513847146898499</v>
      </c>
      <c r="AE19" s="25">
        <v>0</v>
      </c>
      <c r="AF19" s="87">
        <v>0</v>
      </c>
      <c r="AG19" s="25">
        <v>8.5800837035351094</v>
      </c>
      <c r="AH19" s="25">
        <v>8.5800837035351094</v>
      </c>
      <c r="AI19" s="25">
        <v>45.5905294066811</v>
      </c>
      <c r="AJ19" s="25">
        <v>6.0563203591110897</v>
      </c>
      <c r="AK19" s="25">
        <v>0.37778394632724399</v>
      </c>
      <c r="AL19" s="87">
        <v>0.69130967079463002</v>
      </c>
      <c r="AM19" s="25">
        <v>2.9572135409831501</v>
      </c>
      <c r="AN19" s="25">
        <v>0</v>
      </c>
      <c r="AO19" s="25">
        <v>0.34714530864486098</v>
      </c>
      <c r="AP19" s="25">
        <v>4.5072946526673103</v>
      </c>
      <c r="AQ19" s="25">
        <v>0</v>
      </c>
      <c r="AR19" s="87">
        <v>216.51281200085899</v>
      </c>
      <c r="AS19" s="25">
        <v>5128.9355391524296</v>
      </c>
      <c r="AT19" s="25">
        <v>524.29197552450603</v>
      </c>
      <c r="AU19" s="25">
        <v>5698.8180440836204</v>
      </c>
      <c r="AV19" s="25">
        <v>0</v>
      </c>
      <c r="AW19" s="25">
        <v>19.517408581160399</v>
      </c>
      <c r="AX19" s="25">
        <v>0</v>
      </c>
      <c r="AY19" s="25">
        <v>79.467143680391501</v>
      </c>
      <c r="AZ19" s="25">
        <v>7.7876482713007802E-2</v>
      </c>
      <c r="BA19" s="25">
        <v>2.7383664779510201E-2</v>
      </c>
      <c r="BB19" s="25">
        <v>103.015992105248</v>
      </c>
      <c r="BC19" s="25">
        <v>3.4997707280212897E-2</v>
      </c>
      <c r="BD19" s="25">
        <v>0</v>
      </c>
      <c r="BE19" s="25">
        <v>5.07593659176463E-3</v>
      </c>
      <c r="BF19" s="25">
        <v>137.70750219475599</v>
      </c>
      <c r="BG19" s="25">
        <v>133.575271758958</v>
      </c>
      <c r="BH19" s="25">
        <v>4.1322304357986397</v>
      </c>
      <c r="BI19" s="25">
        <v>0</v>
      </c>
      <c r="BJ19" s="25">
        <v>0</v>
      </c>
      <c r="BK19" s="25">
        <v>0.546470914532317</v>
      </c>
      <c r="BL19" s="25">
        <v>0</v>
      </c>
      <c r="BM19" s="25">
        <v>5.8641019362092601</v>
      </c>
      <c r="BN19" s="25">
        <v>0</v>
      </c>
      <c r="BO19" s="25">
        <v>0.15241341189503699</v>
      </c>
      <c r="BP19" s="25">
        <v>23.456367569569501</v>
      </c>
      <c r="BQ19" s="25">
        <v>5.4910648547453498</v>
      </c>
      <c r="BR19" s="25">
        <v>0</v>
      </c>
      <c r="BS19" s="25">
        <v>0.39405770667504397</v>
      </c>
      <c r="BT19" s="25">
        <v>5.3432346379183899E-4</v>
      </c>
      <c r="BU19" s="25">
        <v>5.0801953371980302</v>
      </c>
      <c r="BV19" s="25">
        <v>43.251093419067601</v>
      </c>
      <c r="BW19" s="25">
        <v>0</v>
      </c>
      <c r="BX19" s="25">
        <v>7.7300481297122595E-2</v>
      </c>
      <c r="BY19" s="25">
        <v>6.6224600995408798</v>
      </c>
      <c r="BZ19" s="87">
        <v>0</v>
      </c>
      <c r="CA19" s="25">
        <v>0.57881997062008295</v>
      </c>
      <c r="CB19" s="25">
        <v>211.971766300148</v>
      </c>
      <c r="CC19" s="25">
        <v>5.4084615201397099</v>
      </c>
      <c r="CE19" s="34">
        <f t="shared" si="0"/>
        <v>7.9999973773530377E-3</v>
      </c>
      <c r="CG19" s="22">
        <f t="shared" si="1"/>
        <v>2.7200800719083462E-3</v>
      </c>
      <c r="CH19" s="22">
        <f t="shared" si="2"/>
        <v>2.7191180050332472E-3</v>
      </c>
      <c r="CI19" s="22">
        <f t="shared" si="3"/>
        <v>2.7197515270414754E-3</v>
      </c>
      <c r="CJ19" s="22">
        <f t="shared" si="4"/>
        <v>2.6943968762797301E-3</v>
      </c>
      <c r="CK19" s="22">
        <f t="shared" si="5"/>
        <v>2.6936136708660668E-3</v>
      </c>
      <c r="CL19" s="22">
        <f t="shared" si="6"/>
        <v>2.7205071662828673E-3</v>
      </c>
      <c r="CM19" s="22">
        <f t="shared" si="7"/>
        <v>2.720188611294526E-3</v>
      </c>
      <c r="CN19" s="22">
        <f t="shared" si="8"/>
        <v>2.7198688863408274E-3</v>
      </c>
      <c r="CO19" s="22">
        <f t="shared" si="9"/>
        <v>2.7156778325709394E-3</v>
      </c>
      <c r="CP19" s="22">
        <f t="shared" si="10"/>
        <v>2.7189094363773165E-3</v>
      </c>
      <c r="CQ19" s="22">
        <f t="shared" si="11"/>
        <v>2.7214919022347803E-3</v>
      </c>
      <c r="CR19" s="22">
        <f t="shared" si="12"/>
        <v>2.7255995976539224E-3</v>
      </c>
      <c r="CS19" s="22">
        <f t="shared" si="13"/>
        <v>2.7237080643858188E-3</v>
      </c>
    </row>
    <row r="20" spans="1:97" x14ac:dyDescent="0.25">
      <c r="A20" s="87" t="s">
        <v>19</v>
      </c>
      <c r="B20" s="87">
        <v>126.67694914</v>
      </c>
      <c r="C20" s="87">
        <v>0.39634115489999999</v>
      </c>
      <c r="D20" s="87">
        <v>1020.8390706</v>
      </c>
      <c r="E20" s="87">
        <v>30.085836981</v>
      </c>
      <c r="F20" s="87">
        <v>29.183261870999999</v>
      </c>
      <c r="G20" s="87">
        <v>0.44671766880000002</v>
      </c>
      <c r="H20" s="87">
        <v>47.398323765000001</v>
      </c>
      <c r="I20" s="87">
        <v>0.83119309159999999</v>
      </c>
      <c r="J20" s="87">
        <v>0.1143869236</v>
      </c>
      <c r="K20" s="87">
        <v>1.9152092949999999</v>
      </c>
      <c r="L20" s="87">
        <v>0.1382221575</v>
      </c>
      <c r="M20" s="87">
        <v>0.1436153748</v>
      </c>
      <c r="N20" s="87">
        <v>7.74879084E-2</v>
      </c>
      <c r="O20" s="25"/>
      <c r="P20" s="27" t="s">
        <v>19</v>
      </c>
      <c r="Q20" s="86">
        <v>0</v>
      </c>
      <c r="R20" s="27">
        <v>0</v>
      </c>
      <c r="S20" s="25">
        <v>0.13859894143918999</v>
      </c>
      <c r="T20" s="25">
        <v>0.833451300644652</v>
      </c>
      <c r="U20" s="25">
        <v>0.833451300644652</v>
      </c>
      <c r="V20" s="25">
        <v>1.13249450938342</v>
      </c>
      <c r="W20" s="87">
        <v>4.8458195401575199E-2</v>
      </c>
      <c r="X20" s="25">
        <v>0.11469991267175</v>
      </c>
      <c r="Y20" s="25">
        <v>0.14400538674725</v>
      </c>
      <c r="Z20" s="25">
        <v>0</v>
      </c>
      <c r="AA20" s="25">
        <v>127.021458586726</v>
      </c>
      <c r="AB20" s="25">
        <v>11.328156499582599</v>
      </c>
      <c r="AC20" s="25">
        <v>1.0215414221908401</v>
      </c>
      <c r="AD20" s="25">
        <v>3.70308351721788</v>
      </c>
      <c r="AE20" s="25">
        <v>0</v>
      </c>
      <c r="AF20" s="87">
        <v>0</v>
      </c>
      <c r="AG20" s="25">
        <v>1.9204215842027701</v>
      </c>
      <c r="AH20" s="25">
        <v>1.9204215842027701</v>
      </c>
      <c r="AI20" s="25">
        <v>8.1888751908375692</v>
      </c>
      <c r="AJ20" s="25">
        <v>1.3580746797136201</v>
      </c>
      <c r="AK20" s="25">
        <v>8.4715992277231103E-2</v>
      </c>
      <c r="AL20" s="87">
        <v>0.15501729919249899</v>
      </c>
      <c r="AM20" s="25">
        <v>0.66312894663822797</v>
      </c>
      <c r="AN20" s="25">
        <v>0</v>
      </c>
      <c r="AO20" s="25">
        <v>7.7701566199821506E-2</v>
      </c>
      <c r="AP20" s="25">
        <v>0.397419358234538</v>
      </c>
      <c r="AQ20" s="25">
        <v>0</v>
      </c>
      <c r="AR20" s="87">
        <v>48.5455590204865</v>
      </c>
      <c r="AS20" s="25">
        <v>921.25460077051196</v>
      </c>
      <c r="AT20" s="25">
        <v>94.172642138042406</v>
      </c>
      <c r="AU20" s="25">
        <v>1023.61611809939</v>
      </c>
      <c r="AV20" s="25">
        <v>0</v>
      </c>
      <c r="AW20" s="25">
        <v>4.37662967382066</v>
      </c>
      <c r="AX20" s="25">
        <v>0</v>
      </c>
      <c r="AY20" s="25">
        <v>17.819828837877498</v>
      </c>
      <c r="AZ20" s="25">
        <v>1.70602414061078E-2</v>
      </c>
      <c r="BA20" s="25">
        <v>5.9988421435539603E-3</v>
      </c>
      <c r="BB20" s="25">
        <v>22.567350694731498</v>
      </c>
      <c r="BC20" s="25">
        <v>7.6668048964654203E-3</v>
      </c>
      <c r="BD20" s="25">
        <v>0</v>
      </c>
      <c r="BE20" s="25">
        <v>1.1119735224898899E-3</v>
      </c>
      <c r="BF20" s="25">
        <v>30.1669173400905</v>
      </c>
      <c r="BG20" s="25">
        <v>29.261885721401899</v>
      </c>
      <c r="BH20" s="25">
        <v>0.90503161868857995</v>
      </c>
      <c r="BI20" s="25">
        <v>0</v>
      </c>
      <c r="BJ20" s="25">
        <v>0</v>
      </c>
      <c r="BK20" s="25">
        <v>0.119713568015344</v>
      </c>
      <c r="BL20" s="25">
        <v>0</v>
      </c>
      <c r="BM20" s="25">
        <v>1.2846311193416899</v>
      </c>
      <c r="BN20" s="25">
        <v>0</v>
      </c>
      <c r="BO20" s="25">
        <v>3.3388627567695603E-2</v>
      </c>
      <c r="BP20" s="25">
        <v>5.1385220004739898</v>
      </c>
      <c r="BQ20" s="25">
        <v>1.2313213177801601</v>
      </c>
      <c r="BR20" s="25">
        <v>0</v>
      </c>
      <c r="BS20" s="25">
        <v>8.6324797036988005E-2</v>
      </c>
      <c r="BT20" s="25">
        <v>1.17052266075828E-4</v>
      </c>
      <c r="BU20" s="25">
        <v>0.44793216677965397</v>
      </c>
      <c r="BV20" s="25">
        <v>9.6986811019603394</v>
      </c>
      <c r="BW20" s="25">
        <v>0</v>
      </c>
      <c r="BX20" s="25">
        <v>1.73340539869089E-2</v>
      </c>
      <c r="BY20" s="25">
        <v>1.4850203272926601</v>
      </c>
      <c r="BZ20" s="87">
        <v>0</v>
      </c>
      <c r="CA20" s="25">
        <v>0.12979550230261699</v>
      </c>
      <c r="CB20" s="25">
        <v>47.527217513517002</v>
      </c>
      <c r="CC20" s="25">
        <v>1.2128016178475101</v>
      </c>
      <c r="CE20" s="34">
        <f t="shared" si="0"/>
        <v>7.9999474862142012E-3</v>
      </c>
      <c r="CG20" s="22">
        <f t="shared" si="1"/>
        <v>2.7195906521655395E-3</v>
      </c>
      <c r="CH20" s="22">
        <f t="shared" si="2"/>
        <v>2.7203920693273636E-3</v>
      </c>
      <c r="CI20" s="22">
        <f t="shared" si="3"/>
        <v>2.7203577717276458E-3</v>
      </c>
      <c r="CJ20" s="22">
        <f t="shared" si="4"/>
        <v>2.6949677066223547E-3</v>
      </c>
      <c r="CK20" s="22">
        <f t="shared" si="5"/>
        <v>2.6941419622468748E-3</v>
      </c>
      <c r="CL20" s="22">
        <f t="shared" si="6"/>
        <v>2.7187148941666176E-3</v>
      </c>
      <c r="CM20" s="22">
        <f t="shared" si="7"/>
        <v>2.7193735617329793E-3</v>
      </c>
      <c r="CN20" s="22">
        <f t="shared" si="8"/>
        <v>2.7168284571579991E-3</v>
      </c>
      <c r="CO20" s="22">
        <f t="shared" si="9"/>
        <v>2.7362312220625923E-3</v>
      </c>
      <c r="CP20" s="22">
        <f t="shared" si="10"/>
        <v>2.7215245959685938E-3</v>
      </c>
      <c r="CQ20" s="22">
        <f t="shared" si="11"/>
        <v>2.7259300969165903E-3</v>
      </c>
      <c r="CR20" s="22">
        <f t="shared" si="12"/>
        <v>2.7156698772198332E-3</v>
      </c>
      <c r="CS20" s="22">
        <f t="shared" si="13"/>
        <v>2.7573050329166801E-3</v>
      </c>
    </row>
    <row r="21" spans="1:97" x14ac:dyDescent="0.25">
      <c r="A21" s="87" t="s">
        <v>20</v>
      </c>
      <c r="B21" s="87">
        <v>454.88928779000003</v>
      </c>
      <c r="C21" s="87">
        <v>1.4232359563000001</v>
      </c>
      <c r="D21" s="87">
        <v>2298.5177233999998</v>
      </c>
      <c r="E21" s="87">
        <v>60.297106610999997</v>
      </c>
      <c r="F21" s="87">
        <v>58.487983604999997</v>
      </c>
      <c r="G21" s="87">
        <v>1.6041336453999999</v>
      </c>
      <c r="H21" s="87">
        <v>94.009531945000006</v>
      </c>
      <c r="I21" s="87">
        <v>1.6469878570000001</v>
      </c>
      <c r="J21" s="87">
        <v>0.22665476479999999</v>
      </c>
      <c r="K21" s="87">
        <v>3.7949382451</v>
      </c>
      <c r="L21" s="87">
        <v>0.27388367060000002</v>
      </c>
      <c r="M21" s="87">
        <v>0.28457019249999999</v>
      </c>
      <c r="N21" s="87">
        <v>0.1535403092</v>
      </c>
      <c r="O21" s="25"/>
      <c r="P21" s="27" t="s">
        <v>20</v>
      </c>
      <c r="Q21" s="86">
        <v>0</v>
      </c>
      <c r="R21" s="27">
        <v>0</v>
      </c>
      <c r="S21" s="25">
        <v>0.274632105507854</v>
      </c>
      <c r="T21" s="25">
        <v>1.65148207748707</v>
      </c>
      <c r="U21" s="25">
        <v>1.65148207748707</v>
      </c>
      <c r="V21" s="25">
        <v>2.2463387518295499</v>
      </c>
      <c r="W21" s="87">
        <v>9.6122909765962897E-2</v>
      </c>
      <c r="X21" s="25">
        <v>0.22727375797576499</v>
      </c>
      <c r="Y21" s="25">
        <v>0.28534702796772399</v>
      </c>
      <c r="Z21" s="25">
        <v>0</v>
      </c>
      <c r="AA21" s="25">
        <v>456.12907720255498</v>
      </c>
      <c r="AB21" s="25">
        <v>22.4698430227001</v>
      </c>
      <c r="AC21" s="25">
        <v>2.0262661287308901</v>
      </c>
      <c r="AD21" s="25">
        <v>7.3452101810436199</v>
      </c>
      <c r="AE21" s="25">
        <v>0</v>
      </c>
      <c r="AF21" s="87">
        <v>0</v>
      </c>
      <c r="AG21" s="25">
        <v>3.80528961244889</v>
      </c>
      <c r="AH21" s="25">
        <v>3.80528961244889</v>
      </c>
      <c r="AI21" s="25">
        <v>18.438335777377201</v>
      </c>
      <c r="AJ21" s="25">
        <v>2.6937970734561301</v>
      </c>
      <c r="AK21" s="25">
        <v>0.168035388187524</v>
      </c>
      <c r="AL21" s="87">
        <v>0.30748817434356501</v>
      </c>
      <c r="AM21" s="25">
        <v>1.3153410808496599</v>
      </c>
      <c r="AN21" s="25">
        <v>0</v>
      </c>
      <c r="AO21" s="25">
        <v>0.153959895736968</v>
      </c>
      <c r="AP21" s="25">
        <v>1.42711620182212</v>
      </c>
      <c r="AQ21" s="25">
        <v>0</v>
      </c>
      <c r="AR21" s="87">
        <v>96.286018011761598</v>
      </c>
      <c r="AS21" s="25">
        <v>2074.3089669494002</v>
      </c>
      <c r="AT21" s="25">
        <v>212.04088401174999</v>
      </c>
      <c r="AU21" s="25">
        <v>2304.7881867385299</v>
      </c>
      <c r="AV21" s="25">
        <v>0</v>
      </c>
      <c r="AW21" s="25">
        <v>8.6812065476501505</v>
      </c>
      <c r="AX21" s="25">
        <v>0</v>
      </c>
      <c r="AY21" s="25">
        <v>35.346193834358999</v>
      </c>
      <c r="AZ21" s="25">
        <v>3.4191631982451197E-2</v>
      </c>
      <c r="BA21" s="25">
        <v>1.2022764388740999E-2</v>
      </c>
      <c r="BB21" s="25">
        <v>45.2290483903503</v>
      </c>
      <c r="BC21" s="25">
        <v>1.53656698501408E-2</v>
      </c>
      <c r="BD21" s="25">
        <v>0</v>
      </c>
      <c r="BE21" s="25">
        <v>2.2286429280686899E-3</v>
      </c>
      <c r="BF21" s="25">
        <v>60.460189812505497</v>
      </c>
      <c r="BG21" s="25">
        <v>58.6461314512011</v>
      </c>
      <c r="BH21" s="25">
        <v>1.8140583613044701</v>
      </c>
      <c r="BI21" s="25">
        <v>0</v>
      </c>
      <c r="BJ21" s="25">
        <v>0</v>
      </c>
      <c r="BK21" s="25">
        <v>0.23992742657782001</v>
      </c>
      <c r="BL21" s="25">
        <v>0</v>
      </c>
      <c r="BM21" s="25">
        <v>2.5746350495213202</v>
      </c>
      <c r="BN21" s="25">
        <v>0</v>
      </c>
      <c r="BO21" s="25">
        <v>6.6916969217965402E-2</v>
      </c>
      <c r="BP21" s="25">
        <v>10.2985498302992</v>
      </c>
      <c r="BQ21" s="25">
        <v>2.4423812928956199</v>
      </c>
      <c r="BR21" s="25">
        <v>0</v>
      </c>
      <c r="BS21" s="25">
        <v>0.17301048651598</v>
      </c>
      <c r="BT21" s="25">
        <v>2.3458956898537699E-4</v>
      </c>
      <c r="BU21" s="25">
        <v>1.60850315223466</v>
      </c>
      <c r="BV21" s="25">
        <v>19.237682376865902</v>
      </c>
      <c r="BW21" s="25">
        <v>0</v>
      </c>
      <c r="BX21" s="25">
        <v>3.4382701022828699E-2</v>
      </c>
      <c r="BY21" s="25">
        <v>2.9456078195015798</v>
      </c>
      <c r="BZ21" s="87">
        <v>0</v>
      </c>
      <c r="CA21" s="25">
        <v>0.25745368114102402</v>
      </c>
      <c r="CB21" s="25">
        <v>94.266127712649507</v>
      </c>
      <c r="CC21" s="25">
        <v>2.4056358873624601</v>
      </c>
      <c r="CE21" s="34">
        <f t="shared" si="0"/>
        <v>8.000013139371832E-3</v>
      </c>
      <c r="CG21" s="22">
        <f t="shared" si="1"/>
        <v>2.7254750679627021E-3</v>
      </c>
      <c r="CH21" s="22">
        <f t="shared" si="2"/>
        <v>2.726354337061131E-3</v>
      </c>
      <c r="CI21" s="22">
        <f t="shared" si="3"/>
        <v>2.7280465469958514E-3</v>
      </c>
      <c r="CJ21" s="22">
        <f t="shared" si="4"/>
        <v>2.7046604832569087E-3</v>
      </c>
      <c r="CK21" s="22">
        <f t="shared" si="5"/>
        <v>2.7039373979646612E-3</v>
      </c>
      <c r="CL21" s="22">
        <f t="shared" si="6"/>
        <v>2.7239044871292658E-3</v>
      </c>
      <c r="CM21" s="22">
        <f t="shared" si="7"/>
        <v>2.7294654312247923E-3</v>
      </c>
      <c r="CN21" s="22">
        <f t="shared" si="8"/>
        <v>2.7287514403756367E-3</v>
      </c>
      <c r="CO21" s="22">
        <f t="shared" si="9"/>
        <v>2.7309956457840061E-3</v>
      </c>
      <c r="CP21" s="22">
        <f t="shared" si="10"/>
        <v>2.7276774166893471E-3</v>
      </c>
      <c r="CQ21" s="22">
        <f t="shared" si="11"/>
        <v>2.7326744461047057E-3</v>
      </c>
      <c r="CR21" s="22">
        <f t="shared" si="12"/>
        <v>2.7298553685449747E-3</v>
      </c>
      <c r="CS21" s="22">
        <f t="shared" si="13"/>
        <v>2.7327451608909316E-3</v>
      </c>
    </row>
    <row r="22" spans="1:97" x14ac:dyDescent="0.25">
      <c r="A22" s="87" t="s">
        <v>129</v>
      </c>
      <c r="B22" s="87">
        <v>536.98931535999998</v>
      </c>
      <c r="C22" s="87">
        <v>1.6801077070999999</v>
      </c>
      <c r="D22" s="87">
        <v>3924.7788153000001</v>
      </c>
      <c r="E22" s="87">
        <v>113.40604721</v>
      </c>
      <c r="F22" s="87">
        <v>110.00380358</v>
      </c>
      <c r="G22" s="87">
        <v>1.8936557753000001</v>
      </c>
      <c r="H22" s="87">
        <v>178.40096750000001</v>
      </c>
      <c r="I22" s="87">
        <v>3.1275332068999999</v>
      </c>
      <c r="J22" s="87">
        <v>0.43040408569999999</v>
      </c>
      <c r="K22" s="87">
        <v>7.2063648370999998</v>
      </c>
      <c r="L22" s="87">
        <v>0.5200890038</v>
      </c>
      <c r="M22" s="87">
        <v>0.54038208210000005</v>
      </c>
      <c r="N22" s="87">
        <v>0.291564029</v>
      </c>
      <c r="O22" s="25"/>
      <c r="P22" s="27" t="s">
        <v>129</v>
      </c>
      <c r="Q22" s="86">
        <v>0</v>
      </c>
      <c r="R22" s="27">
        <v>0</v>
      </c>
      <c r="S22" s="25">
        <v>0.52151213388603102</v>
      </c>
      <c r="T22" s="25">
        <v>3.1360940395567298</v>
      </c>
      <c r="U22" s="25">
        <v>3.1360940395567298</v>
      </c>
      <c r="V22" s="25">
        <v>4.2626824243621702</v>
      </c>
      <c r="W22" s="87">
        <v>0.182399230996411</v>
      </c>
      <c r="X22" s="25">
        <v>0.43158027170713897</v>
      </c>
      <c r="Y22" s="25">
        <v>0.54185967249158595</v>
      </c>
      <c r="Z22" s="25">
        <v>0</v>
      </c>
      <c r="AA22" s="25">
        <v>538.45697373744099</v>
      </c>
      <c r="AB22" s="25">
        <v>42.6391634495874</v>
      </c>
      <c r="AC22" s="25">
        <v>3.8450758451601299</v>
      </c>
      <c r="AD22" s="25">
        <v>13.9384056919261</v>
      </c>
      <c r="AE22" s="25">
        <v>0</v>
      </c>
      <c r="AF22" s="87">
        <v>0</v>
      </c>
      <c r="AG22" s="25">
        <v>7.2260849457625502</v>
      </c>
      <c r="AH22" s="25">
        <v>7.2260849457625502</v>
      </c>
      <c r="AI22" s="25">
        <v>31.4841387699311</v>
      </c>
      <c r="AJ22" s="25">
        <v>5.1118018884692704</v>
      </c>
      <c r="AK22" s="25">
        <v>0.31886675858473101</v>
      </c>
      <c r="AL22" s="87">
        <v>0.58349628016061295</v>
      </c>
      <c r="AM22" s="25">
        <v>2.4960180702194101</v>
      </c>
      <c r="AN22" s="25">
        <v>0</v>
      </c>
      <c r="AO22" s="25">
        <v>0.29236149162563801</v>
      </c>
      <c r="AP22" s="25">
        <v>1.6847000974442901</v>
      </c>
      <c r="AQ22" s="25">
        <v>0</v>
      </c>
      <c r="AR22" s="87">
        <v>182.72131285239499</v>
      </c>
      <c r="AS22" s="25">
        <v>3541.9632531401899</v>
      </c>
      <c r="AT22" s="25">
        <v>362.06710615806003</v>
      </c>
      <c r="AU22" s="25">
        <v>3935.5144980681898</v>
      </c>
      <c r="AV22" s="25">
        <v>0</v>
      </c>
      <c r="AW22" s="25">
        <v>16.473580005467401</v>
      </c>
      <c r="AX22" s="25">
        <v>0</v>
      </c>
      <c r="AY22" s="25">
        <v>67.073506371566907</v>
      </c>
      <c r="AZ22" s="25">
        <v>6.4307599221768194E-2</v>
      </c>
      <c r="BA22" s="25">
        <v>2.2612466806660101E-2</v>
      </c>
      <c r="BB22" s="25">
        <v>85.066975313745303</v>
      </c>
      <c r="BC22" s="25">
        <v>2.8899821866543201E-2</v>
      </c>
      <c r="BD22" s="25">
        <v>0</v>
      </c>
      <c r="BE22" s="25">
        <v>4.1915852444650101E-3</v>
      </c>
      <c r="BF22" s="25">
        <v>113.71334950260901</v>
      </c>
      <c r="BG22" s="25">
        <v>110.301799990658</v>
      </c>
      <c r="BH22" s="25">
        <v>3.4115495119518</v>
      </c>
      <c r="BI22" s="25">
        <v>0</v>
      </c>
      <c r="BJ22" s="25">
        <v>0</v>
      </c>
      <c r="BK22" s="25">
        <v>0.45125486852185598</v>
      </c>
      <c r="BL22" s="25">
        <v>0</v>
      </c>
      <c r="BM22" s="25">
        <v>4.8423576624392997</v>
      </c>
      <c r="BN22" s="25">
        <v>0</v>
      </c>
      <c r="BO22" s="25">
        <v>0.12585767555680399</v>
      </c>
      <c r="BP22" s="25">
        <v>19.369500487772601</v>
      </c>
      <c r="BQ22" s="25">
        <v>4.6346997934366199</v>
      </c>
      <c r="BR22" s="25">
        <v>0</v>
      </c>
      <c r="BS22" s="25">
        <v>0.325401300616742</v>
      </c>
      <c r="BT22" s="25">
        <v>4.4120886588733298E-4</v>
      </c>
      <c r="BU22" s="25">
        <v>1.8988258086277801</v>
      </c>
      <c r="BV22" s="25">
        <v>36.505611302256099</v>
      </c>
      <c r="BW22" s="25">
        <v>0</v>
      </c>
      <c r="BX22" s="25">
        <v>6.5242490156605298E-2</v>
      </c>
      <c r="BY22" s="25">
        <v>5.5896660176261603</v>
      </c>
      <c r="BZ22" s="87">
        <v>0</v>
      </c>
      <c r="CA22" s="25">
        <v>0.48854820458010201</v>
      </c>
      <c r="CB22" s="25">
        <v>178.88903454091499</v>
      </c>
      <c r="CC22" s="25">
        <v>4.5649800445283999</v>
      </c>
      <c r="CE22" s="34">
        <f t="shared" si="0"/>
        <v>8.000005789684083E-3</v>
      </c>
      <c r="CG22" s="22">
        <f t="shared" si="1"/>
        <v>2.7331239848917429E-3</v>
      </c>
      <c r="CH22" s="22">
        <f t="shared" si="2"/>
        <v>2.7333904397218592E-3</v>
      </c>
      <c r="CI22" s="22">
        <f t="shared" si="3"/>
        <v>2.7353599459767472E-3</v>
      </c>
      <c r="CJ22" s="22">
        <f t="shared" si="4"/>
        <v>2.7097522589775219E-3</v>
      </c>
      <c r="CK22" s="22">
        <f t="shared" si="5"/>
        <v>2.7089646081308828E-3</v>
      </c>
      <c r="CL22" s="22">
        <f t="shared" si="6"/>
        <v>2.7301864442395461E-3</v>
      </c>
      <c r="CM22" s="22">
        <f t="shared" si="7"/>
        <v>2.7357869621137806E-3</v>
      </c>
      <c r="CN22" s="22">
        <f t="shared" si="8"/>
        <v>2.7372475655391615E-3</v>
      </c>
      <c r="CO22" s="22">
        <f t="shared" si="9"/>
        <v>2.7327482387302523E-3</v>
      </c>
      <c r="CP22" s="22">
        <f t="shared" si="10"/>
        <v>2.7364849141451849E-3</v>
      </c>
      <c r="CQ22" s="22">
        <f t="shared" si="11"/>
        <v>2.7363202752471081E-3</v>
      </c>
      <c r="CR22" s="22">
        <f t="shared" si="12"/>
        <v>2.7343437921623554E-3</v>
      </c>
      <c r="CS22" s="22">
        <f t="shared" si="13"/>
        <v>2.7351200639294652E-3</v>
      </c>
    </row>
    <row r="23" spans="1:97" x14ac:dyDescent="0.25">
      <c r="A23" s="87" t="s">
        <v>22</v>
      </c>
      <c r="B23" s="87">
        <v>790.86619224000003</v>
      </c>
      <c r="C23" s="87">
        <v>2.4744217500999999</v>
      </c>
      <c r="D23" s="87">
        <v>3864.6551636999998</v>
      </c>
      <c r="E23" s="87">
        <v>102.33946005</v>
      </c>
      <c r="F23" s="87">
        <v>99.268901753999998</v>
      </c>
      <c r="G23" s="87">
        <v>2.7889309791999999</v>
      </c>
      <c r="H23" s="87">
        <v>158.71347947000001</v>
      </c>
      <c r="I23" s="87">
        <v>2.7937365977000002</v>
      </c>
      <c r="J23" s="87">
        <v>0.38446774690000002</v>
      </c>
      <c r="K23" s="87">
        <v>6.4372410615</v>
      </c>
      <c r="L23" s="87">
        <v>0.46458073750000001</v>
      </c>
      <c r="M23" s="87">
        <v>0.48270796739999999</v>
      </c>
      <c r="N23" s="87">
        <v>0.26044586720000001</v>
      </c>
      <c r="O23" s="25"/>
      <c r="P23" s="27" t="s">
        <v>22</v>
      </c>
      <c r="Q23" s="86">
        <v>0</v>
      </c>
      <c r="R23" s="27">
        <v>0</v>
      </c>
      <c r="S23" s="25">
        <v>0.46584573233698001</v>
      </c>
      <c r="T23" s="25">
        <v>2.80134080262971</v>
      </c>
      <c r="U23" s="25">
        <v>2.80134080262971</v>
      </c>
      <c r="V23" s="25">
        <v>3.7912186620116</v>
      </c>
      <c r="W23" s="87">
        <v>0.162226146993762</v>
      </c>
      <c r="X23" s="25">
        <v>0.38551046694205598</v>
      </c>
      <c r="Y23" s="25">
        <v>0.48402102662310298</v>
      </c>
      <c r="Z23" s="25">
        <v>0</v>
      </c>
      <c r="AA23" s="25">
        <v>793.01754224154899</v>
      </c>
      <c r="AB23" s="25">
        <v>37.923066927057</v>
      </c>
      <c r="AC23" s="25">
        <v>3.4197910049106501</v>
      </c>
      <c r="AD23" s="25">
        <v>12.396712222491701</v>
      </c>
      <c r="AE23" s="25">
        <v>0</v>
      </c>
      <c r="AF23" s="87">
        <v>0</v>
      </c>
      <c r="AG23" s="25">
        <v>6.4547594297730999</v>
      </c>
      <c r="AH23" s="25">
        <v>6.4547594297730999</v>
      </c>
      <c r="AI23" s="25">
        <v>31.001340504968599</v>
      </c>
      <c r="AJ23" s="25">
        <v>4.5463919507105999</v>
      </c>
      <c r="AK23" s="25">
        <v>0.28359982880300499</v>
      </c>
      <c r="AL23" s="87">
        <v>0.51895581850924399</v>
      </c>
      <c r="AM23" s="25">
        <v>2.2199385241651899</v>
      </c>
      <c r="AN23" s="25">
        <v>0</v>
      </c>
      <c r="AO23" s="25">
        <v>0.26115184966997801</v>
      </c>
      <c r="AP23" s="25">
        <v>2.4811568480849999</v>
      </c>
      <c r="AQ23" s="25">
        <v>0</v>
      </c>
      <c r="AR23" s="87">
        <v>162.55449783450999</v>
      </c>
      <c r="AS23" s="25">
        <v>3487.6502062181298</v>
      </c>
      <c r="AT23" s="25">
        <v>356.51562503149802</v>
      </c>
      <c r="AU23" s="25">
        <v>3875.1671717546001</v>
      </c>
      <c r="AV23" s="25">
        <v>0</v>
      </c>
      <c r="AW23" s="25">
        <v>14.651469206627601</v>
      </c>
      <c r="AX23" s="25">
        <v>0</v>
      </c>
      <c r="AY23" s="25">
        <v>59.654919095272703</v>
      </c>
      <c r="AZ23" s="25">
        <v>5.8031363340443197E-2</v>
      </c>
      <c r="BA23" s="25">
        <v>2.04055217094638E-2</v>
      </c>
      <c r="BB23" s="25">
        <v>76.764491296703397</v>
      </c>
      <c r="BC23" s="25">
        <v>2.6079258046594601E-2</v>
      </c>
      <c r="BD23" s="25">
        <v>0</v>
      </c>
      <c r="BE23" s="25">
        <v>3.7824786632274501E-3</v>
      </c>
      <c r="BF23" s="25">
        <v>102.61529743394</v>
      </c>
      <c r="BG23" s="25">
        <v>99.536382778385402</v>
      </c>
      <c r="BH23" s="25">
        <v>3.0789146555553599</v>
      </c>
      <c r="BI23" s="25">
        <v>0</v>
      </c>
      <c r="BJ23" s="25">
        <v>0</v>
      </c>
      <c r="BK23" s="25">
        <v>0.407213547865098</v>
      </c>
      <c r="BL23" s="25">
        <v>0</v>
      </c>
      <c r="BM23" s="25">
        <v>4.3697614487673304</v>
      </c>
      <c r="BN23" s="25">
        <v>0</v>
      </c>
      <c r="BO23" s="25">
        <v>0.113573981249689</v>
      </c>
      <c r="BP23" s="25">
        <v>17.479006096330899</v>
      </c>
      <c r="BQ23" s="25">
        <v>4.1220670819331398</v>
      </c>
      <c r="BR23" s="25">
        <v>0</v>
      </c>
      <c r="BS23" s="25">
        <v>0.29363963133208698</v>
      </c>
      <c r="BT23" s="25">
        <v>3.98154377100591E-4</v>
      </c>
      <c r="BU23" s="25">
        <v>2.79652550092869</v>
      </c>
      <c r="BV23" s="25">
        <v>32.467922258162801</v>
      </c>
      <c r="BW23" s="25">
        <v>0</v>
      </c>
      <c r="BX23" s="25">
        <v>5.8026703848952102E-2</v>
      </c>
      <c r="BY23" s="25">
        <v>4.9713857486622102</v>
      </c>
      <c r="BZ23" s="87">
        <v>0</v>
      </c>
      <c r="CA23" s="25">
        <v>0.43451343339750897</v>
      </c>
      <c r="CB23" s="25">
        <v>159.145359658724</v>
      </c>
      <c r="CC23" s="25">
        <v>4.0600581443242403</v>
      </c>
      <c r="CE23" s="34">
        <f t="shared" si="0"/>
        <v>8.000000807947551E-3</v>
      </c>
      <c r="CG23" s="22">
        <f t="shared" si="1"/>
        <v>2.7202452483847022E-3</v>
      </c>
      <c r="CH23" s="22">
        <f t="shared" si="2"/>
        <v>2.7218876429322774E-3</v>
      </c>
      <c r="CI23" s="22">
        <f t="shared" si="3"/>
        <v>2.7200377806893801E-3</v>
      </c>
      <c r="CJ23" s="22">
        <f t="shared" si="4"/>
        <v>2.6953179526766594E-3</v>
      </c>
      <c r="CK23" s="22">
        <f t="shared" si="5"/>
        <v>2.6945097574289016E-3</v>
      </c>
      <c r="CL23" s="22">
        <f t="shared" si="6"/>
        <v>2.7230941838756457E-3</v>
      </c>
      <c r="CM23" s="22">
        <f t="shared" si="7"/>
        <v>2.7211311236209662E-3</v>
      </c>
      <c r="CN23" s="22">
        <f t="shared" si="8"/>
        <v>2.7218761195919928E-3</v>
      </c>
      <c r="CO23" s="22">
        <f t="shared" si="9"/>
        <v>2.7121131758476948E-3</v>
      </c>
      <c r="CP23" s="22">
        <f t="shared" si="10"/>
        <v>2.7214093904101557E-3</v>
      </c>
      <c r="CQ23" s="22">
        <f t="shared" si="11"/>
        <v>2.7228740558362143E-3</v>
      </c>
      <c r="CR23" s="22">
        <f t="shared" si="12"/>
        <v>2.7201938061546605E-3</v>
      </c>
      <c r="CS23" s="22">
        <f t="shared" si="13"/>
        <v>2.7106687372998746E-3</v>
      </c>
    </row>
    <row r="24" spans="1:97" x14ac:dyDescent="0.25">
      <c r="A24" s="87" t="s">
        <v>23</v>
      </c>
      <c r="B24" s="87">
        <v>2647.2498356999999</v>
      </c>
      <c r="C24" s="87">
        <v>8.2825794976000005</v>
      </c>
      <c r="D24" s="87">
        <v>10345.925544</v>
      </c>
      <c r="E24" s="87">
        <v>247.35246609999999</v>
      </c>
      <c r="F24" s="87">
        <v>239.93021353</v>
      </c>
      <c r="G24" s="87">
        <v>9.3353280196000004</v>
      </c>
      <c r="H24" s="87">
        <v>380.92698435</v>
      </c>
      <c r="I24" s="87">
        <v>6.6829026965000002</v>
      </c>
      <c r="J24" s="87">
        <v>0.91968603900000001</v>
      </c>
      <c r="K24" s="87">
        <v>15.398536742999999</v>
      </c>
      <c r="L24" s="87">
        <v>1.1113244783</v>
      </c>
      <c r="M24" s="87">
        <v>1.1546866600000001</v>
      </c>
      <c r="N24" s="87">
        <v>0.62301306069999995</v>
      </c>
      <c r="O24" s="25"/>
      <c r="P24" s="27" t="s">
        <v>23</v>
      </c>
      <c r="Q24" s="86">
        <v>0</v>
      </c>
      <c r="R24" s="27">
        <v>0</v>
      </c>
      <c r="S24" s="25">
        <v>1.11434627896393</v>
      </c>
      <c r="T24" s="25">
        <v>6.7010903578485799</v>
      </c>
      <c r="U24" s="25">
        <v>6.7010903578485799</v>
      </c>
      <c r="V24" s="25">
        <v>9.1012714591345691</v>
      </c>
      <c r="W24" s="87">
        <v>0.38944348715566501</v>
      </c>
      <c r="X24" s="25">
        <v>0.92218700895198302</v>
      </c>
      <c r="Y24" s="25">
        <v>1.1578227475885801</v>
      </c>
      <c r="Z24" s="25">
        <v>0</v>
      </c>
      <c r="AA24" s="25">
        <v>2654.44884694962</v>
      </c>
      <c r="AB24" s="25">
        <v>91.038932434755594</v>
      </c>
      <c r="AC24" s="25">
        <v>8.2096160691175406</v>
      </c>
      <c r="AD24" s="25">
        <v>29.759866789640601</v>
      </c>
      <c r="AE24" s="25">
        <v>0</v>
      </c>
      <c r="AF24" s="87">
        <v>0</v>
      </c>
      <c r="AG24" s="25">
        <v>15.440399851547699</v>
      </c>
      <c r="AH24" s="25">
        <v>15.440399851547699</v>
      </c>
      <c r="AI24" s="25">
        <v>82.992536000925895</v>
      </c>
      <c r="AJ24" s="25">
        <v>10.9141685601437</v>
      </c>
      <c r="AK24" s="25">
        <v>0.68080998571609397</v>
      </c>
      <c r="AL24" s="87">
        <v>1.24582006323644</v>
      </c>
      <c r="AM24" s="25">
        <v>5.3292245237498301</v>
      </c>
      <c r="AN24" s="25">
        <v>0</v>
      </c>
      <c r="AO24" s="25">
        <v>0.62470806238404497</v>
      </c>
      <c r="AP24" s="25">
        <v>8.3050870231540408</v>
      </c>
      <c r="AQ24" s="25">
        <v>0</v>
      </c>
      <c r="AR24" s="87">
        <v>390.14569049311802</v>
      </c>
      <c r="AS24" s="25">
        <v>9336.6557338999191</v>
      </c>
      <c r="AT24" s="25">
        <v>954.41364662885803</v>
      </c>
      <c r="AU24" s="25">
        <v>10374.061916529699</v>
      </c>
      <c r="AV24" s="25">
        <v>0</v>
      </c>
      <c r="AW24" s="25">
        <v>35.172542478656503</v>
      </c>
      <c r="AX24" s="25">
        <v>0</v>
      </c>
      <c r="AY24" s="25">
        <v>143.208613218935</v>
      </c>
      <c r="AZ24" s="25">
        <v>0.14025974187183399</v>
      </c>
      <c r="BA24" s="25">
        <v>4.9319537845092201E-2</v>
      </c>
      <c r="BB24" s="25">
        <v>185.53749172440001</v>
      </c>
      <c r="BC24" s="25">
        <v>6.3032709711910995E-2</v>
      </c>
      <c r="BD24" s="25">
        <v>0</v>
      </c>
      <c r="BE24" s="25">
        <v>9.1421849942404203E-3</v>
      </c>
      <c r="BF24" s="25">
        <v>248.019020779702</v>
      </c>
      <c r="BG24" s="25">
        <v>240.57659023731</v>
      </c>
      <c r="BH24" s="25">
        <v>7.4424305423921098</v>
      </c>
      <c r="BI24" s="25">
        <v>0</v>
      </c>
      <c r="BJ24" s="25">
        <v>0</v>
      </c>
      <c r="BK24" s="25">
        <v>0.98422527566042095</v>
      </c>
      <c r="BL24" s="25">
        <v>0</v>
      </c>
      <c r="BM24" s="25">
        <v>10.5615810778396</v>
      </c>
      <c r="BN24" s="25">
        <v>0</v>
      </c>
      <c r="BO24" s="25">
        <v>0.274504972194205</v>
      </c>
      <c r="BP24" s="25">
        <v>42.246351243682298</v>
      </c>
      <c r="BQ24" s="25">
        <v>9.8955150445812006</v>
      </c>
      <c r="BR24" s="25">
        <v>0</v>
      </c>
      <c r="BS24" s="25">
        <v>0.70971944377387197</v>
      </c>
      <c r="BT24" s="25">
        <v>9.6232533628752602E-4</v>
      </c>
      <c r="BU24" s="25">
        <v>9.3607225890198702</v>
      </c>
      <c r="BV24" s="25">
        <v>77.943217770097704</v>
      </c>
      <c r="BW24" s="25">
        <v>0</v>
      </c>
      <c r="BX24" s="25">
        <v>0.13930478285355599</v>
      </c>
      <c r="BY24" s="25">
        <v>11.934389772814599</v>
      </c>
      <c r="BZ24" s="87">
        <v>0</v>
      </c>
      <c r="CA24" s="25">
        <v>1.04309451817721</v>
      </c>
      <c r="CB24" s="25">
        <v>381.96298363619297</v>
      </c>
      <c r="CC24" s="25">
        <v>9.7466610299435104</v>
      </c>
      <c r="CE24" s="34">
        <f t="shared" si="0"/>
        <v>8.000003920228026E-3</v>
      </c>
      <c r="CG24" s="22">
        <f t="shared" si="1"/>
        <v>2.7194302375757708E-3</v>
      </c>
      <c r="CH24" s="22">
        <f t="shared" si="2"/>
        <v>2.7174536097796863E-3</v>
      </c>
      <c r="CI24" s="22">
        <f t="shared" si="3"/>
        <v>2.7195607014605882E-3</v>
      </c>
      <c r="CJ24" s="22">
        <f t="shared" si="4"/>
        <v>2.69475655614665E-3</v>
      </c>
      <c r="CK24" s="22">
        <f t="shared" si="5"/>
        <v>2.6940196392947263E-3</v>
      </c>
      <c r="CL24" s="22">
        <f t="shared" si="6"/>
        <v>2.720265358276928E-3</v>
      </c>
      <c r="CM24" s="22">
        <f t="shared" si="7"/>
        <v>2.7196794366268567E-3</v>
      </c>
      <c r="CN24" s="22">
        <f t="shared" si="8"/>
        <v>2.7215211973840281E-3</v>
      </c>
      <c r="CO24" s="22">
        <f t="shared" si="9"/>
        <v>2.7193736187431806E-3</v>
      </c>
      <c r="CP24" s="22">
        <f t="shared" si="10"/>
        <v>2.7186419882869986E-3</v>
      </c>
      <c r="CQ24" s="22">
        <f t="shared" si="11"/>
        <v>2.7190984477840825E-3</v>
      </c>
      <c r="CR24" s="22">
        <f t="shared" si="12"/>
        <v>2.7159641634553673E-3</v>
      </c>
      <c r="CS24" s="22">
        <f t="shared" si="13"/>
        <v>2.7206519268481474E-3</v>
      </c>
    </row>
    <row r="25" spans="1:97" x14ac:dyDescent="0.25">
      <c r="A25" s="87" t="s">
        <v>24</v>
      </c>
      <c r="B25" s="87">
        <v>1077.588794</v>
      </c>
      <c r="C25" s="87">
        <v>3.3715058116000001</v>
      </c>
      <c r="D25" s="87">
        <v>4421.0893157999999</v>
      </c>
      <c r="E25" s="87">
        <v>109.2744663</v>
      </c>
      <c r="F25" s="87">
        <v>105.9955873</v>
      </c>
      <c r="G25" s="87">
        <v>3.8000360295000002</v>
      </c>
      <c r="H25" s="87">
        <v>168.26492748000001</v>
      </c>
      <c r="I25" s="87">
        <v>2.9609178079</v>
      </c>
      <c r="J25" s="87">
        <v>0.40747484950000001</v>
      </c>
      <c r="K25" s="87">
        <v>6.8224548138000003</v>
      </c>
      <c r="L25" s="87">
        <v>0.49238191640000001</v>
      </c>
      <c r="M25" s="87">
        <v>0.51159390630000001</v>
      </c>
      <c r="N25" s="87">
        <v>0.2760313224</v>
      </c>
      <c r="O25" s="25"/>
      <c r="P25" s="27" t="s">
        <v>24</v>
      </c>
      <c r="Q25" s="86">
        <v>0</v>
      </c>
      <c r="R25" s="27">
        <v>0</v>
      </c>
      <c r="S25" s="25">
        <v>0.49372212313305802</v>
      </c>
      <c r="T25" s="25">
        <v>2.9689713159832798</v>
      </c>
      <c r="U25" s="25">
        <v>2.9689713159832798</v>
      </c>
      <c r="V25" s="25">
        <v>4.0194537899662599</v>
      </c>
      <c r="W25" s="87">
        <v>0.17199345132234201</v>
      </c>
      <c r="X25" s="25">
        <v>0.40858179711342102</v>
      </c>
      <c r="Y25" s="25">
        <v>0.51298625328883396</v>
      </c>
      <c r="Z25" s="25">
        <v>0</v>
      </c>
      <c r="AA25" s="25">
        <v>1080.52084541829</v>
      </c>
      <c r="AB25" s="25">
        <v>40.2061662991388</v>
      </c>
      <c r="AC25" s="25">
        <v>3.6256688381824902</v>
      </c>
      <c r="AD25" s="25">
        <v>13.1430420846544</v>
      </c>
      <c r="AE25" s="25">
        <v>0</v>
      </c>
      <c r="AF25" s="87">
        <v>0</v>
      </c>
      <c r="AG25" s="25">
        <v>6.8410226822823699</v>
      </c>
      <c r="AH25" s="25">
        <v>6.8410226822823699</v>
      </c>
      <c r="AI25" s="25">
        <v>35.464949375992703</v>
      </c>
      <c r="AJ25" s="25">
        <v>4.8201066355019497</v>
      </c>
      <c r="AK25" s="25">
        <v>0.30067084146158601</v>
      </c>
      <c r="AL25" s="87">
        <v>0.55019828861948805</v>
      </c>
      <c r="AM25" s="25">
        <v>2.35358802005954</v>
      </c>
      <c r="AN25" s="25">
        <v>0</v>
      </c>
      <c r="AO25" s="25">
        <v>0.276779113310341</v>
      </c>
      <c r="AP25" s="25">
        <v>3.3806705973864202</v>
      </c>
      <c r="AQ25" s="25">
        <v>0</v>
      </c>
      <c r="AR25" s="87">
        <v>172.33684771683801</v>
      </c>
      <c r="AS25" s="25">
        <v>3989.8049441807302</v>
      </c>
      <c r="AT25" s="25">
        <v>407.84623758285198</v>
      </c>
      <c r="AU25" s="25">
        <v>4433.1161311395799</v>
      </c>
      <c r="AV25" s="25">
        <v>0</v>
      </c>
      <c r="AW25" s="25">
        <v>15.533520184885599</v>
      </c>
      <c r="AX25" s="25">
        <v>0</v>
      </c>
      <c r="AY25" s="25">
        <v>63.246251765806299</v>
      </c>
      <c r="AZ25" s="25">
        <v>6.1963642437870899E-2</v>
      </c>
      <c r="BA25" s="25">
        <v>2.1788198046704899E-2</v>
      </c>
      <c r="BB25" s="25">
        <v>81.966235966203101</v>
      </c>
      <c r="BC25" s="25">
        <v>2.7846402252021299E-2</v>
      </c>
      <c r="BD25" s="25">
        <v>0</v>
      </c>
      <c r="BE25" s="25">
        <v>4.0387336538853704E-3</v>
      </c>
      <c r="BF25" s="25">
        <v>109.56905337958</v>
      </c>
      <c r="BG25" s="25">
        <v>106.28124953008999</v>
      </c>
      <c r="BH25" s="25">
        <v>3.2878038494904498</v>
      </c>
      <c r="BI25" s="25">
        <v>0</v>
      </c>
      <c r="BJ25" s="25">
        <v>0</v>
      </c>
      <c r="BK25" s="25">
        <v>0.43480721537503297</v>
      </c>
      <c r="BL25" s="25">
        <v>0</v>
      </c>
      <c r="BM25" s="25">
        <v>4.6658638368138803</v>
      </c>
      <c r="BN25" s="25">
        <v>0</v>
      </c>
      <c r="BO25" s="25">
        <v>0.121270032342906</v>
      </c>
      <c r="BP25" s="25">
        <v>18.663472185386599</v>
      </c>
      <c r="BQ25" s="25">
        <v>4.3702305799462504</v>
      </c>
      <c r="BR25" s="25">
        <v>0</v>
      </c>
      <c r="BS25" s="25">
        <v>0.31353818209075301</v>
      </c>
      <c r="BT25" s="25">
        <v>4.2513548718287899E-4</v>
      </c>
      <c r="BU25" s="25">
        <v>3.8103719814414898</v>
      </c>
      <c r="BV25" s="25">
        <v>34.422639868538703</v>
      </c>
      <c r="BW25" s="25">
        <v>0</v>
      </c>
      <c r="BX25" s="25">
        <v>6.1521162508321299E-2</v>
      </c>
      <c r="BY25" s="25">
        <v>5.2706800233299704</v>
      </c>
      <c r="BZ25" s="87">
        <v>0</v>
      </c>
      <c r="CA25" s="25">
        <v>0.46066874110597</v>
      </c>
      <c r="CB25" s="25">
        <v>168.72272084194501</v>
      </c>
      <c r="CC25" s="25">
        <v>4.3044881212144004</v>
      </c>
      <c r="CE25" s="34">
        <f t="shared" si="0"/>
        <v>8.0000045852342931E-3</v>
      </c>
      <c r="CG25" s="22">
        <f t="shared" si="1"/>
        <v>2.7209371836600868E-3</v>
      </c>
      <c r="CH25" s="22">
        <f t="shared" si="2"/>
        <v>2.7183063884652814E-3</v>
      </c>
      <c r="CI25" s="22">
        <f t="shared" si="3"/>
        <v>2.7203285164583389E-3</v>
      </c>
      <c r="CJ25" s="22">
        <f t="shared" si="4"/>
        <v>2.6958455122649055E-3</v>
      </c>
      <c r="CK25" s="22">
        <f t="shared" si="5"/>
        <v>2.6950388913972944E-3</v>
      </c>
      <c r="CL25" s="22">
        <f t="shared" si="6"/>
        <v>2.7199615638511718E-3</v>
      </c>
      <c r="CM25" s="22">
        <f t="shared" si="7"/>
        <v>2.720670128951305E-3</v>
      </c>
      <c r="CN25" s="22">
        <f t="shared" si="8"/>
        <v>2.7199363865461788E-3</v>
      </c>
      <c r="CO25" s="22">
        <f t="shared" si="9"/>
        <v>2.7166035272589394E-3</v>
      </c>
      <c r="CP25" s="22">
        <f t="shared" si="10"/>
        <v>2.7215817457393412E-3</v>
      </c>
      <c r="CQ25" s="22">
        <f t="shared" si="11"/>
        <v>2.7218845542841988E-3</v>
      </c>
      <c r="CR25" s="22">
        <f t="shared" si="12"/>
        <v>2.7215863435587364E-3</v>
      </c>
      <c r="CS25" s="22">
        <f t="shared" si="13"/>
        <v>2.7090799110738718E-3</v>
      </c>
    </row>
    <row r="26" spans="1:97" x14ac:dyDescent="0.25">
      <c r="A26" s="87" t="s">
        <v>25</v>
      </c>
      <c r="B26" s="87">
        <v>3932.2762593000002</v>
      </c>
      <c r="C26" s="87">
        <v>12.303103739999999</v>
      </c>
      <c r="D26" s="87">
        <v>14974.532986</v>
      </c>
      <c r="E26" s="87">
        <v>354.27154394000002</v>
      </c>
      <c r="F26" s="87">
        <v>343.64084560999999</v>
      </c>
      <c r="G26" s="87">
        <v>13.866874961000001</v>
      </c>
      <c r="H26" s="87">
        <v>544.61404822999998</v>
      </c>
      <c r="I26" s="87">
        <v>9.5583726383999998</v>
      </c>
      <c r="J26" s="87">
        <v>1.3154017452</v>
      </c>
      <c r="K26" s="87">
        <v>22.024105239000001</v>
      </c>
      <c r="L26" s="87">
        <v>1.5894969535000001</v>
      </c>
      <c r="M26" s="87">
        <v>1.6515166948</v>
      </c>
      <c r="N26" s="87">
        <v>0.8910785121</v>
      </c>
      <c r="O26" s="25"/>
      <c r="P26" s="27" t="s">
        <v>25</v>
      </c>
      <c r="Q26" s="86">
        <v>0</v>
      </c>
      <c r="R26" s="27">
        <v>0</v>
      </c>
      <c r="S26" s="25">
        <v>1.59382194614004</v>
      </c>
      <c r="T26" s="25">
        <v>9.5843680553919892</v>
      </c>
      <c r="U26" s="25">
        <v>9.5843680553919892</v>
      </c>
      <c r="V26" s="25">
        <v>13.0118113475421</v>
      </c>
      <c r="W26" s="87">
        <v>0.556775404593431</v>
      </c>
      <c r="X26" s="25">
        <v>1.31898144951291</v>
      </c>
      <c r="Y26" s="25">
        <v>1.6560066793125101</v>
      </c>
      <c r="Z26" s="25">
        <v>0</v>
      </c>
      <c r="AA26" s="25">
        <v>3942.96833143405</v>
      </c>
      <c r="AB26" s="25">
        <v>130.155146987482</v>
      </c>
      <c r="AC26" s="25">
        <v>11.737017040134599</v>
      </c>
      <c r="AD26" s="25">
        <v>42.546678009530801</v>
      </c>
      <c r="AE26" s="25">
        <v>0</v>
      </c>
      <c r="AF26" s="87">
        <v>0</v>
      </c>
      <c r="AG26" s="25">
        <v>22.083990621279401</v>
      </c>
      <c r="AH26" s="25">
        <v>22.083990621279401</v>
      </c>
      <c r="AI26" s="25">
        <v>120.122096311116</v>
      </c>
      <c r="AJ26" s="25">
        <v>15.6036495901607</v>
      </c>
      <c r="AK26" s="25">
        <v>0.97333327099760103</v>
      </c>
      <c r="AL26" s="87">
        <v>1.7811136580868301</v>
      </c>
      <c r="AM26" s="25">
        <v>7.6190427745388201</v>
      </c>
      <c r="AN26" s="25">
        <v>0</v>
      </c>
      <c r="AO26" s="25">
        <v>0.89350437356422896</v>
      </c>
      <c r="AP26" s="25">
        <v>12.336555144650699</v>
      </c>
      <c r="AQ26" s="25">
        <v>0</v>
      </c>
      <c r="AR26" s="87">
        <v>557.79517075348394</v>
      </c>
      <c r="AS26" s="25">
        <v>13513.7256819502</v>
      </c>
      <c r="AT26" s="25">
        <v>1381.40204902858</v>
      </c>
      <c r="AU26" s="25">
        <v>15015.249827289899</v>
      </c>
      <c r="AV26" s="25">
        <v>0</v>
      </c>
      <c r="AW26" s="25">
        <v>50.285206277997297</v>
      </c>
      <c r="AX26" s="25">
        <v>0</v>
      </c>
      <c r="AY26" s="25">
        <v>204.74081356417599</v>
      </c>
      <c r="AZ26" s="25">
        <v>0.200887577285779</v>
      </c>
      <c r="BA26" s="25">
        <v>7.0637930543384103E-2</v>
      </c>
      <c r="BB26" s="25">
        <v>265.736601795664</v>
      </c>
      <c r="BC26" s="25">
        <v>9.0278704035009302E-2</v>
      </c>
      <c r="BD26" s="25">
        <v>0</v>
      </c>
      <c r="BE26" s="25">
        <v>1.30938832696748E-2</v>
      </c>
      <c r="BF26" s="25">
        <v>355.22607662349401</v>
      </c>
      <c r="BG26" s="25">
        <v>344.566469856737</v>
      </c>
      <c r="BH26" s="25">
        <v>10.6596067667565</v>
      </c>
      <c r="BI26" s="25">
        <v>0</v>
      </c>
      <c r="BJ26" s="25">
        <v>0</v>
      </c>
      <c r="BK26" s="25">
        <v>1.4096575281778201</v>
      </c>
      <c r="BL26" s="25">
        <v>0</v>
      </c>
      <c r="BM26" s="25">
        <v>15.126859927027001</v>
      </c>
      <c r="BN26" s="25">
        <v>0</v>
      </c>
      <c r="BO26" s="25">
        <v>0.39316065554434798</v>
      </c>
      <c r="BP26" s="25">
        <v>60.507416094842803</v>
      </c>
      <c r="BQ26" s="25">
        <v>14.1473227690069</v>
      </c>
      <c r="BR26" s="25">
        <v>0</v>
      </c>
      <c r="BS26" s="25">
        <v>1.0164974712985699</v>
      </c>
      <c r="BT26" s="25">
        <v>1.37828904809934E-3</v>
      </c>
      <c r="BU26" s="25">
        <v>13.9045666379404</v>
      </c>
      <c r="BV26" s="25">
        <v>111.433334483403</v>
      </c>
      <c r="BW26" s="25">
        <v>0</v>
      </c>
      <c r="BX26" s="25">
        <v>0.19915671599769999</v>
      </c>
      <c r="BY26" s="25">
        <v>17.062266049570699</v>
      </c>
      <c r="BZ26" s="87">
        <v>0</v>
      </c>
      <c r="CA26" s="25">
        <v>1.4912857511466699</v>
      </c>
      <c r="CB26" s="25">
        <v>546.09527015988897</v>
      </c>
      <c r="CC26" s="25">
        <v>13.9344838842116</v>
      </c>
      <c r="CE26" s="34">
        <f t="shared" si="0"/>
        <v>8.0000065062385203E-3</v>
      </c>
      <c r="CG26" s="22">
        <f t="shared" si="1"/>
        <v>2.7190541632883983E-3</v>
      </c>
      <c r="CH26" s="22">
        <f t="shared" si="2"/>
        <v>2.7189403062531569E-3</v>
      </c>
      <c r="CI26" s="22">
        <f t="shared" si="3"/>
        <v>2.7190725298722909E-3</v>
      </c>
      <c r="CJ26" s="22">
        <f t="shared" si="4"/>
        <v>2.6943532434985954E-3</v>
      </c>
      <c r="CK26" s="22">
        <f t="shared" si="5"/>
        <v>2.6935804010548622E-3</v>
      </c>
      <c r="CL26" s="22">
        <f t="shared" si="6"/>
        <v>2.7181089500270018E-3</v>
      </c>
      <c r="CM26" s="22">
        <f t="shared" si="7"/>
        <v>2.7197644546683502E-3</v>
      </c>
      <c r="CN26" s="22">
        <f t="shared" si="8"/>
        <v>2.7196488330612743E-3</v>
      </c>
      <c r="CO26" s="22">
        <f t="shared" si="9"/>
        <v>2.7213771959575112E-3</v>
      </c>
      <c r="CP26" s="22">
        <f t="shared" si="10"/>
        <v>2.7190835509338326E-3</v>
      </c>
      <c r="CQ26" s="22">
        <f t="shared" si="11"/>
        <v>2.7209820254870576E-3</v>
      </c>
      <c r="CR26" s="22">
        <f t="shared" si="12"/>
        <v>2.7187036780478256E-3</v>
      </c>
      <c r="CS26" s="22">
        <f t="shared" si="13"/>
        <v>2.7223880177650647E-3</v>
      </c>
    </row>
    <row r="27" spans="1:97" x14ac:dyDescent="0.25">
      <c r="A27" s="87" t="s">
        <v>26</v>
      </c>
      <c r="B27" s="87">
        <v>3569.6198723000002</v>
      </c>
      <c r="C27" s="87">
        <v>11.168442712999999</v>
      </c>
      <c r="D27" s="87">
        <v>13809.470117000001</v>
      </c>
      <c r="E27" s="87">
        <v>329.33104693000001</v>
      </c>
      <c r="F27" s="87">
        <v>319.44883334999997</v>
      </c>
      <c r="G27" s="87">
        <v>12.587995465000001</v>
      </c>
      <c r="H27" s="87">
        <v>506.65235066000002</v>
      </c>
      <c r="I27" s="87">
        <v>8.8935187044999999</v>
      </c>
      <c r="J27" s="87">
        <v>1.2239060424999999</v>
      </c>
      <c r="K27" s="87">
        <v>20.492169463</v>
      </c>
      <c r="L27" s="87">
        <v>1.4789359468000001</v>
      </c>
      <c r="M27" s="87">
        <v>1.5366417668000001</v>
      </c>
      <c r="N27" s="87">
        <v>0.82909755789999995</v>
      </c>
      <c r="O27" s="25"/>
      <c r="P27" s="27" t="s">
        <v>26</v>
      </c>
      <c r="Q27" s="86">
        <v>0</v>
      </c>
      <c r="R27" s="27">
        <v>0</v>
      </c>
      <c r="S27" s="25">
        <v>1.4829587396521899</v>
      </c>
      <c r="T27" s="25">
        <v>8.9177135042799591</v>
      </c>
      <c r="U27" s="25">
        <v>8.9177135042799591</v>
      </c>
      <c r="V27" s="25">
        <v>12.104696293891999</v>
      </c>
      <c r="W27" s="87">
        <v>0.51795830999862902</v>
      </c>
      <c r="X27" s="25">
        <v>1.22723479222941</v>
      </c>
      <c r="Y27" s="25">
        <v>1.54082226837995</v>
      </c>
      <c r="Z27" s="25">
        <v>0</v>
      </c>
      <c r="AA27" s="25">
        <v>3579.3280120416398</v>
      </c>
      <c r="AB27" s="25">
        <v>121.081622654236</v>
      </c>
      <c r="AC27" s="25">
        <v>10.9188029195076</v>
      </c>
      <c r="AD27" s="25">
        <v>39.580673331758803</v>
      </c>
      <c r="AE27" s="25">
        <v>0</v>
      </c>
      <c r="AF27" s="87">
        <v>0</v>
      </c>
      <c r="AG27" s="25">
        <v>20.5479008639957</v>
      </c>
      <c r="AH27" s="25">
        <v>20.5479008639957</v>
      </c>
      <c r="AI27" s="25">
        <v>110.776203560244</v>
      </c>
      <c r="AJ27" s="25">
        <v>14.515854617219899</v>
      </c>
      <c r="AK27" s="25">
        <v>0.90547933273433501</v>
      </c>
      <c r="AL27" s="87">
        <v>1.65693576678587</v>
      </c>
      <c r="AM27" s="25">
        <v>7.0878999913547904</v>
      </c>
      <c r="AN27" s="25">
        <v>0</v>
      </c>
      <c r="AO27" s="25">
        <v>0.83135373412234304</v>
      </c>
      <c r="AP27" s="25">
        <v>11.1987883115351</v>
      </c>
      <c r="AQ27" s="25">
        <v>0</v>
      </c>
      <c r="AR27" s="87">
        <v>518.914561351874</v>
      </c>
      <c r="AS27" s="25">
        <v>12462.324439489201</v>
      </c>
      <c r="AT27" s="25">
        <v>1273.9282287385699</v>
      </c>
      <c r="AU27" s="25">
        <v>13847.028871787999</v>
      </c>
      <c r="AV27" s="25">
        <v>0</v>
      </c>
      <c r="AW27" s="25">
        <v>46.779605429912202</v>
      </c>
      <c r="AX27" s="25">
        <v>0</v>
      </c>
      <c r="AY27" s="25">
        <v>190.46779935362301</v>
      </c>
      <c r="AZ27" s="25">
        <v>0.18674502389259001</v>
      </c>
      <c r="BA27" s="25">
        <v>6.56651075910646E-2</v>
      </c>
      <c r="BB27" s="25">
        <v>247.02910192077599</v>
      </c>
      <c r="BC27" s="25">
        <v>8.3923329199666996E-2</v>
      </c>
      <c r="BD27" s="25">
        <v>0</v>
      </c>
      <c r="BE27" s="25">
        <v>1.2172075829075601E-2</v>
      </c>
      <c r="BF27" s="25">
        <v>330.21857598641498</v>
      </c>
      <c r="BG27" s="25">
        <v>320.30947762544099</v>
      </c>
      <c r="BH27" s="25">
        <v>9.9090983609737808</v>
      </c>
      <c r="BI27" s="25">
        <v>0</v>
      </c>
      <c r="BJ27" s="25">
        <v>0</v>
      </c>
      <c r="BK27" s="25">
        <v>1.3104184633784699</v>
      </c>
      <c r="BL27" s="25">
        <v>0</v>
      </c>
      <c r="BM27" s="25">
        <v>14.0619215552505</v>
      </c>
      <c r="BN27" s="25">
        <v>0</v>
      </c>
      <c r="BO27" s="25">
        <v>0.36548247744396101</v>
      </c>
      <c r="BP27" s="25">
        <v>56.247828761498504</v>
      </c>
      <c r="BQ27" s="25">
        <v>13.161062824354801</v>
      </c>
      <c r="BR27" s="25">
        <v>0</v>
      </c>
      <c r="BS27" s="25">
        <v>0.94493766806108903</v>
      </c>
      <c r="BT27" s="25">
        <v>1.2812425195522399E-3</v>
      </c>
      <c r="BU27" s="25">
        <v>12.6222210563005</v>
      </c>
      <c r="BV27" s="25">
        <v>103.664910585768</v>
      </c>
      <c r="BW27" s="25">
        <v>0</v>
      </c>
      <c r="BX27" s="25">
        <v>0.18527413268422199</v>
      </c>
      <c r="BY27" s="25">
        <v>15.8727508456777</v>
      </c>
      <c r="BZ27" s="87">
        <v>0</v>
      </c>
      <c r="CA27" s="25">
        <v>1.38732119733328</v>
      </c>
      <c r="CB27" s="25">
        <v>508.03023710709402</v>
      </c>
      <c r="CC27" s="25">
        <v>12.9630798100136</v>
      </c>
      <c r="CE27" s="34">
        <f t="shared" si="0"/>
        <v>7.9999980202207725E-3</v>
      </c>
      <c r="CG27" s="22">
        <f t="shared" si="1"/>
        <v>2.7196564589339199E-3</v>
      </c>
      <c r="CH27" s="22">
        <f t="shared" si="2"/>
        <v>2.7170841374132681E-3</v>
      </c>
      <c r="CI27" s="22">
        <f t="shared" si="3"/>
        <v>2.7197824731712422E-3</v>
      </c>
      <c r="CJ27" s="22">
        <f t="shared" si="4"/>
        <v>2.6949449943709934E-3</v>
      </c>
      <c r="CK27" s="22">
        <f t="shared" si="5"/>
        <v>2.6941537598231401E-3</v>
      </c>
      <c r="CL27" s="22">
        <f t="shared" si="6"/>
        <v>2.7189071838849286E-3</v>
      </c>
      <c r="CM27" s="22">
        <f t="shared" si="7"/>
        <v>2.7195895672823193E-3</v>
      </c>
      <c r="CN27" s="22">
        <f t="shared" si="8"/>
        <v>2.7204979922870074E-3</v>
      </c>
      <c r="CO27" s="22">
        <f t="shared" si="9"/>
        <v>2.7197755496089137E-3</v>
      </c>
      <c r="CP27" s="22">
        <f t="shared" si="10"/>
        <v>2.7196437691151842E-3</v>
      </c>
      <c r="CQ27" s="22">
        <f t="shared" si="11"/>
        <v>2.7200588780697771E-3</v>
      </c>
      <c r="CR27" s="22">
        <f t="shared" si="12"/>
        <v>2.7205440267679369E-3</v>
      </c>
      <c r="CS27" s="22">
        <f t="shared" si="13"/>
        <v>2.7212433577270428E-3</v>
      </c>
    </row>
    <row r="28" spans="1:97" x14ac:dyDescent="0.25">
      <c r="A28" s="87" t="s">
        <v>27</v>
      </c>
      <c r="B28" s="87">
        <v>7280.4935415999998</v>
      </c>
      <c r="C28" s="87">
        <v>22.778832570999999</v>
      </c>
      <c r="D28" s="87">
        <v>27336.823576999999</v>
      </c>
      <c r="E28" s="87">
        <v>638.86777517999997</v>
      </c>
      <c r="F28" s="87">
        <v>619.69694645000004</v>
      </c>
      <c r="G28" s="87">
        <v>25.674109435999998</v>
      </c>
      <c r="H28" s="87">
        <v>982.50190519</v>
      </c>
      <c r="I28" s="87">
        <v>17.219268720999999</v>
      </c>
      <c r="J28" s="87">
        <v>2.3696770341</v>
      </c>
      <c r="K28" s="87">
        <v>39.676103955000002</v>
      </c>
      <c r="L28" s="87">
        <v>2.8634555509999999</v>
      </c>
      <c r="M28" s="87">
        <v>2.9751832073000002</v>
      </c>
      <c r="N28" s="87">
        <v>1.6052649262000001</v>
      </c>
      <c r="O28" s="25"/>
      <c r="P28" s="27" t="s">
        <v>27</v>
      </c>
      <c r="Q28" s="86">
        <v>0</v>
      </c>
      <c r="R28" s="27">
        <v>0</v>
      </c>
      <c r="S28" s="25">
        <v>2.8712387134097601</v>
      </c>
      <c r="T28" s="25">
        <v>17.266111423490901</v>
      </c>
      <c r="U28" s="25">
        <v>17.266111423490901</v>
      </c>
      <c r="V28" s="25">
        <v>23.475935267001699</v>
      </c>
      <c r="W28" s="87">
        <v>1.00453372626343</v>
      </c>
      <c r="X28" s="25">
        <v>2.3761199457658999</v>
      </c>
      <c r="Y28" s="25">
        <v>2.98327340501781</v>
      </c>
      <c r="Z28" s="25">
        <v>0</v>
      </c>
      <c r="AA28" s="25">
        <v>7300.2898093685399</v>
      </c>
      <c r="AB28" s="25">
        <v>234.82635238837901</v>
      </c>
      <c r="AC28" s="25">
        <v>21.1759628974701</v>
      </c>
      <c r="AD28" s="25">
        <v>76.762818877897402</v>
      </c>
      <c r="AE28" s="25">
        <v>0</v>
      </c>
      <c r="AF28" s="87">
        <v>0</v>
      </c>
      <c r="AG28" s="25">
        <v>39.784030714663501</v>
      </c>
      <c r="AH28" s="25">
        <v>39.784030714663501</v>
      </c>
      <c r="AI28" s="25">
        <v>219.28937495836001</v>
      </c>
      <c r="AJ28" s="25">
        <v>28.152102848915</v>
      </c>
      <c r="AK28" s="25">
        <v>1.7560934561611501</v>
      </c>
      <c r="AL28" s="87">
        <v>3.21347708331135</v>
      </c>
      <c r="AM28" s="25">
        <v>13.7462783338304</v>
      </c>
      <c r="AN28" s="25">
        <v>0</v>
      </c>
      <c r="AO28" s="25">
        <v>1.6096259068368699</v>
      </c>
      <c r="AP28" s="25">
        <v>22.8407406063812</v>
      </c>
      <c r="AQ28" s="25">
        <v>0</v>
      </c>
      <c r="AR28" s="87">
        <v>1006.28203509758</v>
      </c>
      <c r="AS28" s="25">
        <v>24670.042536880501</v>
      </c>
      <c r="AT28" s="25">
        <v>2521.8241047107199</v>
      </c>
      <c r="AU28" s="25">
        <v>27411.156016549601</v>
      </c>
      <c r="AV28" s="25">
        <v>0</v>
      </c>
      <c r="AW28" s="25">
        <v>90.7246227542893</v>
      </c>
      <c r="AX28" s="25">
        <v>0</v>
      </c>
      <c r="AY28" s="25">
        <v>369.39362641981398</v>
      </c>
      <c r="AZ28" s="25">
        <v>0.36226563732865902</v>
      </c>
      <c r="BA28" s="25">
        <v>0.127383486786047</v>
      </c>
      <c r="BB28" s="25">
        <v>479.20965579236798</v>
      </c>
      <c r="BC28" s="25">
        <v>0.16280213981712599</v>
      </c>
      <c r="BD28" s="25">
        <v>0</v>
      </c>
      <c r="BE28" s="25">
        <v>2.3612485060930201E-2</v>
      </c>
      <c r="BF28" s="25">
        <v>640.588708972311</v>
      </c>
      <c r="BG28" s="25">
        <v>621.36573309308005</v>
      </c>
      <c r="BH28" s="25">
        <v>19.222975879230798</v>
      </c>
      <c r="BI28" s="25">
        <v>0</v>
      </c>
      <c r="BJ28" s="25">
        <v>0</v>
      </c>
      <c r="BK28" s="25">
        <v>2.5420747019626599</v>
      </c>
      <c r="BL28" s="25">
        <v>0</v>
      </c>
      <c r="BM28" s="25">
        <v>27.278679810622901</v>
      </c>
      <c r="BN28" s="25">
        <v>0</v>
      </c>
      <c r="BO28" s="25">
        <v>0.70899669879903104</v>
      </c>
      <c r="BP28" s="25">
        <v>109.114698584081</v>
      </c>
      <c r="BQ28" s="25">
        <v>25.5246066987932</v>
      </c>
      <c r="BR28" s="25">
        <v>0</v>
      </c>
      <c r="BS28" s="25">
        <v>1.83307819926475</v>
      </c>
      <c r="BT28" s="25">
        <v>2.4855569878249701E-3</v>
      </c>
      <c r="BU28" s="25">
        <v>25.743911423579501</v>
      </c>
      <c r="BV28" s="25">
        <v>201.04754684391901</v>
      </c>
      <c r="BW28" s="25">
        <v>0</v>
      </c>
      <c r="BX28" s="25">
        <v>0.35932185834643998</v>
      </c>
      <c r="BY28" s="25">
        <v>30.7837652686841</v>
      </c>
      <c r="BZ28" s="87">
        <v>0</v>
      </c>
      <c r="CA28" s="25">
        <v>2.6905737289187899</v>
      </c>
      <c r="CB28" s="25">
        <v>985.17340944790806</v>
      </c>
      <c r="CC28" s="25">
        <v>25.1406550500371</v>
      </c>
      <c r="CE28" s="34">
        <f t="shared" si="0"/>
        <v>8.0000046268009755E-3</v>
      </c>
      <c r="CG28" s="22">
        <f t="shared" si="1"/>
        <v>2.7190832126182322E-3</v>
      </c>
      <c r="CH28" s="22">
        <f t="shared" si="2"/>
        <v>2.7177878931344702E-3</v>
      </c>
      <c r="CI28" s="22">
        <f t="shared" si="3"/>
        <v>2.7191322847085289E-3</v>
      </c>
      <c r="CJ28" s="22">
        <f t="shared" si="4"/>
        <v>2.6937245219891695E-3</v>
      </c>
      <c r="CK28" s="22">
        <f t="shared" si="5"/>
        <v>2.6929076424207564E-3</v>
      </c>
      <c r="CL28" s="22">
        <f t="shared" si="6"/>
        <v>2.7187695742087524E-3</v>
      </c>
      <c r="CM28" s="22">
        <f t="shared" si="7"/>
        <v>2.719083030573288E-3</v>
      </c>
      <c r="CN28" s="22">
        <f t="shared" si="8"/>
        <v>2.7203653796153923E-3</v>
      </c>
      <c r="CO28" s="22">
        <f t="shared" si="9"/>
        <v>2.7188986402727033E-3</v>
      </c>
      <c r="CP28" s="22">
        <f t="shared" si="10"/>
        <v>2.7201955057358446E-3</v>
      </c>
      <c r="CQ28" s="22">
        <f t="shared" si="11"/>
        <v>2.7181013538143031E-3</v>
      </c>
      <c r="CR28" s="22">
        <f t="shared" si="12"/>
        <v>2.719226734662752E-3</v>
      </c>
      <c r="CS28" s="22">
        <f t="shared" si="13"/>
        <v>2.716673469713942E-3</v>
      </c>
    </row>
    <row r="29" spans="1:97" x14ac:dyDescent="0.25">
      <c r="A29" s="87" t="s">
        <v>28</v>
      </c>
      <c r="B29" s="87">
        <v>829.57862866000005</v>
      </c>
      <c r="C29" s="87">
        <v>2.5955428512999998</v>
      </c>
      <c r="D29" s="87">
        <v>3274.2236047000001</v>
      </c>
      <c r="E29" s="87">
        <v>80.989741902000006</v>
      </c>
      <c r="F29" s="87">
        <v>78.559538238000002</v>
      </c>
      <c r="G29" s="87">
        <v>2.9254467947</v>
      </c>
      <c r="H29" s="87">
        <v>123.98834780999999</v>
      </c>
      <c r="I29" s="87">
        <v>2.1915422315000002</v>
      </c>
      <c r="J29" s="87">
        <v>0.3015951127</v>
      </c>
      <c r="K29" s="87">
        <v>5.0496835144999999</v>
      </c>
      <c r="L29" s="87">
        <v>0.36443962099999999</v>
      </c>
      <c r="M29" s="87">
        <v>0.37865949780000002</v>
      </c>
      <c r="N29" s="87">
        <v>0.2043063463</v>
      </c>
      <c r="O29" s="25"/>
      <c r="P29" s="27" t="s">
        <v>28</v>
      </c>
      <c r="Q29" s="86">
        <v>0</v>
      </c>
      <c r="R29" s="27">
        <v>0</v>
      </c>
      <c r="S29" s="25">
        <v>0.365432243429829</v>
      </c>
      <c r="T29" s="25">
        <v>2.19750575782545</v>
      </c>
      <c r="U29" s="25">
        <v>2.19750575782545</v>
      </c>
      <c r="V29" s="25">
        <v>2.9609306488037102</v>
      </c>
      <c r="W29" s="87">
        <v>0.126697091033315</v>
      </c>
      <c r="X29" s="25">
        <v>0.302415454286517</v>
      </c>
      <c r="Y29" s="25">
        <v>0.37969077611027502</v>
      </c>
      <c r="Z29" s="25">
        <v>0</v>
      </c>
      <c r="AA29" s="25">
        <v>831.83546746738602</v>
      </c>
      <c r="AB29" s="25">
        <v>29.617682035740899</v>
      </c>
      <c r="AC29" s="25">
        <v>2.6708349700706102</v>
      </c>
      <c r="AD29" s="25">
        <v>9.6818002957204108</v>
      </c>
      <c r="AE29" s="25">
        <v>0</v>
      </c>
      <c r="AF29" s="87">
        <v>0</v>
      </c>
      <c r="AG29" s="25">
        <v>5.0634144100871801</v>
      </c>
      <c r="AH29" s="25">
        <v>5.0634144100871801</v>
      </c>
      <c r="AI29" s="25">
        <v>26.265096606315101</v>
      </c>
      <c r="AJ29" s="25">
        <v>3.5507143305504298</v>
      </c>
      <c r="AK29" s="25">
        <v>0.22148886158169401</v>
      </c>
      <c r="AL29" s="87">
        <v>0.40530423474863603</v>
      </c>
      <c r="AM29" s="25">
        <v>1.73376189226915</v>
      </c>
      <c r="AN29" s="25">
        <v>0</v>
      </c>
      <c r="AO29" s="25">
        <v>0.20486487147391799</v>
      </c>
      <c r="AP29" s="25">
        <v>2.6026060254744001</v>
      </c>
      <c r="AQ29" s="25">
        <v>0</v>
      </c>
      <c r="AR29" s="87">
        <v>126.988218856131</v>
      </c>
      <c r="AS29" s="25">
        <v>2954.8217985460501</v>
      </c>
      <c r="AT29" s="25">
        <v>302.04814545324302</v>
      </c>
      <c r="AU29" s="25">
        <v>3283.1350406056099</v>
      </c>
      <c r="AV29" s="25">
        <v>0</v>
      </c>
      <c r="AW29" s="25">
        <v>11.442697586985</v>
      </c>
      <c r="AX29" s="25">
        <v>0</v>
      </c>
      <c r="AY29" s="25">
        <v>46.590068113933597</v>
      </c>
      <c r="AZ29" s="25">
        <v>4.5925032210629602E-2</v>
      </c>
      <c r="BA29" s="25">
        <v>1.6148498762655901E-2</v>
      </c>
      <c r="BB29" s="25">
        <v>60.750143854891697</v>
      </c>
      <c r="BC29" s="25">
        <v>2.06385086217254E-2</v>
      </c>
      <c r="BD29" s="25">
        <v>0</v>
      </c>
      <c r="BE29" s="25">
        <v>2.9934042840214499E-3</v>
      </c>
      <c r="BF29" s="25">
        <v>81.208280716017995</v>
      </c>
      <c r="BG29" s="25">
        <v>78.771468670404403</v>
      </c>
      <c r="BH29" s="25">
        <v>2.4368120456136202</v>
      </c>
      <c r="BI29" s="25">
        <v>0</v>
      </c>
      <c r="BJ29" s="25">
        <v>0</v>
      </c>
      <c r="BK29" s="25">
        <v>0.32226284217662199</v>
      </c>
      <c r="BL29" s="25">
        <v>0</v>
      </c>
      <c r="BM29" s="25">
        <v>3.4581623135303099</v>
      </c>
      <c r="BN29" s="25">
        <v>0</v>
      </c>
      <c r="BO29" s="25">
        <v>8.98805219111867E-2</v>
      </c>
      <c r="BP29" s="25">
        <v>13.832616569387699</v>
      </c>
      <c r="BQ29" s="25">
        <v>3.2193166717569501</v>
      </c>
      <c r="BR29" s="25">
        <v>0</v>
      </c>
      <c r="BS29" s="25">
        <v>0.23238204302319801</v>
      </c>
      <c r="BT29" s="25">
        <v>3.1508160462309198E-4</v>
      </c>
      <c r="BU29" s="25">
        <v>2.9334154491178701</v>
      </c>
      <c r="BV29" s="25">
        <v>25.357282440661901</v>
      </c>
      <c r="BW29" s="25">
        <v>0</v>
      </c>
      <c r="BX29" s="25">
        <v>4.5318580681621E-2</v>
      </c>
      <c r="BY29" s="25">
        <v>3.88262222386349</v>
      </c>
      <c r="BZ29" s="87">
        <v>0</v>
      </c>
      <c r="CA29" s="25">
        <v>0.3393503701419</v>
      </c>
      <c r="CB29" s="25">
        <v>124.32588757750599</v>
      </c>
      <c r="CC29" s="25">
        <v>3.1708749552754401</v>
      </c>
      <c r="CE29" s="34">
        <f t="shared" si="0"/>
        <v>8.0000049591229215E-3</v>
      </c>
      <c r="CG29" s="22">
        <f t="shared" si="1"/>
        <v>2.7204640156068107E-3</v>
      </c>
      <c r="CH29" s="22">
        <f t="shared" si="2"/>
        <v>2.7212704929385489E-3</v>
      </c>
      <c r="CI29" s="22">
        <f t="shared" si="3"/>
        <v>2.7216943561269957E-3</v>
      </c>
      <c r="CJ29" s="22">
        <f t="shared" si="4"/>
        <v>2.6983517774686583E-3</v>
      </c>
      <c r="CK29" s="22">
        <f t="shared" si="5"/>
        <v>2.6977046601565705E-3</v>
      </c>
      <c r="CL29" s="22">
        <f t="shared" si="6"/>
        <v>2.7239102185371532E-3</v>
      </c>
      <c r="CM29" s="22">
        <f t="shared" si="7"/>
        <v>2.7223507165628829E-3</v>
      </c>
      <c r="CN29" s="22">
        <f t="shared" si="8"/>
        <v>2.7211551024358301E-3</v>
      </c>
      <c r="CO29" s="22">
        <f t="shared" si="9"/>
        <v>2.7200095491368478E-3</v>
      </c>
      <c r="CP29" s="22">
        <f t="shared" si="10"/>
        <v>2.7191596359954838E-3</v>
      </c>
      <c r="CQ29" s="22">
        <f t="shared" si="11"/>
        <v>2.7236951545095704E-3</v>
      </c>
      <c r="CR29" s="22">
        <f t="shared" si="12"/>
        <v>2.7234978028193978E-3</v>
      </c>
      <c r="CS29" s="22">
        <f t="shared" si="13"/>
        <v>2.7337632140798326E-3</v>
      </c>
    </row>
    <row r="30" spans="1:97" x14ac:dyDescent="0.25">
      <c r="A30" s="87" t="s">
        <v>29</v>
      </c>
      <c r="B30" s="87">
        <v>39.460663781000001</v>
      </c>
      <c r="C30" s="87">
        <v>0.1234627534</v>
      </c>
      <c r="D30" s="87">
        <v>316.66224427999998</v>
      </c>
      <c r="E30" s="87">
        <v>9.3781478664000009</v>
      </c>
      <c r="F30" s="87">
        <v>9.0968034304999996</v>
      </c>
      <c r="G30" s="87">
        <v>0.13915535409999999</v>
      </c>
      <c r="H30" s="87">
        <v>14.75389361</v>
      </c>
      <c r="I30" s="87">
        <v>0.25909372980000001</v>
      </c>
      <c r="J30" s="87">
        <v>3.5655896499999999E-2</v>
      </c>
      <c r="K30" s="87">
        <v>0.59699572170000004</v>
      </c>
      <c r="L30" s="87">
        <v>4.30856498E-2</v>
      </c>
      <c r="M30" s="87">
        <v>4.4766785599999998E-2</v>
      </c>
      <c r="N30" s="87">
        <v>2.4153991999999999E-2</v>
      </c>
      <c r="O30" s="25"/>
      <c r="P30" s="27" t="s">
        <v>29</v>
      </c>
      <c r="Q30" s="86">
        <v>0</v>
      </c>
      <c r="R30" s="27">
        <v>0</v>
      </c>
      <c r="S30" s="25">
        <v>4.32031081486665E-2</v>
      </c>
      <c r="T30" s="25">
        <v>0.25979666182344302</v>
      </c>
      <c r="U30" s="25">
        <v>0.25979666182344302</v>
      </c>
      <c r="V30" s="25">
        <v>0.35248308087104602</v>
      </c>
      <c r="W30" s="87">
        <v>1.5082595235562799E-2</v>
      </c>
      <c r="X30" s="25">
        <v>3.5752560902627302E-2</v>
      </c>
      <c r="Y30" s="25">
        <v>4.4888312325313998E-2</v>
      </c>
      <c r="Z30" s="25">
        <v>0</v>
      </c>
      <c r="AA30" s="25">
        <v>39.568002566179899</v>
      </c>
      <c r="AB30" s="25">
        <v>3.5258395075930502</v>
      </c>
      <c r="AC30" s="25">
        <v>0.31794957981514199</v>
      </c>
      <c r="AD30" s="25">
        <v>1.15256975921625</v>
      </c>
      <c r="AE30" s="25">
        <v>0</v>
      </c>
      <c r="AF30" s="87">
        <v>0</v>
      </c>
      <c r="AG30" s="25">
        <v>0.59862041699300395</v>
      </c>
      <c r="AH30" s="25">
        <v>0.59862041699300395</v>
      </c>
      <c r="AI30" s="25">
        <v>2.5401965462391898</v>
      </c>
      <c r="AJ30" s="25">
        <v>0.422694857083174</v>
      </c>
      <c r="AK30" s="25">
        <v>2.6367320053627401E-2</v>
      </c>
      <c r="AL30" s="87">
        <v>4.82483191256304E-2</v>
      </c>
      <c r="AM30" s="25">
        <v>0.20639639401445101</v>
      </c>
      <c r="AN30" s="25">
        <v>0</v>
      </c>
      <c r="AO30" s="25">
        <v>2.4220095341082E-2</v>
      </c>
      <c r="AP30" s="25">
        <v>0.123798848415703</v>
      </c>
      <c r="AQ30" s="25">
        <v>0</v>
      </c>
      <c r="AR30" s="87">
        <v>15.110986579363599</v>
      </c>
      <c r="AS30" s="25">
        <v>285.77083435021399</v>
      </c>
      <c r="AT30" s="25">
        <v>29.212154358813201</v>
      </c>
      <c r="AU30" s="25">
        <v>317.52318525526698</v>
      </c>
      <c r="AV30" s="25">
        <v>0</v>
      </c>
      <c r="AW30" s="25">
        <v>1.3621984930306299</v>
      </c>
      <c r="AX30" s="25">
        <v>0</v>
      </c>
      <c r="AY30" s="25">
        <v>5.5463333372575603</v>
      </c>
      <c r="AZ30" s="25">
        <v>5.3178733113973401E-3</v>
      </c>
      <c r="BA30" s="25">
        <v>1.86993814933007E-3</v>
      </c>
      <c r="BB30" s="25">
        <v>7.0345389418916797</v>
      </c>
      <c r="BC30" s="25">
        <v>2.38986087732932E-3</v>
      </c>
      <c r="BD30" s="25">
        <v>0</v>
      </c>
      <c r="BE30" s="25">
        <v>3.4661769098915898E-4</v>
      </c>
      <c r="BF30" s="25">
        <v>9.4034223144242901</v>
      </c>
      <c r="BG30" s="25">
        <v>9.1213118463279308</v>
      </c>
      <c r="BH30" s="25">
        <v>0.28211046809636298</v>
      </c>
      <c r="BI30" s="25">
        <v>0</v>
      </c>
      <c r="BJ30" s="25">
        <v>0</v>
      </c>
      <c r="BK30" s="25">
        <v>3.7316252252848098E-2</v>
      </c>
      <c r="BL30" s="25">
        <v>0</v>
      </c>
      <c r="BM30" s="25">
        <v>0.400436191074588</v>
      </c>
      <c r="BN30" s="25">
        <v>0</v>
      </c>
      <c r="BO30" s="25">
        <v>1.04076811234753E-2</v>
      </c>
      <c r="BP30" s="25">
        <v>1.60174349553839</v>
      </c>
      <c r="BQ30" s="25">
        <v>0.38324362765609998</v>
      </c>
      <c r="BR30" s="25">
        <v>0</v>
      </c>
      <c r="BS30" s="25">
        <v>2.69085087385704E-2</v>
      </c>
      <c r="BT30" s="25">
        <v>3.6485679326708398E-5</v>
      </c>
      <c r="BU30" s="25">
        <v>0.13953511982671599</v>
      </c>
      <c r="BV30" s="25">
        <v>3.0186683355144099</v>
      </c>
      <c r="BW30" s="25">
        <v>0</v>
      </c>
      <c r="BX30" s="25">
        <v>5.3950375963491403E-3</v>
      </c>
      <c r="BY30" s="25">
        <v>0.46220801693083602</v>
      </c>
      <c r="BZ30" s="87">
        <v>0</v>
      </c>
      <c r="CA30" s="25">
        <v>4.0398308708807999E-2</v>
      </c>
      <c r="CB30" s="25">
        <v>14.7940417665636</v>
      </c>
      <c r="CC30" s="25">
        <v>0.37747694037324198</v>
      </c>
      <c r="CE30" s="34">
        <f t="shared" si="0"/>
        <v>8.0000348453201919E-3</v>
      </c>
      <c r="CG30" s="22">
        <f t="shared" si="1"/>
        <v>2.720146467267009E-3</v>
      </c>
      <c r="CH30" s="22">
        <f t="shared" si="2"/>
        <v>2.7222381361778616E-3</v>
      </c>
      <c r="CI30" s="22">
        <f t="shared" si="3"/>
        <v>2.7187989437279909E-3</v>
      </c>
      <c r="CJ30" s="22">
        <f t="shared" si="4"/>
        <v>2.6950362037735038E-3</v>
      </c>
      <c r="CK30" s="22">
        <f t="shared" si="5"/>
        <v>2.694178896485629E-3</v>
      </c>
      <c r="CL30" s="22">
        <f t="shared" si="6"/>
        <v>2.7290773622917113E-3</v>
      </c>
      <c r="CM30" s="22">
        <f t="shared" si="7"/>
        <v>2.7211905971985459E-3</v>
      </c>
      <c r="CN30" s="22">
        <f t="shared" si="8"/>
        <v>2.7130414309355266E-3</v>
      </c>
      <c r="CO30" s="22">
        <f t="shared" si="9"/>
        <v>2.7110355401469936E-3</v>
      </c>
      <c r="CP30" s="22">
        <f t="shared" si="10"/>
        <v>2.7214521544265671E-3</v>
      </c>
      <c r="CQ30" s="22">
        <f t="shared" si="11"/>
        <v>2.7261593874464275E-3</v>
      </c>
      <c r="CR30" s="22">
        <f t="shared" si="12"/>
        <v>2.7146627501886157E-3</v>
      </c>
      <c r="CS30" s="22">
        <f t="shared" si="13"/>
        <v>2.7367460038076039E-3</v>
      </c>
    </row>
    <row r="31" spans="1:97" x14ac:dyDescent="0.25">
      <c r="A31" s="87" t="s">
        <v>30</v>
      </c>
      <c r="B31" s="87">
        <v>722.21334578999995</v>
      </c>
      <c r="C31" s="87">
        <v>2.2596280356</v>
      </c>
      <c r="D31" s="87">
        <v>5088.2103729</v>
      </c>
      <c r="E31" s="87">
        <v>144.66856584999999</v>
      </c>
      <c r="F31" s="87">
        <v>140.32839422999999</v>
      </c>
      <c r="G31" s="87">
        <v>2.5468349804999999</v>
      </c>
      <c r="H31" s="87">
        <v>227.94543098</v>
      </c>
      <c r="I31" s="87">
        <v>3.9864707072000001</v>
      </c>
      <c r="J31" s="87">
        <v>0.54860913249999999</v>
      </c>
      <c r="K31" s="87">
        <v>9.1855019381999998</v>
      </c>
      <c r="L31" s="87">
        <v>0.66292488120000004</v>
      </c>
      <c r="M31" s="87">
        <v>0.68879119659999999</v>
      </c>
      <c r="N31" s="87">
        <v>0.3716384076</v>
      </c>
      <c r="O31" s="25"/>
      <c r="P31" s="27" t="s">
        <v>30</v>
      </c>
      <c r="Q31" s="86">
        <v>0</v>
      </c>
      <c r="R31" s="27">
        <v>0</v>
      </c>
      <c r="S31" s="25">
        <v>0.66473576656566502</v>
      </c>
      <c r="T31" s="25">
        <v>3.9973738063822402</v>
      </c>
      <c r="U31" s="25">
        <v>3.9973738063822402</v>
      </c>
      <c r="V31" s="25">
        <v>5.4473884127052399</v>
      </c>
      <c r="W31" s="87">
        <v>0.23309051863434199</v>
      </c>
      <c r="X31" s="25">
        <v>0.55010661599089605</v>
      </c>
      <c r="Y31" s="25">
        <v>0.69067698668051203</v>
      </c>
      <c r="Z31" s="25">
        <v>0</v>
      </c>
      <c r="AA31" s="25">
        <v>724.18728871839699</v>
      </c>
      <c r="AB31" s="25">
        <v>54.489402048420402</v>
      </c>
      <c r="AC31" s="25">
        <v>4.9136994741728399</v>
      </c>
      <c r="AD31" s="25">
        <v>17.8120632032897</v>
      </c>
      <c r="AE31" s="25">
        <v>0</v>
      </c>
      <c r="AF31" s="87">
        <v>0</v>
      </c>
      <c r="AG31" s="25">
        <v>9.2106081848769499</v>
      </c>
      <c r="AH31" s="25">
        <v>9.2106081848769499</v>
      </c>
      <c r="AI31" s="25">
        <v>40.816976300093103</v>
      </c>
      <c r="AJ31" s="25">
        <v>6.53247060275908</v>
      </c>
      <c r="AK31" s="25">
        <v>0.40748508003568101</v>
      </c>
      <c r="AL31" s="87">
        <v>0.74565764744033103</v>
      </c>
      <c r="AM31" s="25">
        <v>3.1897054392830499</v>
      </c>
      <c r="AN31" s="25">
        <v>0</v>
      </c>
      <c r="AO31" s="25">
        <v>0.37265682786694398</v>
      </c>
      <c r="AP31" s="25">
        <v>2.2658070206187202</v>
      </c>
      <c r="AQ31" s="25">
        <v>0</v>
      </c>
      <c r="AR31" s="87">
        <v>233.46688666589401</v>
      </c>
      <c r="AS31" s="25">
        <v>4591.9142406455103</v>
      </c>
      <c r="AT31" s="25">
        <v>469.39520102294398</v>
      </c>
      <c r="AU31" s="25">
        <v>5102.1264179685504</v>
      </c>
      <c r="AV31" s="25">
        <v>0</v>
      </c>
      <c r="AW31" s="25">
        <v>21.051865115775701</v>
      </c>
      <c r="AX31" s="25">
        <v>0</v>
      </c>
      <c r="AY31" s="25">
        <v>85.714682566775096</v>
      </c>
      <c r="AZ31" s="25">
        <v>8.2035036514051807E-2</v>
      </c>
      <c r="BA31" s="25">
        <v>2.8845995414386202E-2</v>
      </c>
      <c r="BB31" s="25">
        <v>108.517328251679</v>
      </c>
      <c r="BC31" s="25">
        <v>3.6866567436630797E-2</v>
      </c>
      <c r="BD31" s="25">
        <v>0</v>
      </c>
      <c r="BE31" s="25">
        <v>5.3470356928300104E-3</v>
      </c>
      <c r="BF31" s="25">
        <v>145.060714301259</v>
      </c>
      <c r="BG31" s="25">
        <v>140.708675483267</v>
      </c>
      <c r="BH31" s="25">
        <v>4.3520388179919101</v>
      </c>
      <c r="BI31" s="25">
        <v>0</v>
      </c>
      <c r="BJ31" s="25">
        <v>0</v>
      </c>
      <c r="BK31" s="25">
        <v>0.57565363679955095</v>
      </c>
      <c r="BL31" s="25">
        <v>0</v>
      </c>
      <c r="BM31" s="25">
        <v>6.1772853254848696</v>
      </c>
      <c r="BN31" s="25">
        <v>0</v>
      </c>
      <c r="BO31" s="25">
        <v>0.160552671285349</v>
      </c>
      <c r="BP31" s="25">
        <v>24.7090971180079</v>
      </c>
      <c r="BQ31" s="25">
        <v>5.9227540710889199</v>
      </c>
      <c r="BR31" s="25">
        <v>0</v>
      </c>
      <c r="BS31" s="25">
        <v>0.41510099803237499</v>
      </c>
      <c r="BT31" s="25">
        <v>5.6284692008796403E-4</v>
      </c>
      <c r="BU31" s="25">
        <v>2.5537893562173002</v>
      </c>
      <c r="BV31" s="25">
        <v>46.651426403416998</v>
      </c>
      <c r="BW31" s="25">
        <v>0</v>
      </c>
      <c r="BX31" s="25">
        <v>8.3377195529544604E-2</v>
      </c>
      <c r="BY31" s="25">
        <v>7.1430908510526496</v>
      </c>
      <c r="BZ31" s="87">
        <v>0</v>
      </c>
      <c r="CA31" s="25">
        <v>0.62432628847434601</v>
      </c>
      <c r="CB31" s="25">
        <v>228.56905437148899</v>
      </c>
      <c r="CC31" s="25">
        <v>5.83366472716523</v>
      </c>
      <c r="CE31" s="34">
        <f t="shared" si="0"/>
        <v>7.9999931315588042E-3</v>
      </c>
      <c r="CG31" s="22">
        <f t="shared" si="1"/>
        <v>2.733185339074315E-3</v>
      </c>
      <c r="CH31" s="22">
        <f t="shared" si="2"/>
        <v>2.7345142303828135E-3</v>
      </c>
      <c r="CI31" s="22">
        <f t="shared" si="3"/>
        <v>2.7349586689001215E-3</v>
      </c>
      <c r="CJ31" s="22">
        <f t="shared" si="4"/>
        <v>2.7106679944944247E-3</v>
      </c>
      <c r="CK31" s="22">
        <f t="shared" si="5"/>
        <v>2.709938037513127E-3</v>
      </c>
      <c r="CL31" s="22">
        <f t="shared" si="6"/>
        <v>2.7305953352089541E-3</v>
      </c>
      <c r="CM31" s="22">
        <f t="shared" si="7"/>
        <v>2.7358451047159076E-3</v>
      </c>
      <c r="CN31" s="22">
        <f t="shared" si="8"/>
        <v>2.7350255358826289E-3</v>
      </c>
      <c r="CO31" s="22">
        <f t="shared" si="9"/>
        <v>2.7296000051476865E-3</v>
      </c>
      <c r="CP31" s="22">
        <f t="shared" si="10"/>
        <v>2.7332471154940387E-3</v>
      </c>
      <c r="CQ31" s="22">
        <f t="shared" si="11"/>
        <v>2.7316599768996306E-3</v>
      </c>
      <c r="CR31" s="22">
        <f t="shared" si="12"/>
        <v>2.7378254684738224E-3</v>
      </c>
      <c r="CS31" s="22">
        <f t="shared" si="13"/>
        <v>2.7403525742154397E-3</v>
      </c>
    </row>
    <row r="32" spans="1:97" x14ac:dyDescent="0.25">
      <c r="A32" s="87" t="s">
        <v>31</v>
      </c>
      <c r="B32" s="87">
        <v>3741.3977460000001</v>
      </c>
      <c r="C32" s="87">
        <v>11.705892334</v>
      </c>
      <c r="D32" s="87">
        <v>14226.908844</v>
      </c>
      <c r="E32" s="87">
        <v>336.39940791999999</v>
      </c>
      <c r="F32" s="87">
        <v>326.30499542000001</v>
      </c>
      <c r="G32" s="87">
        <v>13.193757313000001</v>
      </c>
      <c r="H32" s="87">
        <v>517.08058395</v>
      </c>
      <c r="I32" s="87">
        <v>9.0754700156000006</v>
      </c>
      <c r="J32" s="87">
        <v>1.2489457721999999</v>
      </c>
      <c r="K32" s="87">
        <v>20.911416020000001</v>
      </c>
      <c r="L32" s="87">
        <v>1.5091933005</v>
      </c>
      <c r="M32" s="87">
        <v>1.5680797148000001</v>
      </c>
      <c r="N32" s="87">
        <v>0.84605995420000002</v>
      </c>
      <c r="O32" s="25"/>
      <c r="P32" s="27" t="s">
        <v>31</v>
      </c>
      <c r="Q32" s="86">
        <v>0</v>
      </c>
      <c r="R32" s="27">
        <v>0</v>
      </c>
      <c r="S32" s="25">
        <v>1.51329614543917</v>
      </c>
      <c r="T32" s="25">
        <v>9.1001655548559892</v>
      </c>
      <c r="U32" s="25">
        <v>9.1001655548559892</v>
      </c>
      <c r="V32" s="25">
        <v>12.3539702057077</v>
      </c>
      <c r="W32" s="87">
        <v>0.52862570033115697</v>
      </c>
      <c r="X32" s="25">
        <v>1.2523392845699199</v>
      </c>
      <c r="Y32" s="25">
        <v>1.5723435604329401</v>
      </c>
      <c r="Z32" s="25">
        <v>0</v>
      </c>
      <c r="AA32" s="25">
        <v>3751.5712003174699</v>
      </c>
      <c r="AB32" s="25">
        <v>123.575043811342</v>
      </c>
      <c r="AC32" s="25">
        <v>11.1436804118709</v>
      </c>
      <c r="AD32" s="25">
        <v>40.395656975534301</v>
      </c>
      <c r="AE32" s="25">
        <v>0</v>
      </c>
      <c r="AF32" s="87">
        <v>0</v>
      </c>
      <c r="AG32" s="25">
        <v>20.9682219822399</v>
      </c>
      <c r="AH32" s="25">
        <v>20.9682219822399</v>
      </c>
      <c r="AI32" s="25">
        <v>114.12471911308</v>
      </c>
      <c r="AJ32" s="25">
        <v>14.8147884194778</v>
      </c>
      <c r="AK32" s="25">
        <v>0.92412336271372097</v>
      </c>
      <c r="AL32" s="87">
        <v>1.6910562973300001</v>
      </c>
      <c r="AM32" s="25">
        <v>7.2338432006106803</v>
      </c>
      <c r="AN32" s="25">
        <v>0</v>
      </c>
      <c r="AO32" s="25">
        <v>0.84836106154346103</v>
      </c>
      <c r="AP32" s="25">
        <v>11.737688991771201</v>
      </c>
      <c r="AQ32" s="25">
        <v>0</v>
      </c>
      <c r="AR32" s="87">
        <v>529.59511577021203</v>
      </c>
      <c r="AS32" s="25">
        <v>12839.039403098501</v>
      </c>
      <c r="AT32" s="25">
        <v>1312.4355339517199</v>
      </c>
      <c r="AU32" s="25">
        <v>14265.5996561633</v>
      </c>
      <c r="AV32" s="25">
        <v>0</v>
      </c>
      <c r="AW32" s="25">
        <v>47.742803263093997</v>
      </c>
      <c r="AX32" s="25">
        <v>0</v>
      </c>
      <c r="AY32" s="25">
        <v>194.38971620049901</v>
      </c>
      <c r="AZ32" s="25">
        <v>0.19075295711459</v>
      </c>
      <c r="BA32" s="25">
        <v>6.7074376229765698E-2</v>
      </c>
      <c r="BB32" s="25">
        <v>252.33098034028299</v>
      </c>
      <c r="BC32" s="25">
        <v>8.5724344869017699E-2</v>
      </c>
      <c r="BD32" s="25">
        <v>0</v>
      </c>
      <c r="BE32" s="25">
        <v>1.2433344830436999E-2</v>
      </c>
      <c r="BF32" s="25">
        <v>337.30593987195999</v>
      </c>
      <c r="BG32" s="25">
        <v>327.18407922942299</v>
      </c>
      <c r="BH32" s="25">
        <v>10.121860642536999</v>
      </c>
      <c r="BI32" s="25">
        <v>0</v>
      </c>
      <c r="BJ32" s="25">
        <v>0</v>
      </c>
      <c r="BK32" s="25">
        <v>1.33854581193472</v>
      </c>
      <c r="BL32" s="25">
        <v>0</v>
      </c>
      <c r="BM32" s="25">
        <v>14.363709823244401</v>
      </c>
      <c r="BN32" s="25">
        <v>0</v>
      </c>
      <c r="BO32" s="25">
        <v>0.373327521067918</v>
      </c>
      <c r="BP32" s="25">
        <v>57.455005803667397</v>
      </c>
      <c r="BQ32" s="25">
        <v>13.432040079470401</v>
      </c>
      <c r="BR32" s="25">
        <v>0</v>
      </c>
      <c r="BS32" s="25">
        <v>0.96521614962769398</v>
      </c>
      <c r="BT32" s="25">
        <v>1.30875655461675E-3</v>
      </c>
      <c r="BU32" s="25">
        <v>13.229643632996501</v>
      </c>
      <c r="BV32" s="25">
        <v>105.799267840539</v>
      </c>
      <c r="BW32" s="25">
        <v>0</v>
      </c>
      <c r="BX32" s="25">
        <v>0.18909112538852399</v>
      </c>
      <c r="BY32" s="25">
        <v>16.1996332428395</v>
      </c>
      <c r="BZ32" s="87">
        <v>0</v>
      </c>
      <c r="CA32" s="25">
        <v>1.41588631973412</v>
      </c>
      <c r="CB32" s="25">
        <v>518.48719401224605</v>
      </c>
      <c r="CC32" s="25">
        <v>13.229967181809601</v>
      </c>
      <c r="CE32" s="34">
        <f t="shared" si="0"/>
        <v>7.999994522752055E-3</v>
      </c>
      <c r="CG32" s="22">
        <f t="shared" si="1"/>
        <v>2.7191587230591665E-3</v>
      </c>
      <c r="CH32" s="22">
        <f t="shared" si="2"/>
        <v>2.7162950814819103E-3</v>
      </c>
      <c r="CI32" s="22">
        <f t="shared" si="3"/>
        <v>2.7195515615901214E-3</v>
      </c>
      <c r="CJ32" s="22">
        <f t="shared" si="4"/>
        <v>2.6948084051788522E-3</v>
      </c>
      <c r="CK32" s="22">
        <f t="shared" si="5"/>
        <v>2.6940556282059871E-3</v>
      </c>
      <c r="CL32" s="22">
        <f t="shared" si="6"/>
        <v>2.7199469525743614E-3</v>
      </c>
      <c r="CM32" s="22">
        <f t="shared" si="7"/>
        <v>2.7202917802499811E-3</v>
      </c>
      <c r="CN32" s="22">
        <f t="shared" si="8"/>
        <v>2.7211306096035824E-3</v>
      </c>
      <c r="CO32" s="22">
        <f t="shared" si="9"/>
        <v>2.71710145104411E-3</v>
      </c>
      <c r="CP32" s="22">
        <f t="shared" si="10"/>
        <v>2.716504811800836E-3</v>
      </c>
      <c r="CQ32" s="22">
        <f t="shared" si="11"/>
        <v>2.718568216417824E-3</v>
      </c>
      <c r="CR32" s="22">
        <f t="shared" si="12"/>
        <v>2.7191510691048333E-3</v>
      </c>
      <c r="CS32" s="22">
        <f t="shared" si="13"/>
        <v>2.7197922937232505E-3</v>
      </c>
    </row>
    <row r="33" spans="1:97" x14ac:dyDescent="0.25">
      <c r="A33" s="87" t="s">
        <v>32</v>
      </c>
      <c r="B33" s="87">
        <v>2137.1863750000002</v>
      </c>
      <c r="C33" s="87">
        <v>6.6867225710999998</v>
      </c>
      <c r="D33" s="87">
        <v>10375.855576</v>
      </c>
      <c r="E33" s="87">
        <v>270.86273857999998</v>
      </c>
      <c r="F33" s="87">
        <v>262.73581409000002</v>
      </c>
      <c r="G33" s="87">
        <v>7.5366311706999998</v>
      </c>
      <c r="H33" s="87">
        <v>420.91675619</v>
      </c>
      <c r="I33" s="87">
        <v>7.3895868455000002</v>
      </c>
      <c r="J33" s="87">
        <v>1.0169383224999999</v>
      </c>
      <c r="K33" s="87">
        <v>17.026856402</v>
      </c>
      <c r="L33" s="87">
        <v>1.2288415852000001</v>
      </c>
      <c r="M33" s="87">
        <v>1.2767891052</v>
      </c>
      <c r="N33" s="87">
        <v>0.68889363280000004</v>
      </c>
      <c r="O33" s="25"/>
      <c r="P33" s="27" t="s">
        <v>32</v>
      </c>
      <c r="Q33" s="86">
        <v>0</v>
      </c>
      <c r="R33" s="27">
        <v>0</v>
      </c>
      <c r="S33" s="25">
        <v>1.2321927260457499</v>
      </c>
      <c r="T33" s="25">
        <v>7.40971085740851</v>
      </c>
      <c r="U33" s="25">
        <v>7.40971085740851</v>
      </c>
      <c r="V33" s="25">
        <v>10.0563327600109</v>
      </c>
      <c r="W33" s="87">
        <v>0.43031161793242401</v>
      </c>
      <c r="X33" s="25">
        <v>1.0197118855226801</v>
      </c>
      <c r="Y33" s="25">
        <v>1.28026745577975</v>
      </c>
      <c r="Z33" s="25">
        <v>0</v>
      </c>
      <c r="AA33" s="25">
        <v>2143.0057587901001</v>
      </c>
      <c r="AB33" s="25">
        <v>100.592096762625</v>
      </c>
      <c r="AC33" s="25">
        <v>9.07109505235481</v>
      </c>
      <c r="AD33" s="25">
        <v>32.882653470204801</v>
      </c>
      <c r="AE33" s="25">
        <v>0</v>
      </c>
      <c r="AF33" s="87">
        <v>0</v>
      </c>
      <c r="AG33" s="25">
        <v>17.0732837006985</v>
      </c>
      <c r="AH33" s="25">
        <v>17.0732837006985</v>
      </c>
      <c r="AI33" s="25">
        <v>83.232924612510104</v>
      </c>
      <c r="AJ33" s="25">
        <v>12.0594831921136</v>
      </c>
      <c r="AK33" s="25">
        <v>0.75225521964638498</v>
      </c>
      <c r="AL33" s="87">
        <v>1.3765534718094099</v>
      </c>
      <c r="AM33" s="25">
        <v>5.8884571392714697</v>
      </c>
      <c r="AN33" s="25">
        <v>0</v>
      </c>
      <c r="AO33" s="25">
        <v>0.69077219349923802</v>
      </c>
      <c r="AP33" s="25">
        <v>6.7049277963149603</v>
      </c>
      <c r="AQ33" s="25">
        <v>0</v>
      </c>
      <c r="AR33" s="87">
        <v>431.10655685444402</v>
      </c>
      <c r="AS33" s="25">
        <v>9363.72152222974</v>
      </c>
      <c r="AT33" s="25">
        <v>957.17930615232797</v>
      </c>
      <c r="AU33" s="25">
        <v>10404.133752994499</v>
      </c>
      <c r="AV33" s="25">
        <v>0</v>
      </c>
      <c r="AW33" s="25">
        <v>38.863380889763398</v>
      </c>
      <c r="AX33" s="25">
        <v>0</v>
      </c>
      <c r="AY33" s="25">
        <v>158.23663161376601</v>
      </c>
      <c r="AZ33" s="25">
        <v>0.15359254120162899</v>
      </c>
      <c r="BA33" s="25">
        <v>5.4007776054498198E-2</v>
      </c>
      <c r="BB33" s="25">
        <v>203.17425112187601</v>
      </c>
      <c r="BC33" s="25">
        <v>6.9024406543317998E-2</v>
      </c>
      <c r="BD33" s="25">
        <v>0</v>
      </c>
      <c r="BE33" s="25">
        <v>1.00111706487651E-2</v>
      </c>
      <c r="BF33" s="25">
        <v>271.59431093597698</v>
      </c>
      <c r="BG33" s="25">
        <v>263.44522565403298</v>
      </c>
      <c r="BH33" s="25">
        <v>8.1490852819435897</v>
      </c>
      <c r="BI33" s="25">
        <v>0</v>
      </c>
      <c r="BJ33" s="25">
        <v>0</v>
      </c>
      <c r="BK33" s="25">
        <v>1.0777821010047499</v>
      </c>
      <c r="BL33" s="25">
        <v>0</v>
      </c>
      <c r="BM33" s="25">
        <v>11.565540746374699</v>
      </c>
      <c r="BN33" s="25">
        <v>0</v>
      </c>
      <c r="BO33" s="25">
        <v>0.30059872341363603</v>
      </c>
      <c r="BP33" s="25">
        <v>46.262180604838001</v>
      </c>
      <c r="BQ33" s="25">
        <v>10.933916070959301</v>
      </c>
      <c r="BR33" s="25">
        <v>0</v>
      </c>
      <c r="BS33" s="25">
        <v>0.77718265645926599</v>
      </c>
      <c r="BT33" s="25">
        <v>1.0538056181484401E-3</v>
      </c>
      <c r="BU33" s="25">
        <v>7.5571510114474902</v>
      </c>
      <c r="BV33" s="25">
        <v>86.122173986863103</v>
      </c>
      <c r="BW33" s="25">
        <v>0</v>
      </c>
      <c r="BX33" s="25">
        <v>0.15391946105899901</v>
      </c>
      <c r="BY33" s="25">
        <v>13.186740356553701</v>
      </c>
      <c r="BZ33" s="87">
        <v>0</v>
      </c>
      <c r="CA33" s="25">
        <v>1.1525567835678401</v>
      </c>
      <c r="CB33" s="25">
        <v>422.06418863848</v>
      </c>
      <c r="CC33" s="25">
        <v>10.769432794542</v>
      </c>
      <c r="CE33" s="34">
        <f t="shared" si="0"/>
        <v>7.9999860236853963E-3</v>
      </c>
      <c r="CG33" s="22">
        <f t="shared" si="1"/>
        <v>2.7229182527892032E-3</v>
      </c>
      <c r="CH33" s="22">
        <f t="shared" si="2"/>
        <v>2.7225931719738797E-3</v>
      </c>
      <c r="CI33" s="22">
        <f t="shared" si="3"/>
        <v>2.7253826720476625E-3</v>
      </c>
      <c r="CJ33" s="22">
        <f t="shared" si="4"/>
        <v>2.7008969923743198E-3</v>
      </c>
      <c r="CK33" s="22">
        <f t="shared" si="5"/>
        <v>2.7000946425596679E-3</v>
      </c>
      <c r="CL33" s="22">
        <f t="shared" si="6"/>
        <v>2.7226807684665555E-3</v>
      </c>
      <c r="CM33" s="22">
        <f t="shared" si="7"/>
        <v>2.7260317666281206E-3</v>
      </c>
      <c r="CN33" s="22">
        <f t="shared" si="8"/>
        <v>2.7232932407803803E-3</v>
      </c>
      <c r="CO33" s="22">
        <f t="shared" si="9"/>
        <v>2.7273660175002111E-3</v>
      </c>
      <c r="CP33" s="22">
        <f t="shared" si="10"/>
        <v>2.7267099458856501E-3</v>
      </c>
      <c r="CQ33" s="22">
        <f t="shared" si="11"/>
        <v>2.7270731118726088E-3</v>
      </c>
      <c r="CR33" s="22">
        <f t="shared" si="12"/>
        <v>2.7242953167313641E-3</v>
      </c>
      <c r="CS33" s="22">
        <f t="shared" si="13"/>
        <v>2.7269241720272353E-3</v>
      </c>
    </row>
    <row r="34" spans="1:97" x14ac:dyDescent="0.25">
      <c r="A34" s="87" t="s">
        <v>33</v>
      </c>
      <c r="B34" s="87">
        <v>1087.7870144000001</v>
      </c>
      <c r="C34" s="87">
        <v>3.4038721579</v>
      </c>
      <c r="D34" s="87">
        <v>4700.9479445999996</v>
      </c>
      <c r="E34" s="87">
        <v>119.28182513</v>
      </c>
      <c r="F34" s="87">
        <v>115.70546534</v>
      </c>
      <c r="G34" s="87">
        <v>3.8361664767999999</v>
      </c>
      <c r="H34" s="87">
        <v>182.92418474999999</v>
      </c>
      <c r="I34" s="87">
        <v>3.2620377433000001</v>
      </c>
      <c r="J34" s="87">
        <v>0.44891429760000001</v>
      </c>
      <c r="K34" s="87">
        <v>7.5162860113000001</v>
      </c>
      <c r="L34" s="87">
        <v>0.54245625829999999</v>
      </c>
      <c r="M34" s="87">
        <v>0.56362207239999995</v>
      </c>
      <c r="N34" s="87">
        <v>0.30410320340000002</v>
      </c>
      <c r="O34" s="25"/>
      <c r="P34" s="27" t="s">
        <v>33</v>
      </c>
      <c r="Q34" s="86">
        <v>0</v>
      </c>
      <c r="R34" s="27">
        <v>0</v>
      </c>
      <c r="S34" s="25">
        <v>0.54393219596133602</v>
      </c>
      <c r="T34" s="25">
        <v>3.27092270695527</v>
      </c>
      <c r="U34" s="25">
        <v>3.27092270695527</v>
      </c>
      <c r="V34" s="25">
        <v>4.3657567774513399</v>
      </c>
      <c r="W34" s="87">
        <v>0.18681175793802901</v>
      </c>
      <c r="X34" s="25">
        <v>0.45013400235005802</v>
      </c>
      <c r="Y34" s="25">
        <v>0.56515668933012897</v>
      </c>
      <c r="Z34" s="25">
        <v>0</v>
      </c>
      <c r="AA34" s="25">
        <v>1090.74618187073</v>
      </c>
      <c r="AB34" s="25">
        <v>43.670066758410698</v>
      </c>
      <c r="AC34" s="25">
        <v>3.93804142925043</v>
      </c>
      <c r="AD34" s="25">
        <v>14.275381021826901</v>
      </c>
      <c r="AE34" s="25">
        <v>0</v>
      </c>
      <c r="AF34" s="87">
        <v>0</v>
      </c>
      <c r="AG34" s="25">
        <v>7.5367620655548704</v>
      </c>
      <c r="AH34" s="25">
        <v>7.5367620655548704</v>
      </c>
      <c r="AI34" s="25">
        <v>37.7099728310763</v>
      </c>
      <c r="AJ34" s="25">
        <v>5.2353861385776401</v>
      </c>
      <c r="AK34" s="25">
        <v>0.32657794475421498</v>
      </c>
      <c r="AL34" s="87">
        <v>0.59759945148198101</v>
      </c>
      <c r="AM34" s="25">
        <v>2.5563582886535601</v>
      </c>
      <c r="AN34" s="25">
        <v>0</v>
      </c>
      <c r="AO34" s="25">
        <v>0.30492936529703701</v>
      </c>
      <c r="AP34" s="25">
        <v>3.4131316903784699</v>
      </c>
      <c r="AQ34" s="25">
        <v>0</v>
      </c>
      <c r="AR34" s="87">
        <v>187.34777371329901</v>
      </c>
      <c r="AS34" s="25">
        <v>4242.3704361218497</v>
      </c>
      <c r="AT34" s="25">
        <v>433.66412263386098</v>
      </c>
      <c r="AU34" s="25">
        <v>4713.7445315867799</v>
      </c>
      <c r="AV34" s="25">
        <v>0</v>
      </c>
      <c r="AW34" s="25">
        <v>16.871810344975302</v>
      </c>
      <c r="AX34" s="25">
        <v>0</v>
      </c>
      <c r="AY34" s="25">
        <v>68.695186055536595</v>
      </c>
      <c r="AZ34" s="25">
        <v>6.7640083615800498E-2</v>
      </c>
      <c r="BA34" s="25">
        <v>2.3784249270986602E-2</v>
      </c>
      <c r="BB34" s="25">
        <v>89.475046296400393</v>
      </c>
      <c r="BC34" s="25">
        <v>3.0397288733830401E-2</v>
      </c>
      <c r="BD34" s="25">
        <v>0</v>
      </c>
      <c r="BE34" s="25">
        <v>4.40871105496673E-3</v>
      </c>
      <c r="BF34" s="25">
        <v>119.60362367474499</v>
      </c>
      <c r="BG34" s="25">
        <v>116.01752459563799</v>
      </c>
      <c r="BH34" s="25">
        <v>3.5860990791073499</v>
      </c>
      <c r="BI34" s="25">
        <v>0</v>
      </c>
      <c r="BJ34" s="25">
        <v>0</v>
      </c>
      <c r="BK34" s="25">
        <v>0.47463966777448802</v>
      </c>
      <c r="BL34" s="25">
        <v>0</v>
      </c>
      <c r="BM34" s="25">
        <v>5.0933021832371503</v>
      </c>
      <c r="BN34" s="25">
        <v>0</v>
      </c>
      <c r="BO34" s="25">
        <v>0.132379179032942</v>
      </c>
      <c r="BP34" s="25">
        <v>20.3732023392141</v>
      </c>
      <c r="BQ34" s="25">
        <v>4.74674584380565</v>
      </c>
      <c r="BR34" s="25">
        <v>0</v>
      </c>
      <c r="BS34" s="25">
        <v>0.34226051613397501</v>
      </c>
      <c r="BT34" s="25">
        <v>4.6408116959605799E-4</v>
      </c>
      <c r="BU34" s="25">
        <v>3.8466111641263798</v>
      </c>
      <c r="BV34" s="25">
        <v>37.388345410289901</v>
      </c>
      <c r="BW34" s="25">
        <v>0</v>
      </c>
      <c r="BX34" s="25">
        <v>6.6822266121561502E-2</v>
      </c>
      <c r="BY34" s="25">
        <v>5.72478233107209</v>
      </c>
      <c r="BZ34" s="87">
        <v>0</v>
      </c>
      <c r="CA34" s="25">
        <v>0.50036128221698095</v>
      </c>
      <c r="CB34" s="25">
        <v>183.42231380831899</v>
      </c>
      <c r="CC34" s="25">
        <v>4.6753401087137201</v>
      </c>
      <c r="CE34" s="34">
        <f t="shared" si="0"/>
        <v>8.0000035170302297E-3</v>
      </c>
      <c r="CG34" s="22">
        <f t="shared" si="1"/>
        <v>2.7203555765575064E-3</v>
      </c>
      <c r="CH34" s="22">
        <f t="shared" si="2"/>
        <v>2.7202938444616871E-3</v>
      </c>
      <c r="CI34" s="22">
        <f t="shared" si="3"/>
        <v>2.7221290551578668E-3</v>
      </c>
      <c r="CJ34" s="22">
        <f t="shared" si="4"/>
        <v>2.6978003094291969E-3</v>
      </c>
      <c r="CK34" s="22">
        <f t="shared" si="5"/>
        <v>2.6970139631780198E-3</v>
      </c>
      <c r="CL34" s="22">
        <f t="shared" si="6"/>
        <v>2.722688754397472E-3</v>
      </c>
      <c r="CM34" s="22">
        <f t="shared" si="7"/>
        <v>2.7231448864991842E-3</v>
      </c>
      <c r="CN34" s="22">
        <f t="shared" si="8"/>
        <v>2.7237464292125431E-3</v>
      </c>
      <c r="CO34" s="22">
        <f t="shared" si="9"/>
        <v>2.7170102546941106E-3</v>
      </c>
      <c r="CP34" s="22">
        <f t="shared" si="10"/>
        <v>2.7242249994327743E-3</v>
      </c>
      <c r="CQ34" s="22">
        <f t="shared" si="11"/>
        <v>2.7208417983073056E-3</v>
      </c>
      <c r="CR34" s="22">
        <f t="shared" si="12"/>
        <v>2.7227764938203263E-3</v>
      </c>
      <c r="CS34" s="22">
        <f t="shared" si="13"/>
        <v>2.7167155353845646E-3</v>
      </c>
    </row>
    <row r="35" spans="1:97" x14ac:dyDescent="0.25">
      <c r="A35" s="87" t="s">
        <v>34</v>
      </c>
      <c r="B35" s="87">
        <v>2056.9271718999998</v>
      </c>
      <c r="C35" s="87">
        <v>6.4356079573000002</v>
      </c>
      <c r="D35" s="87">
        <v>8193.6710892999999</v>
      </c>
      <c r="E35" s="87">
        <v>198.00518350999999</v>
      </c>
      <c r="F35" s="87">
        <v>192.0637495</v>
      </c>
      <c r="G35" s="87">
        <v>7.2535990061</v>
      </c>
      <c r="H35" s="87">
        <v>305.09684198000002</v>
      </c>
      <c r="I35" s="87">
        <v>5.355471069</v>
      </c>
      <c r="J35" s="87">
        <v>0.73700788360000002</v>
      </c>
      <c r="K35" s="87">
        <v>12.339910033000001</v>
      </c>
      <c r="L35" s="87">
        <v>0.89058098799999996</v>
      </c>
      <c r="M35" s="87">
        <v>0.92533009690000001</v>
      </c>
      <c r="N35" s="87">
        <v>0.49926335550000001</v>
      </c>
      <c r="O35" s="25"/>
      <c r="P35" s="27" t="s">
        <v>34</v>
      </c>
      <c r="Q35" s="86">
        <v>0</v>
      </c>
      <c r="R35" s="27">
        <v>0</v>
      </c>
      <c r="S35" s="25">
        <v>0.89300553181805498</v>
      </c>
      <c r="T35" s="25">
        <v>5.3700391207870704</v>
      </c>
      <c r="U35" s="25">
        <v>5.3700391207870704</v>
      </c>
      <c r="V35" s="25">
        <v>7.2892425679475599</v>
      </c>
      <c r="W35" s="87">
        <v>0.31190970402414497</v>
      </c>
      <c r="X35" s="25">
        <v>0.73901573618365202</v>
      </c>
      <c r="Y35" s="25">
        <v>0.92784378145343904</v>
      </c>
      <c r="Z35" s="25">
        <v>0</v>
      </c>
      <c r="AA35" s="25">
        <v>2062.521712665</v>
      </c>
      <c r="AB35" s="25">
        <v>72.913315278764102</v>
      </c>
      <c r="AC35" s="25">
        <v>6.5751011842415101</v>
      </c>
      <c r="AD35" s="25">
        <v>23.834789957372301</v>
      </c>
      <c r="AE35" s="25">
        <v>0</v>
      </c>
      <c r="AF35" s="87">
        <v>0</v>
      </c>
      <c r="AG35" s="25">
        <v>12.373466385596201</v>
      </c>
      <c r="AH35" s="25">
        <v>12.373466385596201</v>
      </c>
      <c r="AI35" s="25">
        <v>65.727586712081902</v>
      </c>
      <c r="AJ35" s="25">
        <v>8.74120455063421</v>
      </c>
      <c r="AK35" s="25">
        <v>0.54526240829039596</v>
      </c>
      <c r="AL35" s="87">
        <v>0.99778160326588605</v>
      </c>
      <c r="AM35" s="25">
        <v>4.2682036800758301</v>
      </c>
      <c r="AN35" s="25">
        <v>0</v>
      </c>
      <c r="AO35" s="25">
        <v>0.50061813472413097</v>
      </c>
      <c r="AP35" s="25">
        <v>6.4531149127685996</v>
      </c>
      <c r="AQ35" s="25">
        <v>0</v>
      </c>
      <c r="AR35" s="87">
        <v>312.48065626085003</v>
      </c>
      <c r="AS35" s="25">
        <v>7394.3586508484996</v>
      </c>
      <c r="AT35" s="25">
        <v>755.86685144397097</v>
      </c>
      <c r="AU35" s="25">
        <v>8215.9530890045498</v>
      </c>
      <c r="AV35" s="25">
        <v>0</v>
      </c>
      <c r="AW35" s="25">
        <v>28.1698468549579</v>
      </c>
      <c r="AX35" s="25">
        <v>0</v>
      </c>
      <c r="AY35" s="25">
        <v>114.696352814335</v>
      </c>
      <c r="AZ35" s="25">
        <v>0.112277474318909</v>
      </c>
      <c r="BA35" s="25">
        <v>3.9480220160165801E-2</v>
      </c>
      <c r="BB35" s="25">
        <v>148.522423533237</v>
      </c>
      <c r="BC35" s="25">
        <v>5.0457488042681402E-2</v>
      </c>
      <c r="BD35" s="25">
        <v>0</v>
      </c>
      <c r="BE35" s="25">
        <v>7.31828862800862E-3</v>
      </c>
      <c r="BF35" s="25">
        <v>198.538771019629</v>
      </c>
      <c r="BG35" s="25">
        <v>192.58116773452201</v>
      </c>
      <c r="BH35" s="25">
        <v>5.9576032851072203</v>
      </c>
      <c r="BI35" s="25">
        <v>0</v>
      </c>
      <c r="BJ35" s="25">
        <v>0</v>
      </c>
      <c r="BK35" s="25">
        <v>0.78787049091420203</v>
      </c>
      <c r="BL35" s="25">
        <v>0</v>
      </c>
      <c r="BM35" s="25">
        <v>8.4545246345563498</v>
      </c>
      <c r="BN35" s="25">
        <v>0</v>
      </c>
      <c r="BO35" s="25">
        <v>0.21974101062076601</v>
      </c>
      <c r="BP35" s="25">
        <v>33.818174351096999</v>
      </c>
      <c r="BQ35" s="25">
        <v>7.9253489737372602</v>
      </c>
      <c r="BR35" s="25">
        <v>0</v>
      </c>
      <c r="BS35" s="25">
        <v>0.56812991308277805</v>
      </c>
      <c r="BT35" s="25">
        <v>7.7032986380947603E-4</v>
      </c>
      <c r="BU35" s="25">
        <v>7.2733234120052703</v>
      </c>
      <c r="BV35" s="25">
        <v>62.4250800053455</v>
      </c>
      <c r="BW35" s="25">
        <v>0</v>
      </c>
      <c r="BX35" s="25">
        <v>0.111567246431335</v>
      </c>
      <c r="BY35" s="25">
        <v>9.5583211408533799</v>
      </c>
      <c r="BZ35" s="87">
        <v>0</v>
      </c>
      <c r="CA35" s="25">
        <v>0.83542121560634197</v>
      </c>
      <c r="CB35" s="25">
        <v>305.92658395586301</v>
      </c>
      <c r="CC35" s="25">
        <v>7.8061152702955896</v>
      </c>
      <c r="CE35" s="34">
        <f t="shared" ref="CE35:CE51" si="14">AI35/(AI35+AS35+AT35)</f>
        <v>7.9999953748574153E-3</v>
      </c>
      <c r="CG35" s="22">
        <f t="shared" ref="CG35:CG59" si="15">IF(B35=0,"",(AA35-B35)/B35)</f>
        <v>2.719853595901709E-3</v>
      </c>
      <c r="CH35" s="22">
        <f t="shared" ref="CH35:CH59" si="16">IF(C35=0,"",(AP35-C35)/C35)</f>
        <v>2.7203265930363248E-3</v>
      </c>
      <c r="CI35" s="22">
        <f t="shared" ref="CI35:CI59" si="17">IF(D35=0,"",(AU35-D35)/D35)</f>
        <v>2.7194159323343649E-3</v>
      </c>
      <c r="CJ35" s="22">
        <f t="shared" ref="CJ35:CJ59" si="18">IF(E35=0,"",(BF35-E35)/E35)</f>
        <v>2.6948158637576923E-3</v>
      </c>
      <c r="CK35" s="22">
        <f t="shared" ref="CK35:CK59" si="19">IF(F35=0,"",(BG35-F35)/F35)</f>
        <v>2.6939921555681791E-3</v>
      </c>
      <c r="CL35" s="22">
        <f t="shared" ref="CL35:CL59" si="20">IF(G35=0,"",(BU35-G35)/G35)</f>
        <v>2.7192578316891911E-3</v>
      </c>
      <c r="CM35" s="22">
        <f t="shared" ref="CM35:CM59" si="21">IF(H35=0,"",(CB35-H35)/H35)</f>
        <v>2.7196019810568186E-3</v>
      </c>
      <c r="CN35" s="22">
        <f t="shared" ref="CN35:CN51" si="22">IF(I35=0,"",(U35-I35)/I35)</f>
        <v>2.720218557690863E-3</v>
      </c>
      <c r="CO35" s="22">
        <f t="shared" ref="CO35:CO51" si="23">IF(J35=0,"",(X35-J35)/J35)</f>
        <v>2.7243298590571442E-3</v>
      </c>
      <c r="CP35" s="22">
        <f t="shared" ref="CP35:CP51" si="24">IF(K35=0,"",(AH35-K35)/K35)</f>
        <v>2.7193352712023095E-3</v>
      </c>
      <c r="CQ35" s="22">
        <f t="shared" ref="CQ35:CQ58" si="25">IF(L35=0,"",(S35-L35)/L35)</f>
        <v>2.7224293474980561E-3</v>
      </c>
      <c r="CR35" s="22">
        <f t="shared" ref="CR35:CR58" si="26">IF(M35=0,"",(Y35-M35)/M35)</f>
        <v>2.7165273904526262E-3</v>
      </c>
      <c r="CS35" s="22">
        <f t="shared" ref="CS35:CS58" si="27">IF(N35=0,"",(AO35-N35)/N35)</f>
        <v>2.7135563009109409E-3</v>
      </c>
    </row>
    <row r="36" spans="1:97" x14ac:dyDescent="0.25">
      <c r="A36" s="87" t="s">
        <v>35</v>
      </c>
      <c r="B36" s="87">
        <v>4519.9541857000004</v>
      </c>
      <c r="C36" s="87">
        <v>14.141799933</v>
      </c>
      <c r="D36" s="87">
        <v>17740.577496000002</v>
      </c>
      <c r="E36" s="87">
        <v>423.56216975000001</v>
      </c>
      <c r="F36" s="87">
        <v>410.85244465</v>
      </c>
      <c r="G36" s="87">
        <v>15.939276495</v>
      </c>
      <c r="H36" s="87">
        <v>652.92256284999996</v>
      </c>
      <c r="I36" s="87">
        <v>11.444989949</v>
      </c>
      <c r="J36" s="87">
        <v>1.5750337769</v>
      </c>
      <c r="K36" s="87">
        <v>26.371190227</v>
      </c>
      <c r="L36" s="87">
        <v>1.9032294877</v>
      </c>
      <c r="M36" s="87">
        <v>1.9774905927999999</v>
      </c>
      <c r="N36" s="87">
        <v>1.0669582571</v>
      </c>
      <c r="O36" s="25"/>
      <c r="P36" s="27" t="s">
        <v>35</v>
      </c>
      <c r="Q36" s="86">
        <v>0</v>
      </c>
      <c r="R36" s="27">
        <v>0</v>
      </c>
      <c r="S36" s="25">
        <v>1.9084066767208601</v>
      </c>
      <c r="T36" s="25">
        <v>11.476106780840199</v>
      </c>
      <c r="U36" s="25">
        <v>11.476106780840199</v>
      </c>
      <c r="V36" s="25">
        <v>15.600788624404499</v>
      </c>
      <c r="W36" s="87">
        <v>0.66755203771564497</v>
      </c>
      <c r="X36" s="25">
        <v>1.57931985147417</v>
      </c>
      <c r="Y36" s="25">
        <v>1.98286734458287</v>
      </c>
      <c r="Z36" s="25">
        <v>0</v>
      </c>
      <c r="AA36" s="25">
        <v>4532.24393719208</v>
      </c>
      <c r="AB36" s="25">
        <v>156.05229645261301</v>
      </c>
      <c r="AC36" s="25">
        <v>14.0723689489437</v>
      </c>
      <c r="AD36" s="25">
        <v>51.012332176453697</v>
      </c>
      <c r="AE36" s="25">
        <v>0</v>
      </c>
      <c r="AF36" s="87">
        <v>0</v>
      </c>
      <c r="AG36" s="25">
        <v>26.442850595727901</v>
      </c>
      <c r="AH36" s="25">
        <v>26.442850595727901</v>
      </c>
      <c r="AI36" s="25">
        <v>142.310380425712</v>
      </c>
      <c r="AJ36" s="25">
        <v>18.7083119128928</v>
      </c>
      <c r="AK36" s="25">
        <v>1.1670016228918201</v>
      </c>
      <c r="AL36" s="87">
        <v>2.1354941627773001</v>
      </c>
      <c r="AM36" s="25">
        <v>9.1349969292635507</v>
      </c>
      <c r="AN36" s="25">
        <v>0</v>
      </c>
      <c r="AO36" s="25">
        <v>1.0698617848892999</v>
      </c>
      <c r="AP36" s="25">
        <v>14.180271273457899</v>
      </c>
      <c r="AQ36" s="25">
        <v>0</v>
      </c>
      <c r="AR36" s="87">
        <v>668.72556123811501</v>
      </c>
      <c r="AS36" s="25">
        <v>16009.930162033301</v>
      </c>
      <c r="AT36" s="25">
        <v>1636.5725411077101</v>
      </c>
      <c r="AU36" s="25">
        <v>17788.8130835667</v>
      </c>
      <c r="AV36" s="25">
        <v>0</v>
      </c>
      <c r="AW36" s="25">
        <v>60.290535157557102</v>
      </c>
      <c r="AX36" s="25">
        <v>0</v>
      </c>
      <c r="AY36" s="25">
        <v>245.478089887632</v>
      </c>
      <c r="AZ36" s="25">
        <v>0.240178361896415</v>
      </c>
      <c r="BA36" s="25">
        <v>8.44538264583298E-2</v>
      </c>
      <c r="BB36" s="25">
        <v>317.71099406074802</v>
      </c>
      <c r="BC36" s="25">
        <v>0.107935994430022</v>
      </c>
      <c r="BD36" s="25">
        <v>0</v>
      </c>
      <c r="BE36" s="25">
        <v>1.5654836699813102E-2</v>
      </c>
      <c r="BF36" s="25">
        <v>424.703230962205</v>
      </c>
      <c r="BG36" s="25">
        <v>411.95893740258998</v>
      </c>
      <c r="BH36" s="25">
        <v>12.7442935596157</v>
      </c>
      <c r="BI36" s="25">
        <v>0</v>
      </c>
      <c r="BJ36" s="25">
        <v>0</v>
      </c>
      <c r="BK36" s="25">
        <v>1.68536712079013</v>
      </c>
      <c r="BL36" s="25">
        <v>0</v>
      </c>
      <c r="BM36" s="25">
        <v>18.085504419186801</v>
      </c>
      <c r="BN36" s="25">
        <v>0</v>
      </c>
      <c r="BO36" s="25">
        <v>0.47005761032644899</v>
      </c>
      <c r="BP36" s="25">
        <v>72.341833296185399</v>
      </c>
      <c r="BQ36" s="25">
        <v>16.962223310646699</v>
      </c>
      <c r="BR36" s="25">
        <v>0</v>
      </c>
      <c r="BS36" s="25">
        <v>1.21530999049807</v>
      </c>
      <c r="BT36" s="25">
        <v>1.64788536993667E-3</v>
      </c>
      <c r="BU36" s="25">
        <v>15.9826006498784</v>
      </c>
      <c r="BV36" s="25">
        <v>133.604944066672</v>
      </c>
      <c r="BW36" s="25">
        <v>0</v>
      </c>
      <c r="BX36" s="25">
        <v>0.238781769318094</v>
      </c>
      <c r="BY36" s="25">
        <v>20.457126402128999</v>
      </c>
      <c r="BZ36" s="87">
        <v>0</v>
      </c>
      <c r="CA36" s="25">
        <v>1.78800385228907</v>
      </c>
      <c r="CB36" s="25">
        <v>654.69810178860905</v>
      </c>
      <c r="CC36" s="25">
        <v>16.707067761603799</v>
      </c>
      <c r="CE36" s="34">
        <f t="shared" si="14"/>
        <v>7.9999930156766964E-3</v>
      </c>
      <c r="CG36" s="22">
        <f t="shared" si="15"/>
        <v>2.7189991285666826E-3</v>
      </c>
      <c r="CH36" s="22">
        <f t="shared" si="16"/>
        <v>2.7203991458064967E-3</v>
      </c>
      <c r="CI36" s="22">
        <f t="shared" si="17"/>
        <v>2.7189412282420822E-3</v>
      </c>
      <c r="CJ36" s="22">
        <f t="shared" si="18"/>
        <v>2.6939639412992887E-3</v>
      </c>
      <c r="CK36" s="22">
        <f t="shared" si="19"/>
        <v>2.6931633655790789E-3</v>
      </c>
      <c r="CL36" s="22">
        <f t="shared" si="20"/>
        <v>2.7180753713627092E-3</v>
      </c>
      <c r="CM36" s="22">
        <f t="shared" si="21"/>
        <v>2.7193713920053244E-3</v>
      </c>
      <c r="CN36" s="22">
        <f t="shared" si="22"/>
        <v>2.7188168778530144E-3</v>
      </c>
      <c r="CO36" s="22">
        <f t="shared" si="23"/>
        <v>2.7212588307825784E-3</v>
      </c>
      <c r="CP36" s="22">
        <f t="shared" si="24"/>
        <v>2.7173733195603768E-3</v>
      </c>
      <c r="CQ36" s="22">
        <f t="shared" si="25"/>
        <v>2.7202126986360176E-3</v>
      </c>
      <c r="CR36" s="22">
        <f t="shared" si="26"/>
        <v>2.7189771736192527E-3</v>
      </c>
      <c r="CS36" s="22">
        <f t="shared" si="27"/>
        <v>2.7213133878280569E-3</v>
      </c>
    </row>
    <row r="37" spans="1:97" x14ac:dyDescent="0.25">
      <c r="A37" s="87" t="s">
        <v>36</v>
      </c>
      <c r="B37" s="87">
        <v>2749.0459270000001</v>
      </c>
      <c r="C37" s="87">
        <v>8.6010744445</v>
      </c>
      <c r="D37" s="87">
        <v>10741.135356999999</v>
      </c>
      <c r="E37" s="87">
        <v>255.51751976</v>
      </c>
      <c r="F37" s="87">
        <v>247.85024706999999</v>
      </c>
      <c r="G37" s="87">
        <v>9.6943025087999999</v>
      </c>
      <c r="H37" s="87">
        <v>393.92227779000001</v>
      </c>
      <c r="I37" s="87">
        <v>6.9022093114</v>
      </c>
      <c r="J37" s="87">
        <v>0.94986652149999995</v>
      </c>
      <c r="K37" s="87">
        <v>15.903856232000001</v>
      </c>
      <c r="L37" s="87">
        <v>1.1477937813000001</v>
      </c>
      <c r="M37" s="87">
        <v>1.1925789404</v>
      </c>
      <c r="N37" s="87">
        <v>0.64345790179999995</v>
      </c>
      <c r="O37" s="25"/>
      <c r="P37" s="27" t="s">
        <v>36</v>
      </c>
      <c r="Q37" s="86">
        <v>0</v>
      </c>
      <c r="R37" s="27">
        <v>0</v>
      </c>
      <c r="S37" s="25">
        <v>1.15091186819349</v>
      </c>
      <c r="T37" s="25">
        <v>6.9209789031004396</v>
      </c>
      <c r="U37" s="25">
        <v>6.9209789031004396</v>
      </c>
      <c r="V37" s="25">
        <v>9.4125456277087807</v>
      </c>
      <c r="W37" s="87">
        <v>0.40275815000771997</v>
      </c>
      <c r="X37" s="25">
        <v>0.95244712953431798</v>
      </c>
      <c r="Y37" s="25">
        <v>1.1958218663787901</v>
      </c>
      <c r="Z37" s="25">
        <v>0</v>
      </c>
      <c r="AA37" s="25">
        <v>2756.5218339544799</v>
      </c>
      <c r="AB37" s="25">
        <v>94.1522161228432</v>
      </c>
      <c r="AC37" s="25">
        <v>8.4903773507630707</v>
      </c>
      <c r="AD37" s="25">
        <v>30.777584913454898</v>
      </c>
      <c r="AE37" s="25">
        <v>0</v>
      </c>
      <c r="AF37" s="87">
        <v>0</v>
      </c>
      <c r="AG37" s="25">
        <v>15.9471070876026</v>
      </c>
      <c r="AH37" s="25">
        <v>15.9471070876026</v>
      </c>
      <c r="AI37" s="25">
        <v>86.162594675837795</v>
      </c>
      <c r="AJ37" s="25">
        <v>11.2874248853102</v>
      </c>
      <c r="AK37" s="25">
        <v>0.70409640919149397</v>
      </c>
      <c r="AL37" s="87">
        <v>1.2884258305774301</v>
      </c>
      <c r="AM37" s="25">
        <v>5.5114869070914896</v>
      </c>
      <c r="AN37" s="25">
        <v>0</v>
      </c>
      <c r="AO37" s="25">
        <v>0.64521596219586197</v>
      </c>
      <c r="AP37" s="25">
        <v>8.6244668520863996</v>
      </c>
      <c r="AQ37" s="25">
        <v>0</v>
      </c>
      <c r="AR37" s="87">
        <v>403.45669559130698</v>
      </c>
      <c r="AS37" s="25">
        <v>9693.3058677667705</v>
      </c>
      <c r="AT37" s="25">
        <v>990.87067366413703</v>
      </c>
      <c r="AU37" s="25">
        <v>10770.339136106701</v>
      </c>
      <c r="AV37" s="25">
        <v>0</v>
      </c>
      <c r="AW37" s="25">
        <v>36.375473292884003</v>
      </c>
      <c r="AX37" s="25">
        <v>0</v>
      </c>
      <c r="AY37" s="25">
        <v>148.10618304231801</v>
      </c>
      <c r="AZ37" s="25">
        <v>0.14488972056416199</v>
      </c>
      <c r="BA37" s="25">
        <v>5.0947426864421198E-2</v>
      </c>
      <c r="BB37" s="25">
        <v>191.66187145290101</v>
      </c>
      <c r="BC37" s="25">
        <v>6.5113377425773195E-2</v>
      </c>
      <c r="BD37" s="25">
        <v>0</v>
      </c>
      <c r="BE37" s="25">
        <v>9.4438974553150701E-3</v>
      </c>
      <c r="BF37" s="25">
        <v>256.20585418156901</v>
      </c>
      <c r="BG37" s="25">
        <v>248.517716745434</v>
      </c>
      <c r="BH37" s="25">
        <v>7.68813743613486</v>
      </c>
      <c r="BI37" s="25">
        <v>0</v>
      </c>
      <c r="BJ37" s="25">
        <v>0</v>
      </c>
      <c r="BK37" s="25">
        <v>1.0167137869342999</v>
      </c>
      <c r="BL37" s="25">
        <v>0</v>
      </c>
      <c r="BM37" s="25">
        <v>10.9102189293253</v>
      </c>
      <c r="BN37" s="25">
        <v>0</v>
      </c>
      <c r="BO37" s="25">
        <v>0.28356586242056397</v>
      </c>
      <c r="BP37" s="25">
        <v>43.640813052464402</v>
      </c>
      <c r="BQ37" s="25">
        <v>10.2339158713814</v>
      </c>
      <c r="BR37" s="25">
        <v>0</v>
      </c>
      <c r="BS37" s="25">
        <v>0.73314514228079197</v>
      </c>
      <c r="BT37" s="25">
        <v>9.9409679855817605E-4</v>
      </c>
      <c r="BU37" s="25">
        <v>9.7206525578795908</v>
      </c>
      <c r="BV37" s="25">
        <v>80.6088891359218</v>
      </c>
      <c r="BW37" s="25">
        <v>0</v>
      </c>
      <c r="BX37" s="25">
        <v>0.14406534338313601</v>
      </c>
      <c r="BY37" s="25">
        <v>12.342584916540501</v>
      </c>
      <c r="BZ37" s="87">
        <v>0</v>
      </c>
      <c r="CA37" s="25">
        <v>1.0787704298232399</v>
      </c>
      <c r="CB37" s="25">
        <v>394.99346890656199</v>
      </c>
      <c r="CC37" s="25">
        <v>10.0799922512173</v>
      </c>
      <c r="CE37" s="34">
        <f t="shared" si="14"/>
        <v>7.999989005637179E-3</v>
      </c>
      <c r="CG37" s="22">
        <f t="shared" si="15"/>
        <v>2.7194550956950222E-3</v>
      </c>
      <c r="CH37" s="22">
        <f t="shared" si="16"/>
        <v>2.7197076059907832E-3</v>
      </c>
      <c r="CI37" s="22">
        <f t="shared" si="17"/>
        <v>2.7188726457738287E-3</v>
      </c>
      <c r="CJ37" s="22">
        <f t="shared" si="18"/>
        <v>2.6938834652729181E-3</v>
      </c>
      <c r="CK37" s="22">
        <f t="shared" si="19"/>
        <v>2.6930361511622526E-3</v>
      </c>
      <c r="CL37" s="22">
        <f t="shared" si="20"/>
        <v>2.7180964340313995E-3</v>
      </c>
      <c r="CM37" s="22">
        <f t="shared" si="21"/>
        <v>2.7192955995574051E-3</v>
      </c>
      <c r="CN37" s="22">
        <f t="shared" si="22"/>
        <v>2.7193599691969447E-3</v>
      </c>
      <c r="CO37" s="22">
        <f t="shared" si="23"/>
        <v>2.7168112317958273E-3</v>
      </c>
      <c r="CP37" s="22">
        <f t="shared" si="24"/>
        <v>2.719520031599277E-3</v>
      </c>
      <c r="CQ37" s="22">
        <f t="shared" si="25"/>
        <v>2.7165915552864765E-3</v>
      </c>
      <c r="CR37" s="22">
        <f t="shared" si="26"/>
        <v>2.7192547754552455E-3</v>
      </c>
      <c r="CS37" s="22">
        <f t="shared" si="27"/>
        <v>2.7322073300274073E-3</v>
      </c>
    </row>
    <row r="38" spans="1:97" x14ac:dyDescent="0.25">
      <c r="A38" s="87" t="s">
        <v>37</v>
      </c>
      <c r="B38" s="87">
        <v>1134.3756263</v>
      </c>
      <c r="C38" s="87">
        <v>3.5491772100999999</v>
      </c>
      <c r="D38" s="87">
        <v>4798.8000124999999</v>
      </c>
      <c r="E38" s="87">
        <v>119.28501999</v>
      </c>
      <c r="F38" s="87">
        <v>115.70580754</v>
      </c>
      <c r="G38" s="87">
        <v>4.0002906637000004</v>
      </c>
      <c r="H38" s="87">
        <v>184.23567037999999</v>
      </c>
      <c r="I38" s="87">
        <v>3.2361415266</v>
      </c>
      <c r="J38" s="87">
        <v>0.44535051850000001</v>
      </c>
      <c r="K38" s="87">
        <v>7.4566167526999996</v>
      </c>
      <c r="L38" s="87">
        <v>0.53814988060000002</v>
      </c>
      <c r="M38" s="87">
        <v>0.55914766680000005</v>
      </c>
      <c r="N38" s="87">
        <v>0.30168903050000001</v>
      </c>
      <c r="O38" s="25"/>
      <c r="P38" s="27" t="s">
        <v>37</v>
      </c>
      <c r="Q38" s="86">
        <v>0</v>
      </c>
      <c r="R38" s="27">
        <v>0</v>
      </c>
      <c r="S38" s="25">
        <v>0.53961234782466005</v>
      </c>
      <c r="T38" s="25">
        <v>3.2449504307284802</v>
      </c>
      <c r="U38" s="25">
        <v>3.2449504307284802</v>
      </c>
      <c r="V38" s="25">
        <v>4.4014814804312197</v>
      </c>
      <c r="W38" s="87">
        <v>0.188337021839309</v>
      </c>
      <c r="X38" s="25">
        <v>0.44656090321264102</v>
      </c>
      <c r="Y38" s="25">
        <v>0.56066767107360804</v>
      </c>
      <c r="Z38" s="25">
        <v>0</v>
      </c>
      <c r="AA38" s="25">
        <v>1137.4614134051999</v>
      </c>
      <c r="AB38" s="25">
        <v>44.0273133030922</v>
      </c>
      <c r="AC38" s="25">
        <v>3.9702579328785101</v>
      </c>
      <c r="AD38" s="25">
        <v>14.392189139212199</v>
      </c>
      <c r="AE38" s="25">
        <v>0</v>
      </c>
      <c r="AF38" s="87">
        <v>0</v>
      </c>
      <c r="AG38" s="25">
        <v>7.4768998983148904</v>
      </c>
      <c r="AH38" s="25">
        <v>7.4768998983148904</v>
      </c>
      <c r="AI38" s="25">
        <v>38.4947450178298</v>
      </c>
      <c r="AJ38" s="25">
        <v>5.2782159773772701</v>
      </c>
      <c r="AK38" s="25">
        <v>0.329247261979838</v>
      </c>
      <c r="AL38" s="87">
        <v>0.60249589568100903</v>
      </c>
      <c r="AM38" s="25">
        <v>2.57727771830222</v>
      </c>
      <c r="AN38" s="25">
        <v>0</v>
      </c>
      <c r="AO38" s="25">
        <v>0.30251125416027003</v>
      </c>
      <c r="AP38" s="25">
        <v>3.5588279913137901</v>
      </c>
      <c r="AQ38" s="25">
        <v>0</v>
      </c>
      <c r="AR38" s="87">
        <v>188.69438394594201</v>
      </c>
      <c r="AS38" s="25">
        <v>4330.6643459933703</v>
      </c>
      <c r="AT38" s="25">
        <v>442.68968520423101</v>
      </c>
      <c r="AU38" s="25">
        <v>4811.84877621543</v>
      </c>
      <c r="AV38" s="25">
        <v>0</v>
      </c>
      <c r="AW38" s="25">
        <v>17.009871756482902</v>
      </c>
      <c r="AX38" s="25">
        <v>0</v>
      </c>
      <c r="AY38" s="25">
        <v>69.257445391788806</v>
      </c>
      <c r="AZ38" s="25">
        <v>6.7640041446893395E-2</v>
      </c>
      <c r="BA38" s="25">
        <v>2.3784224717119402E-2</v>
      </c>
      <c r="BB38" s="25">
        <v>89.475061073540601</v>
      </c>
      <c r="BC38" s="25">
        <v>3.03973608470158E-2</v>
      </c>
      <c r="BD38" s="25">
        <v>0</v>
      </c>
      <c r="BE38" s="25">
        <v>4.40881503772659E-3</v>
      </c>
      <c r="BF38" s="25">
        <v>119.60651609805601</v>
      </c>
      <c r="BG38" s="25">
        <v>116.017553273494</v>
      </c>
      <c r="BH38" s="25">
        <v>3.58896282456169</v>
      </c>
      <c r="BI38" s="25">
        <v>0</v>
      </c>
      <c r="BJ38" s="25">
        <v>0</v>
      </c>
      <c r="BK38" s="25">
        <v>0.47464098656833997</v>
      </c>
      <c r="BL38" s="25">
        <v>0</v>
      </c>
      <c r="BM38" s="25">
        <v>5.0933029834047003</v>
      </c>
      <c r="BN38" s="25">
        <v>0</v>
      </c>
      <c r="BO38" s="25">
        <v>0.132379520384486</v>
      </c>
      <c r="BP38" s="25">
        <v>20.373213280642801</v>
      </c>
      <c r="BQ38" s="25">
        <v>4.7855843154231996</v>
      </c>
      <c r="BR38" s="25">
        <v>0</v>
      </c>
      <c r="BS38" s="25">
        <v>0.34226089838346102</v>
      </c>
      <c r="BT38" s="25">
        <v>4.6408852108445199E-4</v>
      </c>
      <c r="BU38" s="25">
        <v>4.01115815274723</v>
      </c>
      <c r="BV38" s="25">
        <v>37.694238710681297</v>
      </c>
      <c r="BW38" s="25">
        <v>0</v>
      </c>
      <c r="BX38" s="25">
        <v>6.7367895234008601E-2</v>
      </c>
      <c r="BY38" s="25">
        <v>5.77160386549689</v>
      </c>
      <c r="BZ38" s="87">
        <v>0</v>
      </c>
      <c r="CA38" s="25">
        <v>0.50445453633161896</v>
      </c>
      <c r="CB38" s="25">
        <v>184.736817517926</v>
      </c>
      <c r="CC38" s="25">
        <v>4.7136003482746096</v>
      </c>
      <c r="CE38" s="34">
        <f t="shared" si="14"/>
        <v>7.9999906082057551E-3</v>
      </c>
      <c r="CG38" s="22">
        <f t="shared" si="15"/>
        <v>2.7202515936143663E-3</v>
      </c>
      <c r="CH38" s="22">
        <f t="shared" si="16"/>
        <v>2.719160144026267E-3</v>
      </c>
      <c r="CI38" s="22">
        <f t="shared" si="17"/>
        <v>2.7191722266901078E-3</v>
      </c>
      <c r="CJ38" s="22">
        <f t="shared" si="18"/>
        <v>2.695192640978407E-3</v>
      </c>
      <c r="CK38" s="22">
        <f t="shared" si="19"/>
        <v>2.6942963375994346E-3</v>
      </c>
      <c r="CL38" s="22">
        <f t="shared" si="20"/>
        <v>2.7166748521163368E-3</v>
      </c>
      <c r="CM38" s="22">
        <f t="shared" si="21"/>
        <v>2.7201417450396967E-3</v>
      </c>
      <c r="CN38" s="22">
        <f t="shared" si="22"/>
        <v>2.7220392112254641E-3</v>
      </c>
      <c r="CO38" s="22">
        <f t="shared" si="23"/>
        <v>2.7178248645982222E-3</v>
      </c>
      <c r="CP38" s="22">
        <f t="shared" si="24"/>
        <v>2.7201539635983638E-3</v>
      </c>
      <c r="CQ38" s="22">
        <f t="shared" si="25"/>
        <v>2.7175834788432649E-3</v>
      </c>
      <c r="CR38" s="22">
        <f t="shared" si="26"/>
        <v>2.7184308615771707E-3</v>
      </c>
      <c r="CS38" s="22">
        <f t="shared" si="27"/>
        <v>2.7254012481239889E-3</v>
      </c>
    </row>
    <row r="39" spans="1:97" x14ac:dyDescent="0.25">
      <c r="A39" s="87" t="s">
        <v>130</v>
      </c>
      <c r="B39" s="87">
        <v>2666.6487738000001</v>
      </c>
      <c r="C39" s="87">
        <v>8.3432741274000009</v>
      </c>
      <c r="D39" s="87">
        <v>11052.453706</v>
      </c>
      <c r="E39" s="87">
        <v>271.81812356</v>
      </c>
      <c r="F39" s="87">
        <v>263.66199019999999</v>
      </c>
      <c r="G39" s="87">
        <v>9.4037372214000001</v>
      </c>
      <c r="H39" s="87">
        <v>419.64177343</v>
      </c>
      <c r="I39" s="87">
        <v>7.3666952178000003</v>
      </c>
      <c r="J39" s="87">
        <v>1.0137880270999999</v>
      </c>
      <c r="K39" s="87">
        <v>16.974110224</v>
      </c>
      <c r="L39" s="87">
        <v>1.2250348521000001</v>
      </c>
      <c r="M39" s="87">
        <v>1.2728338383</v>
      </c>
      <c r="N39" s="87">
        <v>0.68675956279999995</v>
      </c>
      <c r="O39" s="25"/>
      <c r="P39" s="27" t="s">
        <v>130</v>
      </c>
      <c r="Q39" s="86">
        <v>0</v>
      </c>
      <c r="R39" s="27">
        <v>0</v>
      </c>
      <c r="S39" s="25">
        <v>1.2283688109989599</v>
      </c>
      <c r="T39" s="25">
        <v>7.3867378522553802</v>
      </c>
      <c r="U39" s="25">
        <v>7.3867378522553802</v>
      </c>
      <c r="V39" s="25">
        <v>10.0258542305709</v>
      </c>
      <c r="W39" s="87">
        <v>0.42901284543449703</v>
      </c>
      <c r="X39" s="25">
        <v>1.0165465194422001</v>
      </c>
      <c r="Y39" s="25">
        <v>1.27629782071864</v>
      </c>
      <c r="Z39" s="25">
        <v>0</v>
      </c>
      <c r="AA39" s="25">
        <v>2673.9019637926099</v>
      </c>
      <c r="AB39" s="25">
        <v>100.287137254638</v>
      </c>
      <c r="AC39" s="25">
        <v>9.0436049800824101</v>
      </c>
      <c r="AD39" s="25">
        <v>32.783073690318901</v>
      </c>
      <c r="AE39" s="25">
        <v>0</v>
      </c>
      <c r="AF39" s="87">
        <v>0</v>
      </c>
      <c r="AG39" s="25">
        <v>17.020321458942501</v>
      </c>
      <c r="AH39" s="25">
        <v>17.020321458942501</v>
      </c>
      <c r="AI39" s="25">
        <v>88.660065039214501</v>
      </c>
      <c r="AJ39" s="25">
        <v>12.022917998244701</v>
      </c>
      <c r="AK39" s="25">
        <v>0.74997415271171297</v>
      </c>
      <c r="AL39" s="87">
        <v>1.3723785421058601</v>
      </c>
      <c r="AM39" s="25">
        <v>5.8706104861509001</v>
      </c>
      <c r="AN39" s="25">
        <v>0</v>
      </c>
      <c r="AO39" s="25">
        <v>0.68862977502898004</v>
      </c>
      <c r="AP39" s="25">
        <v>8.3659391826363905</v>
      </c>
      <c r="AQ39" s="25">
        <v>0</v>
      </c>
      <c r="AR39" s="87">
        <v>429.79794001223502</v>
      </c>
      <c r="AS39" s="25">
        <v>9974.2634317498705</v>
      </c>
      <c r="AT39" s="25">
        <v>1019.59128477609</v>
      </c>
      <c r="AU39" s="25">
        <v>11082.5147815651</v>
      </c>
      <c r="AV39" s="25">
        <v>0</v>
      </c>
      <c r="AW39" s="25">
        <v>38.745603230961599</v>
      </c>
      <c r="AX39" s="25">
        <v>0</v>
      </c>
      <c r="AY39" s="25">
        <v>157.75685384002301</v>
      </c>
      <c r="AZ39" s="25">
        <v>0.15413296940535801</v>
      </c>
      <c r="BA39" s="25">
        <v>5.4197787110677402E-2</v>
      </c>
      <c r="BB39" s="25">
        <v>203.88922013481201</v>
      </c>
      <c r="BC39" s="25">
        <v>6.9267308233711897E-2</v>
      </c>
      <c r="BD39" s="25">
        <v>0</v>
      </c>
      <c r="BE39" s="25">
        <v>1.00464376306927E-2</v>
      </c>
      <c r="BF39" s="25">
        <v>272.550635822206</v>
      </c>
      <c r="BG39" s="25">
        <v>264.37231344198602</v>
      </c>
      <c r="BH39" s="25">
        <v>8.1783223802201306</v>
      </c>
      <c r="BI39" s="25">
        <v>0</v>
      </c>
      <c r="BJ39" s="25">
        <v>0</v>
      </c>
      <c r="BK39" s="25">
        <v>1.0815749867998199</v>
      </c>
      <c r="BL39" s="25">
        <v>0</v>
      </c>
      <c r="BM39" s="25">
        <v>11.606251738068799</v>
      </c>
      <c r="BN39" s="25">
        <v>0</v>
      </c>
      <c r="BO39" s="25">
        <v>0.30165646004949298</v>
      </c>
      <c r="BP39" s="25">
        <v>46.424989727563798</v>
      </c>
      <c r="BQ39" s="25">
        <v>10.900777446109601</v>
      </c>
      <c r="BR39" s="25">
        <v>0</v>
      </c>
      <c r="BS39" s="25">
        <v>0.77991839801142904</v>
      </c>
      <c r="BT39" s="25">
        <v>1.0574943001703E-3</v>
      </c>
      <c r="BU39" s="25">
        <v>9.4293239702155596</v>
      </c>
      <c r="BV39" s="25">
        <v>85.861458532056901</v>
      </c>
      <c r="BW39" s="25">
        <v>0</v>
      </c>
      <c r="BX39" s="25">
        <v>0.153455894428456</v>
      </c>
      <c r="BY39" s="25">
        <v>13.1467959078515</v>
      </c>
      <c r="BZ39" s="87">
        <v>0</v>
      </c>
      <c r="CA39" s="25">
        <v>1.1490671923284399</v>
      </c>
      <c r="CB39" s="25">
        <v>420.78314052811697</v>
      </c>
      <c r="CC39" s="25">
        <v>10.7368090437534</v>
      </c>
      <c r="CE39" s="34">
        <f t="shared" si="14"/>
        <v>7.9999951984447617E-3</v>
      </c>
      <c r="CG39" s="22">
        <f t="shared" si="15"/>
        <v>2.7199644977144626E-3</v>
      </c>
      <c r="CH39" s="22">
        <f t="shared" si="16"/>
        <v>2.7165660495267327E-3</v>
      </c>
      <c r="CI39" s="22">
        <f t="shared" si="17"/>
        <v>2.7198553701048723E-3</v>
      </c>
      <c r="CJ39" s="22">
        <f t="shared" si="18"/>
        <v>2.6948617428900357E-3</v>
      </c>
      <c r="CK39" s="22">
        <f t="shared" si="19"/>
        <v>2.6940676638571165E-3</v>
      </c>
      <c r="CL39" s="22">
        <f t="shared" si="20"/>
        <v>2.7209127831998442E-3</v>
      </c>
      <c r="CM39" s="22">
        <f t="shared" si="21"/>
        <v>2.7198605343501706E-3</v>
      </c>
      <c r="CN39" s="22">
        <f t="shared" si="22"/>
        <v>2.72070906462253E-3</v>
      </c>
      <c r="CO39" s="22">
        <f t="shared" si="23"/>
        <v>2.7209754588353023E-3</v>
      </c>
      <c r="CP39" s="22">
        <f t="shared" si="24"/>
        <v>2.7224540392792825E-3</v>
      </c>
      <c r="CQ39" s="22">
        <f t="shared" si="25"/>
        <v>2.721521672011719E-3</v>
      </c>
      <c r="CR39" s="22">
        <f t="shared" si="26"/>
        <v>2.7214726026348352E-3</v>
      </c>
      <c r="CS39" s="22">
        <f t="shared" si="27"/>
        <v>2.7232416267419977E-3</v>
      </c>
    </row>
    <row r="40" spans="1:97" x14ac:dyDescent="0.25">
      <c r="A40" s="87" t="s">
        <v>39</v>
      </c>
      <c r="B40" s="87">
        <v>6.6647223781999996</v>
      </c>
      <c r="C40" s="87">
        <v>2.0852284499999998E-2</v>
      </c>
      <c r="D40" s="87">
        <v>54.171099879000003</v>
      </c>
      <c r="E40" s="87">
        <v>1.5807192239000001</v>
      </c>
      <c r="F40" s="87">
        <v>1.5332976466999999</v>
      </c>
      <c r="G40" s="87">
        <v>2.35026908E-2</v>
      </c>
      <c r="H40" s="87">
        <v>2.497523664</v>
      </c>
      <c r="I40" s="87">
        <v>4.36711433E-2</v>
      </c>
      <c r="J40" s="87">
        <v>6.0099246E-3</v>
      </c>
      <c r="K40" s="87">
        <v>0.1006256915</v>
      </c>
      <c r="L40" s="87">
        <v>7.2622349999999997E-3</v>
      </c>
      <c r="M40" s="87">
        <v>7.5455964999999996E-3</v>
      </c>
      <c r="N40" s="87">
        <v>4.0712387999999999E-3</v>
      </c>
      <c r="O40" s="25"/>
      <c r="P40" s="27" t="s">
        <v>39</v>
      </c>
      <c r="Q40" s="86">
        <v>0</v>
      </c>
      <c r="R40" s="27">
        <v>0</v>
      </c>
      <c r="S40" s="25">
        <v>7.2823420089695202E-3</v>
      </c>
      <c r="T40" s="25">
        <v>4.3790062169347999E-2</v>
      </c>
      <c r="U40" s="25">
        <v>4.3790062169347999E-2</v>
      </c>
      <c r="V40" s="25">
        <v>5.9684725987533001E-2</v>
      </c>
      <c r="W40" s="87">
        <v>2.55396675493752E-3</v>
      </c>
      <c r="X40" s="25">
        <v>6.0262657218031696E-3</v>
      </c>
      <c r="Y40" s="25">
        <v>7.5658981656707303E-3</v>
      </c>
      <c r="Z40" s="25">
        <v>0</v>
      </c>
      <c r="AA40" s="25">
        <v>6.6828692317443297</v>
      </c>
      <c r="AB40" s="25">
        <v>0.59701696139255001</v>
      </c>
      <c r="AC40" s="25">
        <v>5.38373067682998E-2</v>
      </c>
      <c r="AD40" s="25">
        <v>0.19516142219580301</v>
      </c>
      <c r="AE40" s="25">
        <v>0</v>
      </c>
      <c r="AF40" s="87">
        <v>0</v>
      </c>
      <c r="AG40" s="25">
        <v>0.10089918260200401</v>
      </c>
      <c r="AH40" s="25">
        <v>0.10089918260200401</v>
      </c>
      <c r="AI40" s="25">
        <v>0.43454601762595202</v>
      </c>
      <c r="AJ40" s="25">
        <v>7.1573638537894696E-2</v>
      </c>
      <c r="AK40" s="25">
        <v>4.4647039246349897E-3</v>
      </c>
      <c r="AL40" s="87">
        <v>8.1698144464954596E-3</v>
      </c>
      <c r="AM40" s="25">
        <v>3.4948614608927397E-2</v>
      </c>
      <c r="AN40" s="25">
        <v>0</v>
      </c>
      <c r="AO40" s="25">
        <v>4.0822501694042597E-3</v>
      </c>
      <c r="AP40" s="25">
        <v>2.09089046886799E-2</v>
      </c>
      <c r="AQ40" s="25">
        <v>0</v>
      </c>
      <c r="AR40" s="87">
        <v>2.5579924161003502</v>
      </c>
      <c r="AS40" s="25">
        <v>48.88686109228</v>
      </c>
      <c r="AT40" s="25">
        <v>4.9972829929947897</v>
      </c>
      <c r="AU40" s="25">
        <v>54.318690102900803</v>
      </c>
      <c r="AV40" s="25">
        <v>0</v>
      </c>
      <c r="AW40" s="25">
        <v>0.23065799249326199</v>
      </c>
      <c r="AX40" s="25">
        <v>0</v>
      </c>
      <c r="AY40" s="25">
        <v>0.93914079690471097</v>
      </c>
      <c r="AZ40" s="25">
        <v>8.9634407535397901E-4</v>
      </c>
      <c r="BA40" s="25">
        <v>3.1517797362169703E-4</v>
      </c>
      <c r="BB40" s="25">
        <v>1.1856868665156499</v>
      </c>
      <c r="BC40" s="25">
        <v>4.02808357721965E-4</v>
      </c>
      <c r="BD40" s="25">
        <v>0</v>
      </c>
      <c r="BE40" s="25">
        <v>5.8423893693127497E-5</v>
      </c>
      <c r="BF40" s="25">
        <v>1.5849690615916301</v>
      </c>
      <c r="BG40" s="25">
        <v>1.53741858401539</v>
      </c>
      <c r="BH40" s="25">
        <v>4.7550477576238398E-2</v>
      </c>
      <c r="BI40" s="25">
        <v>0</v>
      </c>
      <c r="BJ40" s="25">
        <v>0</v>
      </c>
      <c r="BK40" s="25">
        <v>6.2897723176639497E-3</v>
      </c>
      <c r="BL40" s="25">
        <v>0</v>
      </c>
      <c r="BM40" s="25">
        <v>6.7494962989908105E-2</v>
      </c>
      <c r="BN40" s="25">
        <v>0</v>
      </c>
      <c r="BO40" s="25">
        <v>1.75425673925384E-3</v>
      </c>
      <c r="BP40" s="25">
        <v>0.26997828888264203</v>
      </c>
      <c r="BQ40" s="25">
        <v>6.4893153892976493E-2</v>
      </c>
      <c r="BR40" s="25">
        <v>0</v>
      </c>
      <c r="BS40" s="25">
        <v>4.5355322233061497E-3</v>
      </c>
      <c r="BT40" s="25">
        <v>6.1500465726395204E-6</v>
      </c>
      <c r="BU40" s="25">
        <v>2.3567523360725699E-2</v>
      </c>
      <c r="BV40" s="25">
        <v>0.51114071059587496</v>
      </c>
      <c r="BW40" s="25">
        <v>0</v>
      </c>
      <c r="BX40" s="25">
        <v>9.1352459298378803E-4</v>
      </c>
      <c r="BY40" s="25">
        <v>7.8265121119727499E-2</v>
      </c>
      <c r="BZ40" s="87">
        <v>0</v>
      </c>
      <c r="CA40" s="25">
        <v>6.8405843000049499E-3</v>
      </c>
      <c r="CB40" s="25">
        <v>2.5043133429234299</v>
      </c>
      <c r="CC40" s="25">
        <v>6.3916763556496003E-2</v>
      </c>
      <c r="CE40" s="34">
        <f t="shared" si="14"/>
        <v>7.9999355065954771E-3</v>
      </c>
      <c r="CG40" s="22">
        <f t="shared" si="15"/>
        <v>2.7228221243975029E-3</v>
      </c>
      <c r="CH40" s="22">
        <f t="shared" si="16"/>
        <v>2.7152990685457919E-3</v>
      </c>
      <c r="CI40" s="22">
        <f t="shared" si="17"/>
        <v>2.7245196097267031E-3</v>
      </c>
      <c r="CJ40" s="22">
        <f t="shared" si="18"/>
        <v>2.6885468509357888E-3</v>
      </c>
      <c r="CK40" s="22">
        <f t="shared" si="19"/>
        <v>2.6876303660018489E-3</v>
      </c>
      <c r="CL40" s="22">
        <f t="shared" si="20"/>
        <v>2.7585165152961672E-3</v>
      </c>
      <c r="CM40" s="22">
        <f t="shared" si="21"/>
        <v>2.7185644009296776E-3</v>
      </c>
      <c r="CN40" s="22">
        <f t="shared" si="22"/>
        <v>2.7230537229374287E-3</v>
      </c>
      <c r="CO40" s="22">
        <f t="shared" si="23"/>
        <v>2.7190227649727186E-3</v>
      </c>
      <c r="CP40" s="22">
        <f t="shared" si="24"/>
        <v>2.7179053174904459E-3</v>
      </c>
      <c r="CQ40" s="22">
        <f t="shared" si="25"/>
        <v>2.7687081138961425E-3</v>
      </c>
      <c r="CR40" s="22">
        <f t="shared" si="26"/>
        <v>2.6905315796744091E-3</v>
      </c>
      <c r="CS40" s="22">
        <f t="shared" si="27"/>
        <v>2.70467293745083E-3</v>
      </c>
    </row>
    <row r="41" spans="1:97" x14ac:dyDescent="0.25">
      <c r="A41" s="87" t="s">
        <v>40</v>
      </c>
      <c r="B41" s="87">
        <v>779.30377439999995</v>
      </c>
      <c r="C41" s="87">
        <v>2.4382445304</v>
      </c>
      <c r="D41" s="87">
        <v>3153.4473925000002</v>
      </c>
      <c r="E41" s="87">
        <v>78.443412508999998</v>
      </c>
      <c r="F41" s="87">
        <v>76.089640720999995</v>
      </c>
      <c r="G41" s="87">
        <v>2.7481548393000002</v>
      </c>
      <c r="H41" s="87">
        <v>120.38224750000001</v>
      </c>
      <c r="I41" s="87">
        <v>2.1249306206999998</v>
      </c>
      <c r="J41" s="87">
        <v>0.29242817300000001</v>
      </c>
      <c r="K41" s="87">
        <v>4.8961991109999996</v>
      </c>
      <c r="L41" s="87">
        <v>0.35336253140000001</v>
      </c>
      <c r="M41" s="87">
        <v>0.36715019679999999</v>
      </c>
      <c r="N41" s="87">
        <v>0.1980964845</v>
      </c>
      <c r="O41" s="25"/>
      <c r="P41" s="27" t="s">
        <v>40</v>
      </c>
      <c r="Q41" s="86">
        <v>0</v>
      </c>
      <c r="R41" s="27">
        <v>0</v>
      </c>
      <c r="S41" s="25">
        <v>0.354324477732188</v>
      </c>
      <c r="T41" s="25">
        <v>2.1307155587611502</v>
      </c>
      <c r="U41" s="25">
        <v>2.1307155587611502</v>
      </c>
      <c r="V41" s="25">
        <v>2.8750632749218701</v>
      </c>
      <c r="W41" s="87">
        <v>0.123024055251616</v>
      </c>
      <c r="X41" s="25">
        <v>0.29322528937782899</v>
      </c>
      <c r="Y41" s="25">
        <v>0.36815207211525702</v>
      </c>
      <c r="Z41" s="25">
        <v>0</v>
      </c>
      <c r="AA41" s="25">
        <v>781.42445655075801</v>
      </c>
      <c r="AB41" s="25">
        <v>28.758891662950401</v>
      </c>
      <c r="AC41" s="25">
        <v>2.5933862204034401</v>
      </c>
      <c r="AD41" s="25">
        <v>9.4010298905600305</v>
      </c>
      <c r="AE41" s="25">
        <v>0</v>
      </c>
      <c r="AF41" s="87">
        <v>0</v>
      </c>
      <c r="AG41" s="25">
        <v>4.9095245615064096</v>
      </c>
      <c r="AH41" s="25">
        <v>4.9095245615064096</v>
      </c>
      <c r="AI41" s="25">
        <v>25.296229311772102</v>
      </c>
      <c r="AJ41" s="25">
        <v>3.44775102922446</v>
      </c>
      <c r="AK41" s="25">
        <v>0.21506643403498699</v>
      </c>
      <c r="AL41" s="87">
        <v>0.39355180238197301</v>
      </c>
      <c r="AM41" s="25">
        <v>1.68348693423061</v>
      </c>
      <c r="AN41" s="25">
        <v>0</v>
      </c>
      <c r="AO41" s="25">
        <v>0.19863719500208801</v>
      </c>
      <c r="AP41" s="25">
        <v>2.4448773077156201</v>
      </c>
      <c r="AQ41" s="25">
        <v>0</v>
      </c>
      <c r="AR41" s="87">
        <v>123.29508911633199</v>
      </c>
      <c r="AS41" s="25">
        <v>2845.8220861896898</v>
      </c>
      <c r="AT41" s="25">
        <v>290.90672713724302</v>
      </c>
      <c r="AU41" s="25">
        <v>3162.0250426387101</v>
      </c>
      <c r="AV41" s="25">
        <v>0</v>
      </c>
      <c r="AW41" s="25">
        <v>11.110902376439199</v>
      </c>
      <c r="AX41" s="25">
        <v>0</v>
      </c>
      <c r="AY41" s="25">
        <v>45.2390901796987</v>
      </c>
      <c r="AZ41" s="25">
        <v>4.4480951294388602E-2</v>
      </c>
      <c r="BA41" s="25">
        <v>1.56408677722845E-2</v>
      </c>
      <c r="BB41" s="25">
        <v>58.840062677403097</v>
      </c>
      <c r="BC41" s="25">
        <v>1.9989764877064699E-2</v>
      </c>
      <c r="BD41" s="25">
        <v>0</v>
      </c>
      <c r="BE41" s="25">
        <v>2.89925222529031E-3</v>
      </c>
      <c r="BF41" s="25">
        <v>78.654956283851703</v>
      </c>
      <c r="BG41" s="25">
        <v>76.294780000734093</v>
      </c>
      <c r="BH41" s="25">
        <v>2.3601762831175499</v>
      </c>
      <c r="BI41" s="25">
        <v>0</v>
      </c>
      <c r="BJ41" s="25">
        <v>0</v>
      </c>
      <c r="BK41" s="25">
        <v>0.31212998550461002</v>
      </c>
      <c r="BL41" s="25">
        <v>0</v>
      </c>
      <c r="BM41" s="25">
        <v>3.3494203938557101</v>
      </c>
      <c r="BN41" s="25">
        <v>0</v>
      </c>
      <c r="BO41" s="25">
        <v>8.7054663712473196E-2</v>
      </c>
      <c r="BP41" s="25">
        <v>13.3977209180046</v>
      </c>
      <c r="BQ41" s="25">
        <v>3.1259580346465099</v>
      </c>
      <c r="BR41" s="25">
        <v>0</v>
      </c>
      <c r="BS41" s="25">
        <v>0.225075340531424</v>
      </c>
      <c r="BT41" s="25">
        <v>3.0518555311209901E-4</v>
      </c>
      <c r="BU41" s="25">
        <v>2.7556311570407299</v>
      </c>
      <c r="BV41" s="25">
        <v>24.6220294081315</v>
      </c>
      <c r="BW41" s="25">
        <v>0</v>
      </c>
      <c r="BX41" s="25">
        <v>4.4005575236089597E-2</v>
      </c>
      <c r="BY41" s="25">
        <v>3.7700400358273001</v>
      </c>
      <c r="BZ41" s="87">
        <v>0</v>
      </c>
      <c r="CA41" s="25">
        <v>0.32951260896575602</v>
      </c>
      <c r="CB41" s="25">
        <v>120.70994340735299</v>
      </c>
      <c r="CC41" s="25">
        <v>3.0789366433880598</v>
      </c>
      <c r="CE41" s="34">
        <f t="shared" si="14"/>
        <v>8.0000091620597794E-3</v>
      </c>
      <c r="CG41" s="22">
        <f t="shared" si="15"/>
        <v>2.7212522515893223E-3</v>
      </c>
      <c r="CH41" s="22">
        <f t="shared" si="16"/>
        <v>2.7203084977419968E-3</v>
      </c>
      <c r="CI41" s="22">
        <f t="shared" si="17"/>
        <v>2.7200866452094905E-3</v>
      </c>
      <c r="CJ41" s="22">
        <f t="shared" si="18"/>
        <v>2.6967691497030979E-3</v>
      </c>
      <c r="CK41" s="22">
        <f t="shared" si="19"/>
        <v>2.6960211375723006E-3</v>
      </c>
      <c r="CL41" s="22">
        <f t="shared" si="20"/>
        <v>2.7204863546313515E-3</v>
      </c>
      <c r="CM41" s="22">
        <f t="shared" si="21"/>
        <v>2.7221281722040408E-3</v>
      </c>
      <c r="CN41" s="22">
        <f t="shared" si="22"/>
        <v>2.7224126777582206E-3</v>
      </c>
      <c r="CO41" s="22">
        <f t="shared" si="23"/>
        <v>2.7258535648306938E-3</v>
      </c>
      <c r="CP41" s="22">
        <f t="shared" si="24"/>
        <v>2.7215908104048481E-3</v>
      </c>
      <c r="CQ41" s="22">
        <f t="shared" si="25"/>
        <v>2.7222646622346181E-3</v>
      </c>
      <c r="CR41" s="22">
        <f t="shared" si="26"/>
        <v>2.7287887191377045E-3</v>
      </c>
      <c r="CS41" s="22">
        <f t="shared" si="27"/>
        <v>2.729531033590906E-3</v>
      </c>
    </row>
    <row r="42" spans="1:97" x14ac:dyDescent="0.25">
      <c r="A42" s="87" t="s">
        <v>41</v>
      </c>
      <c r="B42" s="87">
        <v>468.03861361999998</v>
      </c>
      <c r="C42" s="87">
        <v>1.4643765135</v>
      </c>
      <c r="D42" s="87">
        <v>2091.9335495</v>
      </c>
      <c r="E42" s="87">
        <v>52.408506412000001</v>
      </c>
      <c r="F42" s="87">
        <v>50.835992591</v>
      </c>
      <c r="G42" s="87">
        <v>1.6505037031000001</v>
      </c>
      <c r="H42" s="87">
        <v>81.393390316999998</v>
      </c>
      <c r="I42" s="87">
        <v>1.4246999117000001</v>
      </c>
      <c r="J42" s="87">
        <v>0.19606399760000001</v>
      </c>
      <c r="K42" s="87">
        <v>3.282749269</v>
      </c>
      <c r="L42" s="87">
        <v>0.23691859030000001</v>
      </c>
      <c r="M42" s="87">
        <v>0.24616279160000001</v>
      </c>
      <c r="N42" s="87">
        <v>0.13281753360000001</v>
      </c>
      <c r="O42" s="25"/>
      <c r="P42" s="27" t="s">
        <v>41</v>
      </c>
      <c r="Q42" s="86">
        <v>0</v>
      </c>
      <c r="R42" s="27">
        <v>0</v>
      </c>
      <c r="S42" s="25">
        <v>0.23756303059792799</v>
      </c>
      <c r="T42" s="25">
        <v>1.4285715792817999</v>
      </c>
      <c r="U42" s="25">
        <v>1.4285715792817999</v>
      </c>
      <c r="V42" s="25">
        <v>1.9449824511350999</v>
      </c>
      <c r="W42" s="87">
        <v>8.3226153135446998E-2</v>
      </c>
      <c r="X42" s="25">
        <v>0.196596679250991</v>
      </c>
      <c r="Y42" s="25">
        <v>0.24683362570242201</v>
      </c>
      <c r="Z42" s="25">
        <v>0</v>
      </c>
      <c r="AA42" s="25">
        <v>469.31094044985099</v>
      </c>
      <c r="AB42" s="25">
        <v>19.4553241485361</v>
      </c>
      <c r="AC42" s="25">
        <v>1.7544230588899901</v>
      </c>
      <c r="AD42" s="25">
        <v>6.3598035208991597</v>
      </c>
      <c r="AE42" s="25">
        <v>0</v>
      </c>
      <c r="AF42" s="87">
        <v>0</v>
      </c>
      <c r="AG42" s="25">
        <v>3.29167374987879</v>
      </c>
      <c r="AH42" s="25">
        <v>3.29167374987879</v>
      </c>
      <c r="AI42" s="25">
        <v>16.780966833887199</v>
      </c>
      <c r="AJ42" s="25">
        <v>2.3323977245852801</v>
      </c>
      <c r="AK42" s="25">
        <v>0.14549082432097299</v>
      </c>
      <c r="AL42" s="87">
        <v>0.266232460192246</v>
      </c>
      <c r="AM42" s="25">
        <v>1.1388793063752101</v>
      </c>
      <c r="AN42" s="25">
        <v>0</v>
      </c>
      <c r="AO42" s="25">
        <v>0.133177479024846</v>
      </c>
      <c r="AP42" s="25">
        <v>1.46835975043679</v>
      </c>
      <c r="AQ42" s="25">
        <v>0</v>
      </c>
      <c r="AR42" s="87">
        <v>83.363564697387901</v>
      </c>
      <c r="AS42" s="25">
        <v>1887.8591814855799</v>
      </c>
      <c r="AT42" s="25">
        <v>192.98107091056301</v>
      </c>
      <c r="AU42" s="25">
        <v>2097.62121923003</v>
      </c>
      <c r="AV42" s="25">
        <v>0</v>
      </c>
      <c r="AW42" s="25">
        <v>7.5165210246972798</v>
      </c>
      <c r="AX42" s="25">
        <v>0</v>
      </c>
      <c r="AY42" s="25">
        <v>30.604304142191499</v>
      </c>
      <c r="AZ42" s="25">
        <v>2.97179866069214E-2</v>
      </c>
      <c r="BA42" s="25">
        <v>1.04497477912443E-2</v>
      </c>
      <c r="BB42" s="25">
        <v>39.311292133357597</v>
      </c>
      <c r="BC42" s="25">
        <v>1.33552417092434E-2</v>
      </c>
      <c r="BD42" s="25">
        <v>0</v>
      </c>
      <c r="BE42" s="25">
        <v>1.93700440483473E-3</v>
      </c>
      <c r="BF42" s="25">
        <v>52.549661668753799</v>
      </c>
      <c r="BG42" s="25">
        <v>50.972870336666098</v>
      </c>
      <c r="BH42" s="25">
        <v>1.57679133208772</v>
      </c>
      <c r="BI42" s="25">
        <v>0</v>
      </c>
      <c r="BJ42" s="25">
        <v>0</v>
      </c>
      <c r="BK42" s="25">
        <v>0.208535948235475</v>
      </c>
      <c r="BL42" s="25">
        <v>0</v>
      </c>
      <c r="BM42" s="25">
        <v>2.2377624730347101</v>
      </c>
      <c r="BN42" s="25">
        <v>0</v>
      </c>
      <c r="BO42" s="25">
        <v>5.8161445383245899E-2</v>
      </c>
      <c r="BP42" s="25">
        <v>8.9510798855801195</v>
      </c>
      <c r="BQ42" s="25">
        <v>2.1147117988457</v>
      </c>
      <c r="BR42" s="25">
        <v>0</v>
      </c>
      <c r="BS42" s="25">
        <v>0.15037456593748799</v>
      </c>
      <c r="BT42" s="25">
        <v>2.03904625186703E-4</v>
      </c>
      <c r="BU42" s="25">
        <v>1.65499288387705</v>
      </c>
      <c r="BV42" s="25">
        <v>16.656793111588001</v>
      </c>
      <c r="BW42" s="25">
        <v>0</v>
      </c>
      <c r="BX42" s="25">
        <v>2.97701766404109E-2</v>
      </c>
      <c r="BY42" s="25">
        <v>2.550435285202</v>
      </c>
      <c r="BZ42" s="87">
        <v>0</v>
      </c>
      <c r="CA42" s="25">
        <v>0.22291343016319701</v>
      </c>
      <c r="CB42" s="25">
        <v>81.614700992631001</v>
      </c>
      <c r="CC42" s="25">
        <v>2.0829035238233602</v>
      </c>
      <c r="CE42" s="34">
        <f t="shared" si="14"/>
        <v>7.9999986079693428E-3</v>
      </c>
      <c r="CG42" s="22">
        <f t="shared" si="15"/>
        <v>2.7184227814246354E-3</v>
      </c>
      <c r="CH42" s="22">
        <f t="shared" si="16"/>
        <v>2.720090700765009E-3</v>
      </c>
      <c r="CI42" s="22">
        <f t="shared" si="17"/>
        <v>2.7188577435403563E-3</v>
      </c>
      <c r="CJ42" s="22">
        <f t="shared" si="18"/>
        <v>2.6933653793552443E-3</v>
      </c>
      <c r="CK42" s="22">
        <f t="shared" si="19"/>
        <v>2.692536108566723E-3</v>
      </c>
      <c r="CL42" s="22">
        <f t="shared" si="20"/>
        <v>2.7198853105378177E-3</v>
      </c>
      <c r="CM42" s="22">
        <f t="shared" si="21"/>
        <v>2.7190251538739404E-3</v>
      </c>
      <c r="CN42" s="22">
        <f t="shared" si="22"/>
        <v>2.7175319869150506E-3</v>
      </c>
      <c r="CO42" s="22">
        <f t="shared" si="23"/>
        <v>2.7168764154127927E-3</v>
      </c>
      <c r="CP42" s="22">
        <f t="shared" si="24"/>
        <v>2.7185996088908283E-3</v>
      </c>
      <c r="CQ42" s="22">
        <f t="shared" si="25"/>
        <v>2.7200917290279179E-3</v>
      </c>
      <c r="CR42" s="22">
        <f t="shared" si="26"/>
        <v>2.725164506226686E-3</v>
      </c>
      <c r="CS42" s="22">
        <f t="shared" si="27"/>
        <v>2.7100746045324252E-3</v>
      </c>
    </row>
    <row r="43" spans="1:97" x14ac:dyDescent="0.25">
      <c r="A43" s="87" t="s">
        <v>42</v>
      </c>
      <c r="B43" s="87">
        <v>1823.6937737000001</v>
      </c>
      <c r="C43" s="87">
        <v>5.7058792052999996</v>
      </c>
      <c r="D43" s="87">
        <v>7128.1318961999996</v>
      </c>
      <c r="E43" s="87">
        <v>169.79762742</v>
      </c>
      <c r="F43" s="87">
        <v>164.70253998999999</v>
      </c>
      <c r="G43" s="87">
        <v>6.4311182342000004</v>
      </c>
      <c r="H43" s="87">
        <v>261.70746391</v>
      </c>
      <c r="I43" s="87">
        <v>4.5869695329000004</v>
      </c>
      <c r="J43" s="87">
        <v>0.6312484304</v>
      </c>
      <c r="K43" s="87">
        <v>10.569152674</v>
      </c>
      <c r="L43" s="87">
        <v>0.7627840401</v>
      </c>
      <c r="M43" s="87">
        <v>0.79254670739999999</v>
      </c>
      <c r="N43" s="87">
        <v>0.42761986130000001</v>
      </c>
      <c r="O43" s="25"/>
      <c r="P43" s="27" t="s">
        <v>42</v>
      </c>
      <c r="Q43" s="86">
        <v>0</v>
      </c>
      <c r="R43" s="27">
        <v>0</v>
      </c>
      <c r="S43" s="25">
        <v>0.76486255191033403</v>
      </c>
      <c r="T43" s="25">
        <v>4.5994314220446801</v>
      </c>
      <c r="U43" s="25">
        <v>4.5994314220446801</v>
      </c>
      <c r="V43" s="25">
        <v>6.2532255607062197</v>
      </c>
      <c r="W43" s="87">
        <v>0.26757290356216701</v>
      </c>
      <c r="X43" s="25">
        <v>0.63296622101450895</v>
      </c>
      <c r="Y43" s="25">
        <v>0.794701944516779</v>
      </c>
      <c r="Z43" s="25">
        <v>0</v>
      </c>
      <c r="AA43" s="25">
        <v>1828.65313991472</v>
      </c>
      <c r="AB43" s="25">
        <v>62.550002724603402</v>
      </c>
      <c r="AC43" s="25">
        <v>5.6405901088241999</v>
      </c>
      <c r="AD43" s="25">
        <v>20.447154730187499</v>
      </c>
      <c r="AE43" s="25">
        <v>0</v>
      </c>
      <c r="AF43" s="87">
        <v>0</v>
      </c>
      <c r="AG43" s="25">
        <v>10.597900521919399</v>
      </c>
      <c r="AH43" s="25">
        <v>10.597900521919399</v>
      </c>
      <c r="AI43" s="25">
        <v>57.180134765843697</v>
      </c>
      <c r="AJ43" s="25">
        <v>7.4988098749701297</v>
      </c>
      <c r="AK43" s="25">
        <v>0.46776313608743703</v>
      </c>
      <c r="AL43" s="87">
        <v>0.85596396098177296</v>
      </c>
      <c r="AM43" s="25">
        <v>3.6615503249407202</v>
      </c>
      <c r="AN43" s="25">
        <v>0</v>
      </c>
      <c r="AO43" s="25">
        <v>0.42878358282494</v>
      </c>
      <c r="AP43" s="25">
        <v>5.7213873739554897</v>
      </c>
      <c r="AQ43" s="25">
        <v>0</v>
      </c>
      <c r="AR43" s="87">
        <v>268.04180019502598</v>
      </c>
      <c r="AS43" s="25">
        <v>6432.76448442725</v>
      </c>
      <c r="AT43" s="25">
        <v>657.57085005587396</v>
      </c>
      <c r="AU43" s="25">
        <v>7147.5154692489696</v>
      </c>
      <c r="AV43" s="25">
        <v>0</v>
      </c>
      <c r="AW43" s="25">
        <v>24.166047321426301</v>
      </c>
      <c r="AX43" s="25">
        <v>0</v>
      </c>
      <c r="AY43" s="25">
        <v>98.394350544922304</v>
      </c>
      <c r="AZ43" s="25">
        <v>9.6282695310052305E-2</v>
      </c>
      <c r="BA43" s="25">
        <v>3.38558002705057E-2</v>
      </c>
      <c r="BB43" s="25">
        <v>127.364039446335</v>
      </c>
      <c r="BC43" s="25">
        <v>4.3269461443125601E-2</v>
      </c>
      <c r="BD43" s="25">
        <v>0</v>
      </c>
      <c r="BE43" s="25">
        <v>6.2756790239315999E-3</v>
      </c>
      <c r="BF43" s="25">
        <v>170.25510414664799</v>
      </c>
      <c r="BG43" s="25">
        <v>165.14615885404999</v>
      </c>
      <c r="BH43" s="25">
        <v>5.1089452925975003</v>
      </c>
      <c r="BI43" s="25">
        <v>0</v>
      </c>
      <c r="BJ43" s="25">
        <v>0</v>
      </c>
      <c r="BK43" s="25">
        <v>0.67563064069176804</v>
      </c>
      <c r="BL43" s="25">
        <v>0</v>
      </c>
      <c r="BM43" s="25">
        <v>7.2501016171607597</v>
      </c>
      <c r="BN43" s="25">
        <v>0</v>
      </c>
      <c r="BO43" s="25">
        <v>0.18843679709393599</v>
      </c>
      <c r="BP43" s="25">
        <v>29.0004123524484</v>
      </c>
      <c r="BQ43" s="25">
        <v>6.7989166199256399</v>
      </c>
      <c r="BR43" s="25">
        <v>0</v>
      </c>
      <c r="BS43" s="25">
        <v>0.48719375638629298</v>
      </c>
      <c r="BT43" s="25">
        <v>6.6060788645736998E-4</v>
      </c>
      <c r="BU43" s="25">
        <v>6.4485989085374502</v>
      </c>
      <c r="BV43" s="25">
        <v>53.552497350709203</v>
      </c>
      <c r="BW43" s="25">
        <v>0</v>
      </c>
      <c r="BX43" s="25">
        <v>9.5710389095692905E-2</v>
      </c>
      <c r="BY43" s="25">
        <v>8.1997937420622993</v>
      </c>
      <c r="BZ43" s="87">
        <v>0</v>
      </c>
      <c r="CA43" s="25">
        <v>0.716683099159104</v>
      </c>
      <c r="CB43" s="25">
        <v>262.41916747253703</v>
      </c>
      <c r="CC43" s="25">
        <v>6.6966499241616102</v>
      </c>
      <c r="CE43" s="34">
        <f t="shared" si="14"/>
        <v>8.0000015406545121E-3</v>
      </c>
      <c r="CG43" s="22">
        <f t="shared" si="15"/>
        <v>2.7194073293665493E-3</v>
      </c>
      <c r="CH43" s="22">
        <f t="shared" si="16"/>
        <v>2.7179279647359302E-3</v>
      </c>
      <c r="CI43" s="22">
        <f t="shared" si="17"/>
        <v>2.7193061704292197E-3</v>
      </c>
      <c r="CJ43" s="22">
        <f t="shared" si="18"/>
        <v>2.6942468725809281E-3</v>
      </c>
      <c r="CK43" s="22">
        <f t="shared" si="19"/>
        <v>2.6934549040769471E-3</v>
      </c>
      <c r="CL43" s="22">
        <f t="shared" si="20"/>
        <v>2.7181391634956203E-3</v>
      </c>
      <c r="CM43" s="22">
        <f t="shared" si="21"/>
        <v>2.7194622266553947E-3</v>
      </c>
      <c r="CN43" s="22">
        <f t="shared" si="22"/>
        <v>2.7168022493493627E-3</v>
      </c>
      <c r="CO43" s="22">
        <f t="shared" si="23"/>
        <v>2.7212592250256159E-3</v>
      </c>
      <c r="CP43" s="22">
        <f t="shared" si="24"/>
        <v>2.7199765966215107E-3</v>
      </c>
      <c r="CQ43" s="22">
        <f t="shared" si="25"/>
        <v>2.724902070658868E-3</v>
      </c>
      <c r="CR43" s="22">
        <f t="shared" si="26"/>
        <v>2.7193818315760848E-3</v>
      </c>
      <c r="CS43" s="22">
        <f t="shared" si="27"/>
        <v>2.7213925971590197E-3</v>
      </c>
    </row>
    <row r="44" spans="1:97" x14ac:dyDescent="0.25">
      <c r="A44" s="87" t="s">
        <v>43</v>
      </c>
      <c r="B44" s="87">
        <v>8978.2066298999998</v>
      </c>
      <c r="C44" s="87">
        <v>28.090547765</v>
      </c>
      <c r="D44" s="87">
        <v>34591.233768999999</v>
      </c>
      <c r="E44" s="87">
        <v>823.00811199999998</v>
      </c>
      <c r="F44" s="87">
        <v>798.31210929999997</v>
      </c>
      <c r="G44" s="87">
        <v>31.660966667</v>
      </c>
      <c r="H44" s="87">
        <v>1265.9751920000001</v>
      </c>
      <c r="I44" s="87">
        <v>22.219775068000001</v>
      </c>
      <c r="J44" s="87">
        <v>3.0578354708000002</v>
      </c>
      <c r="K44" s="87">
        <v>51.198115307000002</v>
      </c>
      <c r="L44" s="87">
        <v>3.6950081482999999</v>
      </c>
      <c r="M44" s="87">
        <v>3.8391817172999998</v>
      </c>
      <c r="N44" s="87">
        <v>2.0714367239000002</v>
      </c>
      <c r="O44" s="25"/>
      <c r="P44" s="27" t="s">
        <v>43</v>
      </c>
      <c r="Q44" s="86">
        <v>0</v>
      </c>
      <c r="R44" s="27">
        <v>0</v>
      </c>
      <c r="S44" s="25">
        <v>3.7050642563042202</v>
      </c>
      <c r="T44" s="25">
        <v>22.280209465734799</v>
      </c>
      <c r="U44" s="25">
        <v>22.280209465734799</v>
      </c>
      <c r="V44" s="25">
        <v>30.2463777119018</v>
      </c>
      <c r="W44" s="87">
        <v>1.29424149344106</v>
      </c>
      <c r="X44" s="25">
        <v>3.0661471081596199</v>
      </c>
      <c r="Y44" s="25">
        <v>3.8496186194635098</v>
      </c>
      <c r="Z44" s="25">
        <v>0</v>
      </c>
      <c r="AA44" s="25">
        <v>9002.6215844917897</v>
      </c>
      <c r="AB44" s="25">
        <v>302.54973864695501</v>
      </c>
      <c r="AC44" s="25">
        <v>27.283099638271</v>
      </c>
      <c r="AD44" s="25">
        <v>98.901146206566096</v>
      </c>
      <c r="AE44" s="25">
        <v>0</v>
      </c>
      <c r="AF44" s="87">
        <v>0</v>
      </c>
      <c r="AG44" s="25">
        <v>51.3373218273601</v>
      </c>
      <c r="AH44" s="25">
        <v>51.3373218273601</v>
      </c>
      <c r="AI44" s="25">
        <v>277.48210737421499</v>
      </c>
      <c r="AJ44" s="25">
        <v>36.271130839011498</v>
      </c>
      <c r="AK44" s="25">
        <v>2.2625424906000302</v>
      </c>
      <c r="AL44" s="87">
        <v>4.1402411721708301</v>
      </c>
      <c r="AM44" s="25">
        <v>17.710678584093898</v>
      </c>
      <c r="AN44" s="25">
        <v>0</v>
      </c>
      <c r="AO44" s="25">
        <v>2.0770673419629699</v>
      </c>
      <c r="AP44" s="25">
        <v>28.1669192103857</v>
      </c>
      <c r="AQ44" s="25">
        <v>0</v>
      </c>
      <c r="AR44" s="87">
        <v>1296.61412051395</v>
      </c>
      <c r="AS44" s="25">
        <v>31216.774658638202</v>
      </c>
      <c r="AT44" s="25">
        <v>3191.0463459072698</v>
      </c>
      <c r="AU44" s="25">
        <v>34685.303111919697</v>
      </c>
      <c r="AV44" s="25">
        <v>0</v>
      </c>
      <c r="AW44" s="25">
        <v>116.88925086205199</v>
      </c>
      <c r="AX44" s="25">
        <v>0</v>
      </c>
      <c r="AY44" s="25">
        <v>475.92645998486398</v>
      </c>
      <c r="AZ44" s="25">
        <v>0.46668174647967098</v>
      </c>
      <c r="BA44" s="25">
        <v>0.16409911875092301</v>
      </c>
      <c r="BB44" s="25">
        <v>617.33273214417295</v>
      </c>
      <c r="BC44" s="25">
        <v>0.20972656495981701</v>
      </c>
      <c r="BD44" s="25">
        <v>0</v>
      </c>
      <c r="BE44" s="25">
        <v>3.0418322064970599E-2</v>
      </c>
      <c r="BF44" s="25">
        <v>825.22564232343802</v>
      </c>
      <c r="BG44" s="25">
        <v>800.46247589453105</v>
      </c>
      <c r="BH44" s="25">
        <v>24.7631664289075</v>
      </c>
      <c r="BI44" s="25">
        <v>0</v>
      </c>
      <c r="BJ44" s="25">
        <v>0</v>
      </c>
      <c r="BK44" s="25">
        <v>3.2747786495490101</v>
      </c>
      <c r="BL44" s="25">
        <v>0</v>
      </c>
      <c r="BM44" s="25">
        <v>35.141200113220599</v>
      </c>
      <c r="BN44" s="25">
        <v>0</v>
      </c>
      <c r="BO44" s="25">
        <v>0.91335119954619404</v>
      </c>
      <c r="BP44" s="25">
        <v>140.56485788163101</v>
      </c>
      <c r="BQ44" s="25">
        <v>32.885866823230103</v>
      </c>
      <c r="BR44" s="25">
        <v>0</v>
      </c>
      <c r="BS44" s="25">
        <v>2.36142817482741</v>
      </c>
      <c r="BT44" s="25">
        <v>3.20197932678682E-3</v>
      </c>
      <c r="BU44" s="25">
        <v>31.7470455446818</v>
      </c>
      <c r="BV44" s="25">
        <v>259.029485671521</v>
      </c>
      <c r="BW44" s="25">
        <v>0</v>
      </c>
      <c r="BX44" s="25">
        <v>0.46294785569637198</v>
      </c>
      <c r="BY44" s="25">
        <v>39.661731851996102</v>
      </c>
      <c r="BZ44" s="87">
        <v>0</v>
      </c>
      <c r="CA44" s="25">
        <v>3.46653288972955</v>
      </c>
      <c r="CB44" s="25">
        <v>1269.41847198801</v>
      </c>
      <c r="CC44" s="25">
        <v>32.391133472022297</v>
      </c>
      <c r="CE44" s="34">
        <f t="shared" si="14"/>
        <v>7.9999908456575564E-3</v>
      </c>
      <c r="CG44" s="22">
        <f t="shared" si="15"/>
        <v>2.7193576176428231E-3</v>
      </c>
      <c r="CH44" s="22">
        <f t="shared" si="16"/>
        <v>2.7187595637012257E-3</v>
      </c>
      <c r="CI44" s="22">
        <f t="shared" si="17"/>
        <v>2.7194561358491135E-3</v>
      </c>
      <c r="CJ44" s="22">
        <f t="shared" si="18"/>
        <v>2.6944209797023738E-3</v>
      </c>
      <c r="CK44" s="22">
        <f t="shared" si="19"/>
        <v>2.6936414586227783E-3</v>
      </c>
      <c r="CL44" s="22">
        <f t="shared" si="20"/>
        <v>2.7187697263684365E-3</v>
      </c>
      <c r="CM44" s="22">
        <f t="shared" si="21"/>
        <v>2.7198637143672107E-3</v>
      </c>
      <c r="CN44" s="22">
        <f t="shared" si="22"/>
        <v>2.7198474129395606E-3</v>
      </c>
      <c r="CO44" s="22">
        <f t="shared" si="23"/>
        <v>2.7181440724949107E-3</v>
      </c>
      <c r="CP44" s="22">
        <f t="shared" si="24"/>
        <v>2.7189774374578391E-3</v>
      </c>
      <c r="CQ44" s="22">
        <f t="shared" si="25"/>
        <v>2.7215387897985867E-3</v>
      </c>
      <c r="CR44" s="22">
        <f t="shared" si="26"/>
        <v>2.7185225738285764E-3</v>
      </c>
      <c r="CS44" s="22">
        <f t="shared" si="27"/>
        <v>2.7182187116817466E-3</v>
      </c>
    </row>
    <row r="45" spans="1:97" x14ac:dyDescent="0.25">
      <c r="A45" s="87" t="s">
        <v>44</v>
      </c>
      <c r="B45" s="87">
        <v>971.81647480000004</v>
      </c>
      <c r="C45" s="87">
        <v>3.0405700381999998</v>
      </c>
      <c r="D45" s="87">
        <v>4143.3814093999999</v>
      </c>
      <c r="E45" s="87">
        <v>103.76418858</v>
      </c>
      <c r="F45" s="87">
        <v>100.65070362</v>
      </c>
      <c r="G45" s="87">
        <v>3.4270384194000001</v>
      </c>
      <c r="H45" s="87">
        <v>160.16819125000001</v>
      </c>
      <c r="I45" s="87">
        <v>2.8164533349999998</v>
      </c>
      <c r="J45" s="87">
        <v>0.38759397379999999</v>
      </c>
      <c r="K45" s="87">
        <v>6.4895842625000002</v>
      </c>
      <c r="L45" s="87">
        <v>0.46835838769999999</v>
      </c>
      <c r="M45" s="87">
        <v>0.4866330156</v>
      </c>
      <c r="N45" s="87">
        <v>0.26256363290000001</v>
      </c>
      <c r="O45" s="25"/>
      <c r="P45" s="27" t="s">
        <v>44</v>
      </c>
      <c r="Q45" s="86">
        <v>0</v>
      </c>
      <c r="R45" s="27">
        <v>0</v>
      </c>
      <c r="S45" s="25">
        <v>0.46963497098192403</v>
      </c>
      <c r="T45" s="25">
        <v>2.82412578689841</v>
      </c>
      <c r="U45" s="25">
        <v>2.82412578689841</v>
      </c>
      <c r="V45" s="25">
        <v>3.8262324176871698</v>
      </c>
      <c r="W45" s="87">
        <v>0.16372142401716899</v>
      </c>
      <c r="X45" s="25">
        <v>0.388648262777117</v>
      </c>
      <c r="Y45" s="25">
        <v>0.48795801557151502</v>
      </c>
      <c r="Z45" s="25">
        <v>0</v>
      </c>
      <c r="AA45" s="25">
        <v>974.46026190309396</v>
      </c>
      <c r="AB45" s="25">
        <v>38.273298371023998</v>
      </c>
      <c r="AC45" s="25">
        <v>3.4513706658668801</v>
      </c>
      <c r="AD45" s="25">
        <v>12.511243942205001</v>
      </c>
      <c r="AE45" s="25">
        <v>0</v>
      </c>
      <c r="AF45" s="87">
        <v>0</v>
      </c>
      <c r="AG45" s="25">
        <v>6.5072593034508897</v>
      </c>
      <c r="AH45" s="25">
        <v>6.5072593034508897</v>
      </c>
      <c r="AI45" s="25">
        <v>33.237250337416199</v>
      </c>
      <c r="AJ45" s="25">
        <v>4.5883972009587302</v>
      </c>
      <c r="AK45" s="25">
        <v>0.28621701764340601</v>
      </c>
      <c r="AL45" s="87">
        <v>0.52375043233302998</v>
      </c>
      <c r="AM45" s="25">
        <v>2.2404484891223899</v>
      </c>
      <c r="AN45" s="25">
        <v>0</v>
      </c>
      <c r="AO45" s="25">
        <v>0.26327853946533097</v>
      </c>
      <c r="AP45" s="25">
        <v>3.0488411128885899</v>
      </c>
      <c r="AQ45" s="25">
        <v>0</v>
      </c>
      <c r="AR45" s="87">
        <v>164.04478285707</v>
      </c>
      <c r="AS45" s="25">
        <v>3739.19569619395</v>
      </c>
      <c r="AT45" s="25">
        <v>382.228658155397</v>
      </c>
      <c r="AU45" s="25">
        <v>4154.6616046867703</v>
      </c>
      <c r="AV45" s="25">
        <v>0</v>
      </c>
      <c r="AW45" s="25">
        <v>14.786803945290799</v>
      </c>
      <c r="AX45" s="25">
        <v>0</v>
      </c>
      <c r="AY45" s="25">
        <v>60.205795019159702</v>
      </c>
      <c r="AZ45" s="25">
        <v>5.8839325399650803E-2</v>
      </c>
      <c r="BA45" s="25">
        <v>2.0689606865698901E-2</v>
      </c>
      <c r="BB45" s="25">
        <v>77.833200754837307</v>
      </c>
      <c r="BC45" s="25">
        <v>2.64422990963251E-2</v>
      </c>
      <c r="BD45" s="25">
        <v>0</v>
      </c>
      <c r="BE45" s="25">
        <v>3.8351663892443699E-3</v>
      </c>
      <c r="BF45" s="25">
        <v>104.044153965517</v>
      </c>
      <c r="BG45" s="25">
        <v>100.922189663118</v>
      </c>
      <c r="BH45" s="25">
        <v>3.1219643023999102</v>
      </c>
      <c r="BI45" s="25">
        <v>0</v>
      </c>
      <c r="BJ45" s="25">
        <v>0</v>
      </c>
      <c r="BK45" s="25">
        <v>0.41288383547896501</v>
      </c>
      <c r="BL45" s="25">
        <v>0</v>
      </c>
      <c r="BM45" s="25">
        <v>4.4305998301944296</v>
      </c>
      <c r="BN45" s="25">
        <v>0</v>
      </c>
      <c r="BO45" s="25">
        <v>0.115155505023585</v>
      </c>
      <c r="BP45" s="25">
        <v>17.722411585090001</v>
      </c>
      <c r="BQ45" s="25">
        <v>4.1601418879719203</v>
      </c>
      <c r="BR45" s="25">
        <v>0</v>
      </c>
      <c r="BS45" s="25">
        <v>0.297728063365437</v>
      </c>
      <c r="BT45" s="25">
        <v>4.0369137726816302E-4</v>
      </c>
      <c r="BU45" s="25">
        <v>3.4363622294608702</v>
      </c>
      <c r="BV45" s="25">
        <v>32.767939052100303</v>
      </c>
      <c r="BW45" s="25">
        <v>0</v>
      </c>
      <c r="BX45" s="25">
        <v>5.8564193274031201E-2</v>
      </c>
      <c r="BY45" s="25">
        <v>5.0173034242236803</v>
      </c>
      <c r="BZ45" s="87">
        <v>0</v>
      </c>
      <c r="CA45" s="25">
        <v>0.43852584622187302</v>
      </c>
      <c r="CB45" s="25">
        <v>160.604353395874</v>
      </c>
      <c r="CC45" s="25">
        <v>4.0975568324425602</v>
      </c>
      <c r="CE45" s="34">
        <f t="shared" si="14"/>
        <v>7.9999897705079377E-3</v>
      </c>
      <c r="CG45" s="22">
        <f t="shared" si="15"/>
        <v>2.7204592344845968E-3</v>
      </c>
      <c r="CH45" s="22">
        <f t="shared" si="16"/>
        <v>2.7202381739861344E-3</v>
      </c>
      <c r="CI45" s="22">
        <f t="shared" si="17"/>
        <v>2.7224612393102858E-3</v>
      </c>
      <c r="CJ45" s="22">
        <f t="shared" si="18"/>
        <v>2.6980925630344494E-3</v>
      </c>
      <c r="CK45" s="22">
        <f t="shared" si="19"/>
        <v>2.6973089442372923E-3</v>
      </c>
      <c r="CL45" s="22">
        <f t="shared" si="20"/>
        <v>2.7206610839520516E-3</v>
      </c>
      <c r="CM45" s="22">
        <f t="shared" si="21"/>
        <v>2.7231508483054885E-3</v>
      </c>
      <c r="CN45" s="22">
        <f t="shared" si="22"/>
        <v>2.7241537443794179E-3</v>
      </c>
      <c r="CO45" s="22">
        <f t="shared" si="23"/>
        <v>2.7200860910727934E-3</v>
      </c>
      <c r="CP45" s="22">
        <f t="shared" si="24"/>
        <v>2.7236014259071272E-3</v>
      </c>
      <c r="CQ45" s="22">
        <f t="shared" si="25"/>
        <v>2.7256547879777352E-3</v>
      </c>
      <c r="CR45" s="22">
        <f t="shared" si="26"/>
        <v>2.7227909513729848E-3</v>
      </c>
      <c r="CS45" s="22">
        <f t="shared" si="27"/>
        <v>2.7227935469770225E-3</v>
      </c>
    </row>
    <row r="46" spans="1:97" x14ac:dyDescent="0.25">
      <c r="A46" s="87" t="s">
        <v>45</v>
      </c>
      <c r="B46" s="87">
        <v>74.656314535999996</v>
      </c>
      <c r="C46" s="87">
        <v>0.23358132700000001</v>
      </c>
      <c r="D46" s="87">
        <v>594.17882517999999</v>
      </c>
      <c r="E46" s="87">
        <v>17.765598502</v>
      </c>
      <c r="F46" s="87">
        <v>17.232630544999999</v>
      </c>
      <c r="G46" s="87">
        <v>0.26327043030000002</v>
      </c>
      <c r="H46" s="87">
        <v>27.872692830999998</v>
      </c>
      <c r="I46" s="87">
        <v>0.4908170832</v>
      </c>
      <c r="J46" s="87">
        <v>6.7545143200000005E-2</v>
      </c>
      <c r="K46" s="87">
        <v>1.1309254718999999</v>
      </c>
      <c r="L46" s="87">
        <v>8.1619778800000001E-2</v>
      </c>
      <c r="M46" s="87">
        <v>8.4804457599999994E-2</v>
      </c>
      <c r="N46" s="87">
        <v>4.5756382800000002E-2</v>
      </c>
      <c r="O46" s="25"/>
      <c r="P46" s="27" t="s">
        <v>45</v>
      </c>
      <c r="Q46" s="86">
        <v>0</v>
      </c>
      <c r="R46" s="27">
        <v>0</v>
      </c>
      <c r="S46" s="25">
        <v>8.1841218132432697E-2</v>
      </c>
      <c r="T46" s="25">
        <v>0.49215372666523599</v>
      </c>
      <c r="U46" s="25">
        <v>0.49215372666523599</v>
      </c>
      <c r="V46" s="25">
        <v>0.66578362930934598</v>
      </c>
      <c r="W46" s="87">
        <v>2.8488638043453099E-2</v>
      </c>
      <c r="X46" s="25">
        <v>6.7727529473823697E-2</v>
      </c>
      <c r="Y46" s="25">
        <v>8.5034954478453606E-2</v>
      </c>
      <c r="Z46" s="25">
        <v>0</v>
      </c>
      <c r="AA46" s="25">
        <v>74.8596657837154</v>
      </c>
      <c r="AB46" s="25">
        <v>6.6597441057957303</v>
      </c>
      <c r="AC46" s="25">
        <v>0.60055590950015703</v>
      </c>
      <c r="AD46" s="25">
        <v>2.1770069636660598</v>
      </c>
      <c r="AE46" s="25">
        <v>0</v>
      </c>
      <c r="AF46" s="87">
        <v>0</v>
      </c>
      <c r="AG46" s="25">
        <v>1.1340033775210101</v>
      </c>
      <c r="AH46" s="25">
        <v>1.1340033775210101</v>
      </c>
      <c r="AI46" s="25">
        <v>4.7663569133087398</v>
      </c>
      <c r="AJ46" s="25">
        <v>0.79840121593500601</v>
      </c>
      <c r="AK46" s="25">
        <v>4.9803903075566702E-2</v>
      </c>
      <c r="AL46" s="87">
        <v>9.1135537684651602E-2</v>
      </c>
      <c r="AM46" s="25">
        <v>0.38984780023479199</v>
      </c>
      <c r="AN46" s="25">
        <v>0</v>
      </c>
      <c r="AO46" s="25">
        <v>4.5881956471112199E-2</v>
      </c>
      <c r="AP46" s="25">
        <v>0.23421702144546</v>
      </c>
      <c r="AQ46" s="25">
        <v>0</v>
      </c>
      <c r="AR46" s="87">
        <v>28.547178260222498</v>
      </c>
      <c r="AS46" s="25">
        <v>536.21675924976796</v>
      </c>
      <c r="AT46" s="25">
        <v>54.813261281877303</v>
      </c>
      <c r="AU46" s="25">
        <v>595.79637744495403</v>
      </c>
      <c r="AV46" s="25">
        <v>0</v>
      </c>
      <c r="AW46" s="25">
        <v>2.5729680442357301</v>
      </c>
      <c r="AX46" s="25">
        <v>0</v>
      </c>
      <c r="AY46" s="25">
        <v>10.4761292205757</v>
      </c>
      <c r="AZ46" s="25">
        <v>1.0073948202406299E-2</v>
      </c>
      <c r="BA46" s="25">
        <v>3.5422855867325801E-3</v>
      </c>
      <c r="BB46" s="25">
        <v>13.3259620143631</v>
      </c>
      <c r="BC46" s="25">
        <v>4.5272482018552003E-3</v>
      </c>
      <c r="BD46" s="25">
        <v>0</v>
      </c>
      <c r="BE46" s="25">
        <v>6.5661330048446501E-4</v>
      </c>
      <c r="BF46" s="25">
        <v>17.813500971510798</v>
      </c>
      <c r="BG46" s="25">
        <v>17.2790816946269</v>
      </c>
      <c r="BH46" s="25">
        <v>0.53441927688398705</v>
      </c>
      <c r="BI46" s="25">
        <v>0</v>
      </c>
      <c r="BJ46" s="25">
        <v>0</v>
      </c>
      <c r="BK46" s="25">
        <v>7.0690523322144802E-2</v>
      </c>
      <c r="BL46" s="25">
        <v>0</v>
      </c>
      <c r="BM46" s="25">
        <v>0.75857224292729697</v>
      </c>
      <c r="BN46" s="25">
        <v>0</v>
      </c>
      <c r="BO46" s="25">
        <v>1.9715926079024601E-2</v>
      </c>
      <c r="BP46" s="25">
        <v>3.0342971058824801</v>
      </c>
      <c r="BQ46" s="25">
        <v>0.723884531353581</v>
      </c>
      <c r="BR46" s="25">
        <v>0</v>
      </c>
      <c r="BS46" s="25">
        <v>5.09746677910239E-2</v>
      </c>
      <c r="BT46" s="25">
        <v>6.9118970331299507E-5</v>
      </c>
      <c r="BU46" s="25">
        <v>0.263986588490771</v>
      </c>
      <c r="BV46" s="25">
        <v>5.7017719976443297</v>
      </c>
      <c r="BW46" s="25">
        <v>0</v>
      </c>
      <c r="BX46" s="25">
        <v>1.0190353913164101E-2</v>
      </c>
      <c r="BY46" s="25">
        <v>0.87303269387249405</v>
      </c>
      <c r="BZ46" s="87">
        <v>0</v>
      </c>
      <c r="CA46" s="25">
        <v>7.6304599623009506E-2</v>
      </c>
      <c r="CB46" s="25">
        <v>27.948523256006201</v>
      </c>
      <c r="CC46" s="25">
        <v>0.71299591418293895</v>
      </c>
      <c r="CE46" s="34">
        <f t="shared" si="14"/>
        <v>7.9999763237048327E-3</v>
      </c>
      <c r="CG46" s="22">
        <f t="shared" si="15"/>
        <v>2.7238318550716219E-3</v>
      </c>
      <c r="CH46" s="22">
        <f t="shared" si="16"/>
        <v>2.7215122613803559E-3</v>
      </c>
      <c r="CI46" s="22">
        <f t="shared" si="17"/>
        <v>2.7223323962512849E-3</v>
      </c>
      <c r="CJ46" s="22">
        <f t="shared" si="18"/>
        <v>2.6963611445685928E-3</v>
      </c>
      <c r="CK46" s="22">
        <f t="shared" si="19"/>
        <v>2.6955344690760587E-3</v>
      </c>
      <c r="CL46" s="22">
        <f t="shared" si="20"/>
        <v>2.7202378556334846E-3</v>
      </c>
      <c r="CM46" s="22">
        <f t="shared" si="21"/>
        <v>2.7205991708796774E-3</v>
      </c>
      <c r="CN46" s="22">
        <f t="shared" si="22"/>
        <v>2.7233026538551158E-3</v>
      </c>
      <c r="CO46" s="22">
        <f t="shared" si="23"/>
        <v>2.7002130010095608E-3</v>
      </c>
      <c r="CP46" s="22">
        <f t="shared" si="24"/>
        <v>2.721581304415379E-3</v>
      </c>
      <c r="CQ46" s="22">
        <f t="shared" si="25"/>
        <v>2.713059698131604E-3</v>
      </c>
      <c r="CR46" s="22">
        <f t="shared" si="26"/>
        <v>2.7179806931942707E-3</v>
      </c>
      <c r="CS46" s="22">
        <f t="shared" si="27"/>
        <v>2.7443968125950161E-3</v>
      </c>
    </row>
    <row r="47" spans="1:97" x14ac:dyDescent="0.25">
      <c r="A47" s="87" t="s">
        <v>46</v>
      </c>
      <c r="B47" s="87">
        <v>1864.5675392000001</v>
      </c>
      <c r="C47" s="87">
        <v>5.8337612871999998</v>
      </c>
      <c r="D47" s="87">
        <v>7466.3937451000002</v>
      </c>
      <c r="E47" s="87">
        <v>182.60651351999999</v>
      </c>
      <c r="F47" s="87">
        <v>177.12717117</v>
      </c>
      <c r="G47" s="87">
        <v>6.5752592909000001</v>
      </c>
      <c r="H47" s="87">
        <v>280.84662856</v>
      </c>
      <c r="I47" s="87">
        <v>4.9419412358999999</v>
      </c>
      <c r="J47" s="87">
        <v>0.68009883810000005</v>
      </c>
      <c r="K47" s="87">
        <v>11.387067441999999</v>
      </c>
      <c r="L47" s="87">
        <v>0.82181359030000001</v>
      </c>
      <c r="M47" s="87">
        <v>0.85387950040000005</v>
      </c>
      <c r="N47" s="87">
        <v>0.46071206990000002</v>
      </c>
      <c r="O47" s="25"/>
      <c r="P47" s="27" t="s">
        <v>46</v>
      </c>
      <c r="Q47" s="86">
        <v>0</v>
      </c>
      <c r="R47" s="27">
        <v>0</v>
      </c>
      <c r="S47" s="25">
        <v>0.82405454473185502</v>
      </c>
      <c r="T47" s="25">
        <v>4.9553949859387298</v>
      </c>
      <c r="U47" s="25">
        <v>4.9553949859387298</v>
      </c>
      <c r="V47" s="25">
        <v>6.7087815007504998</v>
      </c>
      <c r="W47" s="87">
        <v>0.28706546335532301</v>
      </c>
      <c r="X47" s="25">
        <v>0.68195056938564402</v>
      </c>
      <c r="Y47" s="25">
        <v>0.85620121742976796</v>
      </c>
      <c r="Z47" s="25">
        <v>0</v>
      </c>
      <c r="AA47" s="25">
        <v>1869.6394862401801</v>
      </c>
      <c r="AB47" s="25">
        <v>67.106962218770093</v>
      </c>
      <c r="AC47" s="25">
        <v>6.0515185178692601</v>
      </c>
      <c r="AD47" s="25">
        <v>21.936763013884701</v>
      </c>
      <c r="AE47" s="25">
        <v>0</v>
      </c>
      <c r="AF47" s="87">
        <v>0</v>
      </c>
      <c r="AG47" s="25">
        <v>11.4180703807629</v>
      </c>
      <c r="AH47" s="25">
        <v>11.4180703807629</v>
      </c>
      <c r="AI47" s="25">
        <v>59.893645402027097</v>
      </c>
      <c r="AJ47" s="25">
        <v>8.0451163836221795</v>
      </c>
      <c r="AK47" s="25">
        <v>0.50184206827618805</v>
      </c>
      <c r="AL47" s="87">
        <v>0.91832006471053096</v>
      </c>
      <c r="AM47" s="25">
        <v>3.92831371024756</v>
      </c>
      <c r="AN47" s="25">
        <v>0</v>
      </c>
      <c r="AO47" s="25">
        <v>0.46196467091605398</v>
      </c>
      <c r="AP47" s="25">
        <v>5.8496307060784698</v>
      </c>
      <c r="AQ47" s="25">
        <v>0</v>
      </c>
      <c r="AR47" s="87">
        <v>287.64336775828502</v>
      </c>
      <c r="AS47" s="25">
        <v>6738.0411685989002</v>
      </c>
      <c r="AT47" s="25">
        <v>688.77640033618195</v>
      </c>
      <c r="AU47" s="25">
        <v>7486.7112143371096</v>
      </c>
      <c r="AV47" s="25">
        <v>0</v>
      </c>
      <c r="AW47" s="25">
        <v>25.926652262722499</v>
      </c>
      <c r="AX47" s="25">
        <v>0</v>
      </c>
      <c r="AY47" s="25">
        <v>105.56280129528901</v>
      </c>
      <c r="AZ47" s="25">
        <v>0.103546316394671</v>
      </c>
      <c r="BA47" s="25">
        <v>3.6409885407496803E-2</v>
      </c>
      <c r="BB47" s="25">
        <v>136.97218548113099</v>
      </c>
      <c r="BC47" s="25">
        <v>4.6533614332137298E-2</v>
      </c>
      <c r="BD47" s="25">
        <v>0</v>
      </c>
      <c r="BE47" s="25">
        <v>6.7490409009959302E-3</v>
      </c>
      <c r="BF47" s="25">
        <v>183.098808464336</v>
      </c>
      <c r="BG47" s="25">
        <v>177.604547865109</v>
      </c>
      <c r="BH47" s="25">
        <v>5.4942605992272702</v>
      </c>
      <c r="BI47" s="25">
        <v>0</v>
      </c>
      <c r="BJ47" s="25">
        <v>0</v>
      </c>
      <c r="BK47" s="25">
        <v>0.72660056193720102</v>
      </c>
      <c r="BL47" s="25">
        <v>0</v>
      </c>
      <c r="BM47" s="25">
        <v>7.79704550534895</v>
      </c>
      <c r="BN47" s="25">
        <v>0</v>
      </c>
      <c r="BO47" s="25">
        <v>0.20265233116178</v>
      </c>
      <c r="BP47" s="25">
        <v>31.188167341060499</v>
      </c>
      <c r="BQ47" s="25">
        <v>7.2942348150315901</v>
      </c>
      <c r="BR47" s="25">
        <v>0</v>
      </c>
      <c r="BS47" s="25">
        <v>0.52394735202742504</v>
      </c>
      <c r="BT47" s="25">
        <v>7.1043540666898097E-4</v>
      </c>
      <c r="BU47" s="25">
        <v>6.5931530178933597</v>
      </c>
      <c r="BV47" s="25">
        <v>57.454031430621299</v>
      </c>
      <c r="BW47" s="25">
        <v>0</v>
      </c>
      <c r="BX47" s="25">
        <v>0.10268317202075899</v>
      </c>
      <c r="BY47" s="25">
        <v>8.7971644291206204</v>
      </c>
      <c r="BZ47" s="87">
        <v>0</v>
      </c>
      <c r="CA47" s="25">
        <v>0.76889742862051902</v>
      </c>
      <c r="CB47" s="25">
        <v>281.61110313872001</v>
      </c>
      <c r="CC47" s="25">
        <v>7.1845146606574097</v>
      </c>
      <c r="CE47" s="34">
        <f t="shared" si="14"/>
        <v>7.9999940811567982E-3</v>
      </c>
      <c r="CG47" s="22">
        <f t="shared" si="15"/>
        <v>2.7201734094095403E-3</v>
      </c>
      <c r="CH47" s="22">
        <f t="shared" si="16"/>
        <v>2.720272238990911E-3</v>
      </c>
      <c r="CI47" s="22">
        <f t="shared" si="17"/>
        <v>2.7211890948616608E-3</v>
      </c>
      <c r="CJ47" s="22">
        <f t="shared" si="18"/>
        <v>2.6959331014339252E-3</v>
      </c>
      <c r="CK47" s="22">
        <f t="shared" si="19"/>
        <v>2.6951070914514458E-3</v>
      </c>
      <c r="CL47" s="22">
        <f t="shared" si="20"/>
        <v>2.7213720709271735E-3</v>
      </c>
      <c r="CM47" s="22">
        <f t="shared" si="21"/>
        <v>2.7220358052355616E-3</v>
      </c>
      <c r="CN47" s="22">
        <f t="shared" si="22"/>
        <v>2.7223613953555694E-3</v>
      </c>
      <c r="CO47" s="22">
        <f t="shared" si="23"/>
        <v>2.7227384931536995E-3</v>
      </c>
      <c r="CP47" s="22">
        <f t="shared" si="24"/>
        <v>2.7226446950292128E-3</v>
      </c>
      <c r="CQ47" s="22">
        <f t="shared" si="25"/>
        <v>2.7268403179326363E-3</v>
      </c>
      <c r="CR47" s="22">
        <f t="shared" si="26"/>
        <v>2.7190218627807581E-3</v>
      </c>
      <c r="CS47" s="22">
        <f t="shared" si="27"/>
        <v>2.7188369871139679E-3</v>
      </c>
    </row>
    <row r="48" spans="1:97" x14ac:dyDescent="0.25">
      <c r="A48" s="87" t="s">
        <v>47</v>
      </c>
      <c r="B48" s="87">
        <v>2797.7933078999999</v>
      </c>
      <c r="C48" s="87">
        <v>8.7535919635999999</v>
      </c>
      <c r="D48" s="87">
        <v>11336.529306</v>
      </c>
      <c r="E48" s="87">
        <v>277.80351507</v>
      </c>
      <c r="F48" s="87">
        <v>269.46770755</v>
      </c>
      <c r="G48" s="87">
        <v>9.8662080568999997</v>
      </c>
      <c r="H48" s="87">
        <v>427.81482326000003</v>
      </c>
      <c r="I48" s="87">
        <v>7.5219753859000003</v>
      </c>
      <c r="J48" s="87">
        <v>1.0351573349000001</v>
      </c>
      <c r="K48" s="87">
        <v>17.331901962</v>
      </c>
      <c r="L48" s="87">
        <v>1.2508569623000001</v>
      </c>
      <c r="M48" s="87">
        <v>1.299663488</v>
      </c>
      <c r="N48" s="87">
        <v>0.70123554320000003</v>
      </c>
      <c r="O48" s="25"/>
      <c r="P48" s="27" t="s">
        <v>47</v>
      </c>
      <c r="Q48" s="86">
        <v>0</v>
      </c>
      <c r="R48" s="27">
        <v>0</v>
      </c>
      <c r="S48" s="25">
        <v>1.2542579810874299</v>
      </c>
      <c r="T48" s="25">
        <v>7.5424365558962903</v>
      </c>
      <c r="U48" s="25">
        <v>7.5424365558962903</v>
      </c>
      <c r="V48" s="25">
        <v>10.220056928156801</v>
      </c>
      <c r="W48" s="87">
        <v>0.43731595767550602</v>
      </c>
      <c r="X48" s="25">
        <v>1.0379753872580799</v>
      </c>
      <c r="Y48" s="25">
        <v>1.3031981698727999</v>
      </c>
      <c r="Z48" s="25">
        <v>0</v>
      </c>
      <c r="AA48" s="25">
        <v>2805.4028227891699</v>
      </c>
      <c r="AB48" s="25">
        <v>102.229856828577</v>
      </c>
      <c r="AC48" s="25">
        <v>9.2187948245678708</v>
      </c>
      <c r="AD48" s="25">
        <v>33.418099348964702</v>
      </c>
      <c r="AE48" s="25">
        <v>0</v>
      </c>
      <c r="AF48" s="87">
        <v>0</v>
      </c>
      <c r="AG48" s="25">
        <v>17.379044282124301</v>
      </c>
      <c r="AH48" s="25">
        <v>17.379044282124301</v>
      </c>
      <c r="AI48" s="25">
        <v>90.938987218924396</v>
      </c>
      <c r="AJ48" s="25">
        <v>12.255817062638799</v>
      </c>
      <c r="AK48" s="25">
        <v>0.76450185102285595</v>
      </c>
      <c r="AL48" s="87">
        <v>1.39896282130006</v>
      </c>
      <c r="AM48" s="25">
        <v>5.9843373877764696</v>
      </c>
      <c r="AN48" s="25">
        <v>0</v>
      </c>
      <c r="AO48" s="25">
        <v>0.70314267523069796</v>
      </c>
      <c r="AP48" s="25">
        <v>8.7773930074902005</v>
      </c>
      <c r="AQ48" s="25">
        <v>0</v>
      </c>
      <c r="AR48" s="87">
        <v>438.16787310195701</v>
      </c>
      <c r="AS48" s="25">
        <v>10230.6309134741</v>
      </c>
      <c r="AT48" s="25">
        <v>1045.79839804229</v>
      </c>
      <c r="AU48" s="25">
        <v>11367.3682987353</v>
      </c>
      <c r="AV48" s="25">
        <v>0</v>
      </c>
      <c r="AW48" s="25">
        <v>39.4962059979717</v>
      </c>
      <c r="AX48" s="25">
        <v>0</v>
      </c>
      <c r="AY48" s="25">
        <v>160.812675425321</v>
      </c>
      <c r="AZ48" s="25">
        <v>0.15752697906160201</v>
      </c>
      <c r="BA48" s="25">
        <v>5.5391085644052603E-2</v>
      </c>
      <c r="BB48" s="25">
        <v>208.37895077630199</v>
      </c>
      <c r="BC48" s="25">
        <v>7.0792603272761295E-2</v>
      </c>
      <c r="BD48" s="25">
        <v>0</v>
      </c>
      <c r="BE48" s="25">
        <v>1.0267649972166599E-2</v>
      </c>
      <c r="BF48" s="25">
        <v>278.55242508897402</v>
      </c>
      <c r="BG48" s="25">
        <v>270.19393557029798</v>
      </c>
      <c r="BH48" s="25">
        <v>8.3584895186758992</v>
      </c>
      <c r="BI48" s="25">
        <v>0</v>
      </c>
      <c r="BJ48" s="25">
        <v>0</v>
      </c>
      <c r="BK48" s="25">
        <v>1.1053940227186301</v>
      </c>
      <c r="BL48" s="25">
        <v>0</v>
      </c>
      <c r="BM48" s="25">
        <v>11.861844782486401</v>
      </c>
      <c r="BN48" s="25">
        <v>0</v>
      </c>
      <c r="BO48" s="25">
        <v>0.308299506164674</v>
      </c>
      <c r="BP48" s="25">
        <v>47.447292940249199</v>
      </c>
      <c r="BQ48" s="25">
        <v>11.111924960085499</v>
      </c>
      <c r="BR48" s="25">
        <v>0</v>
      </c>
      <c r="BS48" s="25">
        <v>0.79709444688789999</v>
      </c>
      <c r="BT48" s="25">
        <v>1.0807775382088501E-3</v>
      </c>
      <c r="BU48" s="25">
        <v>9.8930382984727299</v>
      </c>
      <c r="BV48" s="25">
        <v>87.524440990113703</v>
      </c>
      <c r="BW48" s="25">
        <v>0</v>
      </c>
      <c r="BX48" s="25">
        <v>0.15642983327933299</v>
      </c>
      <c r="BY48" s="25">
        <v>13.401496470456999</v>
      </c>
      <c r="BZ48" s="87">
        <v>0</v>
      </c>
      <c r="CA48" s="25">
        <v>1.1713206849498099</v>
      </c>
      <c r="CB48" s="25">
        <v>428.97883116453602</v>
      </c>
      <c r="CC48" s="25">
        <v>10.944799497520799</v>
      </c>
      <c r="CE48" s="34">
        <f t="shared" si="14"/>
        <v>8.0000035917761093E-3</v>
      </c>
      <c r="CG48" s="22">
        <f t="shared" si="15"/>
        <v>2.7198273967141712E-3</v>
      </c>
      <c r="CH48" s="22">
        <f t="shared" si="16"/>
        <v>2.7190031234231912E-3</v>
      </c>
      <c r="CI48" s="22">
        <f t="shared" si="17"/>
        <v>2.7203204704792788E-3</v>
      </c>
      <c r="CJ48" s="22">
        <f t="shared" si="18"/>
        <v>2.69582628853817E-3</v>
      </c>
      <c r="CK48" s="22">
        <f t="shared" si="19"/>
        <v>2.6950465675492068E-3</v>
      </c>
      <c r="CL48" s="22">
        <f t="shared" si="20"/>
        <v>2.7194076405034112E-3</v>
      </c>
      <c r="CM48" s="22">
        <f t="shared" si="21"/>
        <v>2.7208218164721677E-3</v>
      </c>
      <c r="CN48" s="22">
        <f t="shared" si="22"/>
        <v>2.7201857153965983E-3</v>
      </c>
      <c r="CO48" s="22">
        <f t="shared" si="23"/>
        <v>2.7223420663411452E-3</v>
      </c>
      <c r="CP48" s="22">
        <f t="shared" si="24"/>
        <v>2.719973850974943E-3</v>
      </c>
      <c r="CQ48" s="22">
        <f t="shared" si="25"/>
        <v>2.7189509991424072E-3</v>
      </c>
      <c r="CR48" s="22">
        <f t="shared" si="26"/>
        <v>2.7196900624170857E-3</v>
      </c>
      <c r="CS48" s="22">
        <f t="shared" si="27"/>
        <v>2.7196739372265209E-3</v>
      </c>
    </row>
    <row r="49" spans="1:97" x14ac:dyDescent="0.25">
      <c r="A49" s="87" t="s">
        <v>48</v>
      </c>
      <c r="B49" s="87">
        <v>1112.4890674999999</v>
      </c>
      <c r="C49" s="87">
        <v>3.4806986888</v>
      </c>
      <c r="D49" s="87">
        <v>4398.2535907000001</v>
      </c>
      <c r="E49" s="87">
        <v>106.28463151</v>
      </c>
      <c r="F49" s="87">
        <v>103.09539694999999</v>
      </c>
      <c r="G49" s="87">
        <v>3.9231084406000001</v>
      </c>
      <c r="H49" s="87">
        <v>163.58359586</v>
      </c>
      <c r="I49" s="87">
        <v>2.8738905843999998</v>
      </c>
      <c r="J49" s="87">
        <v>0.3954983587</v>
      </c>
      <c r="K49" s="87">
        <v>6.6219293889999999</v>
      </c>
      <c r="L49" s="87">
        <v>0.47790983929999997</v>
      </c>
      <c r="M49" s="87">
        <v>0.49655715049999999</v>
      </c>
      <c r="N49" s="87">
        <v>0.26791821589999998</v>
      </c>
      <c r="O49" s="25"/>
      <c r="P49" s="27" t="s">
        <v>48</v>
      </c>
      <c r="Q49" s="86">
        <v>0</v>
      </c>
      <c r="R49" s="27">
        <v>0</v>
      </c>
      <c r="S49" s="25">
        <v>0.47920902405633098</v>
      </c>
      <c r="T49" s="25">
        <v>2.88170442848519</v>
      </c>
      <c r="U49" s="25">
        <v>2.88170442848519</v>
      </c>
      <c r="V49" s="25">
        <v>3.9080494155326599</v>
      </c>
      <c r="W49" s="87">
        <v>0.167221748382268</v>
      </c>
      <c r="X49" s="25">
        <v>0.39657575989584698</v>
      </c>
      <c r="Y49" s="25">
        <v>0.49790686349764601</v>
      </c>
      <c r="Z49" s="25">
        <v>0</v>
      </c>
      <c r="AA49" s="25">
        <v>1115.51536362704</v>
      </c>
      <c r="AB49" s="25">
        <v>39.091648574780997</v>
      </c>
      <c r="AC49" s="25">
        <v>3.52516623263545</v>
      </c>
      <c r="AD49" s="25">
        <v>12.7787208030099</v>
      </c>
      <c r="AE49" s="25">
        <v>0</v>
      </c>
      <c r="AF49" s="87">
        <v>0</v>
      </c>
      <c r="AG49" s="25">
        <v>6.6399469325844303</v>
      </c>
      <c r="AH49" s="25">
        <v>6.6399469325844303</v>
      </c>
      <c r="AI49" s="25">
        <v>35.2817859331888</v>
      </c>
      <c r="AJ49" s="25">
        <v>4.6864896904016202</v>
      </c>
      <c r="AK49" s="25">
        <v>0.29233630868361998</v>
      </c>
      <c r="AL49" s="87">
        <v>0.53494994677454299</v>
      </c>
      <c r="AM49" s="25">
        <v>2.2883477647602199</v>
      </c>
      <c r="AN49" s="25">
        <v>0</v>
      </c>
      <c r="AO49" s="25">
        <v>0.268645421263974</v>
      </c>
      <c r="AP49" s="25">
        <v>3.4901635318044302</v>
      </c>
      <c r="AQ49" s="25">
        <v>0</v>
      </c>
      <c r="AR49" s="87">
        <v>167.54256897986599</v>
      </c>
      <c r="AS49" s="25">
        <v>3969.1920537045899</v>
      </c>
      <c r="AT49" s="25">
        <v>405.739595451865</v>
      </c>
      <c r="AU49" s="25">
        <v>4410.2134350896404</v>
      </c>
      <c r="AV49" s="25">
        <v>0</v>
      </c>
      <c r="AW49" s="25">
        <v>15.102957778711</v>
      </c>
      <c r="AX49" s="25">
        <v>0</v>
      </c>
      <c r="AY49" s="25">
        <v>61.493172564030402</v>
      </c>
      <c r="AZ49" s="25">
        <v>6.0268122599028799E-2</v>
      </c>
      <c r="BA49" s="25">
        <v>2.1192091668182301E-2</v>
      </c>
      <c r="BB49" s="25">
        <v>79.723506164674106</v>
      </c>
      <c r="BC49" s="25">
        <v>2.70844584290965E-2</v>
      </c>
      <c r="BD49" s="25">
        <v>0</v>
      </c>
      <c r="BE49" s="25">
        <v>3.9282987758836397E-3</v>
      </c>
      <c r="BF49" s="25">
        <v>106.57113557103401</v>
      </c>
      <c r="BG49" s="25">
        <v>103.37322425526099</v>
      </c>
      <c r="BH49" s="25">
        <v>3.19791131577351</v>
      </c>
      <c r="BI49" s="25">
        <v>0</v>
      </c>
      <c r="BJ49" s="25">
        <v>0</v>
      </c>
      <c r="BK49" s="25">
        <v>0.42291090361943801</v>
      </c>
      <c r="BL49" s="25">
        <v>0</v>
      </c>
      <c r="BM49" s="25">
        <v>4.5382043860954404</v>
      </c>
      <c r="BN49" s="25">
        <v>0</v>
      </c>
      <c r="BO49" s="25">
        <v>0.11795169838566499</v>
      </c>
      <c r="BP49" s="25">
        <v>18.1528057496541</v>
      </c>
      <c r="BQ49" s="25">
        <v>4.2491010689427098</v>
      </c>
      <c r="BR49" s="25">
        <v>0</v>
      </c>
      <c r="BS49" s="25">
        <v>0.30495886814707002</v>
      </c>
      <c r="BT49" s="25">
        <v>4.13513213071203E-4</v>
      </c>
      <c r="BU49" s="25">
        <v>3.9337736683036</v>
      </c>
      <c r="BV49" s="25">
        <v>33.468527334080697</v>
      </c>
      <c r="BW49" s="25">
        <v>0</v>
      </c>
      <c r="BX49" s="25">
        <v>5.9817417362176398E-2</v>
      </c>
      <c r="BY49" s="25">
        <v>5.1245871110853898</v>
      </c>
      <c r="BZ49" s="87">
        <v>0</v>
      </c>
      <c r="CA49" s="25">
        <v>0.44790176002909998</v>
      </c>
      <c r="CB49" s="25">
        <v>164.02858574601601</v>
      </c>
      <c r="CC49" s="25">
        <v>4.1851843295319</v>
      </c>
      <c r="CE49" s="34">
        <f t="shared" si="14"/>
        <v>8.0000177888151676E-3</v>
      </c>
      <c r="CG49" s="22">
        <f t="shared" si="15"/>
        <v>2.7202929138357948E-3</v>
      </c>
      <c r="CH49" s="22">
        <f t="shared" si="16"/>
        <v>2.7192365242316515E-3</v>
      </c>
      <c r="CI49" s="22">
        <f t="shared" si="17"/>
        <v>2.7192257433561896E-3</v>
      </c>
      <c r="CJ49" s="22">
        <f t="shared" si="18"/>
        <v>2.6956301862612426E-3</v>
      </c>
      <c r="CK49" s="22">
        <f t="shared" si="19"/>
        <v>2.6948565452999014E-3</v>
      </c>
      <c r="CL49" s="22">
        <f t="shared" si="20"/>
        <v>2.7185656132331535E-3</v>
      </c>
      <c r="CM49" s="22">
        <f t="shared" si="21"/>
        <v>2.7202598382593305E-3</v>
      </c>
      <c r="CN49" s="22">
        <f t="shared" si="22"/>
        <v>2.7189079944814959E-3</v>
      </c>
      <c r="CO49" s="22">
        <f t="shared" si="23"/>
        <v>2.724160978539563E-3</v>
      </c>
      <c r="CP49" s="22">
        <f t="shared" si="24"/>
        <v>2.7208903215368168E-3</v>
      </c>
      <c r="CQ49" s="22">
        <f t="shared" si="25"/>
        <v>2.7184725014951301E-3</v>
      </c>
      <c r="CR49" s="22">
        <f t="shared" si="26"/>
        <v>2.7181423050437461E-3</v>
      </c>
      <c r="CS49" s="22">
        <f t="shared" si="27"/>
        <v>2.7142811530420697E-3</v>
      </c>
    </row>
    <row r="50" spans="1:97" x14ac:dyDescent="0.25">
      <c r="A50" s="87" t="s">
        <v>49</v>
      </c>
      <c r="B50" s="87">
        <v>1955.165039</v>
      </c>
      <c r="C50" s="87">
        <v>6.1172181182000003</v>
      </c>
      <c r="D50" s="87">
        <v>7624.0083672000001</v>
      </c>
      <c r="E50" s="87">
        <v>181.90836084</v>
      </c>
      <c r="F50" s="87">
        <v>176.44987221</v>
      </c>
      <c r="G50" s="87">
        <v>6.8947421853000002</v>
      </c>
      <c r="H50" s="87">
        <v>280.22426404999999</v>
      </c>
      <c r="I50" s="87">
        <v>4.9144099190999997</v>
      </c>
      <c r="J50" s="87">
        <v>0.67631003960000002</v>
      </c>
      <c r="K50" s="87">
        <v>11.323630635000001</v>
      </c>
      <c r="L50" s="87">
        <v>0.81723530680000001</v>
      </c>
      <c r="M50" s="87">
        <v>0.84912257840000005</v>
      </c>
      <c r="N50" s="87">
        <v>0.4581454653</v>
      </c>
      <c r="O50" s="25"/>
      <c r="P50" s="27" t="s">
        <v>49</v>
      </c>
      <c r="Q50" s="86">
        <v>0</v>
      </c>
      <c r="R50" s="27">
        <v>0</v>
      </c>
      <c r="S50" s="25">
        <v>0.81945809147840798</v>
      </c>
      <c r="T50" s="25">
        <v>4.9277695475438499</v>
      </c>
      <c r="U50" s="25">
        <v>4.9277695475438499</v>
      </c>
      <c r="V50" s="25">
        <v>6.6953920316921502</v>
      </c>
      <c r="W50" s="87">
        <v>0.28650063353462901</v>
      </c>
      <c r="X50" s="25">
        <v>0.678151035813509</v>
      </c>
      <c r="Y50" s="25">
        <v>0.85143187597709502</v>
      </c>
      <c r="Z50" s="25">
        <v>0</v>
      </c>
      <c r="AA50" s="25">
        <v>1960.48169944608</v>
      </c>
      <c r="AB50" s="25">
        <v>66.973097881248705</v>
      </c>
      <c r="AC50" s="25">
        <v>6.0394431924861003</v>
      </c>
      <c r="AD50" s="25">
        <v>21.892992380553899</v>
      </c>
      <c r="AE50" s="25">
        <v>0</v>
      </c>
      <c r="AF50" s="87">
        <v>0</v>
      </c>
      <c r="AG50" s="25">
        <v>11.3544201466551</v>
      </c>
      <c r="AH50" s="25">
        <v>11.3544201466551</v>
      </c>
      <c r="AI50" s="25">
        <v>61.157927676427597</v>
      </c>
      <c r="AJ50" s="25">
        <v>8.0290490613124401</v>
      </c>
      <c r="AK50" s="25">
        <v>0.500838036979673</v>
      </c>
      <c r="AL50" s="87">
        <v>0.91649009651327695</v>
      </c>
      <c r="AM50" s="25">
        <v>3.9204713929031798</v>
      </c>
      <c r="AN50" s="25">
        <v>0</v>
      </c>
      <c r="AO50" s="25">
        <v>0.45939781162443799</v>
      </c>
      <c r="AP50" s="25">
        <v>6.1338566924949101</v>
      </c>
      <c r="AQ50" s="25">
        <v>0</v>
      </c>
      <c r="AR50" s="87">
        <v>287.00670755843601</v>
      </c>
      <c r="AS50" s="25">
        <v>6880.2674763343703</v>
      </c>
      <c r="AT50" s="25">
        <v>703.31628645072306</v>
      </c>
      <c r="AU50" s="25">
        <v>7644.7416904615202</v>
      </c>
      <c r="AV50" s="25">
        <v>0</v>
      </c>
      <c r="AW50" s="25">
        <v>25.874839470201199</v>
      </c>
      <c r="AX50" s="25">
        <v>0</v>
      </c>
      <c r="AY50" s="25">
        <v>105.352091814877</v>
      </c>
      <c r="AZ50" s="25">
        <v>0.103150177980235</v>
      </c>
      <c r="BA50" s="25">
        <v>3.6270587545649401E-2</v>
      </c>
      <c r="BB50" s="25">
        <v>136.44822513886299</v>
      </c>
      <c r="BC50" s="25">
        <v>4.63555791387643E-2</v>
      </c>
      <c r="BD50" s="25">
        <v>0</v>
      </c>
      <c r="BE50" s="25">
        <v>6.7233682775839501E-3</v>
      </c>
      <c r="BF50" s="25">
        <v>182.39844034267199</v>
      </c>
      <c r="BG50" s="25">
        <v>176.925107426784</v>
      </c>
      <c r="BH50" s="25">
        <v>5.4733329158881601</v>
      </c>
      <c r="BI50" s="25">
        <v>0</v>
      </c>
      <c r="BJ50" s="25">
        <v>0</v>
      </c>
      <c r="BK50" s="25">
        <v>0.72381860013117505</v>
      </c>
      <c r="BL50" s="25">
        <v>0</v>
      </c>
      <c r="BM50" s="25">
        <v>7.7672017265497004</v>
      </c>
      <c r="BN50" s="25">
        <v>0</v>
      </c>
      <c r="BO50" s="25">
        <v>0.20187701371605499</v>
      </c>
      <c r="BP50" s="25">
        <v>31.068834821453201</v>
      </c>
      <c r="BQ50" s="25">
        <v>7.2796890486207202</v>
      </c>
      <c r="BR50" s="25">
        <v>0</v>
      </c>
      <c r="BS50" s="25">
        <v>0.52194269925097903</v>
      </c>
      <c r="BT50" s="25">
        <v>7.0771387786394203E-4</v>
      </c>
      <c r="BU50" s="25">
        <v>6.9134951986199003</v>
      </c>
      <c r="BV50" s="25">
        <v>57.339393090294102</v>
      </c>
      <c r="BW50" s="25">
        <v>0</v>
      </c>
      <c r="BX50" s="25">
        <v>0.10247938601106001</v>
      </c>
      <c r="BY50" s="25">
        <v>8.7796238506051392</v>
      </c>
      <c r="BZ50" s="87">
        <v>0</v>
      </c>
      <c r="CA50" s="25">
        <v>0.76736092690652902</v>
      </c>
      <c r="CB50" s="25">
        <v>280.98637209224103</v>
      </c>
      <c r="CC50" s="25">
        <v>7.1701752819756699</v>
      </c>
      <c r="CE50" s="34">
        <f t="shared" si="14"/>
        <v>7.9999992351259454E-3</v>
      </c>
      <c r="CG50" s="22">
        <f t="shared" si="15"/>
        <v>2.7192898502314362E-3</v>
      </c>
      <c r="CH50" s="22">
        <f t="shared" si="16"/>
        <v>2.7199576626843747E-3</v>
      </c>
      <c r="CI50" s="22">
        <f t="shared" si="17"/>
        <v>2.7194780308372963E-3</v>
      </c>
      <c r="CJ50" s="22">
        <f t="shared" si="18"/>
        <v>2.694101032019332E-3</v>
      </c>
      <c r="CK50" s="22">
        <f t="shared" si="19"/>
        <v>2.6933157322914002E-3</v>
      </c>
      <c r="CL50" s="22">
        <f t="shared" si="20"/>
        <v>2.7199005874190088E-3</v>
      </c>
      <c r="CM50" s="22">
        <f t="shared" si="21"/>
        <v>2.7196361629307623E-3</v>
      </c>
      <c r="CN50" s="22">
        <f t="shared" si="22"/>
        <v>2.7184603368000703E-3</v>
      </c>
      <c r="CO50" s="22">
        <f t="shared" si="23"/>
        <v>2.7221187114090739E-3</v>
      </c>
      <c r="CP50" s="22">
        <f t="shared" si="24"/>
        <v>2.7190494504414865E-3</v>
      </c>
      <c r="CQ50" s="22">
        <f t="shared" si="25"/>
        <v>2.7198833186877361E-3</v>
      </c>
      <c r="CR50" s="22">
        <f t="shared" si="26"/>
        <v>2.7196280440997997E-3</v>
      </c>
      <c r="CS50" s="22">
        <f t="shared" si="27"/>
        <v>2.7335124306380248E-3</v>
      </c>
    </row>
    <row r="51" spans="1:97" x14ac:dyDescent="0.25">
      <c r="A51" s="87" t="s">
        <v>50</v>
      </c>
      <c r="B51" s="87">
        <v>3972.0667150999998</v>
      </c>
      <c r="C51" s="87">
        <v>12.427595932999999</v>
      </c>
      <c r="D51" s="87">
        <v>14706.466565999999</v>
      </c>
      <c r="E51" s="87">
        <v>340.49529518999998</v>
      </c>
      <c r="F51" s="87">
        <v>330.27778531000001</v>
      </c>
      <c r="G51" s="87">
        <v>14.00719196</v>
      </c>
      <c r="H51" s="87">
        <v>523.48793093999996</v>
      </c>
      <c r="I51" s="87">
        <v>9.1687173651999991</v>
      </c>
      <c r="J51" s="87">
        <v>1.2617782624</v>
      </c>
      <c r="K51" s="87">
        <v>21.126273665999999</v>
      </c>
      <c r="L51" s="87">
        <v>1.5246997452</v>
      </c>
      <c r="M51" s="87">
        <v>1.5841911977000001</v>
      </c>
      <c r="N51" s="87">
        <v>0.85475293080000003</v>
      </c>
      <c r="O51" s="25"/>
      <c r="P51" s="27" t="s">
        <v>50</v>
      </c>
      <c r="Q51" s="86">
        <v>0</v>
      </c>
      <c r="R51" s="27">
        <v>0</v>
      </c>
      <c r="S51" s="25">
        <v>1.52883701752793</v>
      </c>
      <c r="T51" s="25">
        <v>9.1936480822367592</v>
      </c>
      <c r="U51" s="25">
        <v>9.1936480822367592</v>
      </c>
      <c r="V51" s="25">
        <v>12.508826409761999</v>
      </c>
      <c r="W51" s="87">
        <v>0.53525023977227904</v>
      </c>
      <c r="X51" s="25">
        <v>1.26521001965028</v>
      </c>
      <c r="Y51" s="25">
        <v>1.5884980739604</v>
      </c>
      <c r="Z51" s="25">
        <v>0</v>
      </c>
      <c r="AA51" s="25">
        <v>3982.86602216747</v>
      </c>
      <c r="AB51" s="25">
        <v>125.123219812984</v>
      </c>
      <c r="AC51" s="25">
        <v>11.2832295641429</v>
      </c>
      <c r="AD51" s="25">
        <v>40.901840789039099</v>
      </c>
      <c r="AE51" s="25">
        <v>0</v>
      </c>
      <c r="AF51" s="87">
        <v>0</v>
      </c>
      <c r="AG51" s="25">
        <v>21.183750270766101</v>
      </c>
      <c r="AH51" s="25">
        <v>21.183750270766101</v>
      </c>
      <c r="AI51" s="25">
        <v>117.97168609423601</v>
      </c>
      <c r="AJ51" s="25">
        <v>15.000432141439701</v>
      </c>
      <c r="AK51" s="25">
        <v>0.93570199051607805</v>
      </c>
      <c r="AL51" s="87">
        <v>1.71224708899434</v>
      </c>
      <c r="AM51" s="25">
        <v>7.3244831418266401</v>
      </c>
      <c r="AN51" s="25">
        <v>0</v>
      </c>
      <c r="AO51" s="25">
        <v>0.85707695972737696</v>
      </c>
      <c r="AP51" s="25">
        <v>12.4613748588215</v>
      </c>
      <c r="AQ51" s="25">
        <v>0</v>
      </c>
      <c r="AR51" s="87">
        <v>536.15818581656401</v>
      </c>
      <c r="AS51" s="25">
        <v>13271.8049752806</v>
      </c>
      <c r="AT51" s="25">
        <v>1356.67299767081</v>
      </c>
      <c r="AU51" s="25">
        <v>14746.4496590457</v>
      </c>
      <c r="AV51" s="25">
        <v>0</v>
      </c>
      <c r="AW51" s="25">
        <v>48.341117958216799</v>
      </c>
      <c r="AX51" s="25">
        <v>0</v>
      </c>
      <c r="AY51" s="25">
        <v>196.82531217156301</v>
      </c>
      <c r="AZ51" s="25">
        <v>0.19307540380407501</v>
      </c>
      <c r="BA51" s="25">
        <v>6.7891442418029302E-2</v>
      </c>
      <c r="BB51" s="25">
        <v>255.402728285851</v>
      </c>
      <c r="BC51" s="25">
        <v>8.6767921206809998E-2</v>
      </c>
      <c r="BD51" s="25">
        <v>0</v>
      </c>
      <c r="BE51" s="25">
        <v>1.25847041231942E-2</v>
      </c>
      <c r="BF51" s="25">
        <v>341.41238215260603</v>
      </c>
      <c r="BG51" s="25">
        <v>331.167102308913</v>
      </c>
      <c r="BH51" s="25">
        <v>10.2452798436923</v>
      </c>
      <c r="BI51" s="25">
        <v>0</v>
      </c>
      <c r="BJ51" s="25">
        <v>0</v>
      </c>
      <c r="BK51" s="25">
        <v>1.3548411476159701</v>
      </c>
      <c r="BL51" s="25">
        <v>0</v>
      </c>
      <c r="BM51" s="25">
        <v>14.5386112843576</v>
      </c>
      <c r="BN51" s="25">
        <v>0</v>
      </c>
      <c r="BO51" s="25">
        <v>0.37787128501904099</v>
      </c>
      <c r="BP51" s="25">
        <v>58.154436134856702</v>
      </c>
      <c r="BQ51" s="25">
        <v>13.600362558685999</v>
      </c>
      <c r="BR51" s="25">
        <v>0</v>
      </c>
      <c r="BS51" s="25">
        <v>0.97696996665509095</v>
      </c>
      <c r="BT51" s="25">
        <v>1.32473300594696E-3</v>
      </c>
      <c r="BU51" s="25">
        <v>14.045285140296601</v>
      </c>
      <c r="BV51" s="25">
        <v>107.125087178249</v>
      </c>
      <c r="BW51" s="25">
        <v>0</v>
      </c>
      <c r="BX51" s="25">
        <v>0.19145615609823799</v>
      </c>
      <c r="BY51" s="25">
        <v>16.402638713531399</v>
      </c>
      <c r="BZ51" s="87">
        <v>0</v>
      </c>
      <c r="CA51" s="25">
        <v>1.43362520080292</v>
      </c>
      <c r="CB51" s="25">
        <v>524.91124598621002</v>
      </c>
      <c r="CC51" s="25">
        <v>13.395754539899199</v>
      </c>
      <c r="CE51" s="34">
        <f t="shared" si="14"/>
        <v>8.0000060232715605E-3</v>
      </c>
      <c r="CG51" s="22">
        <f t="shared" si="15"/>
        <v>2.718813112180645E-3</v>
      </c>
      <c r="CH51" s="22">
        <f t="shared" si="16"/>
        <v>2.7180579416655475E-3</v>
      </c>
      <c r="CI51" s="22">
        <f t="shared" si="17"/>
        <v>2.7187423210234788E-3</v>
      </c>
      <c r="CJ51" s="22">
        <f t="shared" si="18"/>
        <v>2.6933909970600477E-3</v>
      </c>
      <c r="CK51" s="22">
        <f t="shared" si="19"/>
        <v>2.6926334088085047E-3</v>
      </c>
      <c r="CL51" s="22">
        <f t="shared" si="20"/>
        <v>2.7195443887241973E-3</v>
      </c>
      <c r="CM51" s="22">
        <f t="shared" si="21"/>
        <v>2.7189070885632288E-3</v>
      </c>
      <c r="CN51" s="22">
        <f t="shared" si="22"/>
        <v>2.7191062875800915E-3</v>
      </c>
      <c r="CO51" s="22">
        <f t="shared" si="23"/>
        <v>2.7197783893919132E-3</v>
      </c>
      <c r="CP51" s="22">
        <f t="shared" si="24"/>
        <v>2.7206219930116047E-3</v>
      </c>
      <c r="CQ51" s="22">
        <f t="shared" si="25"/>
        <v>2.7134997175377253E-3</v>
      </c>
      <c r="CR51" s="22">
        <f t="shared" si="26"/>
        <v>2.7186593806687318E-3</v>
      </c>
      <c r="CS51" s="22">
        <f t="shared" si="27"/>
        <v>2.7189481821393376E-3</v>
      </c>
    </row>
    <row r="52" spans="1:97" s="27" customFormat="1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6"/>
      <c r="M52" s="86"/>
      <c r="N52" s="86"/>
      <c r="O52" s="25"/>
      <c r="Q52" s="86"/>
      <c r="S52" s="25"/>
      <c r="T52" s="25"/>
      <c r="U52" s="25"/>
      <c r="V52" s="25"/>
      <c r="W52" s="87"/>
      <c r="X52" s="25"/>
      <c r="Y52" s="25"/>
      <c r="Z52" s="25"/>
      <c r="AA52" s="25"/>
      <c r="AB52" s="25"/>
      <c r="AC52" s="25"/>
      <c r="AD52" s="25"/>
      <c r="AE52" s="25"/>
      <c r="AF52" s="87"/>
      <c r="AG52" s="25"/>
      <c r="AH52" s="25"/>
      <c r="AI52" s="25"/>
      <c r="AJ52" s="25"/>
      <c r="AK52" s="25"/>
      <c r="AL52" s="87"/>
      <c r="AM52" s="25"/>
      <c r="AN52" s="25"/>
      <c r="AO52" s="25"/>
      <c r="AP52" s="25"/>
      <c r="AQ52" s="25"/>
      <c r="AR52" s="87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87"/>
      <c r="CA52" s="25"/>
      <c r="CB52" s="25"/>
      <c r="CC52" s="25"/>
      <c r="CE52" s="34"/>
      <c r="CG52" s="22" t="str">
        <f t="shared" si="15"/>
        <v/>
      </c>
      <c r="CH52" s="22" t="str">
        <f t="shared" si="16"/>
        <v/>
      </c>
      <c r="CI52" s="22" t="str">
        <f t="shared" si="17"/>
        <v/>
      </c>
      <c r="CJ52" s="22" t="str">
        <f t="shared" si="18"/>
        <v/>
      </c>
      <c r="CK52" s="22" t="str">
        <f t="shared" si="19"/>
        <v/>
      </c>
      <c r="CL52" s="22" t="str">
        <f t="shared" si="20"/>
        <v/>
      </c>
      <c r="CM52" s="22" t="str">
        <f t="shared" si="21"/>
        <v/>
      </c>
      <c r="CQ52" s="22" t="str">
        <f t="shared" si="25"/>
        <v/>
      </c>
      <c r="CR52" s="22" t="str">
        <f t="shared" si="26"/>
        <v/>
      </c>
      <c r="CS52" s="22" t="str">
        <f t="shared" si="27"/>
        <v/>
      </c>
    </row>
    <row r="53" spans="1:97" x14ac:dyDescent="0.25">
      <c r="B53" s="87"/>
      <c r="C53" s="87"/>
      <c r="D53" s="87"/>
      <c r="E53" s="87"/>
      <c r="F53" s="87"/>
      <c r="G53" s="87"/>
      <c r="H53" s="87"/>
      <c r="I53" s="87"/>
      <c r="J53" s="87"/>
      <c r="K53" s="87"/>
      <c r="S53" s="25"/>
      <c r="CG53" s="22" t="str">
        <f t="shared" si="15"/>
        <v/>
      </c>
      <c r="CH53" s="22" t="str">
        <f t="shared" si="16"/>
        <v/>
      </c>
      <c r="CI53" s="22" t="str">
        <f t="shared" si="17"/>
        <v/>
      </c>
      <c r="CJ53" s="22" t="str">
        <f t="shared" si="18"/>
        <v/>
      </c>
      <c r="CK53" s="22" t="str">
        <f t="shared" si="19"/>
        <v/>
      </c>
      <c r="CL53" s="22" t="str">
        <f t="shared" si="20"/>
        <v/>
      </c>
      <c r="CM53" s="22" t="str">
        <f t="shared" si="21"/>
        <v/>
      </c>
      <c r="CQ53" s="22" t="str">
        <f t="shared" si="25"/>
        <v/>
      </c>
      <c r="CR53" s="22" t="str">
        <f t="shared" si="26"/>
        <v/>
      </c>
      <c r="CS53" s="22" t="str">
        <f t="shared" si="27"/>
        <v/>
      </c>
    </row>
    <row r="54" spans="1:97" x14ac:dyDescent="0.25">
      <c r="A54" s="87" t="s">
        <v>229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25"/>
      <c r="P54" s="27"/>
      <c r="S54" s="25"/>
      <c r="CE54" s="34"/>
      <c r="CG54" s="22" t="str">
        <f t="shared" si="15"/>
        <v/>
      </c>
      <c r="CH54" s="22" t="str">
        <f t="shared" si="16"/>
        <v/>
      </c>
      <c r="CI54" s="22" t="str">
        <f t="shared" si="17"/>
        <v/>
      </c>
      <c r="CJ54" s="22" t="str">
        <f t="shared" si="18"/>
        <v/>
      </c>
      <c r="CK54" s="22" t="str">
        <f t="shared" si="19"/>
        <v/>
      </c>
      <c r="CL54" s="22" t="str">
        <f t="shared" si="20"/>
        <v/>
      </c>
      <c r="CM54" s="22" t="str">
        <f t="shared" si="21"/>
        <v/>
      </c>
      <c r="CN54" s="22" t="str">
        <f>IF(I54=0,"",(U54-I54)/I54)</f>
        <v/>
      </c>
      <c r="CO54" s="22" t="str">
        <f>IF(J54=0,"",(X54-J54)/J54)</f>
        <v/>
      </c>
      <c r="CP54" s="22" t="str">
        <f>IF(K54=0,"",(AH54-K54)/K54)</f>
        <v/>
      </c>
      <c r="CQ54" s="22" t="str">
        <f t="shared" si="25"/>
        <v/>
      </c>
      <c r="CR54" s="22" t="str">
        <f t="shared" si="26"/>
        <v/>
      </c>
      <c r="CS54" s="22" t="str">
        <f t="shared" si="27"/>
        <v/>
      </c>
    </row>
    <row r="55" spans="1:97" x14ac:dyDescent="0.25">
      <c r="A55" s="87" t="s">
        <v>1</v>
      </c>
      <c r="B55" s="87">
        <v>47.420885830000003</v>
      </c>
      <c r="C55" s="87">
        <v>0.14836833939999999</v>
      </c>
      <c r="D55" s="87">
        <v>385.43864199000001</v>
      </c>
      <c r="E55" s="87">
        <v>11.247146032</v>
      </c>
      <c r="F55" s="87">
        <v>10.909731651</v>
      </c>
      <c r="G55" s="87">
        <v>0.16722653679999999</v>
      </c>
      <c r="H55" s="87">
        <v>17.770400294000002</v>
      </c>
      <c r="I55" s="87">
        <v>0.31072926740000001</v>
      </c>
      <c r="J55" s="87">
        <v>4.2761862999999997E-2</v>
      </c>
      <c r="K55" s="87">
        <v>0.71597272300000003</v>
      </c>
      <c r="L55" s="87">
        <v>5.1672312999999997E-2</v>
      </c>
      <c r="M55" s="87">
        <v>5.3688487700000002E-2</v>
      </c>
      <c r="N55" s="87">
        <v>2.8967710800000001E-2</v>
      </c>
      <c r="O55" s="25"/>
      <c r="P55" s="27" t="s">
        <v>1</v>
      </c>
      <c r="Q55" s="86">
        <v>0</v>
      </c>
      <c r="R55" s="27">
        <v>0</v>
      </c>
      <c r="S55" s="25">
        <v>0</v>
      </c>
      <c r="T55" s="25">
        <v>0</v>
      </c>
      <c r="U55" s="25">
        <v>0</v>
      </c>
      <c r="V55" s="25">
        <v>0</v>
      </c>
      <c r="W55" s="87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87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87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87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87">
        <v>0</v>
      </c>
      <c r="CA55" s="25">
        <v>0</v>
      </c>
      <c r="CB55" s="25">
        <v>0</v>
      </c>
      <c r="CC55" s="25">
        <v>0</v>
      </c>
      <c r="CE55" s="34"/>
      <c r="CG55" s="22">
        <f t="shared" si="15"/>
        <v>-1</v>
      </c>
      <c r="CH55" s="22">
        <f t="shared" si="16"/>
        <v>-1</v>
      </c>
      <c r="CI55" s="22">
        <f t="shared" si="17"/>
        <v>-1</v>
      </c>
      <c r="CJ55" s="22">
        <f t="shared" si="18"/>
        <v>-1</v>
      </c>
      <c r="CK55" s="22">
        <f t="shared" si="19"/>
        <v>-1</v>
      </c>
      <c r="CL55" s="22">
        <f t="shared" si="20"/>
        <v>-1</v>
      </c>
      <c r="CM55" s="22">
        <f t="shared" si="21"/>
        <v>-1</v>
      </c>
      <c r="CN55" s="22">
        <f>IF(I55=0,"",(U55-I55)/I55)</f>
        <v>-1</v>
      </c>
      <c r="CO55" s="22">
        <f>IF(J55=0,"",(X55-J55)/J55)</f>
        <v>-1</v>
      </c>
      <c r="CP55" s="22">
        <f>IF(K55=0,"",(AH55-K55)/K55)</f>
        <v>-1</v>
      </c>
      <c r="CQ55" s="22">
        <f t="shared" si="25"/>
        <v>-1</v>
      </c>
      <c r="CR55" s="22">
        <f t="shared" si="26"/>
        <v>-1</v>
      </c>
      <c r="CS55" s="22">
        <f t="shared" si="27"/>
        <v>-1</v>
      </c>
    </row>
    <row r="56" spans="1:97" s="27" customFormat="1" x14ac:dyDescent="0.25">
      <c r="A56" s="87" t="s">
        <v>11</v>
      </c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25"/>
      <c r="P56" s="27" t="s">
        <v>11</v>
      </c>
      <c r="Q56" s="86">
        <v>0</v>
      </c>
      <c r="R56" s="27">
        <v>0</v>
      </c>
      <c r="S56" s="25">
        <v>0</v>
      </c>
      <c r="T56" s="25">
        <v>0</v>
      </c>
      <c r="U56" s="25">
        <v>0</v>
      </c>
      <c r="V56" s="25">
        <v>0</v>
      </c>
      <c r="W56" s="87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87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87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87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87">
        <v>0</v>
      </c>
      <c r="CA56" s="25">
        <v>0</v>
      </c>
      <c r="CB56" s="25">
        <v>0</v>
      </c>
      <c r="CC56" s="25">
        <v>0</v>
      </c>
      <c r="CD56"/>
      <c r="CE56" s="34"/>
      <c r="CF56"/>
      <c r="CG56" s="22" t="str">
        <f t="shared" si="15"/>
        <v/>
      </c>
      <c r="CH56" s="22" t="str">
        <f t="shared" si="16"/>
        <v/>
      </c>
      <c r="CI56" s="22" t="str">
        <f t="shared" si="17"/>
        <v/>
      </c>
      <c r="CJ56" s="22" t="str">
        <f t="shared" si="18"/>
        <v/>
      </c>
      <c r="CK56" s="22" t="str">
        <f t="shared" si="19"/>
        <v/>
      </c>
      <c r="CL56" s="22" t="str">
        <f t="shared" si="20"/>
        <v/>
      </c>
      <c r="CM56" s="22" t="str">
        <f t="shared" si="21"/>
        <v/>
      </c>
      <c r="CN56" s="22" t="str">
        <f>IF(I56=0,"",(U56-I56)/I56)</f>
        <v/>
      </c>
      <c r="CO56" s="22" t="str">
        <f>IF(J56=0,"",(X56-J56)/J56)</f>
        <v/>
      </c>
      <c r="CP56" s="22" t="str">
        <f>IF(K56=0,"",(AH56-K56)/K56)</f>
        <v/>
      </c>
      <c r="CQ56" s="22" t="str">
        <f t="shared" si="25"/>
        <v/>
      </c>
      <c r="CR56" s="22" t="str">
        <f t="shared" si="26"/>
        <v/>
      </c>
      <c r="CS56" s="22" t="str">
        <f t="shared" si="27"/>
        <v/>
      </c>
    </row>
    <row r="57" spans="1:97" s="27" customFormat="1" x14ac:dyDescent="0.25">
      <c r="A57" s="87" t="s">
        <v>58</v>
      </c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25"/>
      <c r="Q57" s="86"/>
      <c r="S57" s="25"/>
      <c r="T57" s="25"/>
      <c r="U57" s="25"/>
      <c r="V57" s="25"/>
      <c r="W57" s="87"/>
      <c r="X57" s="25"/>
      <c r="Y57" s="25"/>
      <c r="Z57" s="25"/>
      <c r="AA57" s="25"/>
      <c r="AB57" s="25"/>
      <c r="AC57" s="25"/>
      <c r="AD57" s="25"/>
      <c r="AE57" s="25"/>
      <c r="AF57" s="87"/>
      <c r="AG57" s="25"/>
      <c r="AH57" s="25"/>
      <c r="AI57" s="25"/>
      <c r="AJ57" s="25"/>
      <c r="AK57" s="25"/>
      <c r="AL57" s="87"/>
      <c r="AM57" s="25"/>
      <c r="AN57" s="25"/>
      <c r="AO57" s="25"/>
      <c r="AP57" s="25"/>
      <c r="AQ57" s="25"/>
      <c r="AR57" s="87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87"/>
      <c r="CA57" s="25"/>
      <c r="CB57" s="25"/>
      <c r="CC57" s="25"/>
      <c r="CD57"/>
      <c r="CE57" s="34"/>
      <c r="CF57"/>
      <c r="CG57" s="22" t="str">
        <f t="shared" si="15"/>
        <v/>
      </c>
      <c r="CH57" s="22" t="str">
        <f t="shared" si="16"/>
        <v/>
      </c>
      <c r="CI57" s="22" t="str">
        <f t="shared" si="17"/>
        <v/>
      </c>
      <c r="CJ57" s="22" t="str">
        <f t="shared" si="18"/>
        <v/>
      </c>
      <c r="CK57" s="22" t="str">
        <f t="shared" si="19"/>
        <v/>
      </c>
      <c r="CL57" s="22" t="str">
        <f t="shared" si="20"/>
        <v/>
      </c>
      <c r="CM57" s="22" t="str">
        <f t="shared" si="21"/>
        <v/>
      </c>
      <c r="CN57" s="22" t="str">
        <f>IF(I57=0,"",(U57-I57)/I57)</f>
        <v/>
      </c>
      <c r="CO57" s="22" t="str">
        <f>IF(J57=0,"",(X57-J57)/J57)</f>
        <v/>
      </c>
      <c r="CP57" s="22" t="str">
        <f>IF(K57=0,"",(AH57-K57)/K57)</f>
        <v/>
      </c>
      <c r="CQ57" s="22" t="str">
        <f t="shared" si="25"/>
        <v/>
      </c>
      <c r="CR57" s="22" t="str">
        <f t="shared" si="26"/>
        <v/>
      </c>
      <c r="CS57" s="22" t="str">
        <f t="shared" si="27"/>
        <v/>
      </c>
    </row>
    <row r="58" spans="1:97" s="27" customFormat="1" x14ac:dyDescent="0.25">
      <c r="A58" s="87" t="s">
        <v>176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6"/>
      <c r="M58" s="86"/>
      <c r="N58" s="86"/>
      <c r="O58" s="25"/>
      <c r="Q58" s="86"/>
      <c r="S58" s="25"/>
      <c r="T58" s="25"/>
      <c r="U58" s="25"/>
      <c r="V58" s="25"/>
      <c r="W58" s="87"/>
      <c r="X58" s="25"/>
      <c r="Y58" s="25"/>
      <c r="Z58" s="25"/>
      <c r="AA58" s="25"/>
      <c r="AB58" s="25"/>
      <c r="AC58" s="25"/>
      <c r="AD58" s="25"/>
      <c r="AE58" s="25"/>
      <c r="AF58" s="87"/>
      <c r="AG58" s="25"/>
      <c r="AH58" s="25"/>
      <c r="AI58" s="25"/>
      <c r="AJ58" s="25"/>
      <c r="AK58" s="25"/>
      <c r="AL58" s="87"/>
      <c r="AM58" s="25"/>
      <c r="AN58" s="25"/>
      <c r="AO58" s="25"/>
      <c r="AP58" s="25"/>
      <c r="AQ58" s="25"/>
      <c r="AR58" s="87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87"/>
      <c r="CA58" s="25"/>
      <c r="CB58" s="25"/>
      <c r="CC58" s="25"/>
      <c r="CE58" s="34"/>
      <c r="CG58" s="22" t="str">
        <f t="shared" si="15"/>
        <v/>
      </c>
      <c r="CH58" s="22" t="str">
        <f t="shared" si="16"/>
        <v/>
      </c>
      <c r="CI58" s="22" t="str">
        <f t="shared" si="17"/>
        <v/>
      </c>
      <c r="CJ58" s="22" t="str">
        <f t="shared" si="18"/>
        <v/>
      </c>
      <c r="CK58" s="22" t="str">
        <f t="shared" si="19"/>
        <v/>
      </c>
      <c r="CL58" s="22" t="str">
        <f t="shared" si="20"/>
        <v/>
      </c>
      <c r="CM58" s="22" t="str">
        <f t="shared" si="21"/>
        <v/>
      </c>
      <c r="CQ58" s="22" t="str">
        <f t="shared" si="25"/>
        <v/>
      </c>
      <c r="CR58" s="22" t="str">
        <f t="shared" si="26"/>
        <v/>
      </c>
      <c r="CS58" s="22" t="str">
        <f t="shared" si="27"/>
        <v/>
      </c>
    </row>
    <row r="59" spans="1:97" s="27" customFormat="1" x14ac:dyDescent="0.2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25"/>
      <c r="Q59" s="86"/>
      <c r="T59" s="25"/>
      <c r="U59" s="25"/>
      <c r="V59" s="25"/>
      <c r="W59" s="87"/>
      <c r="X59" s="25"/>
      <c r="Y59" s="25"/>
      <c r="Z59" s="25"/>
      <c r="AA59" s="25"/>
      <c r="AB59" s="25"/>
      <c r="AC59" s="25"/>
      <c r="AD59" s="25"/>
      <c r="AE59" s="25"/>
      <c r="AF59" s="87"/>
      <c r="AG59" s="25"/>
      <c r="AH59" s="25"/>
      <c r="AI59" s="25"/>
      <c r="AJ59" s="25"/>
      <c r="AK59" s="25"/>
      <c r="AL59" s="87"/>
      <c r="AM59" s="25"/>
      <c r="AN59" s="25"/>
      <c r="AO59" s="25"/>
      <c r="AP59" s="25"/>
      <c r="AQ59" s="25"/>
      <c r="AR59" s="87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87"/>
      <c r="CA59" s="25"/>
      <c r="CB59" s="25"/>
      <c r="CC59" s="25"/>
      <c r="CE59" s="34"/>
      <c r="CG59" s="22" t="str">
        <f t="shared" si="15"/>
        <v/>
      </c>
      <c r="CH59" s="22" t="str">
        <f t="shared" si="16"/>
        <v/>
      </c>
      <c r="CI59" s="22" t="str">
        <f t="shared" si="17"/>
        <v/>
      </c>
      <c r="CJ59" s="22" t="str">
        <f t="shared" si="18"/>
        <v/>
      </c>
      <c r="CK59" s="22" t="str">
        <f t="shared" si="19"/>
        <v/>
      </c>
      <c r="CL59" s="22" t="str">
        <f t="shared" si="20"/>
        <v/>
      </c>
      <c r="CM59" s="22" t="str">
        <f t="shared" si="21"/>
        <v/>
      </c>
    </row>
    <row r="60" spans="1:97" x14ac:dyDescent="0.2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G60" s="22"/>
      <c r="CH60" s="22"/>
      <c r="CI60" s="22"/>
      <c r="CJ60" s="22"/>
      <c r="CK60" s="22"/>
      <c r="CL60" s="22"/>
      <c r="CM60" s="22"/>
      <c r="CN60" s="22"/>
      <c r="CO60" s="22"/>
      <c r="CP60" s="22"/>
    </row>
    <row r="61" spans="1:97" x14ac:dyDescent="0.25">
      <c r="A61" s="1" t="s">
        <v>55</v>
      </c>
      <c r="B61" s="1">
        <f t="shared" ref="B61:J61" si="28">SUM(B3:B58)</f>
        <v>108166.95042748319</v>
      </c>
      <c r="C61" s="1">
        <f t="shared" si="28"/>
        <v>337.09616254060001</v>
      </c>
      <c r="D61" s="1">
        <f t="shared" si="28"/>
        <v>418193.15742428903</v>
      </c>
      <c r="E61" s="1">
        <f t="shared" si="28"/>
        <v>10040.367669081998</v>
      </c>
      <c r="F61" s="1">
        <f t="shared" si="28"/>
        <v>9726.8057183618985</v>
      </c>
      <c r="G61" s="1">
        <f t="shared" si="28"/>
        <v>466.21933467450009</v>
      </c>
      <c r="H61" s="1">
        <f t="shared" si="28"/>
        <v>15792.975426383702</v>
      </c>
      <c r="I61" s="1">
        <f t="shared" si="28"/>
        <v>265.20930264399999</v>
      </c>
      <c r="J61" s="1">
        <f t="shared" si="28"/>
        <v>36.495030481899995</v>
      </c>
      <c r="K61" s="1">
        <f>SUM(K3:K58)</f>
        <v>611.0649694722</v>
      </c>
      <c r="L61" s="1">
        <f>SUM(L3:L58)</f>
        <v>44.105278619899998</v>
      </c>
      <c r="M61" s="1">
        <f>SUM(M3:M58)</f>
        <v>45.819481511699998</v>
      </c>
      <c r="N61" s="1">
        <f>SUM(N3:N58)</f>
        <v>25.168497961800004</v>
      </c>
      <c r="R61" s="48">
        <f t="shared" ref="R61:CC61" si="29">SUM(R2:R51)</f>
        <v>0</v>
      </c>
      <c r="S61" s="48">
        <f t="shared" si="29"/>
        <v>44.173482344200508</v>
      </c>
      <c r="T61" s="48">
        <f t="shared" si="29"/>
        <v>265.6193475630111</v>
      </c>
      <c r="U61" s="48">
        <f t="shared" si="29"/>
        <v>265.6193475630111</v>
      </c>
      <c r="V61" s="48">
        <f t="shared" si="29"/>
        <v>377.9656863340926</v>
      </c>
      <c r="W61" s="48"/>
      <c r="X61" s="48">
        <f t="shared" si="29"/>
        <v>36.551433926926016</v>
      </c>
      <c r="Y61" s="48">
        <f t="shared" si="29"/>
        <v>45.890301870684915</v>
      </c>
      <c r="Z61" s="48">
        <f t="shared" si="29"/>
        <v>0</v>
      </c>
      <c r="AA61" s="48">
        <f t="shared" si="29"/>
        <v>108413.59536335018</v>
      </c>
      <c r="AB61" s="48">
        <f t="shared" si="29"/>
        <v>3780.7352889398398</v>
      </c>
      <c r="AC61" s="48">
        <f t="shared" si="29"/>
        <v>340.93587620248979</v>
      </c>
      <c r="AD61" s="48">
        <f t="shared" si="29"/>
        <v>1235.8924498343888</v>
      </c>
      <c r="AE61" s="48">
        <f t="shared" si="29"/>
        <v>0</v>
      </c>
      <c r="AF61" s="48"/>
      <c r="AG61" s="48">
        <f t="shared" si="29"/>
        <v>612.00949030463437</v>
      </c>
      <c r="AH61" s="48">
        <f t="shared" si="29"/>
        <v>612.00949030463437</v>
      </c>
      <c r="AI61" s="48">
        <f t="shared" si="29"/>
        <v>3351.5555767043516</v>
      </c>
      <c r="AJ61" s="48">
        <f t="shared" si="29"/>
        <v>453.25311473656279</v>
      </c>
      <c r="AK61" s="48">
        <f t="shared" si="29"/>
        <v>28.273316014629366</v>
      </c>
      <c r="AL61" s="48"/>
      <c r="AM61" s="48">
        <f t="shared" si="29"/>
        <v>221.31692966615427</v>
      </c>
      <c r="AN61" s="48">
        <f t="shared" si="29"/>
        <v>0</v>
      </c>
      <c r="AO61" s="48">
        <f t="shared" si="29"/>
        <v>25.207925995277702</v>
      </c>
      <c r="AP61" s="48">
        <f t="shared" si="29"/>
        <v>337.86399949192645</v>
      </c>
      <c r="AQ61" s="48">
        <f t="shared" si="29"/>
        <v>0</v>
      </c>
      <c r="AR61" s="48">
        <f t="shared" si="29"/>
        <v>16157.961129939138</v>
      </c>
      <c r="AS61" s="48">
        <f t="shared" si="29"/>
        <v>377049.94334384479</v>
      </c>
      <c r="AT61" s="48">
        <f t="shared" si="29"/>
        <v>38542.875991765213</v>
      </c>
      <c r="AU61" s="48">
        <f t="shared" si="29"/>
        <v>418944.37491231441</v>
      </c>
      <c r="AV61" s="48">
        <f t="shared" si="29"/>
        <v>0</v>
      </c>
      <c r="AW61" s="48">
        <f t="shared" si="29"/>
        <v>1460.6772486123466</v>
      </c>
      <c r="AX61" s="48">
        <f t="shared" si="29"/>
        <v>0</v>
      </c>
      <c r="AY61" s="48">
        <f t="shared" si="29"/>
        <v>5947.2897795373301</v>
      </c>
      <c r="AZ61" s="48">
        <f t="shared" si="29"/>
        <v>5.6797798967382436</v>
      </c>
      <c r="BA61" s="48">
        <f t="shared" si="29"/>
        <v>1.9971790917576935</v>
      </c>
      <c r="BB61" s="48">
        <f t="shared" si="29"/>
        <v>7513.2878323129735</v>
      </c>
      <c r="BC61" s="48">
        <f t="shared" si="29"/>
        <v>2.5524911453154133</v>
      </c>
      <c r="BD61" s="48">
        <f t="shared" si="29"/>
        <v>0</v>
      </c>
      <c r="BE61" s="48">
        <f t="shared" si="29"/>
        <v>0.37020835094961613</v>
      </c>
      <c r="BF61" s="48">
        <f t="shared" si="29"/>
        <v>10056.157222104577</v>
      </c>
      <c r="BG61" s="48">
        <f t="shared" si="29"/>
        <v>9742.0803105354335</v>
      </c>
      <c r="BH61" s="48">
        <f t="shared" si="29"/>
        <v>314.07691156914825</v>
      </c>
      <c r="BI61" s="48">
        <f t="shared" si="29"/>
        <v>0</v>
      </c>
      <c r="BJ61" s="48">
        <f t="shared" si="29"/>
        <v>0</v>
      </c>
      <c r="BK61" s="48">
        <f t="shared" si="29"/>
        <v>39.855887991321666</v>
      </c>
      <c r="BL61" s="48">
        <f t="shared" si="29"/>
        <v>0</v>
      </c>
      <c r="BM61" s="48">
        <f t="shared" si="29"/>
        <v>427.68841107341171</v>
      </c>
      <c r="BN61" s="48">
        <f t="shared" si="29"/>
        <v>0</v>
      </c>
      <c r="BO61" s="48">
        <f t="shared" si="29"/>
        <v>11.116003808947378</v>
      </c>
      <c r="BP61" s="48">
        <f t="shared" si="29"/>
        <v>1710.7536600311223</v>
      </c>
      <c r="BQ61" s="48">
        <f t="shared" si="29"/>
        <v>410.94940558669356</v>
      </c>
      <c r="BR61" s="48">
        <f t="shared" si="29"/>
        <v>0</v>
      </c>
      <c r="BS61" s="48">
        <f t="shared" si="29"/>
        <v>28.73988749125462</v>
      </c>
      <c r="BT61" s="48">
        <f t="shared" si="29"/>
        <v>3.8969341635011895E-2</v>
      </c>
      <c r="BU61" s="48">
        <f t="shared" si="29"/>
        <v>467.31960794710824</v>
      </c>
      <c r="BV61" s="48">
        <f t="shared" si="29"/>
        <v>3236.8961093635608</v>
      </c>
      <c r="BW61" s="48">
        <f t="shared" si="29"/>
        <v>0</v>
      </c>
      <c r="BX61" s="48">
        <f t="shared" si="29"/>
        <v>5.7850944128899844</v>
      </c>
      <c r="BY61" s="48">
        <f t="shared" si="29"/>
        <v>495.62262913687078</v>
      </c>
      <c r="BZ61" s="48"/>
      <c r="CA61" s="48">
        <f t="shared" si="29"/>
        <v>43.318660592154451</v>
      </c>
      <c r="CB61" s="48">
        <f t="shared" si="29"/>
        <v>15818.131658616096</v>
      </c>
      <c r="CC61" s="48">
        <f t="shared" si="29"/>
        <v>404.76754499146892</v>
      </c>
    </row>
    <row r="62" spans="1:97" x14ac:dyDescent="0.25">
      <c r="A62" s="87" t="s">
        <v>56</v>
      </c>
      <c r="B62" s="48">
        <f>SUM(B2:B51)</f>
        <v>108119.52954165319</v>
      </c>
      <c r="C62" s="48">
        <f t="shared" ref="C62:N62" si="30">SUM(C2:C51)</f>
        <v>336.9477942012</v>
      </c>
      <c r="D62" s="48">
        <f t="shared" si="30"/>
        <v>417807.71878229902</v>
      </c>
      <c r="E62" s="48">
        <f t="shared" si="30"/>
        <v>10029.120523049998</v>
      </c>
      <c r="F62" s="48">
        <f t="shared" si="30"/>
        <v>9715.8959867108988</v>
      </c>
      <c r="G62" s="48">
        <f t="shared" si="30"/>
        <v>466.05210813770009</v>
      </c>
      <c r="H62" s="48">
        <f t="shared" si="30"/>
        <v>15775.205026089701</v>
      </c>
      <c r="I62" s="48">
        <f t="shared" si="30"/>
        <v>264.89857337659998</v>
      </c>
      <c r="J62" s="48">
        <f t="shared" si="30"/>
        <v>36.452268618899993</v>
      </c>
      <c r="K62" s="48">
        <f t="shared" si="30"/>
        <v>610.34899674919996</v>
      </c>
      <c r="L62" s="48">
        <f t="shared" si="30"/>
        <v>44.053606306900001</v>
      </c>
      <c r="M62" s="48">
        <f t="shared" si="30"/>
        <v>45.765793023999997</v>
      </c>
      <c r="N62" s="48">
        <f t="shared" si="30"/>
        <v>25.139530251000004</v>
      </c>
    </row>
    <row r="63" spans="1:97" x14ac:dyDescent="0.25">
      <c r="A63" s="86" t="s">
        <v>238</v>
      </c>
      <c r="B63" s="87">
        <f>+B3+B5+B8+B9+B11+B12+B14+B15+B16+B17+B18+B19+B20+B21+B22+B23+B24+B25+B26+B28+B30+B31+B33+B34+B35+B36+B37+B39+B40+B41+B42+B43+B44+B46+B47+B49+B50+B10</f>
        <v>77290.6811163932</v>
      </c>
      <c r="C63" s="87">
        <f t="shared" ref="C63:N63" si="31">+C3+C5+C8+C9+C11+C12+C14+C15+C16+C17+C18+C19+C20+C21+C22+C23+C24+C25+C26+C28+C30+C31+C33+C34+C35+C36+C37+C39+C40+C41+C42+C43+C44+C46+C47+C49+C50+C10</f>
        <v>241.82358139470003</v>
      </c>
      <c r="D63" s="87">
        <f t="shared" si="31"/>
        <v>313481.03444649908</v>
      </c>
      <c r="E63" s="87">
        <f t="shared" si="31"/>
        <v>7632.5191312579973</v>
      </c>
      <c r="F63" s="87">
        <f t="shared" si="31"/>
        <v>7403.4994101328984</v>
      </c>
      <c r="G63" s="87">
        <f t="shared" si="31"/>
        <v>272.55995567300005</v>
      </c>
      <c r="H63" s="87">
        <f t="shared" si="31"/>
        <v>11775.457278829699</v>
      </c>
      <c r="I63" s="87">
        <f t="shared" si="31"/>
        <v>206.67783809969998</v>
      </c>
      <c r="J63" s="87">
        <f t="shared" si="31"/>
        <v>28.442539245099997</v>
      </c>
      <c r="K63" s="87">
        <f t="shared" si="31"/>
        <v>476.2206527159002</v>
      </c>
      <c r="L63" s="87">
        <f t="shared" si="31"/>
        <v>34.369218125099991</v>
      </c>
      <c r="M63" s="87">
        <f t="shared" si="31"/>
        <v>35.710252466700005</v>
      </c>
      <c r="N63" s="87">
        <f t="shared" si="31"/>
        <v>19.267524653400006</v>
      </c>
    </row>
    <row r="66" spans="2:8" x14ac:dyDescent="0.25">
      <c r="B66" s="87"/>
      <c r="C66" s="87"/>
      <c r="D66" s="87"/>
      <c r="E66" s="87"/>
      <c r="F66" s="87"/>
      <c r="G66" s="87"/>
      <c r="H66" s="87"/>
    </row>
    <row r="67" spans="2:8" x14ac:dyDescent="0.25">
      <c r="B67" s="87"/>
      <c r="C67" s="87"/>
      <c r="D67" s="87"/>
      <c r="E67" s="87"/>
      <c r="F67" s="87"/>
      <c r="G67" s="87"/>
      <c r="H67" s="87"/>
    </row>
    <row r="68" spans="2:8" x14ac:dyDescent="0.25">
      <c r="B68" s="87"/>
      <c r="C68" s="87"/>
      <c r="D68" s="87"/>
      <c r="E68" s="87"/>
      <c r="F68" s="87"/>
      <c r="G68" s="87"/>
      <c r="H68" s="8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P97"/>
  <sheetViews>
    <sheetView zoomScale="85" zoomScaleNormal="85" workbookViewId="0">
      <pane xSplit="1" ySplit="2" topLeftCell="Q48" activePane="bottomRight" state="frozen"/>
      <selection pane="topRight" activeCell="B1" sqref="B1"/>
      <selection pane="bottomLeft" activeCell="A3" sqref="A3"/>
      <selection pane="bottomRight" activeCell="Q2" sqref="Q2"/>
    </sheetView>
  </sheetViews>
  <sheetFormatPr defaultRowHeight="15" x14ac:dyDescent="0.25"/>
  <cols>
    <col min="1" max="1" width="19.28515625" customWidth="1"/>
    <col min="2" max="15" width="9.140625" style="86"/>
    <col min="17" max="17" width="22.28515625" bestFit="1" customWidth="1"/>
    <col min="18" max="18" width="7.7109375" style="86" customWidth="1"/>
    <col min="19" max="19" width="5.5703125" style="27" bestFit="1" customWidth="1"/>
    <col min="20" max="20" width="5.7109375" bestFit="1" customWidth="1"/>
    <col min="21" max="21" width="14.7109375" bestFit="1" customWidth="1"/>
    <col min="22" max="22" width="5.7109375" bestFit="1" customWidth="1"/>
    <col min="23" max="23" width="5.7109375" style="86" customWidth="1"/>
    <col min="24" max="24" width="9.140625" bestFit="1" customWidth="1"/>
    <col min="25" max="25" width="4.7109375" bestFit="1" customWidth="1"/>
    <col min="26" max="26" width="12.42578125" bestFit="1" customWidth="1"/>
    <col min="27" max="27" width="4.7109375" bestFit="1" customWidth="1"/>
    <col min="28" max="28" width="5.85546875" bestFit="1" customWidth="1"/>
    <col min="29" max="29" width="5.7109375" style="27" customWidth="1"/>
    <col min="30" max="30" width="6" bestFit="1" customWidth="1"/>
    <col min="31" max="31" width="6" style="86" customWidth="1"/>
    <col min="32" max="32" width="6.5703125" bestFit="1" customWidth="1"/>
    <col min="33" max="33" width="15.5703125" bestFit="1" customWidth="1"/>
    <col min="34" max="34" width="6.7109375" bestFit="1" customWidth="1"/>
    <col min="35" max="35" width="5.140625" bestFit="1" customWidth="1"/>
    <col min="36" max="36" width="5.28515625" bestFit="1" customWidth="1"/>
    <col min="37" max="37" width="5.28515625" style="86" customWidth="1"/>
    <col min="38" max="38" width="5.140625" style="27" customWidth="1"/>
    <col min="39" max="39" width="6.7109375" bestFit="1" customWidth="1"/>
    <col min="40" max="40" width="6.28515625" style="27" bestFit="1" customWidth="1"/>
    <col min="41" max="41" width="5" style="27" bestFit="1" customWidth="1"/>
    <col min="42" max="42" width="10.140625" style="27" bestFit="1" customWidth="1"/>
    <col min="43" max="43" width="10.140625" style="86" customWidth="1"/>
    <col min="44" max="44" width="7.85546875" bestFit="1" customWidth="1"/>
    <col min="45" max="45" width="6.85546875" bestFit="1" customWidth="1"/>
    <col min="46" max="46" width="7.85546875" bestFit="1" customWidth="1"/>
    <col min="47" max="47" width="6" customWidth="1"/>
    <col min="48" max="49" width="4.42578125" bestFit="1" customWidth="1"/>
    <col min="50" max="50" width="5.85546875" bestFit="1" customWidth="1"/>
    <col min="51" max="51" width="4.7109375" bestFit="1" customWidth="1"/>
    <col min="52" max="52" width="4.140625" customWidth="1"/>
    <col min="53" max="53" width="6.7109375" bestFit="1" customWidth="1"/>
    <col min="54" max="54" width="4.28515625" bestFit="1" customWidth="1"/>
    <col min="55" max="55" width="6" bestFit="1" customWidth="1"/>
    <col min="56" max="56" width="3.28515625" customWidth="1"/>
    <col min="57" max="57" width="6.85546875" bestFit="1" customWidth="1"/>
    <col min="58" max="58" width="7" bestFit="1" customWidth="1"/>
    <col min="59" max="59" width="5.85546875" bestFit="1" customWidth="1"/>
    <col min="60" max="60" width="5.28515625" bestFit="1" customWidth="1"/>
    <col min="61" max="61" width="5.28515625" customWidth="1"/>
    <col min="62" max="62" width="8.85546875" bestFit="1" customWidth="1"/>
    <col min="63" max="63" width="4.85546875" customWidth="1"/>
    <col min="64" max="64" width="8" bestFit="1" customWidth="1"/>
    <col min="65" max="65" width="5.85546875" customWidth="1"/>
    <col min="66" max="66" width="6" customWidth="1"/>
    <col min="67" max="67" width="5.85546875" bestFit="1" customWidth="1"/>
    <col min="68" max="68" width="5.7109375" style="27" customWidth="1"/>
    <col min="69" max="69" width="4" bestFit="1" customWidth="1"/>
    <col min="70" max="70" width="5.85546875" bestFit="1" customWidth="1"/>
    <col min="71" max="71" width="4" bestFit="1" customWidth="1"/>
    <col min="72" max="72" width="6.85546875" bestFit="1" customWidth="1"/>
    <col min="73" max="73" width="6.85546875" style="27" customWidth="1"/>
    <col min="74" max="75" width="5.42578125" bestFit="1" customWidth="1"/>
    <col min="76" max="76" width="5.85546875" bestFit="1" customWidth="1"/>
    <col min="77" max="77" width="5.85546875" style="86" customWidth="1"/>
    <col min="78" max="78" width="5.85546875" bestFit="1" customWidth="1"/>
    <col min="79" max="79" width="9.28515625" bestFit="1" customWidth="1"/>
    <col min="80" max="80" width="7.28515625" bestFit="1" customWidth="1"/>
    <col min="82" max="82" width="9.140625" style="27"/>
    <col min="83" max="83" width="9.140625" style="86"/>
    <col min="84" max="90" width="9.140625" style="27"/>
  </cols>
  <sheetData>
    <row r="1" spans="1:94" x14ac:dyDescent="0.25">
      <c r="A1" s="27"/>
      <c r="B1" s="86" t="s">
        <v>491</v>
      </c>
      <c r="Q1" s="27" t="s">
        <v>490</v>
      </c>
      <c r="CC1" s="16"/>
    </row>
    <row r="2" spans="1:94" x14ac:dyDescent="0.25">
      <c r="A2" s="27" t="s">
        <v>52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6" t="s">
        <v>63</v>
      </c>
      <c r="J2" s="86" t="s">
        <v>64</v>
      </c>
      <c r="K2" s="86" t="s">
        <v>65</v>
      </c>
      <c r="L2" s="86" t="s">
        <v>68</v>
      </c>
      <c r="M2" s="86" t="s">
        <v>311</v>
      </c>
      <c r="N2" s="86" t="s">
        <v>314</v>
      </c>
      <c r="O2" s="86" t="s">
        <v>321</v>
      </c>
      <c r="Q2" s="25" t="s">
        <v>226</v>
      </c>
      <c r="R2" s="87" t="s">
        <v>457</v>
      </c>
      <c r="S2" s="25" t="s">
        <v>359</v>
      </c>
      <c r="T2" s="25" t="s">
        <v>131</v>
      </c>
      <c r="U2" s="25" t="s">
        <v>132</v>
      </c>
      <c r="V2" s="25" t="s">
        <v>133</v>
      </c>
      <c r="W2" s="87" t="s">
        <v>335</v>
      </c>
      <c r="X2" s="25" t="s">
        <v>360</v>
      </c>
      <c r="Y2" s="25" t="s">
        <v>134</v>
      </c>
      <c r="Z2" s="25" t="s">
        <v>59</v>
      </c>
      <c r="AA2" s="25" t="s">
        <v>136</v>
      </c>
      <c r="AB2" s="25" t="s">
        <v>137</v>
      </c>
      <c r="AC2" s="25" t="s">
        <v>361</v>
      </c>
      <c r="AD2" s="25" t="s">
        <v>138</v>
      </c>
      <c r="AE2" s="87" t="s">
        <v>458</v>
      </c>
      <c r="AF2" s="25" t="s">
        <v>139</v>
      </c>
      <c r="AG2" s="25" t="s">
        <v>140</v>
      </c>
      <c r="AH2" s="25" t="s">
        <v>141</v>
      </c>
      <c r="AI2" s="27" t="s">
        <v>142</v>
      </c>
      <c r="AJ2" s="27" t="s">
        <v>143</v>
      </c>
      <c r="AK2" s="86" t="s">
        <v>459</v>
      </c>
      <c r="AL2" s="27" t="s">
        <v>362</v>
      </c>
      <c r="AM2" s="27" t="s">
        <v>144</v>
      </c>
      <c r="AN2" s="27" t="s">
        <v>367</v>
      </c>
      <c r="AO2" s="27" t="s">
        <v>57</v>
      </c>
      <c r="AP2" s="27" t="s">
        <v>128</v>
      </c>
      <c r="AQ2" s="86" t="s">
        <v>460</v>
      </c>
      <c r="AR2" s="27" t="s">
        <v>145</v>
      </c>
      <c r="AS2" s="27" t="s">
        <v>146</v>
      </c>
      <c r="AT2" s="27" t="s">
        <v>60</v>
      </c>
      <c r="AU2" s="27" t="s">
        <v>147</v>
      </c>
      <c r="AV2" s="27" t="s">
        <v>148</v>
      </c>
      <c r="AW2" s="27" t="s">
        <v>149</v>
      </c>
      <c r="AX2" s="27" t="s">
        <v>150</v>
      </c>
      <c r="AY2" s="27" t="s">
        <v>151</v>
      </c>
      <c r="AZ2" s="27" t="s">
        <v>152</v>
      </c>
      <c r="BA2" s="27" t="s">
        <v>153</v>
      </c>
      <c r="BB2" s="27" t="s">
        <v>154</v>
      </c>
      <c r="BC2" s="27" t="s">
        <v>155</v>
      </c>
      <c r="BD2" s="27" t="s">
        <v>156</v>
      </c>
      <c r="BE2" s="27" t="s">
        <v>54</v>
      </c>
      <c r="BF2" s="27" t="s">
        <v>53</v>
      </c>
      <c r="BG2" s="27" t="s">
        <v>157</v>
      </c>
      <c r="BH2" s="27" t="s">
        <v>158</v>
      </c>
      <c r="BI2" s="27" t="s">
        <v>159</v>
      </c>
      <c r="BJ2" s="27" t="s">
        <v>160</v>
      </c>
      <c r="BK2" s="27" t="s">
        <v>161</v>
      </c>
      <c r="BL2" s="27" t="s">
        <v>162</v>
      </c>
      <c r="BM2" s="27" t="s">
        <v>163</v>
      </c>
      <c r="BN2" s="27" t="s">
        <v>164</v>
      </c>
      <c r="BO2" s="27" t="s">
        <v>165</v>
      </c>
      <c r="BP2" s="27" t="s">
        <v>363</v>
      </c>
      <c r="BQ2" s="27" t="s">
        <v>166</v>
      </c>
      <c r="BR2" s="27" t="s">
        <v>167</v>
      </c>
      <c r="BS2" s="27" t="s">
        <v>168</v>
      </c>
      <c r="BT2" s="27" t="s">
        <v>61</v>
      </c>
      <c r="BU2" s="27" t="s">
        <v>368</v>
      </c>
      <c r="BV2" s="27" t="s">
        <v>169</v>
      </c>
      <c r="BW2" s="25" t="s">
        <v>170</v>
      </c>
      <c r="BX2" s="25" t="s">
        <v>171</v>
      </c>
      <c r="BY2" s="87" t="s">
        <v>172</v>
      </c>
      <c r="BZ2" s="27" t="s">
        <v>173</v>
      </c>
      <c r="CA2" s="27" t="s">
        <v>174</v>
      </c>
      <c r="CB2" s="27" t="s">
        <v>369</v>
      </c>
      <c r="CD2" s="27" t="s">
        <v>141</v>
      </c>
      <c r="CE2" s="86" t="s">
        <v>447</v>
      </c>
      <c r="CF2" s="27" t="s">
        <v>59</v>
      </c>
      <c r="CG2" s="27" t="s">
        <v>57</v>
      </c>
      <c r="CH2" s="27" t="s">
        <v>60</v>
      </c>
      <c r="CI2" s="27" t="s">
        <v>54</v>
      </c>
      <c r="CJ2" s="27" t="s">
        <v>53</v>
      </c>
      <c r="CK2" s="27" t="s">
        <v>61</v>
      </c>
      <c r="CL2" s="27" t="s">
        <v>62</v>
      </c>
      <c r="CM2" s="86" t="s">
        <v>63</v>
      </c>
      <c r="CN2" s="86" t="s">
        <v>64</v>
      </c>
      <c r="CO2" s="86" t="s">
        <v>65</v>
      </c>
      <c r="CP2" s="86" t="s">
        <v>321</v>
      </c>
    </row>
    <row r="3" spans="1:94" x14ac:dyDescent="0.25">
      <c r="A3" s="25" t="s">
        <v>0</v>
      </c>
      <c r="B3" s="87">
        <v>488.47273575000003</v>
      </c>
      <c r="C3" s="87"/>
      <c r="D3" s="87">
        <v>1759.7505298000001</v>
      </c>
      <c r="E3" s="87">
        <v>50.754667490000003</v>
      </c>
      <c r="F3" s="87">
        <v>49.183895528999997</v>
      </c>
      <c r="G3" s="87">
        <v>5.2818571780000001</v>
      </c>
      <c r="H3" s="87">
        <v>74.517920435999997</v>
      </c>
      <c r="I3" s="87"/>
      <c r="J3" s="87"/>
      <c r="K3" s="87"/>
      <c r="L3" s="87"/>
      <c r="M3" s="87"/>
      <c r="N3" s="28"/>
      <c r="O3" s="28"/>
      <c r="P3" s="25"/>
      <c r="Q3" s="25" t="s">
        <v>0</v>
      </c>
      <c r="R3" s="87">
        <v>0</v>
      </c>
      <c r="S3" s="25">
        <v>1.96474183444706</v>
      </c>
      <c r="T3" s="25">
        <v>0.72720624729606298</v>
      </c>
      <c r="U3" s="25">
        <v>0.72720624729606298</v>
      </c>
      <c r="V3" s="25">
        <v>5.7776381546430899</v>
      </c>
      <c r="W3" s="87">
        <v>0</v>
      </c>
      <c r="X3" s="25">
        <v>0.35224346191070099</v>
      </c>
      <c r="Y3" s="25">
        <v>1.80818868113984</v>
      </c>
      <c r="Z3" s="25">
        <v>486.95952871222499</v>
      </c>
      <c r="AA3" s="25">
        <v>17.3069527357783</v>
      </c>
      <c r="AB3" s="25">
        <v>0.13150451290422999</v>
      </c>
      <c r="AC3" s="25">
        <v>3.0214754044026102</v>
      </c>
      <c r="AD3" s="25">
        <v>0</v>
      </c>
      <c r="AE3" s="87">
        <v>0</v>
      </c>
      <c r="AF3" s="25">
        <v>3.1780305859102</v>
      </c>
      <c r="AG3" s="25">
        <v>3.1780305859102</v>
      </c>
      <c r="AH3" s="25">
        <v>14.038804785215699</v>
      </c>
      <c r="AI3" s="25">
        <v>2.3928441153435598</v>
      </c>
      <c r="AJ3" s="25">
        <v>9.5497355886157806E-2</v>
      </c>
      <c r="AK3" s="87">
        <v>2.5041471240361002</v>
      </c>
      <c r="AL3" s="25">
        <v>0.25624753422358398</v>
      </c>
      <c r="AM3" s="25">
        <v>0</v>
      </c>
      <c r="AN3" s="25">
        <v>0.202759110974636</v>
      </c>
      <c r="AO3" s="25">
        <v>0.944189102016457</v>
      </c>
      <c r="AP3" s="25">
        <v>0</v>
      </c>
      <c r="AQ3" s="87">
        <v>76.475233458886507</v>
      </c>
      <c r="AR3" s="25">
        <v>1579.3655581084299</v>
      </c>
      <c r="AS3" s="25">
        <v>161.446273681332</v>
      </c>
      <c r="AT3" s="25">
        <v>1754.8506365749799</v>
      </c>
      <c r="AU3" s="25">
        <v>0</v>
      </c>
      <c r="AV3" s="25">
        <v>3.0484324991562901</v>
      </c>
      <c r="AW3" s="25">
        <v>0</v>
      </c>
      <c r="AX3" s="25">
        <v>26.5906708571368</v>
      </c>
      <c r="AY3" s="25">
        <v>2.8599908580499E-2</v>
      </c>
      <c r="AZ3" s="25">
        <v>1.0056572466365699E-2</v>
      </c>
      <c r="BA3" s="25">
        <v>37.832334961667101</v>
      </c>
      <c r="BB3" s="25">
        <v>1.28527910832961E-2</v>
      </c>
      <c r="BC3" s="25">
        <v>0</v>
      </c>
      <c r="BD3" s="25">
        <v>1.8641445168074799E-3</v>
      </c>
      <c r="BE3" s="25">
        <v>50.621921402651097</v>
      </c>
      <c r="BF3" s="25">
        <v>49.0551744364424</v>
      </c>
      <c r="BG3" s="25">
        <v>1.5667469662086499</v>
      </c>
      <c r="BH3" s="25">
        <v>0</v>
      </c>
      <c r="BI3" s="25">
        <v>0</v>
      </c>
      <c r="BJ3" s="25">
        <v>0.20068992601178301</v>
      </c>
      <c r="BK3" s="25">
        <v>0</v>
      </c>
      <c r="BL3" s="25">
        <v>2.15357796200334</v>
      </c>
      <c r="BM3" s="25">
        <v>0</v>
      </c>
      <c r="BN3" s="25">
        <v>5.5973424069401499E-2</v>
      </c>
      <c r="BO3" s="25">
        <v>8.6143120447317791</v>
      </c>
      <c r="BP3" s="25">
        <v>6.4960935522616101E-2</v>
      </c>
      <c r="BQ3" s="25">
        <v>0</v>
      </c>
      <c r="BR3" s="25">
        <v>0.14471647543555</v>
      </c>
      <c r="BS3" s="25">
        <v>1.96225876494871E-4</v>
      </c>
      <c r="BT3" s="25">
        <v>5.2709819426873201</v>
      </c>
      <c r="BU3" s="25">
        <v>11.106196344984999</v>
      </c>
      <c r="BV3" s="25">
        <v>0</v>
      </c>
      <c r="BW3" s="25">
        <v>0</v>
      </c>
      <c r="BX3" s="25">
        <v>3.72044047065839</v>
      </c>
      <c r="BY3" s="87">
        <v>0</v>
      </c>
      <c r="BZ3" s="25">
        <v>0.60730301327342695</v>
      </c>
      <c r="CA3" s="25">
        <v>74.370215557466196</v>
      </c>
      <c r="CB3" s="25">
        <v>5.1714688098471697</v>
      </c>
      <c r="CD3" s="34">
        <f t="shared" ref="CD3:CD34" si="0">AH3/AT3</f>
        <v>7.9999998248374334E-3</v>
      </c>
      <c r="CE3" s="34">
        <f>AO3/BF3</f>
        <v>1.9247492499283259E-2</v>
      </c>
      <c r="CF3" s="22">
        <f t="shared" ref="CF3:CF34" si="1">IF(B3=0,"",(Z3-B3)/B3)</f>
        <v>-3.0978331583883744E-3</v>
      </c>
      <c r="CG3" s="22" t="str">
        <f t="shared" ref="CG3:CG34" si="2">IF(C3=0,"",(AO3-C3)/C3)</f>
        <v/>
      </c>
      <c r="CH3" s="22">
        <f t="shared" ref="CH3:CH34" si="3">IF(D3=0,"",(AT3-D3)/D3)</f>
        <v>-2.7844249182166947E-3</v>
      </c>
      <c r="CI3" s="22">
        <f t="shared" ref="CI3:CI34" si="4">IF(E3=0,"",(BE3-E3)/E3)</f>
        <v>-2.6154459070204797E-3</v>
      </c>
      <c r="CJ3" s="22">
        <f t="shared" ref="CJ3:CJ34" si="5">IF(F3=0,"",(BF3-F3)/F3)</f>
        <v>-2.6171390283980384E-3</v>
      </c>
      <c r="CK3" s="22">
        <f t="shared" ref="CK3:CK34" si="6">IF(G3=0,"",(BT3-G3)/G3)</f>
        <v>-2.0589794358653853E-3</v>
      </c>
      <c r="CL3" s="22">
        <f t="shared" ref="CL3:CL34" si="7">IF(H3=0,"",(CA3-H3)/H3)</f>
        <v>-1.9821390300425552E-3</v>
      </c>
      <c r="CM3" s="49">
        <f t="shared" ref="CM3:CM34" si="8">(T3/0.009783-$CA3)/$CA3</f>
        <v>-4.9146410718878318E-4</v>
      </c>
      <c r="CN3" s="49">
        <f t="shared" ref="CN3:CN34" si="9">(X3/0.004739-$CA3)/$CA3</f>
        <v>-5.5893021155185689E-4</v>
      </c>
      <c r="CO3" s="49">
        <f t="shared" ref="CO3:CO34" si="10">(AF3/0.042696-$CA3)/$CA3</f>
        <v>8.5656576805039628E-4</v>
      </c>
      <c r="CP3" s="49">
        <f t="shared" ref="CP3:CP34" si="11">(AN3/0.00273-$CA3)/$CA3</f>
        <v>-1.3376179694347433E-3</v>
      </c>
    </row>
    <row r="4" spans="1:94" s="27" customFormat="1" x14ac:dyDescent="0.25">
      <c r="A4" s="25" t="s">
        <v>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28"/>
      <c r="O4" s="28"/>
      <c r="P4" s="25"/>
      <c r="Q4" s="25"/>
      <c r="R4" s="87"/>
      <c r="S4" s="25"/>
      <c r="T4" s="25"/>
      <c r="U4" s="25"/>
      <c r="V4" s="25"/>
      <c r="W4" s="87"/>
      <c r="X4" s="25"/>
      <c r="Y4" s="25"/>
      <c r="Z4" s="25"/>
      <c r="AA4" s="25"/>
      <c r="AB4" s="25"/>
      <c r="AC4" s="25"/>
      <c r="AD4" s="25"/>
      <c r="AE4" s="87"/>
      <c r="AF4" s="25"/>
      <c r="AG4" s="25"/>
      <c r="AH4" s="25"/>
      <c r="AI4" s="25"/>
      <c r="AJ4" s="25"/>
      <c r="AK4" s="87"/>
      <c r="AL4" s="25"/>
      <c r="AM4" s="25"/>
      <c r="AN4" s="25"/>
      <c r="AO4" s="25"/>
      <c r="AP4" s="25"/>
      <c r="AQ4" s="87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87"/>
      <c r="BZ4" s="25"/>
      <c r="CA4" s="25"/>
      <c r="CB4" s="25"/>
      <c r="CD4" s="34" t="e">
        <f t="shared" si="0"/>
        <v>#DIV/0!</v>
      </c>
      <c r="CE4" s="34" t="e">
        <f t="shared" ref="CE4:CE51" si="12">AO4/BF4</f>
        <v>#DIV/0!</v>
      </c>
      <c r="CF4" s="22" t="str">
        <f t="shared" si="1"/>
        <v/>
      </c>
      <c r="CG4" s="22" t="str">
        <f t="shared" si="2"/>
        <v/>
      </c>
      <c r="CH4" s="22" t="str">
        <f t="shared" si="3"/>
        <v/>
      </c>
      <c r="CI4" s="22" t="str">
        <f t="shared" si="4"/>
        <v/>
      </c>
      <c r="CJ4" s="22" t="str">
        <f t="shared" si="5"/>
        <v/>
      </c>
      <c r="CK4" s="22" t="str">
        <f t="shared" si="6"/>
        <v/>
      </c>
      <c r="CL4" s="22" t="str">
        <f t="shared" si="7"/>
        <v/>
      </c>
      <c r="CM4" s="49" t="e">
        <f t="shared" si="8"/>
        <v>#DIV/0!</v>
      </c>
      <c r="CN4" s="49" t="e">
        <f t="shared" si="9"/>
        <v>#DIV/0!</v>
      </c>
      <c r="CO4" s="49" t="e">
        <f t="shared" si="10"/>
        <v>#DIV/0!</v>
      </c>
      <c r="CP4" s="49" t="e">
        <f t="shared" si="11"/>
        <v>#DIV/0!</v>
      </c>
    </row>
    <row r="5" spans="1:94" x14ac:dyDescent="0.25">
      <c r="A5" s="25" t="s">
        <v>3</v>
      </c>
      <c r="B5" s="87">
        <v>303.97909512000001</v>
      </c>
      <c r="C5" s="87"/>
      <c r="D5" s="87">
        <v>1145.3800828999999</v>
      </c>
      <c r="E5" s="87">
        <v>33.621846175999998</v>
      </c>
      <c r="F5" s="87">
        <v>32.587322765000003</v>
      </c>
      <c r="G5" s="87">
        <v>2.8881496782</v>
      </c>
      <c r="H5" s="87">
        <v>53.606321025</v>
      </c>
      <c r="I5" s="87"/>
      <c r="J5" s="87"/>
      <c r="K5" s="87"/>
      <c r="L5" s="87"/>
      <c r="M5" s="87"/>
      <c r="N5" s="28"/>
      <c r="O5" s="28"/>
      <c r="P5" s="25"/>
      <c r="Q5" s="25" t="s">
        <v>3</v>
      </c>
      <c r="R5" s="87">
        <v>0</v>
      </c>
      <c r="S5" s="25">
        <v>1.41521948741827</v>
      </c>
      <c r="T5" s="25">
        <v>0.52381257898576095</v>
      </c>
      <c r="U5" s="25">
        <v>0.52381257898576095</v>
      </c>
      <c r="V5" s="25">
        <v>4.1616758526822499</v>
      </c>
      <c r="W5" s="87">
        <v>0</v>
      </c>
      <c r="X5" s="25">
        <v>0.25372364801285702</v>
      </c>
      <c r="Y5" s="25">
        <v>1.30245239380212</v>
      </c>
      <c r="Z5" s="25">
        <v>303.73683118702297</v>
      </c>
      <c r="AA5" s="25">
        <v>12.466329039790301</v>
      </c>
      <c r="AB5" s="25">
        <v>9.4723804967783307E-2</v>
      </c>
      <c r="AC5" s="25">
        <v>2.1763928672511001</v>
      </c>
      <c r="AD5" s="25">
        <v>0</v>
      </c>
      <c r="AE5" s="87">
        <v>0</v>
      </c>
      <c r="AF5" s="25">
        <v>2.2891588330353199</v>
      </c>
      <c r="AG5" s="25">
        <v>2.2891588330353199</v>
      </c>
      <c r="AH5" s="25">
        <v>9.1560480587730098</v>
      </c>
      <c r="AI5" s="25">
        <v>1.72358358173864</v>
      </c>
      <c r="AJ5" s="25">
        <v>6.8787572671172595E-2</v>
      </c>
      <c r="AK5" s="87">
        <v>1.8037567080854</v>
      </c>
      <c r="AL5" s="25">
        <v>0.184577044455635</v>
      </c>
      <c r="AM5" s="25">
        <v>0</v>
      </c>
      <c r="AN5" s="25">
        <v>0.14604888077239001</v>
      </c>
      <c r="AO5" s="25">
        <v>0.62674203169805498</v>
      </c>
      <c r="AP5" s="25">
        <v>0</v>
      </c>
      <c r="AQ5" s="87">
        <v>55.085701590083602</v>
      </c>
      <c r="AR5" s="25">
        <v>1030.0549292596299</v>
      </c>
      <c r="AS5" s="25">
        <v>105.294484994152</v>
      </c>
      <c r="AT5" s="25">
        <v>1144.50546231255</v>
      </c>
      <c r="AU5" s="25">
        <v>0</v>
      </c>
      <c r="AV5" s="25">
        <v>2.1958090267894002</v>
      </c>
      <c r="AW5" s="25">
        <v>0</v>
      </c>
      <c r="AX5" s="25">
        <v>19.153465066023202</v>
      </c>
      <c r="AY5" s="25">
        <v>1.8984289231413602E-2</v>
      </c>
      <c r="AZ5" s="25">
        <v>6.6754384942431799E-3</v>
      </c>
      <c r="BA5" s="25">
        <v>25.1126641852543</v>
      </c>
      <c r="BB5" s="25">
        <v>8.5315304786785506E-3</v>
      </c>
      <c r="BC5" s="25">
        <v>0</v>
      </c>
      <c r="BD5" s="25">
        <v>1.23739699998346E-3</v>
      </c>
      <c r="BE5" s="25">
        <v>33.596012918654502</v>
      </c>
      <c r="BF5" s="25">
        <v>32.562254218576797</v>
      </c>
      <c r="BG5" s="25">
        <v>1.03375870007771</v>
      </c>
      <c r="BH5" s="25">
        <v>0</v>
      </c>
      <c r="BI5" s="25">
        <v>0</v>
      </c>
      <c r="BJ5" s="25">
        <v>0.13321567718271299</v>
      </c>
      <c r="BK5" s="25">
        <v>0</v>
      </c>
      <c r="BL5" s="25">
        <v>1.4295205728489699</v>
      </c>
      <c r="BM5" s="25">
        <v>0</v>
      </c>
      <c r="BN5" s="25">
        <v>3.7154506734569E-2</v>
      </c>
      <c r="BO5" s="25">
        <v>5.7180792068872304</v>
      </c>
      <c r="BP5" s="25">
        <v>4.6791760878670603E-2</v>
      </c>
      <c r="BQ5" s="25">
        <v>0</v>
      </c>
      <c r="BR5" s="25">
        <v>9.6061162876370301E-2</v>
      </c>
      <c r="BS5" s="25">
        <v>1.3025158825707999E-4</v>
      </c>
      <c r="BT5" s="25">
        <v>2.8861158398095199</v>
      </c>
      <c r="BU5" s="25">
        <v>7.9998762949001501</v>
      </c>
      <c r="BV5" s="25">
        <v>0</v>
      </c>
      <c r="BW5" s="25">
        <v>0</v>
      </c>
      <c r="BX5" s="25">
        <v>2.67986389746719</v>
      </c>
      <c r="BY5" s="87">
        <v>0</v>
      </c>
      <c r="BZ5" s="25">
        <v>0.43744508220706602</v>
      </c>
      <c r="CA5" s="25">
        <v>53.569440681999801</v>
      </c>
      <c r="CB5" s="25">
        <v>3.7250494953483599</v>
      </c>
      <c r="CD5" s="34">
        <f t="shared" si="0"/>
        <v>8.0000038097438175E-3</v>
      </c>
      <c r="CE5" s="34">
        <f t="shared" si="12"/>
        <v>1.9247501339772051E-2</v>
      </c>
      <c r="CF5" s="22">
        <f t="shared" si="1"/>
        <v>-7.9697563702991483E-4</v>
      </c>
      <c r="CG5" s="22" t="str">
        <f t="shared" si="2"/>
        <v/>
      </c>
      <c r="CH5" s="22">
        <f t="shared" si="3"/>
        <v>-7.6360729552367684E-4</v>
      </c>
      <c r="CI5" s="22">
        <f t="shared" si="4"/>
        <v>-7.6834737778131888E-4</v>
      </c>
      <c r="CJ5" s="22">
        <f t="shared" si="5"/>
        <v>-7.6927296556349449E-4</v>
      </c>
      <c r="CK5" s="22">
        <f t="shared" si="6"/>
        <v>-7.0420117275489156E-4</v>
      </c>
      <c r="CL5" s="22">
        <f t="shared" si="7"/>
        <v>-6.8798496697804179E-4</v>
      </c>
      <c r="CM5" s="49">
        <f t="shared" si="8"/>
        <v>-4.9088725871079819E-4</v>
      </c>
      <c r="CN5" s="49">
        <f t="shared" si="9"/>
        <v>-5.5908083120191512E-4</v>
      </c>
      <c r="CO5" s="49">
        <f t="shared" si="10"/>
        <v>8.560654766135463E-4</v>
      </c>
      <c r="CP5" s="49">
        <f t="shared" si="11"/>
        <v>-1.3381165903958625E-3</v>
      </c>
    </row>
    <row r="6" spans="1:94" x14ac:dyDescent="0.25">
      <c r="A6" s="25" t="s">
        <v>4</v>
      </c>
      <c r="B6" s="87">
        <v>1938.5244735000001</v>
      </c>
      <c r="C6" s="87"/>
      <c r="D6" s="87">
        <v>8196.8914077999998</v>
      </c>
      <c r="E6" s="87">
        <v>172.99528366000001</v>
      </c>
      <c r="F6" s="87">
        <v>167.72603118999999</v>
      </c>
      <c r="G6" s="87">
        <v>39.038446819000001</v>
      </c>
      <c r="H6" s="87">
        <v>358.66676197999999</v>
      </c>
      <c r="I6" s="87"/>
      <c r="J6" s="87"/>
      <c r="K6" s="87"/>
      <c r="L6" s="28"/>
      <c r="M6" s="87"/>
      <c r="N6" s="28"/>
      <c r="O6" s="28"/>
      <c r="P6" s="25"/>
      <c r="Q6" s="25" t="s">
        <v>4</v>
      </c>
      <c r="R6" s="87">
        <v>0</v>
      </c>
      <c r="S6" s="25">
        <v>9.4352940398679799</v>
      </c>
      <c r="T6" s="25">
        <v>3.4922686416023501</v>
      </c>
      <c r="U6" s="25">
        <v>3.4922686416023501</v>
      </c>
      <c r="V6" s="25">
        <v>27.745986272939501</v>
      </c>
      <c r="W6" s="87">
        <v>0</v>
      </c>
      <c r="X6" s="25">
        <v>1.6915828747127899</v>
      </c>
      <c r="Y6" s="25">
        <v>8.6834807256984501</v>
      </c>
      <c r="Z6" s="25">
        <v>1930.22719841619</v>
      </c>
      <c r="AA6" s="25">
        <v>83.113337351332305</v>
      </c>
      <c r="AB6" s="25">
        <v>0.631525410652646</v>
      </c>
      <c r="AC6" s="25">
        <v>14.5100588925594</v>
      </c>
      <c r="AD6" s="25">
        <v>0</v>
      </c>
      <c r="AE6" s="87">
        <v>0</v>
      </c>
      <c r="AF6" s="25">
        <v>15.2618713792717</v>
      </c>
      <c r="AG6" s="25">
        <v>15.2618713792717</v>
      </c>
      <c r="AH6" s="25">
        <v>65.294121298059295</v>
      </c>
      <c r="AI6" s="25">
        <v>11.4911688645968</v>
      </c>
      <c r="AJ6" s="25">
        <v>0.45860806454197101</v>
      </c>
      <c r="AK6" s="87">
        <v>12.025687910987999</v>
      </c>
      <c r="AL6" s="25">
        <v>1.23057856359437</v>
      </c>
      <c r="AM6" s="25">
        <v>0</v>
      </c>
      <c r="AN6" s="25">
        <v>0.97371161415339602</v>
      </c>
      <c r="AO6" s="25">
        <v>3.2143674016247998</v>
      </c>
      <c r="AP6" s="25">
        <v>0</v>
      </c>
      <c r="AQ6" s="87">
        <v>367.257632090698</v>
      </c>
      <c r="AR6" s="25">
        <v>7345.5885523530396</v>
      </c>
      <c r="AS6" s="25">
        <v>750.88235550631896</v>
      </c>
      <c r="AT6" s="25">
        <v>8161.76502915742</v>
      </c>
      <c r="AU6" s="25">
        <v>0</v>
      </c>
      <c r="AV6" s="25">
        <v>14.639512688405301</v>
      </c>
      <c r="AW6" s="25">
        <v>0</v>
      </c>
      <c r="AX6" s="25">
        <v>127.696548169992</v>
      </c>
      <c r="AY6" s="25">
        <v>9.7364640749130496E-2</v>
      </c>
      <c r="AZ6" s="25">
        <v>3.4236272951713199E-2</v>
      </c>
      <c r="BA6" s="25">
        <v>128.795192502742</v>
      </c>
      <c r="BB6" s="25">
        <v>4.3755631123199697E-2</v>
      </c>
      <c r="BC6" s="25">
        <v>0</v>
      </c>
      <c r="BD6" s="25">
        <v>6.3462358663227397E-3</v>
      </c>
      <c r="BE6" s="25">
        <v>172.24852533995201</v>
      </c>
      <c r="BF6" s="25">
        <v>167.00187219838699</v>
      </c>
      <c r="BG6" s="25">
        <v>5.2466531415642796</v>
      </c>
      <c r="BH6" s="25">
        <v>0</v>
      </c>
      <c r="BI6" s="25">
        <v>0</v>
      </c>
      <c r="BJ6" s="25">
        <v>0.68322249445482397</v>
      </c>
      <c r="BK6" s="25">
        <v>0</v>
      </c>
      <c r="BL6" s="25">
        <v>7.3315719096104903</v>
      </c>
      <c r="BM6" s="25">
        <v>0</v>
      </c>
      <c r="BN6" s="25">
        <v>0.19055410919823401</v>
      </c>
      <c r="BO6" s="25">
        <v>29.326292061597101</v>
      </c>
      <c r="BP6" s="25">
        <v>0.31196251082681298</v>
      </c>
      <c r="BQ6" s="25">
        <v>0</v>
      </c>
      <c r="BR6" s="25">
        <v>0.49266831510882497</v>
      </c>
      <c r="BS6" s="25">
        <v>6.6802498606568703E-4</v>
      </c>
      <c r="BT6" s="25">
        <v>38.863420898855203</v>
      </c>
      <c r="BU6" s="25">
        <v>53.335385358616499</v>
      </c>
      <c r="BV6" s="25">
        <v>0</v>
      </c>
      <c r="BW6" s="25">
        <v>0</v>
      </c>
      <c r="BX6" s="25">
        <v>17.866708187684502</v>
      </c>
      <c r="BY6" s="87">
        <v>0</v>
      </c>
      <c r="BZ6" s="25">
        <v>2.9164563451764001</v>
      </c>
      <c r="CA6" s="25">
        <v>357.14867750855598</v>
      </c>
      <c r="CB6" s="25">
        <v>24.834991494112</v>
      </c>
      <c r="CD6" s="34">
        <f t="shared" si="0"/>
        <v>8.0000001304619695E-3</v>
      </c>
      <c r="CE6" s="34">
        <f t="shared" si="12"/>
        <v>1.9247493212569182E-2</v>
      </c>
      <c r="CF6" s="22">
        <f t="shared" si="1"/>
        <v>-4.2802013579066964E-3</v>
      </c>
      <c r="CG6" s="22" t="str">
        <f t="shared" si="2"/>
        <v/>
      </c>
      <c r="CH6" s="22">
        <f t="shared" si="3"/>
        <v>-4.2853292663062731E-3</v>
      </c>
      <c r="CI6" s="22">
        <f t="shared" si="4"/>
        <v>-4.3166397617848337E-3</v>
      </c>
      <c r="CJ6" s="22">
        <f t="shared" si="5"/>
        <v>-4.3175110415190612E-3</v>
      </c>
      <c r="CK6" s="22">
        <f t="shared" si="6"/>
        <v>-4.4834242754661132E-3</v>
      </c>
      <c r="CL6" s="22">
        <f t="shared" si="7"/>
        <v>-4.2325763978337764E-3</v>
      </c>
      <c r="CM6" s="49">
        <f t="shared" si="8"/>
        <v>-4.9137881594647022E-4</v>
      </c>
      <c r="CN6" s="49">
        <f t="shared" si="9"/>
        <v>-5.5816402043060967E-4</v>
      </c>
      <c r="CO6" s="49">
        <f t="shared" si="10"/>
        <v>8.5589864803360845E-4</v>
      </c>
      <c r="CP6" s="49">
        <f t="shared" si="11"/>
        <v>-1.3376966046153005E-3</v>
      </c>
    </row>
    <row r="7" spans="1:94" s="27" customFormat="1" x14ac:dyDescent="0.25">
      <c r="A7" s="25" t="s">
        <v>5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28"/>
      <c r="O7" s="28"/>
      <c r="P7" s="25"/>
      <c r="Q7" s="25"/>
      <c r="R7" s="87"/>
      <c r="S7" s="25"/>
      <c r="T7" s="25"/>
      <c r="U7" s="25"/>
      <c r="V7" s="25"/>
      <c r="W7" s="87"/>
      <c r="X7" s="25"/>
      <c r="Y7" s="25"/>
      <c r="Z7" s="25"/>
      <c r="AA7" s="25"/>
      <c r="AB7" s="25"/>
      <c r="AC7" s="25"/>
      <c r="AD7" s="25"/>
      <c r="AE7" s="87"/>
      <c r="AF7" s="25"/>
      <c r="AG7" s="25"/>
      <c r="AH7" s="25"/>
      <c r="AI7" s="25"/>
      <c r="AJ7" s="25"/>
      <c r="AK7" s="87"/>
      <c r="AL7" s="25"/>
      <c r="AM7" s="25"/>
      <c r="AN7" s="25"/>
      <c r="AO7" s="25"/>
      <c r="AP7" s="25"/>
      <c r="AQ7" s="87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87"/>
      <c r="BZ7" s="25"/>
      <c r="CA7" s="25"/>
      <c r="CB7" s="25"/>
      <c r="CD7" s="34" t="e">
        <f t="shared" si="0"/>
        <v>#DIV/0!</v>
      </c>
      <c r="CE7" s="34" t="e">
        <f t="shared" si="12"/>
        <v>#DIV/0!</v>
      </c>
      <c r="CF7" s="22" t="str">
        <f t="shared" si="1"/>
        <v/>
      </c>
      <c r="CG7" s="22" t="str">
        <f t="shared" si="2"/>
        <v/>
      </c>
      <c r="CH7" s="22" t="str">
        <f t="shared" si="3"/>
        <v/>
      </c>
      <c r="CI7" s="22" t="str">
        <f t="shared" si="4"/>
        <v/>
      </c>
      <c r="CJ7" s="22" t="str">
        <f t="shared" si="5"/>
        <v/>
      </c>
      <c r="CK7" s="22" t="str">
        <f t="shared" si="6"/>
        <v/>
      </c>
      <c r="CL7" s="22" t="str">
        <f t="shared" si="7"/>
        <v/>
      </c>
      <c r="CM7" s="49" t="e">
        <f t="shared" si="8"/>
        <v>#DIV/0!</v>
      </c>
      <c r="CN7" s="49" t="e">
        <f t="shared" si="9"/>
        <v>#DIV/0!</v>
      </c>
      <c r="CO7" s="49" t="e">
        <f t="shared" si="10"/>
        <v>#DIV/0!</v>
      </c>
      <c r="CP7" s="49" t="e">
        <f t="shared" si="11"/>
        <v>#DIV/0!</v>
      </c>
    </row>
    <row r="8" spans="1:94" x14ac:dyDescent="0.25">
      <c r="A8" s="25" t="s">
        <v>6</v>
      </c>
      <c r="B8" s="87">
        <v>260.55013328000001</v>
      </c>
      <c r="C8" s="87"/>
      <c r="D8" s="87">
        <v>879.07463860999997</v>
      </c>
      <c r="E8" s="87">
        <v>23.676179012999999</v>
      </c>
      <c r="F8" s="87">
        <v>22.961311796</v>
      </c>
      <c r="G8" s="87">
        <v>0.78011337999999997</v>
      </c>
      <c r="H8" s="87">
        <v>30.724833901</v>
      </c>
      <c r="I8" s="87"/>
      <c r="J8" s="87"/>
      <c r="K8" s="87"/>
      <c r="L8" s="87"/>
      <c r="M8" s="87"/>
      <c r="N8" s="28"/>
      <c r="O8" s="28"/>
      <c r="P8" s="25"/>
      <c r="Q8" s="25" t="s">
        <v>6</v>
      </c>
      <c r="R8" s="87">
        <v>0</v>
      </c>
      <c r="S8" s="25">
        <v>0.80975039809007299</v>
      </c>
      <c r="T8" s="25">
        <v>0.29971149725600799</v>
      </c>
      <c r="U8" s="25">
        <v>0.29971149725600799</v>
      </c>
      <c r="V8" s="25">
        <v>2.3811998141553201</v>
      </c>
      <c r="W8" s="87">
        <v>0</v>
      </c>
      <c r="X8" s="25">
        <v>0.14517408382421901</v>
      </c>
      <c r="Y8" s="25">
        <v>0.74522992955311096</v>
      </c>
      <c r="Z8" s="25">
        <v>259.91426376494297</v>
      </c>
      <c r="AA8" s="25">
        <v>7.1329033272425804</v>
      </c>
      <c r="AB8" s="25">
        <v>5.4198478993111303E-2</v>
      </c>
      <c r="AC8" s="25">
        <v>1.2452752579305799</v>
      </c>
      <c r="AD8" s="25">
        <v>0</v>
      </c>
      <c r="AE8" s="87">
        <v>0</v>
      </c>
      <c r="AF8" s="25">
        <v>1.3097970637713801</v>
      </c>
      <c r="AG8" s="25">
        <v>1.3097970637713801</v>
      </c>
      <c r="AH8" s="25">
        <v>7.0154547209664999</v>
      </c>
      <c r="AI8" s="25">
        <v>0.98618816442655</v>
      </c>
      <c r="AJ8" s="25">
        <v>3.9358463223299701E-2</v>
      </c>
      <c r="AK8" s="87">
        <v>1.03206144907613</v>
      </c>
      <c r="AL8" s="25">
        <v>0.105610085495077</v>
      </c>
      <c r="AM8" s="25">
        <v>0</v>
      </c>
      <c r="AN8" s="25">
        <v>8.3565280681364706E-2</v>
      </c>
      <c r="AO8" s="25">
        <v>0.440852996694169</v>
      </c>
      <c r="AP8" s="25">
        <v>0</v>
      </c>
      <c r="AQ8" s="87">
        <v>31.5185826370585</v>
      </c>
      <c r="AR8" s="25">
        <v>789.23850960300194</v>
      </c>
      <c r="AS8" s="25">
        <v>80.677780638348295</v>
      </c>
      <c r="AT8" s="25">
        <v>876.931744962317</v>
      </c>
      <c r="AU8" s="25">
        <v>0</v>
      </c>
      <c r="AV8" s="25">
        <v>1.2563860054106899</v>
      </c>
      <c r="AW8" s="25">
        <v>0</v>
      </c>
      <c r="AX8" s="25">
        <v>10.959118899475801</v>
      </c>
      <c r="AY8" s="25">
        <v>1.33536302066281E-2</v>
      </c>
      <c r="AZ8" s="25">
        <v>4.6955267804251501E-3</v>
      </c>
      <c r="BA8" s="25">
        <v>17.664354853089499</v>
      </c>
      <c r="BB8" s="25">
        <v>6.0011186549601197E-3</v>
      </c>
      <c r="BC8" s="25">
        <v>0</v>
      </c>
      <c r="BD8" s="25">
        <v>8.7039145565678399E-4</v>
      </c>
      <c r="BE8" s="25">
        <v>23.617529015812501</v>
      </c>
      <c r="BF8" s="25">
        <v>22.9044284711606</v>
      </c>
      <c r="BG8" s="25">
        <v>0.71310054465186201</v>
      </c>
      <c r="BH8" s="25">
        <v>0</v>
      </c>
      <c r="BI8" s="25">
        <v>0</v>
      </c>
      <c r="BJ8" s="25">
        <v>9.3704548454835501E-2</v>
      </c>
      <c r="BK8" s="25">
        <v>0</v>
      </c>
      <c r="BL8" s="25">
        <v>1.00553084982666</v>
      </c>
      <c r="BM8" s="25">
        <v>0</v>
      </c>
      <c r="BN8" s="25">
        <v>2.61346388222909E-2</v>
      </c>
      <c r="BO8" s="25">
        <v>4.02212144810595</v>
      </c>
      <c r="BP8" s="25">
        <v>2.6773066235618901E-2</v>
      </c>
      <c r="BQ8" s="25">
        <v>0</v>
      </c>
      <c r="BR8" s="25">
        <v>6.7569846227616207E-2</v>
      </c>
      <c r="BS8" s="25">
        <v>9.1619536103440806E-5</v>
      </c>
      <c r="BT8" s="25">
        <v>0.77700788431907497</v>
      </c>
      <c r="BU8" s="25">
        <v>4.5773193555164102</v>
      </c>
      <c r="BV8" s="25">
        <v>0</v>
      </c>
      <c r="BW8" s="25">
        <v>0</v>
      </c>
      <c r="BX8" s="25">
        <v>1.5333477534445199</v>
      </c>
      <c r="BY8" s="87">
        <v>0</v>
      </c>
      <c r="BZ8" s="25">
        <v>0.25029434696347402</v>
      </c>
      <c r="CA8" s="25">
        <v>30.651017297574299</v>
      </c>
      <c r="CB8" s="25">
        <v>2.1313744746654502</v>
      </c>
      <c r="CD8" s="34">
        <f t="shared" si="0"/>
        <v>8.000000868104009E-3</v>
      </c>
      <c r="CE8" s="34">
        <f t="shared" si="12"/>
        <v>1.9247500423302654E-2</v>
      </c>
      <c r="CF8" s="22">
        <f t="shared" si="1"/>
        <v>-2.4404881588515697E-3</v>
      </c>
      <c r="CG8" s="22" t="str">
        <f t="shared" si="2"/>
        <v/>
      </c>
      <c r="CH8" s="22">
        <f t="shared" si="3"/>
        <v>-2.4376697422090672E-3</v>
      </c>
      <c r="CI8" s="22">
        <f t="shared" si="4"/>
        <v>-2.4771732446901423E-3</v>
      </c>
      <c r="CJ8" s="22">
        <f t="shared" si="5"/>
        <v>-2.477355185312633E-3</v>
      </c>
      <c r="CK8" s="22">
        <f t="shared" si="6"/>
        <v>-3.9808260703399255E-3</v>
      </c>
      <c r="CL8" s="22">
        <f t="shared" si="7"/>
        <v>-2.4025061832245996E-3</v>
      </c>
      <c r="CM8" s="49">
        <f t="shared" si="8"/>
        <v>-4.9158109053623264E-4</v>
      </c>
      <c r="CN8" s="49">
        <f t="shared" si="9"/>
        <v>-5.582393276763988E-4</v>
      </c>
      <c r="CO8" s="49">
        <f t="shared" si="10"/>
        <v>8.5676620944438167E-4</v>
      </c>
      <c r="CP8" s="49">
        <f t="shared" si="11"/>
        <v>-1.3384343364266382E-3</v>
      </c>
    </row>
    <row r="9" spans="1:94" x14ac:dyDescent="0.25">
      <c r="A9" s="25" t="s">
        <v>7</v>
      </c>
      <c r="B9" s="87">
        <v>167.34306642999999</v>
      </c>
      <c r="C9" s="87"/>
      <c r="D9" s="87">
        <v>555.21826324000006</v>
      </c>
      <c r="E9" s="87">
        <v>15.119542843</v>
      </c>
      <c r="F9" s="87">
        <v>14.656073292</v>
      </c>
      <c r="G9" s="87">
        <v>1.1723859383999999</v>
      </c>
      <c r="H9" s="87">
        <v>18.687759065000002</v>
      </c>
      <c r="I9" s="87"/>
      <c r="J9" s="87"/>
      <c r="K9" s="87"/>
      <c r="L9" s="87"/>
      <c r="M9" s="87"/>
      <c r="N9" s="28"/>
      <c r="O9" s="28"/>
      <c r="P9" s="25"/>
      <c r="Q9" s="25" t="s">
        <v>7</v>
      </c>
      <c r="R9" s="87">
        <v>0</v>
      </c>
      <c r="S9" s="25">
        <v>0.49090262496061998</v>
      </c>
      <c r="T9" s="25">
        <v>0.18169680404341301</v>
      </c>
      <c r="U9" s="25">
        <v>0.18169680404341301</v>
      </c>
      <c r="V9" s="25">
        <v>1.4435769496684701</v>
      </c>
      <c r="W9" s="87">
        <v>0</v>
      </c>
      <c r="X9" s="25">
        <v>8.8010222595349297E-2</v>
      </c>
      <c r="Y9" s="25">
        <v>0.45178672659314201</v>
      </c>
      <c r="Z9" s="25">
        <v>166.15215185436199</v>
      </c>
      <c r="AA9" s="25">
        <v>4.3242444438370304</v>
      </c>
      <c r="AB9" s="25">
        <v>3.2857207384249E-2</v>
      </c>
      <c r="AC9" s="25">
        <v>0.75493424276724097</v>
      </c>
      <c r="AD9" s="25">
        <v>0</v>
      </c>
      <c r="AE9" s="87">
        <v>0</v>
      </c>
      <c r="AF9" s="25">
        <v>0.794049170018022</v>
      </c>
      <c r="AG9" s="25">
        <v>0.794049170018022</v>
      </c>
      <c r="AH9" s="25">
        <v>4.4112885373986499</v>
      </c>
      <c r="AI9" s="25">
        <v>0.59786707507399195</v>
      </c>
      <c r="AJ9" s="25">
        <v>2.3860579838927001E-2</v>
      </c>
      <c r="AK9" s="87">
        <v>0.62567657225432205</v>
      </c>
      <c r="AL9" s="25">
        <v>6.4024973573637095E-2</v>
      </c>
      <c r="AM9" s="25">
        <v>0</v>
      </c>
      <c r="AN9" s="25">
        <v>5.0660479246118398E-2</v>
      </c>
      <c r="AO9" s="25">
        <v>0.28021800558871601</v>
      </c>
      <c r="AP9" s="25">
        <v>0</v>
      </c>
      <c r="AQ9" s="87">
        <v>19.107799974646799</v>
      </c>
      <c r="AR9" s="25">
        <v>496.27026463179999</v>
      </c>
      <c r="AS9" s="25">
        <v>50.7298458682628</v>
      </c>
      <c r="AT9" s="25">
        <v>551.41139903746205</v>
      </c>
      <c r="AU9" s="25">
        <v>0</v>
      </c>
      <c r="AV9" s="25">
        <v>0.76166920415350803</v>
      </c>
      <c r="AW9" s="25">
        <v>0</v>
      </c>
      <c r="AX9" s="25">
        <v>6.6438384504108798</v>
      </c>
      <c r="AY9" s="25">
        <v>8.4879263876717504E-3</v>
      </c>
      <c r="AZ9" s="25">
        <v>2.9846069103876202E-3</v>
      </c>
      <c r="BA9" s="25">
        <v>11.227942657782</v>
      </c>
      <c r="BB9" s="25">
        <v>3.8144706316793099E-3</v>
      </c>
      <c r="BC9" s="25">
        <v>0</v>
      </c>
      <c r="BD9" s="25">
        <v>5.5324558496888698E-4</v>
      </c>
      <c r="BE9" s="25">
        <v>15.0190824022211</v>
      </c>
      <c r="BF9" s="25">
        <v>14.5586754103727</v>
      </c>
      <c r="BG9" s="25">
        <v>0.460406991848409</v>
      </c>
      <c r="BH9" s="25">
        <v>0</v>
      </c>
      <c r="BI9" s="25">
        <v>0</v>
      </c>
      <c r="BJ9" s="25">
        <v>5.9561074091833498E-2</v>
      </c>
      <c r="BK9" s="25">
        <v>0</v>
      </c>
      <c r="BL9" s="25">
        <v>0.63914286611881799</v>
      </c>
      <c r="BM9" s="25">
        <v>0</v>
      </c>
      <c r="BN9" s="25">
        <v>1.6611885778534601E-2</v>
      </c>
      <c r="BO9" s="25">
        <v>2.55656923119319</v>
      </c>
      <c r="BP9" s="25">
        <v>1.6230897832428801E-2</v>
      </c>
      <c r="BQ9" s="25">
        <v>0</v>
      </c>
      <c r="BR9" s="25">
        <v>4.2949210028825402E-2</v>
      </c>
      <c r="BS9" s="25">
        <v>5.8235864790533299E-5</v>
      </c>
      <c r="BT9" s="25">
        <v>1.16480265189569</v>
      </c>
      <c r="BU9" s="25">
        <v>2.77494938737307</v>
      </c>
      <c r="BV9" s="25">
        <v>0</v>
      </c>
      <c r="BW9" s="25">
        <v>0</v>
      </c>
      <c r="BX9" s="25">
        <v>0.92957394791558501</v>
      </c>
      <c r="BY9" s="87">
        <v>0</v>
      </c>
      <c r="BZ9" s="25">
        <v>0.15173828121959601</v>
      </c>
      <c r="CA9" s="25">
        <v>18.5818429647756</v>
      </c>
      <c r="CB9" s="25">
        <v>1.2921237487039501</v>
      </c>
      <c r="CD9" s="34">
        <f t="shared" si="0"/>
        <v>7.9999951852626709E-3</v>
      </c>
      <c r="CE9" s="34">
        <f t="shared" si="12"/>
        <v>1.9247493174349331E-2</v>
      </c>
      <c r="CF9" s="22">
        <f t="shared" si="1"/>
        <v>-7.1166054324465636E-3</v>
      </c>
      <c r="CG9" s="22" t="str">
        <f t="shared" si="2"/>
        <v/>
      </c>
      <c r="CH9" s="22">
        <f t="shared" si="3"/>
        <v>-6.8565183362717368E-3</v>
      </c>
      <c r="CI9" s="22">
        <f t="shared" si="4"/>
        <v>-6.6444099416279948E-3</v>
      </c>
      <c r="CJ9" s="22">
        <f t="shared" si="5"/>
        <v>-6.6455645851924419E-3</v>
      </c>
      <c r="CK9" s="22">
        <f t="shared" si="6"/>
        <v>-6.4682509879461295E-3</v>
      </c>
      <c r="CL9" s="22">
        <f t="shared" si="7"/>
        <v>-5.6676726115744034E-3</v>
      </c>
      <c r="CM9" s="49">
        <f t="shared" si="8"/>
        <v>-4.9159779933848568E-4</v>
      </c>
      <c r="CN9" s="49">
        <f t="shared" si="9"/>
        <v>-5.5793294631985161E-4</v>
      </c>
      <c r="CO9" s="49">
        <f t="shared" si="10"/>
        <v>8.5559383360649729E-4</v>
      </c>
      <c r="CP9" s="49">
        <f t="shared" si="11"/>
        <v>-1.339525902651716E-3</v>
      </c>
    </row>
    <row r="10" spans="1:94" x14ac:dyDescent="0.25">
      <c r="A10" s="25" t="s">
        <v>8</v>
      </c>
      <c r="B10" s="87">
        <v>25.336623616000001</v>
      </c>
      <c r="C10" s="87"/>
      <c r="D10" s="87">
        <v>82.181631433000007</v>
      </c>
      <c r="E10" s="87">
        <v>2.1371457410999999</v>
      </c>
      <c r="F10" s="87">
        <v>2.0730297793000001</v>
      </c>
      <c r="G10" s="87">
        <v>3.28494831E-2</v>
      </c>
      <c r="H10" s="87">
        <v>2.4480634340999998</v>
      </c>
      <c r="I10" s="87"/>
      <c r="J10" s="87"/>
      <c r="K10" s="87"/>
      <c r="L10" s="87"/>
      <c r="M10" s="87"/>
      <c r="N10" s="28"/>
      <c r="O10" s="28"/>
      <c r="P10" s="25"/>
      <c r="Q10" s="25" t="s">
        <v>8</v>
      </c>
      <c r="R10" s="87">
        <v>0</v>
      </c>
      <c r="S10" s="25">
        <v>6.4299598067229902E-2</v>
      </c>
      <c r="T10" s="25">
        <v>2.3799163850645601E-2</v>
      </c>
      <c r="U10" s="25">
        <v>2.3799163850645601E-2</v>
      </c>
      <c r="V10" s="25">
        <v>0.189083219977182</v>
      </c>
      <c r="W10" s="87">
        <v>0</v>
      </c>
      <c r="X10" s="25">
        <v>1.15277627522163E-2</v>
      </c>
      <c r="Y10" s="25">
        <v>5.9176155271747202E-2</v>
      </c>
      <c r="Z10" s="25">
        <v>25.175721172638401</v>
      </c>
      <c r="AA10" s="25">
        <v>0.566400903918715</v>
      </c>
      <c r="AB10" s="25">
        <v>4.3036911161460903E-3</v>
      </c>
      <c r="AC10" s="25">
        <v>9.8883060493063599E-2</v>
      </c>
      <c r="AD10" s="25">
        <v>0</v>
      </c>
      <c r="AE10" s="87">
        <v>0</v>
      </c>
      <c r="AF10" s="25">
        <v>0.104006680061509</v>
      </c>
      <c r="AG10" s="25">
        <v>0.104006680061509</v>
      </c>
      <c r="AH10" s="25">
        <v>0.653348924420046</v>
      </c>
      <c r="AI10" s="25">
        <v>7.8309950245098806E-2</v>
      </c>
      <c r="AJ10" s="25">
        <v>3.1253893079923002E-3</v>
      </c>
      <c r="AK10" s="87">
        <v>8.1952697155510706E-2</v>
      </c>
      <c r="AL10" s="25">
        <v>8.3861378479141505E-3</v>
      </c>
      <c r="AM10" s="25">
        <v>0</v>
      </c>
      <c r="AN10" s="25">
        <v>6.6356722558838597E-3</v>
      </c>
      <c r="AO10" s="25">
        <v>3.9653673032512597E-2</v>
      </c>
      <c r="AP10" s="25">
        <v>0</v>
      </c>
      <c r="AQ10" s="87">
        <v>2.5027879715824199</v>
      </c>
      <c r="AR10" s="25">
        <v>73.501784167507097</v>
      </c>
      <c r="AS10" s="25">
        <v>7.51350976592426</v>
      </c>
      <c r="AT10" s="25">
        <v>81.668642857851395</v>
      </c>
      <c r="AU10" s="25">
        <v>0</v>
      </c>
      <c r="AV10" s="25">
        <v>9.9765351835623406E-2</v>
      </c>
      <c r="AW10" s="25">
        <v>0</v>
      </c>
      <c r="AX10" s="25">
        <v>0.870225763084707</v>
      </c>
      <c r="AY10" s="25">
        <v>1.20112726731592E-3</v>
      </c>
      <c r="AZ10" s="25">
        <v>4.2235170334606499E-4</v>
      </c>
      <c r="BA10" s="25">
        <v>1.5888662753462599</v>
      </c>
      <c r="BB10" s="25">
        <v>5.3978479582444505E-4</v>
      </c>
      <c r="BC10" s="25">
        <v>0</v>
      </c>
      <c r="BD10" s="25">
        <v>7.8288871619349904E-5</v>
      </c>
      <c r="BE10" s="25">
        <v>2.1239196192487699</v>
      </c>
      <c r="BF10" s="25">
        <v>2.06019801494535</v>
      </c>
      <c r="BG10" s="25">
        <v>6.3721604303422094E-2</v>
      </c>
      <c r="BH10" s="25">
        <v>0</v>
      </c>
      <c r="BI10" s="25">
        <v>0</v>
      </c>
      <c r="BJ10" s="25">
        <v>8.4284901095145904E-3</v>
      </c>
      <c r="BK10" s="25">
        <v>0</v>
      </c>
      <c r="BL10" s="25">
        <v>9.0445061260933601E-2</v>
      </c>
      <c r="BM10" s="25">
        <v>0</v>
      </c>
      <c r="BN10" s="25">
        <v>2.3507460881738501E-3</v>
      </c>
      <c r="BO10" s="25">
        <v>0.36177990057154702</v>
      </c>
      <c r="BP10" s="25">
        <v>2.1259418076621599E-3</v>
      </c>
      <c r="BQ10" s="25">
        <v>0</v>
      </c>
      <c r="BR10" s="25">
        <v>6.0777478684061002E-3</v>
      </c>
      <c r="BS10" s="25">
        <v>8.2410624073369898E-6</v>
      </c>
      <c r="BT10" s="25">
        <v>3.2641100547297401E-2</v>
      </c>
      <c r="BU10" s="25">
        <v>0.36346987040453599</v>
      </c>
      <c r="BV10" s="25">
        <v>0</v>
      </c>
      <c r="BW10" s="25">
        <v>0</v>
      </c>
      <c r="BX10" s="25">
        <v>0.121757953060268</v>
      </c>
      <c r="BY10" s="87">
        <v>0</v>
      </c>
      <c r="BZ10" s="25">
        <v>1.98750733371914E-2</v>
      </c>
      <c r="CA10" s="25">
        <v>2.4338945948180299</v>
      </c>
      <c r="CB10" s="25">
        <v>0.169245551733604</v>
      </c>
      <c r="CD10" s="34">
        <f t="shared" si="0"/>
        <v>7.9999973252553539E-3</v>
      </c>
      <c r="CE10" s="34">
        <f t="shared" si="12"/>
        <v>1.9247505698409516E-2</v>
      </c>
      <c r="CF10" s="22">
        <f t="shared" si="1"/>
        <v>-6.3505874263368924E-3</v>
      </c>
      <c r="CG10" s="22" t="str">
        <f t="shared" si="2"/>
        <v/>
      </c>
      <c r="CH10" s="22">
        <f t="shared" si="3"/>
        <v>-6.2421318024920716E-3</v>
      </c>
      <c r="CI10" s="22">
        <f t="shared" si="4"/>
        <v>-6.1886850282949829E-3</v>
      </c>
      <c r="CJ10" s="22">
        <f t="shared" si="5"/>
        <v>-6.189860118161427E-3</v>
      </c>
      <c r="CK10" s="22">
        <f t="shared" si="6"/>
        <v>-6.3435565201511186E-3</v>
      </c>
      <c r="CL10" s="22">
        <f t="shared" si="7"/>
        <v>-5.7877745668705998E-3</v>
      </c>
      <c r="CM10" s="49">
        <f t="shared" si="8"/>
        <v>-4.88306774291645E-4</v>
      </c>
      <c r="CN10" s="49">
        <f t="shared" si="9"/>
        <v>-5.6039584750981817E-4</v>
      </c>
      <c r="CO10" s="49">
        <f t="shared" si="10"/>
        <v>8.5756861548410928E-4</v>
      </c>
      <c r="CP10" s="49">
        <f t="shared" si="11"/>
        <v>-1.3334253855954974E-3</v>
      </c>
    </row>
    <row r="11" spans="1:94" x14ac:dyDescent="0.25">
      <c r="A11" s="25" t="s">
        <v>9</v>
      </c>
      <c r="B11" s="87">
        <v>1260.5807024999999</v>
      </c>
      <c r="C11" s="87"/>
      <c r="D11" s="87">
        <v>4265.8497574000003</v>
      </c>
      <c r="E11" s="87">
        <v>116.19036832</v>
      </c>
      <c r="F11" s="87">
        <v>112.6477551</v>
      </c>
      <c r="G11" s="87">
        <v>7.1447498162</v>
      </c>
      <c r="H11" s="87">
        <v>151.16840726000001</v>
      </c>
      <c r="I11" s="87"/>
      <c r="J11" s="87"/>
      <c r="K11" s="87"/>
      <c r="L11" s="87"/>
      <c r="M11" s="87"/>
      <c r="N11" s="28"/>
      <c r="O11" s="28"/>
      <c r="P11" s="25"/>
      <c r="Q11" s="25" t="s">
        <v>9</v>
      </c>
      <c r="R11" s="87">
        <v>0</v>
      </c>
      <c r="S11" s="25">
        <v>3.9657606269884802</v>
      </c>
      <c r="T11" s="25">
        <v>1.46783798719388</v>
      </c>
      <c r="U11" s="25">
        <v>1.46783798719388</v>
      </c>
      <c r="V11" s="25">
        <v>11.661946704919499</v>
      </c>
      <c r="W11" s="87">
        <v>0</v>
      </c>
      <c r="X11" s="25">
        <v>0.71099083181775302</v>
      </c>
      <c r="Y11" s="25">
        <v>3.6497618676982402</v>
      </c>
      <c r="Z11" s="25">
        <v>1249.9700157004299</v>
      </c>
      <c r="AA11" s="25">
        <v>34.933450195569897</v>
      </c>
      <c r="AB11" s="25">
        <v>0.26543723287517501</v>
      </c>
      <c r="AC11" s="25">
        <v>6.0987382820981502</v>
      </c>
      <c r="AD11" s="25">
        <v>0</v>
      </c>
      <c r="AE11" s="87">
        <v>0</v>
      </c>
      <c r="AF11" s="25">
        <v>6.4147361990577298</v>
      </c>
      <c r="AG11" s="25">
        <v>6.4147361990577298</v>
      </c>
      <c r="AH11" s="25">
        <v>33.850550683930997</v>
      </c>
      <c r="AI11" s="25">
        <v>4.8298665135594696</v>
      </c>
      <c r="AJ11" s="25">
        <v>0.19275788462625501</v>
      </c>
      <c r="AK11" s="87">
        <v>5.0545302747578802</v>
      </c>
      <c r="AL11" s="25">
        <v>0.517226065281711</v>
      </c>
      <c r="AM11" s="25">
        <v>0</v>
      </c>
      <c r="AN11" s="25">
        <v>0.40926158696571602</v>
      </c>
      <c r="AO11" s="25">
        <v>2.1509169796095602</v>
      </c>
      <c r="AP11" s="25">
        <v>0</v>
      </c>
      <c r="AQ11" s="87">
        <v>154.362450071154</v>
      </c>
      <c r="AR11" s="25">
        <v>3808.1879520765901</v>
      </c>
      <c r="AS11" s="25">
        <v>389.28157822285402</v>
      </c>
      <c r="AT11" s="25">
        <v>4231.3200809833697</v>
      </c>
      <c r="AU11" s="25">
        <v>0</v>
      </c>
      <c r="AV11" s="25">
        <v>6.1531508363504601</v>
      </c>
      <c r="AW11" s="25">
        <v>0</v>
      </c>
      <c r="AX11" s="25">
        <v>53.672310961200701</v>
      </c>
      <c r="AY11" s="25">
        <v>6.5152215501909694E-2</v>
      </c>
      <c r="AZ11" s="25">
        <v>2.2909437319400101E-2</v>
      </c>
      <c r="BA11" s="25">
        <v>86.184198670061704</v>
      </c>
      <c r="BB11" s="25">
        <v>2.9279374878001699E-2</v>
      </c>
      <c r="BC11" s="25">
        <v>0</v>
      </c>
      <c r="BD11" s="25">
        <v>4.2466262941737304E-3</v>
      </c>
      <c r="BE11" s="25">
        <v>115.264770849854</v>
      </c>
      <c r="BF11" s="25">
        <v>111.750465444727</v>
      </c>
      <c r="BG11" s="25">
        <v>3.5143054051268399</v>
      </c>
      <c r="BH11" s="25">
        <v>0</v>
      </c>
      <c r="BI11" s="25">
        <v>0</v>
      </c>
      <c r="BJ11" s="25">
        <v>0.457182832606359</v>
      </c>
      <c r="BK11" s="25">
        <v>0</v>
      </c>
      <c r="BL11" s="25">
        <v>4.9059719908397899</v>
      </c>
      <c r="BM11" s="25">
        <v>0</v>
      </c>
      <c r="BN11" s="25">
        <v>0.127510612174804</v>
      </c>
      <c r="BO11" s="25">
        <v>19.6238942849584</v>
      </c>
      <c r="BP11" s="25">
        <v>0.13112132252918801</v>
      </c>
      <c r="BQ11" s="25">
        <v>0</v>
      </c>
      <c r="BR11" s="25">
        <v>0.32967238724185199</v>
      </c>
      <c r="BS11" s="25">
        <v>4.4701285115384402E-4</v>
      </c>
      <c r="BT11" s="25">
        <v>7.0696289351309796</v>
      </c>
      <c r="BU11" s="25">
        <v>22.417455718059699</v>
      </c>
      <c r="BV11" s="25">
        <v>0</v>
      </c>
      <c r="BW11" s="25">
        <v>0</v>
      </c>
      <c r="BX11" s="25">
        <v>7.5095716646307196</v>
      </c>
      <c r="BY11" s="87">
        <v>0</v>
      </c>
      <c r="BZ11" s="25">
        <v>1.22581809257216</v>
      </c>
      <c r="CA11" s="25">
        <v>150.11353707049801</v>
      </c>
      <c r="CB11" s="25">
        <v>10.438422395475</v>
      </c>
      <c r="CD11" s="34">
        <f t="shared" si="0"/>
        <v>7.9999976451944621E-3</v>
      </c>
      <c r="CE11" s="34">
        <f t="shared" si="12"/>
        <v>1.9247499069016651E-2</v>
      </c>
      <c r="CF11" s="22">
        <f t="shared" si="1"/>
        <v>-8.4173006762095631E-3</v>
      </c>
      <c r="CG11" s="22" t="str">
        <f t="shared" si="2"/>
        <v/>
      </c>
      <c r="CH11" s="22">
        <f t="shared" si="3"/>
        <v>-8.0944426973152666E-3</v>
      </c>
      <c r="CI11" s="22">
        <f t="shared" si="4"/>
        <v>-7.9662151306450213E-3</v>
      </c>
      <c r="CJ11" s="22">
        <f t="shared" si="5"/>
        <v>-7.9654463994995248E-3</v>
      </c>
      <c r="CK11" s="22">
        <f t="shared" si="6"/>
        <v>-1.0514137373808592E-2</v>
      </c>
      <c r="CL11" s="22">
        <f t="shared" si="7"/>
        <v>-6.9781127460560458E-3</v>
      </c>
      <c r="CM11" s="49">
        <f t="shared" si="8"/>
        <v>-4.921457795255365E-4</v>
      </c>
      <c r="CN11" s="49">
        <f t="shared" si="9"/>
        <v>-5.583736725987919E-4</v>
      </c>
      <c r="CO11" s="49">
        <f t="shared" si="10"/>
        <v>8.5635953804229573E-4</v>
      </c>
      <c r="CP11" s="49">
        <f t="shared" si="11"/>
        <v>-1.3381061842056563E-3</v>
      </c>
    </row>
    <row r="12" spans="1:94" x14ac:dyDescent="0.25">
      <c r="A12" s="25" t="s">
        <v>10</v>
      </c>
      <c r="B12" s="87">
        <v>164.7993348</v>
      </c>
      <c r="C12" s="87"/>
      <c r="D12" s="87">
        <v>552.06458406000002</v>
      </c>
      <c r="E12" s="87">
        <v>15.120842602</v>
      </c>
      <c r="F12" s="87">
        <v>14.657680971</v>
      </c>
      <c r="G12" s="87">
        <v>1.1378583782</v>
      </c>
      <c r="H12" s="87">
        <v>19.327892089999999</v>
      </c>
      <c r="I12" s="87"/>
      <c r="J12" s="87"/>
      <c r="K12" s="87"/>
      <c r="L12" s="87"/>
      <c r="M12" s="87"/>
      <c r="N12" s="28"/>
      <c r="O12" s="28"/>
      <c r="P12" s="25"/>
      <c r="Q12" s="25" t="s">
        <v>10</v>
      </c>
      <c r="R12" s="87">
        <v>0</v>
      </c>
      <c r="S12" s="25">
        <v>0.50858428084310103</v>
      </c>
      <c r="T12" s="25">
        <v>0.188241497912226</v>
      </c>
      <c r="U12" s="25">
        <v>0.188241497912226</v>
      </c>
      <c r="V12" s="25">
        <v>1.49557380377436</v>
      </c>
      <c r="W12" s="87">
        <v>0</v>
      </c>
      <c r="X12" s="25">
        <v>9.1180273825359898E-2</v>
      </c>
      <c r="Y12" s="25">
        <v>0.46806041034240797</v>
      </c>
      <c r="Z12" s="25">
        <v>163.945335875262</v>
      </c>
      <c r="AA12" s="25">
        <v>4.4800058439147401</v>
      </c>
      <c r="AB12" s="25">
        <v>3.4040764019594202E-2</v>
      </c>
      <c r="AC12" s="25">
        <v>0.78212704413551104</v>
      </c>
      <c r="AD12" s="25">
        <v>0</v>
      </c>
      <c r="AE12" s="87">
        <v>0</v>
      </c>
      <c r="AF12" s="25">
        <v>0.82265181800188603</v>
      </c>
      <c r="AG12" s="25">
        <v>0.82265181800188603</v>
      </c>
      <c r="AH12" s="25">
        <v>4.3946185513649301</v>
      </c>
      <c r="AI12" s="25">
        <v>0.61940165127465696</v>
      </c>
      <c r="AJ12" s="25">
        <v>2.47200427948393E-2</v>
      </c>
      <c r="AK12" s="87">
        <v>0.64821392610556094</v>
      </c>
      <c r="AL12" s="25">
        <v>6.6331167897482807E-2</v>
      </c>
      <c r="AM12" s="25">
        <v>0</v>
      </c>
      <c r="AN12" s="25">
        <v>5.24851908818941E-2</v>
      </c>
      <c r="AO12" s="25">
        <v>0.280743937149534</v>
      </c>
      <c r="AP12" s="25">
        <v>0</v>
      </c>
      <c r="AQ12" s="87">
        <v>19.796061426280101</v>
      </c>
      <c r="AR12" s="25">
        <v>494.39409569712899</v>
      </c>
      <c r="AS12" s="25">
        <v>50.538044480012303</v>
      </c>
      <c r="AT12" s="25">
        <v>549.32675872850598</v>
      </c>
      <c r="AU12" s="25">
        <v>0</v>
      </c>
      <c r="AV12" s="25">
        <v>0.78910506687638104</v>
      </c>
      <c r="AW12" s="25">
        <v>0</v>
      </c>
      <c r="AX12" s="25">
        <v>6.8831535356735296</v>
      </c>
      <c r="AY12" s="25">
        <v>8.5038600109128698E-3</v>
      </c>
      <c r="AZ12" s="25">
        <v>2.9902094239873801E-3</v>
      </c>
      <c r="BA12" s="25">
        <v>11.2490197178083</v>
      </c>
      <c r="BB12" s="25">
        <v>3.8216334692482701E-3</v>
      </c>
      <c r="BC12" s="25">
        <v>0</v>
      </c>
      <c r="BD12" s="25">
        <v>5.5428385367923801E-4</v>
      </c>
      <c r="BE12" s="25">
        <v>15.0468712237817</v>
      </c>
      <c r="BF12" s="25">
        <v>14.586006116003199</v>
      </c>
      <c r="BG12" s="25">
        <v>0.46086510777845702</v>
      </c>
      <c r="BH12" s="25">
        <v>0</v>
      </c>
      <c r="BI12" s="25">
        <v>0</v>
      </c>
      <c r="BJ12" s="25">
        <v>5.9672918070735201E-2</v>
      </c>
      <c r="BK12" s="25">
        <v>0</v>
      </c>
      <c r="BL12" s="25">
        <v>0.64034244702017795</v>
      </c>
      <c r="BM12" s="25">
        <v>0</v>
      </c>
      <c r="BN12" s="25">
        <v>1.6643061849567601E-2</v>
      </c>
      <c r="BO12" s="25">
        <v>2.5613698047255999</v>
      </c>
      <c r="BP12" s="25">
        <v>1.6815600127942101E-2</v>
      </c>
      <c r="BQ12" s="25">
        <v>0</v>
      </c>
      <c r="BR12" s="25">
        <v>4.3029833628201501E-2</v>
      </c>
      <c r="BS12" s="25">
        <v>5.8346142760296897E-5</v>
      </c>
      <c r="BT12" s="25">
        <v>1.12825502001906</v>
      </c>
      <c r="BU12" s="25">
        <v>2.8749028377191799</v>
      </c>
      <c r="BV12" s="25">
        <v>0</v>
      </c>
      <c r="BW12" s="25">
        <v>0</v>
      </c>
      <c r="BX12" s="25">
        <v>0.96305833781128602</v>
      </c>
      <c r="BY12" s="87">
        <v>0</v>
      </c>
      <c r="BZ12" s="25">
        <v>0.157203980699548</v>
      </c>
      <c r="CA12" s="25">
        <v>19.251164831539299</v>
      </c>
      <c r="CB12" s="25">
        <v>1.33866555843646</v>
      </c>
      <c r="CD12" s="34">
        <f t="shared" si="0"/>
        <v>8.0000081582351692E-3</v>
      </c>
      <c r="CE12" s="34">
        <f t="shared" si="12"/>
        <v>1.9247485220886658E-2</v>
      </c>
      <c r="CF12" s="22">
        <f t="shared" si="1"/>
        <v>-5.1820532271832538E-3</v>
      </c>
      <c r="CG12" s="22" t="str">
        <f t="shared" si="2"/>
        <v/>
      </c>
      <c r="CH12" s="22">
        <f t="shared" si="3"/>
        <v>-4.959248266497171E-3</v>
      </c>
      <c r="CI12" s="22">
        <f t="shared" si="4"/>
        <v>-4.8920142987610724E-3</v>
      </c>
      <c r="CJ12" s="22">
        <f t="shared" si="5"/>
        <v>-4.8899177938589253E-3</v>
      </c>
      <c r="CK12" s="22">
        <f t="shared" si="6"/>
        <v>-8.4398536451713649E-3</v>
      </c>
      <c r="CL12" s="22">
        <f t="shared" si="7"/>
        <v>-3.9697685657298157E-3</v>
      </c>
      <c r="CM12" s="49">
        <f t="shared" si="8"/>
        <v>-4.9193222213587333E-4</v>
      </c>
      <c r="CN12" s="49">
        <f t="shared" si="9"/>
        <v>-5.5897842075914997E-4</v>
      </c>
      <c r="CO12" s="49">
        <f t="shared" si="10"/>
        <v>8.5660477626694576E-4</v>
      </c>
      <c r="CP12" s="49">
        <f t="shared" si="11"/>
        <v>-1.3412272131471739E-3</v>
      </c>
    </row>
    <row r="13" spans="1:94" x14ac:dyDescent="0.25">
      <c r="A13" s="25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28"/>
      <c r="O13" s="28"/>
      <c r="P13" s="25"/>
      <c r="Q13" s="25"/>
      <c r="R13" s="87"/>
      <c r="S13" s="25"/>
      <c r="T13" s="25"/>
      <c r="U13" s="25"/>
      <c r="V13" s="25"/>
      <c r="W13" s="87"/>
      <c r="X13" s="25"/>
      <c r="Y13" s="25"/>
      <c r="Z13" s="25"/>
      <c r="AA13" s="25"/>
      <c r="AB13" s="25"/>
      <c r="AC13" s="25"/>
      <c r="AD13" s="25"/>
      <c r="AE13" s="87"/>
      <c r="AF13" s="25"/>
      <c r="AG13" s="25"/>
      <c r="AH13" s="25"/>
      <c r="AI13" s="25"/>
      <c r="AJ13" s="25"/>
      <c r="AK13" s="87"/>
      <c r="AL13" s="25"/>
      <c r="AM13" s="25"/>
      <c r="AN13" s="25"/>
      <c r="AO13" s="25"/>
      <c r="AP13" s="25"/>
      <c r="AQ13" s="87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87"/>
      <c r="BZ13" s="25"/>
      <c r="CA13" s="25"/>
      <c r="CB13" s="25"/>
      <c r="CD13" s="34" t="e">
        <f t="shared" si="0"/>
        <v>#DIV/0!</v>
      </c>
      <c r="CE13" s="34" t="e">
        <f t="shared" si="12"/>
        <v>#DIV/0!</v>
      </c>
      <c r="CF13" s="22" t="str">
        <f t="shared" si="1"/>
        <v/>
      </c>
      <c r="CG13" s="22" t="str">
        <f t="shared" si="2"/>
        <v/>
      </c>
      <c r="CH13" s="22" t="str">
        <f t="shared" si="3"/>
        <v/>
      </c>
      <c r="CI13" s="22" t="str">
        <f t="shared" si="4"/>
        <v/>
      </c>
      <c r="CJ13" s="22" t="str">
        <f t="shared" si="5"/>
        <v/>
      </c>
      <c r="CK13" s="22" t="str">
        <f t="shared" si="6"/>
        <v/>
      </c>
      <c r="CL13" s="22" t="str">
        <f t="shared" si="7"/>
        <v/>
      </c>
      <c r="CM13" s="49" t="e">
        <f t="shared" si="8"/>
        <v>#DIV/0!</v>
      </c>
      <c r="CN13" s="49" t="e">
        <f t="shared" si="9"/>
        <v>#DIV/0!</v>
      </c>
      <c r="CO13" s="49" t="e">
        <f t="shared" si="10"/>
        <v>#DIV/0!</v>
      </c>
      <c r="CP13" s="49" t="e">
        <f t="shared" si="11"/>
        <v>#DIV/0!</v>
      </c>
    </row>
    <row r="14" spans="1:94" x14ac:dyDescent="0.25">
      <c r="A14" s="25" t="s">
        <v>13</v>
      </c>
      <c r="B14" s="87">
        <v>716.24081927999998</v>
      </c>
      <c r="C14" s="87"/>
      <c r="D14" s="87">
        <v>2764.4868445000002</v>
      </c>
      <c r="E14" s="87">
        <v>82.138790130000004</v>
      </c>
      <c r="F14" s="87">
        <v>79.614057729999999</v>
      </c>
      <c r="G14" s="87">
        <v>6.7666850495000004</v>
      </c>
      <c r="H14" s="87">
        <v>136.40369534999999</v>
      </c>
      <c r="I14" s="87"/>
      <c r="J14" s="87"/>
      <c r="K14" s="87"/>
      <c r="L14" s="87"/>
      <c r="M14" s="87"/>
      <c r="N14" s="28"/>
      <c r="O14" s="28"/>
      <c r="P14" s="25"/>
      <c r="Q14" s="25" t="s">
        <v>13</v>
      </c>
      <c r="R14" s="87">
        <v>0</v>
      </c>
      <c r="S14" s="25">
        <v>3.59963344872464</v>
      </c>
      <c r="T14" s="25">
        <v>1.3323250249066201</v>
      </c>
      <c r="U14" s="25">
        <v>1.3323250249066201</v>
      </c>
      <c r="V14" s="25">
        <v>10.5852914109186</v>
      </c>
      <c r="W14" s="87">
        <v>0</v>
      </c>
      <c r="X14" s="25">
        <v>0.64535107201321895</v>
      </c>
      <c r="Y14" s="25">
        <v>3.3128084830838</v>
      </c>
      <c r="Z14" s="25">
        <v>715.23434233502496</v>
      </c>
      <c r="AA14" s="25">
        <v>31.708327682562199</v>
      </c>
      <c r="AB14" s="25">
        <v>0.24093157905372301</v>
      </c>
      <c r="AC14" s="25">
        <v>5.5356900505807403</v>
      </c>
      <c r="AD14" s="25">
        <v>0</v>
      </c>
      <c r="AE14" s="87">
        <v>0</v>
      </c>
      <c r="AF14" s="25">
        <v>5.8225136391415804</v>
      </c>
      <c r="AG14" s="25">
        <v>5.8225136391415804</v>
      </c>
      <c r="AH14" s="25">
        <v>22.0870564018254</v>
      </c>
      <c r="AI14" s="25">
        <v>4.3839628989075301</v>
      </c>
      <c r="AJ14" s="25">
        <v>0.17496249253249899</v>
      </c>
      <c r="AK14" s="87">
        <v>4.5878856204989704</v>
      </c>
      <c r="AL14" s="25">
        <v>0.46947451644803601</v>
      </c>
      <c r="AM14" s="25">
        <v>0</v>
      </c>
      <c r="AN14" s="25">
        <v>0.37147706483392601</v>
      </c>
      <c r="AO14" s="25">
        <v>1.5304258752090201</v>
      </c>
      <c r="AP14" s="25">
        <v>0</v>
      </c>
      <c r="AQ14" s="87">
        <v>140.11138827141099</v>
      </c>
      <c r="AR14" s="25">
        <v>2484.7933090628599</v>
      </c>
      <c r="AS14" s="25">
        <v>254.00107387368601</v>
      </c>
      <c r="AT14" s="25">
        <v>2760.88143933838</v>
      </c>
      <c r="AU14" s="25">
        <v>0</v>
      </c>
      <c r="AV14" s="25">
        <v>5.5850784681457402</v>
      </c>
      <c r="AW14" s="25">
        <v>0</v>
      </c>
      <c r="AX14" s="25">
        <v>48.717153030388999</v>
      </c>
      <c r="AY14" s="25">
        <v>4.6357272344780799E-2</v>
      </c>
      <c r="AZ14" s="25">
        <v>1.6300579879296902E-2</v>
      </c>
      <c r="BA14" s="25">
        <v>61.322003378362702</v>
      </c>
      <c r="BB14" s="25">
        <v>2.08329360266097E-2</v>
      </c>
      <c r="BC14" s="25">
        <v>0</v>
      </c>
      <c r="BD14" s="25">
        <v>3.0215691531054801E-3</v>
      </c>
      <c r="BE14" s="25">
        <v>82.034604125834605</v>
      </c>
      <c r="BF14" s="25">
        <v>79.512980719638506</v>
      </c>
      <c r="BG14" s="25">
        <v>2.52162340619609</v>
      </c>
      <c r="BH14" s="25">
        <v>0</v>
      </c>
      <c r="BI14" s="25">
        <v>0</v>
      </c>
      <c r="BJ14" s="25">
        <v>0.32529608590860698</v>
      </c>
      <c r="BK14" s="25">
        <v>0</v>
      </c>
      <c r="BL14" s="25">
        <v>3.4907115615888702</v>
      </c>
      <c r="BM14" s="25">
        <v>0</v>
      </c>
      <c r="BN14" s="25">
        <v>9.07266708168675E-2</v>
      </c>
      <c r="BO14" s="25">
        <v>13.9628431676008</v>
      </c>
      <c r="BP14" s="25">
        <v>0.11901590606126999</v>
      </c>
      <c r="BQ14" s="25">
        <v>0</v>
      </c>
      <c r="BR14" s="25">
        <v>0.23456943849710901</v>
      </c>
      <c r="BS14" s="25">
        <v>3.1805945966478701E-4</v>
      </c>
      <c r="BT14" s="25">
        <v>6.7594265001894804</v>
      </c>
      <c r="BU14" s="25">
        <v>20.3478201084788</v>
      </c>
      <c r="BV14" s="25">
        <v>0</v>
      </c>
      <c r="BW14" s="25">
        <v>0</v>
      </c>
      <c r="BX14" s="25">
        <v>6.8162720570259197</v>
      </c>
      <c r="BY14" s="87">
        <v>0</v>
      </c>
      <c r="BZ14" s="25">
        <v>1.1126483456637</v>
      </c>
      <c r="CA14" s="25">
        <v>136.25474230537299</v>
      </c>
      <c r="CB14" s="25">
        <v>9.4747262672499293</v>
      </c>
      <c r="CD14" s="34">
        <f t="shared" si="0"/>
        <v>8.0000017701297461E-3</v>
      </c>
      <c r="CE14" s="34">
        <f t="shared" si="12"/>
        <v>1.9247497218162116E-2</v>
      </c>
      <c r="CF14" s="22">
        <f t="shared" si="1"/>
        <v>-1.4052214253674896E-3</v>
      </c>
      <c r="CG14" s="22" t="str">
        <f t="shared" si="2"/>
        <v/>
      </c>
      <c r="CH14" s="22">
        <f t="shared" si="3"/>
        <v>-1.3041860440729555E-3</v>
      </c>
      <c r="CI14" s="22">
        <f t="shared" si="4"/>
        <v>-1.2684141560948875E-3</v>
      </c>
      <c r="CJ14" s="22">
        <f t="shared" si="5"/>
        <v>-1.2695874729093911E-3</v>
      </c>
      <c r="CK14" s="22">
        <f t="shared" si="6"/>
        <v>-1.0726891021854623E-3</v>
      </c>
      <c r="CL14" s="22">
        <f t="shared" si="7"/>
        <v>-1.0920015344511461E-3</v>
      </c>
      <c r="CM14" s="49">
        <f t="shared" si="8"/>
        <v>-4.9146948647788035E-4</v>
      </c>
      <c r="CN14" s="49">
        <f t="shared" si="9"/>
        <v>-5.577598137948051E-4</v>
      </c>
      <c r="CO14" s="49">
        <f t="shared" si="10"/>
        <v>8.5623272249307335E-4</v>
      </c>
      <c r="CP14" s="49">
        <f t="shared" si="11"/>
        <v>-1.3398240782827326E-3</v>
      </c>
    </row>
    <row r="15" spans="1:94" x14ac:dyDescent="0.25">
      <c r="A15" s="25" t="s">
        <v>14</v>
      </c>
      <c r="B15" s="87">
        <v>198.31038086999999</v>
      </c>
      <c r="C15" s="87"/>
      <c r="D15" s="87">
        <v>766.95299115</v>
      </c>
      <c r="E15" s="87">
        <v>23.270752980000001</v>
      </c>
      <c r="F15" s="87">
        <v>22.542375663000001</v>
      </c>
      <c r="G15" s="87">
        <v>3.1760044058000001</v>
      </c>
      <c r="H15" s="87">
        <v>37.888491520999999</v>
      </c>
      <c r="I15" s="87"/>
      <c r="J15" s="87"/>
      <c r="K15" s="87"/>
      <c r="L15" s="87"/>
      <c r="M15" s="87"/>
      <c r="N15" s="28"/>
      <c r="O15" s="28"/>
      <c r="P15" s="25"/>
      <c r="Q15" s="25" t="s">
        <v>14</v>
      </c>
      <c r="R15" s="87">
        <v>0</v>
      </c>
      <c r="S15" s="25">
        <v>1.00025658531751</v>
      </c>
      <c r="T15" s="25">
        <v>0.37022295677146599</v>
      </c>
      <c r="U15" s="25">
        <v>0.37022295677146599</v>
      </c>
      <c r="V15" s="25">
        <v>2.94141134372757</v>
      </c>
      <c r="W15" s="87">
        <v>0</v>
      </c>
      <c r="X15" s="25">
        <v>0.179328542315597</v>
      </c>
      <c r="Y15" s="25">
        <v>0.92055435935025998</v>
      </c>
      <c r="Z15" s="25">
        <v>198.06421331569601</v>
      </c>
      <c r="AA15" s="25">
        <v>8.8110226985172702</v>
      </c>
      <c r="AB15" s="25">
        <v>6.6949422235952294E-2</v>
      </c>
      <c r="AC15" s="25">
        <v>1.53824266551176</v>
      </c>
      <c r="AD15" s="25">
        <v>0</v>
      </c>
      <c r="AE15" s="87">
        <v>0</v>
      </c>
      <c r="AF15" s="25">
        <v>1.6179442847532199</v>
      </c>
      <c r="AG15" s="25">
        <v>1.6179442847532199</v>
      </c>
      <c r="AH15" s="25">
        <v>6.12907361371715</v>
      </c>
      <c r="AI15" s="25">
        <v>1.21820327197274</v>
      </c>
      <c r="AJ15" s="25">
        <v>4.8617858140049999E-2</v>
      </c>
      <c r="AK15" s="87">
        <v>1.27486879725158</v>
      </c>
      <c r="AL15" s="25">
        <v>0.1304564165945</v>
      </c>
      <c r="AM15" s="25">
        <v>0</v>
      </c>
      <c r="AN15" s="25">
        <v>0.10322549670497</v>
      </c>
      <c r="AO15" s="25">
        <v>0.433439520656757</v>
      </c>
      <c r="AP15" s="25">
        <v>0</v>
      </c>
      <c r="AQ15" s="87">
        <v>38.9337725223631</v>
      </c>
      <c r="AR15" s="25">
        <v>689.52075053754095</v>
      </c>
      <c r="AS15" s="25">
        <v>70.484363181049005</v>
      </c>
      <c r="AT15" s="25">
        <v>766.13418733230799</v>
      </c>
      <c r="AU15" s="25">
        <v>0</v>
      </c>
      <c r="AV15" s="25">
        <v>1.55196644746518</v>
      </c>
      <c r="AW15" s="25">
        <v>0</v>
      </c>
      <c r="AX15" s="25">
        <v>13.5373882540253</v>
      </c>
      <c r="AY15" s="25">
        <v>1.3129072310498899E-2</v>
      </c>
      <c r="AZ15" s="25">
        <v>4.6165713792666301E-3</v>
      </c>
      <c r="BA15" s="25">
        <v>17.3673102598698</v>
      </c>
      <c r="BB15" s="25">
        <v>5.9002007650038298E-3</v>
      </c>
      <c r="BC15" s="25">
        <v>0</v>
      </c>
      <c r="BD15" s="25">
        <v>8.5575262024834996E-4</v>
      </c>
      <c r="BE15" s="25">
        <v>23.246908549222201</v>
      </c>
      <c r="BF15" s="25">
        <v>22.519268855554401</v>
      </c>
      <c r="BG15" s="25">
        <v>0.72763969366777403</v>
      </c>
      <c r="BH15" s="25">
        <v>0</v>
      </c>
      <c r="BI15" s="25">
        <v>0</v>
      </c>
      <c r="BJ15" s="25">
        <v>9.2128729222815606E-2</v>
      </c>
      <c r="BK15" s="25">
        <v>0</v>
      </c>
      <c r="BL15" s="25">
        <v>0.98862150730005405</v>
      </c>
      <c r="BM15" s="25">
        <v>0</v>
      </c>
      <c r="BN15" s="25">
        <v>2.56951638012092E-2</v>
      </c>
      <c r="BO15" s="25">
        <v>3.9544879234114299</v>
      </c>
      <c r="BP15" s="25">
        <v>3.3071881528926497E-2</v>
      </c>
      <c r="BQ15" s="25">
        <v>0</v>
      </c>
      <c r="BR15" s="25">
        <v>6.6433595506980303E-2</v>
      </c>
      <c r="BS15" s="25">
        <v>9.0079367119165298E-5</v>
      </c>
      <c r="BT15" s="25">
        <v>3.1711040098343699</v>
      </c>
      <c r="BU15" s="25">
        <v>5.6541970938035</v>
      </c>
      <c r="BV15" s="25">
        <v>0</v>
      </c>
      <c r="BW15" s="25">
        <v>0</v>
      </c>
      <c r="BX15" s="25">
        <v>1.89408740727646</v>
      </c>
      <c r="BY15" s="87">
        <v>0</v>
      </c>
      <c r="BZ15" s="25">
        <v>0.30917965350068599</v>
      </c>
      <c r="CA15" s="25">
        <v>37.862092998340998</v>
      </c>
      <c r="CB15" s="25">
        <v>2.6328108833092498</v>
      </c>
      <c r="CD15" s="34">
        <f t="shared" si="0"/>
        <v>8.000000150180854E-3</v>
      </c>
      <c r="CE15" s="34">
        <f t="shared" si="12"/>
        <v>1.9247495264476524E-2</v>
      </c>
      <c r="CF15" s="22">
        <f t="shared" si="1"/>
        <v>-1.241324600477433E-3</v>
      </c>
      <c r="CG15" s="22" t="str">
        <f t="shared" si="2"/>
        <v/>
      </c>
      <c r="CH15" s="22">
        <f t="shared" si="3"/>
        <v>-1.0676062641913257E-3</v>
      </c>
      <c r="CI15" s="22">
        <f t="shared" si="4"/>
        <v>-1.0246523092008529E-3</v>
      </c>
      <c r="CJ15" s="22">
        <f t="shared" si="5"/>
        <v>-1.0250387000482334E-3</v>
      </c>
      <c r="CK15" s="22">
        <f t="shared" si="6"/>
        <v>-1.5429436926098451E-3</v>
      </c>
      <c r="CL15" s="22">
        <f t="shared" si="7"/>
        <v>-6.9674250938096328E-4</v>
      </c>
      <c r="CM15" s="49">
        <f t="shared" si="8"/>
        <v>-4.9108165957959719E-4</v>
      </c>
      <c r="CN15" s="49">
        <f t="shared" si="9"/>
        <v>-5.5685928672764525E-4</v>
      </c>
      <c r="CO15" s="49">
        <f t="shared" si="10"/>
        <v>8.5636299443655041E-4</v>
      </c>
      <c r="CP15" s="49">
        <f t="shared" si="11"/>
        <v>-1.3352601446371675E-3</v>
      </c>
    </row>
    <row r="16" spans="1:94" s="27" customFormat="1" x14ac:dyDescent="0.25">
      <c r="A16" s="25" t="s">
        <v>15</v>
      </c>
      <c r="B16" s="87">
        <v>55.622388551999997</v>
      </c>
      <c r="C16" s="87"/>
      <c r="D16" s="87">
        <v>213.29608060000001</v>
      </c>
      <c r="E16" s="87">
        <v>6.2668660626000001</v>
      </c>
      <c r="F16" s="87">
        <v>6.0756327619999997</v>
      </c>
      <c r="G16" s="87">
        <v>0.38104526490000001</v>
      </c>
      <c r="H16" s="87">
        <v>10.391932904000001</v>
      </c>
      <c r="I16" s="87"/>
      <c r="J16" s="87"/>
      <c r="K16" s="87"/>
      <c r="L16" s="87"/>
      <c r="M16" s="87"/>
      <c r="N16" s="28"/>
      <c r="O16" s="28"/>
      <c r="P16" s="25"/>
      <c r="Q16" s="25" t="s">
        <v>15</v>
      </c>
      <c r="R16" s="87">
        <v>0</v>
      </c>
      <c r="S16" s="25">
        <v>0.27450242472073499</v>
      </c>
      <c r="T16" s="25">
        <v>0.101601095346623</v>
      </c>
      <c r="U16" s="25">
        <v>0.101601095346623</v>
      </c>
      <c r="V16" s="25">
        <v>0.80721806026918397</v>
      </c>
      <c r="W16" s="87">
        <v>0</v>
      </c>
      <c r="X16" s="25">
        <v>4.9213332629418301E-2</v>
      </c>
      <c r="Y16" s="25">
        <v>0.252629800699603</v>
      </c>
      <c r="Z16" s="25">
        <v>55.607038292740697</v>
      </c>
      <c r="AA16" s="25">
        <v>2.4180273919991402</v>
      </c>
      <c r="AB16" s="25">
        <v>1.8373049228478201E-2</v>
      </c>
      <c r="AC16" s="25">
        <v>0.422142914271813</v>
      </c>
      <c r="AD16" s="25">
        <v>0</v>
      </c>
      <c r="AE16" s="87">
        <v>0</v>
      </c>
      <c r="AF16" s="25">
        <v>0.44401611526768198</v>
      </c>
      <c r="AG16" s="25">
        <v>0.44401611526768198</v>
      </c>
      <c r="AH16" s="25">
        <v>1.7059766295055501</v>
      </c>
      <c r="AI16" s="25">
        <v>0.33431424611124499</v>
      </c>
      <c r="AJ16" s="25">
        <v>1.3342304709406101E-2</v>
      </c>
      <c r="AK16" s="87">
        <v>0.34986487887293699</v>
      </c>
      <c r="AL16" s="25">
        <v>3.5801398014043799E-2</v>
      </c>
      <c r="AM16" s="25">
        <v>0</v>
      </c>
      <c r="AN16" s="25">
        <v>2.83285629823984E-2</v>
      </c>
      <c r="AO16" s="25">
        <v>0.116914189052839</v>
      </c>
      <c r="AP16" s="25">
        <v>0</v>
      </c>
      <c r="AQ16" s="87">
        <v>10.684681241202099</v>
      </c>
      <c r="AR16" s="25">
        <v>191.922316066072</v>
      </c>
      <c r="AS16" s="25">
        <v>19.618734585448301</v>
      </c>
      <c r="AT16" s="25">
        <v>213.24702728102599</v>
      </c>
      <c r="AU16" s="25">
        <v>0</v>
      </c>
      <c r="AV16" s="25">
        <v>0.42590946017576298</v>
      </c>
      <c r="AW16" s="25">
        <v>0</v>
      </c>
      <c r="AX16" s="25">
        <v>3.7150925873175802</v>
      </c>
      <c r="AY16" s="25">
        <v>3.5413840836213098E-3</v>
      </c>
      <c r="AZ16" s="25">
        <v>1.2452553776793E-3</v>
      </c>
      <c r="BA16" s="25">
        <v>4.6845900520841903</v>
      </c>
      <c r="BB16" s="25">
        <v>1.5914959757932501E-3</v>
      </c>
      <c r="BC16" s="25">
        <v>0</v>
      </c>
      <c r="BD16" s="25">
        <v>2.3082693832018799E-4</v>
      </c>
      <c r="BE16" s="25">
        <v>6.2654555045808999</v>
      </c>
      <c r="BF16" s="25">
        <v>6.0742581367011397</v>
      </c>
      <c r="BG16" s="25">
        <v>0.19119736787975899</v>
      </c>
      <c r="BH16" s="25">
        <v>0</v>
      </c>
      <c r="BI16" s="25">
        <v>0</v>
      </c>
      <c r="BJ16" s="25">
        <v>2.4850419437049701E-2</v>
      </c>
      <c r="BK16" s="25">
        <v>0</v>
      </c>
      <c r="BL16" s="25">
        <v>0.26666687498139802</v>
      </c>
      <c r="BM16" s="25">
        <v>0</v>
      </c>
      <c r="BN16" s="25">
        <v>6.9309033584109099E-3</v>
      </c>
      <c r="BO16" s="25">
        <v>1.06666711365377</v>
      </c>
      <c r="BP16" s="25">
        <v>9.0759434001519892E-3</v>
      </c>
      <c r="BQ16" s="25">
        <v>0</v>
      </c>
      <c r="BR16" s="25">
        <v>1.7919513054117899E-2</v>
      </c>
      <c r="BS16" s="25">
        <v>2.4297756781692801E-5</v>
      </c>
      <c r="BT16" s="25">
        <v>0.38102738488136301</v>
      </c>
      <c r="BU16" s="25">
        <v>1.5516929572109699</v>
      </c>
      <c r="BV16" s="25">
        <v>0</v>
      </c>
      <c r="BW16" s="25">
        <v>0</v>
      </c>
      <c r="BX16" s="25">
        <v>0.51979857279805197</v>
      </c>
      <c r="BY16" s="87">
        <v>0</v>
      </c>
      <c r="BZ16" s="25">
        <v>8.4848754492045098E-2</v>
      </c>
      <c r="CA16" s="25">
        <v>10.390577715570601</v>
      </c>
      <c r="CB16" s="25">
        <v>0.72252782800931903</v>
      </c>
      <c r="CD16" s="34">
        <f t="shared" si="0"/>
        <v>8.0000019285490047E-3</v>
      </c>
      <c r="CE16" s="34">
        <f t="shared" si="12"/>
        <v>1.9247484453522708E-2</v>
      </c>
      <c r="CF16" s="22">
        <f t="shared" si="1"/>
        <v>-2.7597267321502071E-4</v>
      </c>
      <c r="CG16" s="22" t="str">
        <f t="shared" si="2"/>
        <v/>
      </c>
      <c r="CH16" s="22">
        <f t="shared" si="3"/>
        <v>-2.2997759188087797E-4</v>
      </c>
      <c r="CI16" s="22">
        <f t="shared" si="4"/>
        <v>-2.2508188383317055E-4</v>
      </c>
      <c r="CJ16" s="22">
        <f t="shared" si="5"/>
        <v>-2.2625220330260812E-4</v>
      </c>
      <c r="CK16" s="22">
        <f t="shared" si="6"/>
        <v>-4.692360799103188E-5</v>
      </c>
      <c r="CL16" s="22">
        <f t="shared" si="7"/>
        <v>-1.3040773472263945E-4</v>
      </c>
      <c r="CM16" s="49">
        <f t="shared" si="8"/>
        <v>-4.9115536592081541E-4</v>
      </c>
      <c r="CN16" s="49">
        <f t="shared" si="9"/>
        <v>-5.6081708228392384E-4</v>
      </c>
      <c r="CO16" s="49">
        <f t="shared" si="10"/>
        <v>8.5657843988985944E-4</v>
      </c>
      <c r="CP16" s="49">
        <f t="shared" si="11"/>
        <v>-1.3295428544233961E-3</v>
      </c>
    </row>
    <row r="17" spans="1:94" s="27" customFormat="1" x14ac:dyDescent="0.25">
      <c r="A17" s="25" t="s">
        <v>16</v>
      </c>
      <c r="B17" s="87">
        <v>1.8651520000000001E-4</v>
      </c>
      <c r="C17" s="87"/>
      <c r="D17" s="87">
        <v>5.9456400000000001E-4</v>
      </c>
      <c r="E17" s="87">
        <v>1.5267000000000001E-5</v>
      </c>
      <c r="F17" s="87">
        <v>1.48069E-5</v>
      </c>
      <c r="G17" s="87">
        <v>2.4069000000000002E-7</v>
      </c>
      <c r="H17" s="87">
        <v>1.6421599999999999E-5</v>
      </c>
      <c r="I17" s="87"/>
      <c r="J17" s="87"/>
      <c r="K17" s="87"/>
      <c r="L17" s="87"/>
      <c r="M17" s="87"/>
      <c r="N17" s="28"/>
      <c r="O17" s="28"/>
      <c r="P17" s="25"/>
      <c r="Q17" s="25" t="s">
        <v>16</v>
      </c>
      <c r="R17" s="87">
        <v>0</v>
      </c>
      <c r="S17" s="25">
        <v>4.3380711100822802E-7</v>
      </c>
      <c r="T17" s="25">
        <v>1.6058681327402899E-7</v>
      </c>
      <c r="U17" s="25">
        <v>1.6058681327402899E-7</v>
      </c>
      <c r="V17" s="25">
        <v>1.2755518444418699E-6</v>
      </c>
      <c r="W17" s="87">
        <v>0</v>
      </c>
      <c r="X17" s="25">
        <v>7.7777287918120298E-8</v>
      </c>
      <c r="Y17" s="25">
        <v>3.99288303929187E-7</v>
      </c>
      <c r="Z17" s="25">
        <v>1.86515429598152E-4</v>
      </c>
      <c r="AA17" s="25">
        <v>3.8220989103655801E-6</v>
      </c>
      <c r="AB17" s="25">
        <v>2.9038675573339501E-8</v>
      </c>
      <c r="AC17" s="25">
        <v>6.6729525951156503E-7</v>
      </c>
      <c r="AD17" s="25">
        <v>0</v>
      </c>
      <c r="AE17" s="87">
        <v>0</v>
      </c>
      <c r="AF17" s="25">
        <v>7.0167738664109299E-7</v>
      </c>
      <c r="AG17" s="25">
        <v>7.0167738664109299E-7</v>
      </c>
      <c r="AH17" s="25">
        <v>4.7567585442880999E-6</v>
      </c>
      <c r="AI17" s="25">
        <v>5.2839027320778001E-7</v>
      </c>
      <c r="AJ17" s="25">
        <v>2.10841819474528E-8</v>
      </c>
      <c r="AK17" s="87">
        <v>5.5295289351124595E-7</v>
      </c>
      <c r="AL17" s="25">
        <v>5.65798817220302E-8</v>
      </c>
      <c r="AM17" s="25">
        <v>0</v>
      </c>
      <c r="AN17" s="25">
        <v>4.47728208138362E-8</v>
      </c>
      <c r="AO17" s="25">
        <v>2.8502455397741302E-7</v>
      </c>
      <c r="AP17" s="25">
        <v>0</v>
      </c>
      <c r="AQ17" s="87">
        <v>1.6886302132420601E-5</v>
      </c>
      <c r="AR17" s="25">
        <v>5.3510364479130497E-4</v>
      </c>
      <c r="AS17" s="25">
        <v>5.4701962664726597E-5</v>
      </c>
      <c r="AT17" s="25">
        <v>5.94562366000319E-4</v>
      </c>
      <c r="AU17" s="25">
        <v>0</v>
      </c>
      <c r="AV17" s="25">
        <v>6.7297409018006204E-7</v>
      </c>
      <c r="AW17" s="25">
        <v>0</v>
      </c>
      <c r="AX17" s="25">
        <v>5.87103292051786E-6</v>
      </c>
      <c r="AY17" s="25">
        <v>8.6321974018529797E-9</v>
      </c>
      <c r="AZ17" s="25">
        <v>3.0357644802328E-9</v>
      </c>
      <c r="BA17" s="25">
        <v>1.1418839597215501E-5</v>
      </c>
      <c r="BB17" s="25">
        <v>3.8790323914085803E-9</v>
      </c>
      <c r="BC17" s="25">
        <v>0</v>
      </c>
      <c r="BD17" s="25">
        <v>5.6261953184852E-10</v>
      </c>
      <c r="BE17" s="25">
        <v>1.52664320177251E-5</v>
      </c>
      <c r="BF17" s="25">
        <v>1.4806327408411701E-5</v>
      </c>
      <c r="BG17" s="25">
        <v>4.6010460931342499E-7</v>
      </c>
      <c r="BH17" s="25">
        <v>0</v>
      </c>
      <c r="BI17" s="25">
        <v>0</v>
      </c>
      <c r="BJ17" s="25">
        <v>6.0571989175305996E-8</v>
      </c>
      <c r="BK17" s="25">
        <v>0</v>
      </c>
      <c r="BL17" s="25">
        <v>6.5003279375210096E-7</v>
      </c>
      <c r="BM17" s="25">
        <v>0</v>
      </c>
      <c r="BN17" s="25">
        <v>1.6898427553365599E-8</v>
      </c>
      <c r="BO17" s="25">
        <v>2.6001311750084E-6</v>
      </c>
      <c r="BP17" s="25">
        <v>1.43440749130552E-8</v>
      </c>
      <c r="BQ17" s="25">
        <v>0</v>
      </c>
      <c r="BR17" s="25">
        <v>4.3684584731890402E-8</v>
      </c>
      <c r="BS17" s="25">
        <v>5.9227169761404696E-11</v>
      </c>
      <c r="BT17" s="25">
        <v>2.4070944735638201E-7</v>
      </c>
      <c r="BU17" s="25">
        <v>2.4528078572727701E-6</v>
      </c>
      <c r="BV17" s="25">
        <v>0</v>
      </c>
      <c r="BW17" s="25">
        <v>0</v>
      </c>
      <c r="BX17" s="25">
        <v>8.2155710466993999E-7</v>
      </c>
      <c r="BY17" s="87">
        <v>0</v>
      </c>
      <c r="BZ17" s="25">
        <v>1.34090510755799E-7</v>
      </c>
      <c r="CA17" s="25">
        <v>1.6421126892530101E-5</v>
      </c>
      <c r="CB17" s="25">
        <v>1.1419479709210299E-6</v>
      </c>
      <c r="CD17" s="34">
        <f t="shared" si="0"/>
        <v>8.0004366510569684E-3</v>
      </c>
      <c r="CE17" s="34">
        <f t="shared" si="12"/>
        <v>1.9250185823628769E-2</v>
      </c>
      <c r="CF17" s="22">
        <f t="shared" si="1"/>
        <v>1.2309889595429945E-6</v>
      </c>
      <c r="CG17" s="22" t="str">
        <f t="shared" si="2"/>
        <v/>
      </c>
      <c r="CH17" s="22">
        <f t="shared" si="3"/>
        <v>-2.7482317816144133E-6</v>
      </c>
      <c r="CI17" s="22">
        <f t="shared" si="4"/>
        <v>-3.7203266843576772E-5</v>
      </c>
      <c r="CJ17" s="22">
        <f t="shared" si="5"/>
        <v>-3.86705919739976E-5</v>
      </c>
      <c r="CK17" s="22">
        <f t="shared" si="6"/>
        <v>8.0798356317230015E-5</v>
      </c>
      <c r="CL17" s="22">
        <f t="shared" si="7"/>
        <v>-2.8810071484975068E-5</v>
      </c>
      <c r="CM17" s="49">
        <f t="shared" si="8"/>
        <v>-3.8015511891134173E-4</v>
      </c>
      <c r="CN17" s="49">
        <f t="shared" si="9"/>
        <v>-5.4526571661337592E-4</v>
      </c>
      <c r="CO17" s="49">
        <f t="shared" si="10"/>
        <v>8.0008513647974143E-4</v>
      </c>
      <c r="CP17" s="49">
        <f t="shared" si="11"/>
        <v>-1.2682581565525387E-3</v>
      </c>
    </row>
    <row r="18" spans="1:94" s="27" customFormat="1" x14ac:dyDescent="0.25">
      <c r="A18" s="25" t="s">
        <v>17</v>
      </c>
      <c r="B18" s="87">
        <v>618.68621354000004</v>
      </c>
      <c r="C18" s="87"/>
      <c r="D18" s="87">
        <v>2375.5072546000001</v>
      </c>
      <c r="E18" s="87">
        <v>70.621043254</v>
      </c>
      <c r="F18" s="87">
        <v>68.443722027000007</v>
      </c>
      <c r="G18" s="87">
        <v>6.4638820321999999</v>
      </c>
      <c r="H18" s="87">
        <v>115.85191132</v>
      </c>
      <c r="I18" s="87"/>
      <c r="J18" s="87"/>
      <c r="K18" s="87"/>
      <c r="L18" s="87"/>
      <c r="M18" s="87"/>
      <c r="N18" s="28"/>
      <c r="O18" s="28"/>
      <c r="P18" s="25"/>
      <c r="Q18" s="25" t="s">
        <v>17</v>
      </c>
      <c r="R18" s="87">
        <v>0</v>
      </c>
      <c r="S18" s="25">
        <v>3.0584480945857799</v>
      </c>
      <c r="T18" s="25">
        <v>1.13201717025879</v>
      </c>
      <c r="U18" s="25">
        <v>1.13201717025879</v>
      </c>
      <c r="V18" s="25">
        <v>8.9938497363755907</v>
      </c>
      <c r="W18" s="87">
        <v>0</v>
      </c>
      <c r="X18" s="25">
        <v>0.54832586888770396</v>
      </c>
      <c r="Y18" s="25">
        <v>2.8147470584624701</v>
      </c>
      <c r="Z18" s="25">
        <v>618.00961851485602</v>
      </c>
      <c r="AA18" s="25">
        <v>26.9411545195969</v>
      </c>
      <c r="AB18" s="25">
        <v>0.20470884382892801</v>
      </c>
      <c r="AC18" s="25">
        <v>4.70342987118633</v>
      </c>
      <c r="AD18" s="25">
        <v>0</v>
      </c>
      <c r="AE18" s="87">
        <v>0</v>
      </c>
      <c r="AF18" s="25">
        <v>4.9471299999440097</v>
      </c>
      <c r="AG18" s="25">
        <v>4.9471299999440097</v>
      </c>
      <c r="AH18" s="25">
        <v>18.985570298311799</v>
      </c>
      <c r="AI18" s="25">
        <v>3.72485651563249</v>
      </c>
      <c r="AJ18" s="25">
        <v>0.14865751748733799</v>
      </c>
      <c r="AK18" s="87">
        <v>3.8981201974790798</v>
      </c>
      <c r="AL18" s="25">
        <v>0.39889158763663302</v>
      </c>
      <c r="AM18" s="25">
        <v>0</v>
      </c>
      <c r="AN18" s="25">
        <v>0.31562826965783503</v>
      </c>
      <c r="AO18" s="25">
        <v>1.31611488802691</v>
      </c>
      <c r="AP18" s="25">
        <v>0</v>
      </c>
      <c r="AQ18" s="87">
        <v>119.046404084062</v>
      </c>
      <c r="AR18" s="25">
        <v>2135.87655744219</v>
      </c>
      <c r="AS18" s="25">
        <v>218.33406148723799</v>
      </c>
      <c r="AT18" s="25">
        <v>2373.19618922774</v>
      </c>
      <c r="AU18" s="25">
        <v>0</v>
      </c>
      <c r="AV18" s="25">
        <v>4.7453928287570797</v>
      </c>
      <c r="AW18" s="25">
        <v>0</v>
      </c>
      <c r="AX18" s="25">
        <v>41.392781752170102</v>
      </c>
      <c r="AY18" s="25">
        <v>3.9865693878205599E-2</v>
      </c>
      <c r="AZ18" s="25">
        <v>1.40179558010769E-2</v>
      </c>
      <c r="BA18" s="25">
        <v>52.7348632289996</v>
      </c>
      <c r="BB18" s="25">
        <v>1.7915633180001798E-2</v>
      </c>
      <c r="BC18" s="25">
        <v>0</v>
      </c>
      <c r="BD18" s="25">
        <v>2.5984465758803299E-3</v>
      </c>
      <c r="BE18" s="25">
        <v>70.553764398357501</v>
      </c>
      <c r="BF18" s="25">
        <v>68.378492026514905</v>
      </c>
      <c r="BG18" s="25">
        <v>2.1752723718425599</v>
      </c>
      <c r="BH18" s="25">
        <v>0</v>
      </c>
      <c r="BI18" s="25">
        <v>0</v>
      </c>
      <c r="BJ18" s="25">
        <v>0.27974369288072398</v>
      </c>
      <c r="BK18" s="25">
        <v>0</v>
      </c>
      <c r="BL18" s="25">
        <v>3.0018939941577498</v>
      </c>
      <c r="BM18" s="25">
        <v>0</v>
      </c>
      <c r="BN18" s="25">
        <v>7.8021887621157707E-2</v>
      </c>
      <c r="BO18" s="25">
        <v>12.0075761787287</v>
      </c>
      <c r="BP18" s="25">
        <v>0.101122625517038</v>
      </c>
      <c r="BQ18" s="25">
        <v>0</v>
      </c>
      <c r="BR18" s="25">
        <v>0.20172179453474201</v>
      </c>
      <c r="BS18" s="25">
        <v>2.73520157117897E-4</v>
      </c>
      <c r="BT18" s="25">
        <v>6.4537711053194204</v>
      </c>
      <c r="BU18" s="25">
        <v>17.288632815496499</v>
      </c>
      <c r="BV18" s="25">
        <v>0</v>
      </c>
      <c r="BW18" s="25">
        <v>0</v>
      </c>
      <c r="BX18" s="25">
        <v>5.7914829513744497</v>
      </c>
      <c r="BY18" s="87">
        <v>0</v>
      </c>
      <c r="BZ18" s="25">
        <v>0.94536797220805202</v>
      </c>
      <c r="CA18" s="25">
        <v>115.769583504797</v>
      </c>
      <c r="CB18" s="25">
        <v>8.0502528269257798</v>
      </c>
      <c r="CD18" s="34">
        <f t="shared" si="0"/>
        <v>8.0000003305625896E-3</v>
      </c>
      <c r="CE18" s="34">
        <f t="shared" si="12"/>
        <v>1.9247497992739653E-2</v>
      </c>
      <c r="CF18" s="22">
        <f t="shared" si="1"/>
        <v>-1.0935996476674043E-3</v>
      </c>
      <c r="CG18" s="22" t="str">
        <f t="shared" si="2"/>
        <v/>
      </c>
      <c r="CH18" s="22">
        <f t="shared" si="3"/>
        <v>-9.7287236980014792E-4</v>
      </c>
      <c r="CI18" s="22">
        <f t="shared" si="4"/>
        <v>-9.5267433816461397E-4</v>
      </c>
      <c r="CJ18" s="22">
        <f t="shared" si="5"/>
        <v>-9.5304578058114911E-4</v>
      </c>
      <c r="CK18" s="22">
        <f t="shared" si="6"/>
        <v>-1.5642189678294889E-3</v>
      </c>
      <c r="CL18" s="22">
        <f t="shared" si="7"/>
        <v>-7.1062975366543448E-4</v>
      </c>
      <c r="CM18" s="49">
        <f t="shared" si="8"/>
        <v>-4.9150452820496233E-4</v>
      </c>
      <c r="CN18" s="49">
        <f t="shared" si="9"/>
        <v>-5.5809232809595096E-4</v>
      </c>
      <c r="CO18" s="49">
        <f t="shared" si="10"/>
        <v>8.5615007747070863E-4</v>
      </c>
      <c r="CP18" s="49">
        <f t="shared" si="11"/>
        <v>-1.3374213648683732E-3</v>
      </c>
    </row>
    <row r="19" spans="1:94" x14ac:dyDescent="0.25">
      <c r="A19" s="25" t="s">
        <v>18</v>
      </c>
      <c r="B19" s="87">
        <v>4893.4754794</v>
      </c>
      <c r="C19" s="87"/>
      <c r="D19" s="87">
        <v>16965.363513</v>
      </c>
      <c r="E19" s="87">
        <v>482.83920911000001</v>
      </c>
      <c r="F19" s="87">
        <v>467.79626609000002</v>
      </c>
      <c r="G19" s="87">
        <v>60.546820515</v>
      </c>
      <c r="H19" s="87">
        <v>674.70773616999998</v>
      </c>
      <c r="I19" s="87"/>
      <c r="J19" s="87"/>
      <c r="K19" s="87"/>
      <c r="L19" s="87"/>
      <c r="M19" s="87"/>
      <c r="N19" s="28"/>
      <c r="O19" s="28"/>
      <c r="P19" s="25"/>
      <c r="Q19" s="25" t="s">
        <v>18</v>
      </c>
      <c r="R19" s="87">
        <v>0</v>
      </c>
      <c r="S19" s="25">
        <v>17.777506280695299</v>
      </c>
      <c r="T19" s="25">
        <v>6.57994916301445</v>
      </c>
      <c r="U19" s="25">
        <v>6.57994916301445</v>
      </c>
      <c r="V19" s="25">
        <v>52.277534908788098</v>
      </c>
      <c r="W19" s="87">
        <v>0</v>
      </c>
      <c r="X19" s="25">
        <v>3.1871929061559801</v>
      </c>
      <c r="Y19" s="25">
        <v>16.3609669555245</v>
      </c>
      <c r="Z19" s="25">
        <v>4876.4653136182797</v>
      </c>
      <c r="AA19" s="25">
        <v>156.597825117128</v>
      </c>
      <c r="AB19" s="25">
        <v>1.1898876099131801</v>
      </c>
      <c r="AC19" s="25">
        <v>27.339101585667699</v>
      </c>
      <c r="AD19" s="25">
        <v>0</v>
      </c>
      <c r="AE19" s="87">
        <v>0</v>
      </c>
      <c r="AF19" s="25">
        <v>28.7556367051479</v>
      </c>
      <c r="AG19" s="25">
        <v>28.7556367051479</v>
      </c>
      <c r="AH19" s="25">
        <v>135.286708426367</v>
      </c>
      <c r="AI19" s="25">
        <v>21.651059247785199</v>
      </c>
      <c r="AJ19" s="25">
        <v>0.86408548047641198</v>
      </c>
      <c r="AK19" s="87">
        <v>22.658171568572101</v>
      </c>
      <c r="AL19" s="25">
        <v>2.3185935830233402</v>
      </c>
      <c r="AM19" s="25">
        <v>0</v>
      </c>
      <c r="AN19" s="25">
        <v>1.8346162253345499</v>
      </c>
      <c r="AO19" s="25">
        <v>8.9760361504662196</v>
      </c>
      <c r="AP19" s="25">
        <v>0</v>
      </c>
      <c r="AQ19" s="87">
        <v>691.96770175697304</v>
      </c>
      <c r="AR19" s="25">
        <v>15219.755585787399</v>
      </c>
      <c r="AS19" s="25">
        <v>1555.79716672464</v>
      </c>
      <c r="AT19" s="25">
        <v>16910.839460938401</v>
      </c>
      <c r="AU19" s="25">
        <v>0</v>
      </c>
      <c r="AV19" s="25">
        <v>27.583024802167898</v>
      </c>
      <c r="AW19" s="25">
        <v>0</v>
      </c>
      <c r="AX19" s="25">
        <v>240.59926565742401</v>
      </c>
      <c r="AY19" s="25">
        <v>0.271888107510044</v>
      </c>
      <c r="AZ19" s="25">
        <v>9.5603890220296806E-2</v>
      </c>
      <c r="BA19" s="25">
        <v>359.65702767737503</v>
      </c>
      <c r="BB19" s="25">
        <v>0.122186359797505</v>
      </c>
      <c r="BC19" s="25">
        <v>0</v>
      </c>
      <c r="BD19" s="25">
        <v>1.7721690398584601E-2</v>
      </c>
      <c r="BE19" s="25">
        <v>481.34492799742998</v>
      </c>
      <c r="BF19" s="25">
        <v>466.34813699614602</v>
      </c>
      <c r="BG19" s="25">
        <v>14.9967910012841</v>
      </c>
      <c r="BH19" s="25">
        <v>0</v>
      </c>
      <c r="BI19" s="25">
        <v>0</v>
      </c>
      <c r="BJ19" s="25">
        <v>1.90787995581717</v>
      </c>
      <c r="BK19" s="25">
        <v>0</v>
      </c>
      <c r="BL19" s="25">
        <v>20.473216993579001</v>
      </c>
      <c r="BM19" s="25">
        <v>0</v>
      </c>
      <c r="BN19" s="25">
        <v>0.53211695032611805</v>
      </c>
      <c r="BO19" s="25">
        <v>81.892867153336994</v>
      </c>
      <c r="BP19" s="25">
        <v>0.58778345174845703</v>
      </c>
      <c r="BQ19" s="25">
        <v>0</v>
      </c>
      <c r="BR19" s="25">
        <v>1.3757627752288599</v>
      </c>
      <c r="BS19" s="25">
        <v>1.8654425564928799E-3</v>
      </c>
      <c r="BT19" s="25">
        <v>60.355121785168798</v>
      </c>
      <c r="BU19" s="25">
        <v>100.491726344759</v>
      </c>
      <c r="BV19" s="25">
        <v>0</v>
      </c>
      <c r="BW19" s="25">
        <v>0</v>
      </c>
      <c r="BX19" s="25">
        <v>33.663502634254399</v>
      </c>
      <c r="BY19" s="87">
        <v>0</v>
      </c>
      <c r="BZ19" s="25">
        <v>5.4950323684142903</v>
      </c>
      <c r="CA19" s="25">
        <v>672.92093421937</v>
      </c>
      <c r="CB19" s="25">
        <v>46.792789960395901</v>
      </c>
      <c r="CD19" s="34">
        <f t="shared" si="0"/>
        <v>7.9999995706221318E-3</v>
      </c>
      <c r="CE19" s="34">
        <f t="shared" si="12"/>
        <v>1.9247500822631998E-2</v>
      </c>
      <c r="CF19" s="22">
        <f t="shared" si="1"/>
        <v>-3.4760909405447851E-3</v>
      </c>
      <c r="CG19" s="22" t="str">
        <f t="shared" si="2"/>
        <v/>
      </c>
      <c r="CH19" s="22">
        <f t="shared" si="3"/>
        <v>-3.2138451981779778E-3</v>
      </c>
      <c r="CI19" s="22">
        <f t="shared" si="4"/>
        <v>-3.0947799689349798E-3</v>
      </c>
      <c r="CJ19" s="22">
        <f t="shared" si="5"/>
        <v>-3.0956405572835099E-3</v>
      </c>
      <c r="CK19" s="22">
        <f t="shared" si="6"/>
        <v>-3.1661238063476912E-3</v>
      </c>
      <c r="CL19" s="22">
        <f t="shared" si="7"/>
        <v>-2.6482606539726624E-3</v>
      </c>
      <c r="CM19" s="49">
        <f t="shared" si="8"/>
        <v>-4.9160645008540396E-4</v>
      </c>
      <c r="CN19" s="49">
        <f t="shared" si="9"/>
        <v>-5.579857515727462E-4</v>
      </c>
      <c r="CO19" s="49">
        <f t="shared" si="10"/>
        <v>8.5637360816141859E-4</v>
      </c>
      <c r="CP19" s="49">
        <f t="shared" si="11"/>
        <v>-1.3379563823101295E-3</v>
      </c>
    </row>
    <row r="20" spans="1:94" x14ac:dyDescent="0.25">
      <c r="A20" s="25" t="s">
        <v>19</v>
      </c>
      <c r="B20" s="87">
        <v>386.81063097999998</v>
      </c>
      <c r="C20" s="87"/>
      <c r="D20" s="87">
        <v>1285.7672356999999</v>
      </c>
      <c r="E20" s="87">
        <v>34.314417343999999</v>
      </c>
      <c r="F20" s="87">
        <v>33.276973597000001</v>
      </c>
      <c r="G20" s="87">
        <v>1.2737123435</v>
      </c>
      <c r="H20" s="87">
        <v>42.353460126999998</v>
      </c>
      <c r="I20" s="87"/>
      <c r="J20" s="87"/>
      <c r="K20" s="87"/>
      <c r="L20" s="87"/>
      <c r="M20" s="87"/>
      <c r="N20" s="28"/>
      <c r="O20" s="28"/>
      <c r="P20" s="25"/>
      <c r="Q20" s="25" t="s">
        <v>19</v>
      </c>
      <c r="R20" s="87">
        <v>0</v>
      </c>
      <c r="S20" s="25">
        <v>1.1157057670335599</v>
      </c>
      <c r="T20" s="25">
        <v>0.41295358403965798</v>
      </c>
      <c r="U20" s="25">
        <v>0.41295358403965798</v>
      </c>
      <c r="V20" s="25">
        <v>3.2809070278137802</v>
      </c>
      <c r="W20" s="87">
        <v>0</v>
      </c>
      <c r="X20" s="25">
        <v>0.20002623586159399</v>
      </c>
      <c r="Y20" s="25">
        <v>1.02680425602572</v>
      </c>
      <c r="Z20" s="25">
        <v>385.44121316556101</v>
      </c>
      <c r="AA20" s="25">
        <v>9.8279856192907999</v>
      </c>
      <c r="AB20" s="25">
        <v>7.4676681313232296E-2</v>
      </c>
      <c r="AC20" s="25">
        <v>1.7157853878484499</v>
      </c>
      <c r="AD20" s="25">
        <v>0</v>
      </c>
      <c r="AE20" s="87">
        <v>0</v>
      </c>
      <c r="AF20" s="25">
        <v>1.8046870895167599</v>
      </c>
      <c r="AG20" s="25">
        <v>1.8046870895167599</v>
      </c>
      <c r="AH20" s="25">
        <v>10.251158696098299</v>
      </c>
      <c r="AI20" s="25">
        <v>1.3588094227480101</v>
      </c>
      <c r="AJ20" s="25">
        <v>5.4229398831424698E-2</v>
      </c>
      <c r="AK20" s="87">
        <v>1.42201290671225</v>
      </c>
      <c r="AL20" s="25">
        <v>0.145513559739014</v>
      </c>
      <c r="AM20" s="25">
        <v>0</v>
      </c>
      <c r="AN20" s="25">
        <v>0.11513962926191</v>
      </c>
      <c r="AO20" s="25">
        <v>0.63836117967118</v>
      </c>
      <c r="AP20" s="25">
        <v>0</v>
      </c>
      <c r="AQ20" s="87">
        <v>43.427491648009998</v>
      </c>
      <c r="AR20" s="25">
        <v>1153.2557996964199</v>
      </c>
      <c r="AS20" s="25">
        <v>117.88839238214899</v>
      </c>
      <c r="AT20" s="25">
        <v>1281.3953507746701</v>
      </c>
      <c r="AU20" s="25">
        <v>0</v>
      </c>
      <c r="AV20" s="25">
        <v>1.73109421877285</v>
      </c>
      <c r="AW20" s="25">
        <v>0</v>
      </c>
      <c r="AX20" s="25">
        <v>15.099867787447501</v>
      </c>
      <c r="AY20" s="25">
        <v>1.9336238723082901E-2</v>
      </c>
      <c r="AZ20" s="25">
        <v>6.7991905037010098E-3</v>
      </c>
      <c r="BA20" s="25">
        <v>25.578220877439499</v>
      </c>
      <c r="BB20" s="25">
        <v>8.6896938020359603E-3</v>
      </c>
      <c r="BC20" s="25">
        <v>0</v>
      </c>
      <c r="BD20" s="25">
        <v>1.26033929770664E-3</v>
      </c>
      <c r="BE20" s="25">
        <v>34.199921602239598</v>
      </c>
      <c r="BF20" s="25">
        <v>33.165920751409899</v>
      </c>
      <c r="BG20" s="25">
        <v>1.03400085082976</v>
      </c>
      <c r="BH20" s="25">
        <v>0</v>
      </c>
      <c r="BI20" s="25">
        <v>0</v>
      </c>
      <c r="BJ20" s="25">
        <v>0.135685368384618</v>
      </c>
      <c r="BK20" s="25">
        <v>0</v>
      </c>
      <c r="BL20" s="25">
        <v>1.4560220283955301</v>
      </c>
      <c r="BM20" s="25">
        <v>0</v>
      </c>
      <c r="BN20" s="25">
        <v>3.7843303039622501E-2</v>
      </c>
      <c r="BO20" s="25">
        <v>5.8240890001488097</v>
      </c>
      <c r="BP20" s="25">
        <v>3.6888894095170599E-2</v>
      </c>
      <c r="BQ20" s="25">
        <v>0</v>
      </c>
      <c r="BR20" s="25">
        <v>9.7842044379040594E-2</v>
      </c>
      <c r="BS20" s="25">
        <v>1.32667296204192E-4</v>
      </c>
      <c r="BT20" s="25">
        <v>1.26840321384149</v>
      </c>
      <c r="BU20" s="25">
        <v>6.3068006974478203</v>
      </c>
      <c r="BV20" s="25">
        <v>0</v>
      </c>
      <c r="BW20" s="25">
        <v>0</v>
      </c>
      <c r="BX20" s="25">
        <v>2.1127029529053201</v>
      </c>
      <c r="BY20" s="87">
        <v>0</v>
      </c>
      <c r="BZ20" s="25">
        <v>0.344865252401931</v>
      </c>
      <c r="CA20" s="25">
        <v>42.232126597882399</v>
      </c>
      <c r="CB20" s="25">
        <v>2.93668803132288</v>
      </c>
      <c r="CD20" s="34">
        <f t="shared" si="0"/>
        <v>7.9999967924816815E-3</v>
      </c>
      <c r="CE20" s="34">
        <f t="shared" si="12"/>
        <v>1.924750361842564E-2</v>
      </c>
      <c r="CF20" s="22">
        <f t="shared" si="1"/>
        <v>-3.5402796737243267E-3</v>
      </c>
      <c r="CG20" s="22" t="str">
        <f t="shared" si="2"/>
        <v/>
      </c>
      <c r="CH20" s="22">
        <f t="shared" si="3"/>
        <v>-3.4002149097769416E-3</v>
      </c>
      <c r="CI20" s="22">
        <f t="shared" si="4"/>
        <v>-3.3366657697430041E-3</v>
      </c>
      <c r="CJ20" s="22">
        <f t="shared" si="5"/>
        <v>-3.3372279262833429E-3</v>
      </c>
      <c r="CK20" s="22">
        <f t="shared" si="6"/>
        <v>-4.1682328711058272E-3</v>
      </c>
      <c r="CL20" s="22">
        <f t="shared" si="7"/>
        <v>-2.8647843353003938E-3</v>
      </c>
      <c r="CM20" s="49">
        <f t="shared" si="8"/>
        <v>-4.9209022075768106E-4</v>
      </c>
      <c r="CN20" s="49">
        <f t="shared" si="9"/>
        <v>-5.586748093001332E-4</v>
      </c>
      <c r="CO20" s="49">
        <f t="shared" si="10"/>
        <v>8.5640040680038981E-4</v>
      </c>
      <c r="CP20" s="49">
        <f t="shared" si="11"/>
        <v>-1.3363812837031295E-3</v>
      </c>
    </row>
    <row r="21" spans="1:94" x14ac:dyDescent="0.25">
      <c r="A21" s="25" t="s">
        <v>20</v>
      </c>
      <c r="B21" s="87">
        <v>598.21981025000002</v>
      </c>
      <c r="C21" s="87"/>
      <c r="D21" s="87">
        <v>1956.5377137</v>
      </c>
      <c r="E21" s="87">
        <v>51.598022381</v>
      </c>
      <c r="F21" s="87">
        <v>50.042603499000002</v>
      </c>
      <c r="G21" s="87">
        <v>1.4970565066999999</v>
      </c>
      <c r="H21" s="87">
        <v>61.271595536</v>
      </c>
      <c r="I21" s="87"/>
      <c r="J21" s="87"/>
      <c r="K21" s="87"/>
      <c r="L21" s="87"/>
      <c r="M21" s="87"/>
      <c r="N21" s="28"/>
      <c r="O21" s="28"/>
      <c r="P21" s="25"/>
      <c r="Q21" s="25" t="s">
        <v>20</v>
      </c>
      <c r="R21" s="87">
        <v>0</v>
      </c>
      <c r="S21" s="25">
        <v>1.61149494523004</v>
      </c>
      <c r="T21" s="25">
        <v>0.59645943198250095</v>
      </c>
      <c r="U21" s="25">
        <v>0.59645943198250095</v>
      </c>
      <c r="V21" s="25">
        <v>4.7388537183336297</v>
      </c>
      <c r="W21" s="87">
        <v>0</v>
      </c>
      <c r="X21" s="25">
        <v>0.28891291079014397</v>
      </c>
      <c r="Y21" s="25">
        <v>1.4830884098072401</v>
      </c>
      <c r="Z21" s="25">
        <v>595.15045373148803</v>
      </c>
      <c r="AA21" s="25">
        <v>14.1952682383039</v>
      </c>
      <c r="AB21" s="25">
        <v>0.10786096095903</v>
      </c>
      <c r="AC21" s="25">
        <v>2.47823323555065</v>
      </c>
      <c r="AD21" s="25">
        <v>0</v>
      </c>
      <c r="AE21" s="87">
        <v>0</v>
      </c>
      <c r="AF21" s="25">
        <v>2.6066402720867701</v>
      </c>
      <c r="AG21" s="25">
        <v>2.6066402720867701</v>
      </c>
      <c r="AH21" s="25">
        <v>15.573887816906099</v>
      </c>
      <c r="AI21" s="25">
        <v>1.9626260369072099</v>
      </c>
      <c r="AJ21" s="25">
        <v>7.8327734065142901E-2</v>
      </c>
      <c r="AK21" s="87">
        <v>2.0539187595984298</v>
      </c>
      <c r="AL21" s="25">
        <v>0.21017588869993201</v>
      </c>
      <c r="AM21" s="25">
        <v>0</v>
      </c>
      <c r="AN21" s="25">
        <v>0.16630430988162301</v>
      </c>
      <c r="AO21" s="25">
        <v>0.95844989909334799</v>
      </c>
      <c r="AP21" s="25">
        <v>0</v>
      </c>
      <c r="AQ21" s="87">
        <v>62.725484767825698</v>
      </c>
      <c r="AR21" s="25">
        <v>1752.0628176147</v>
      </c>
      <c r="AS21" s="25">
        <v>179.09980281905001</v>
      </c>
      <c r="AT21" s="25">
        <v>1946.7365082506601</v>
      </c>
      <c r="AU21" s="25">
        <v>0</v>
      </c>
      <c r="AV21" s="25">
        <v>2.5003477664017799</v>
      </c>
      <c r="AW21" s="25">
        <v>0</v>
      </c>
      <c r="AX21" s="25">
        <v>21.809846968914801</v>
      </c>
      <c r="AY21" s="25">
        <v>2.9031874911952901E-2</v>
      </c>
      <c r="AZ21" s="25">
        <v>1.0208465093227899E-2</v>
      </c>
      <c r="BA21" s="25">
        <v>38.403743267249801</v>
      </c>
      <c r="BB21" s="25">
        <v>1.30469134663822E-2</v>
      </c>
      <c r="BC21" s="25">
        <v>0</v>
      </c>
      <c r="BD21" s="25">
        <v>1.8923008541807901E-3</v>
      </c>
      <c r="BE21" s="25">
        <v>51.343896605069403</v>
      </c>
      <c r="BF21" s="25">
        <v>49.796089683768997</v>
      </c>
      <c r="BG21" s="25">
        <v>1.5478069213004999</v>
      </c>
      <c r="BH21" s="25">
        <v>0</v>
      </c>
      <c r="BI21" s="25">
        <v>0</v>
      </c>
      <c r="BJ21" s="25">
        <v>0.20372113102619599</v>
      </c>
      <c r="BK21" s="25">
        <v>0</v>
      </c>
      <c r="BL21" s="25">
        <v>2.1861041550510598</v>
      </c>
      <c r="BM21" s="25">
        <v>0</v>
      </c>
      <c r="BN21" s="25">
        <v>5.6818775411850903E-2</v>
      </c>
      <c r="BO21" s="25">
        <v>8.7444212468239595</v>
      </c>
      <c r="BP21" s="25">
        <v>5.3281407046904802E-2</v>
      </c>
      <c r="BQ21" s="25">
        <v>0</v>
      </c>
      <c r="BR21" s="25">
        <v>0.146902364137414</v>
      </c>
      <c r="BS21" s="25">
        <v>1.9918974296312199E-4</v>
      </c>
      <c r="BT21" s="25">
        <v>1.4907374839504599</v>
      </c>
      <c r="BU21" s="25">
        <v>9.1093764374863095</v>
      </c>
      <c r="BV21" s="25">
        <v>0</v>
      </c>
      <c r="BW21" s="25">
        <v>0</v>
      </c>
      <c r="BX21" s="25">
        <v>3.0515297578426899</v>
      </c>
      <c r="BY21" s="87">
        <v>0</v>
      </c>
      <c r="BZ21" s="25">
        <v>0.49811375568868499</v>
      </c>
      <c r="CA21" s="25">
        <v>60.998930244106703</v>
      </c>
      <c r="CB21" s="25">
        <v>4.2416710860873703</v>
      </c>
      <c r="CD21" s="34">
        <f t="shared" si="0"/>
        <v>7.9999978173218803E-3</v>
      </c>
      <c r="CE21" s="34">
        <f t="shared" si="12"/>
        <v>1.9247493230492636E-2</v>
      </c>
      <c r="CF21" s="22">
        <f t="shared" si="1"/>
        <v>-5.1308172446333572E-3</v>
      </c>
      <c r="CG21" s="22" t="str">
        <f t="shared" si="2"/>
        <v/>
      </c>
      <c r="CH21" s="22">
        <f t="shared" si="3"/>
        <v>-5.0094641062680637E-3</v>
      </c>
      <c r="CI21" s="22">
        <f t="shared" si="4"/>
        <v>-4.9251068975886452E-3</v>
      </c>
      <c r="CJ21" s="22">
        <f t="shared" si="5"/>
        <v>-4.9260789406356678E-3</v>
      </c>
      <c r="CK21" s="22">
        <f t="shared" si="6"/>
        <v>-4.2209647540086357E-3</v>
      </c>
      <c r="CL21" s="22">
        <f t="shared" si="7"/>
        <v>-4.4501092146864872E-3</v>
      </c>
      <c r="CM21" s="49">
        <f t="shared" si="8"/>
        <v>-4.9116271588546545E-4</v>
      </c>
      <c r="CN21" s="49">
        <f t="shared" si="9"/>
        <v>-5.5701887901114886E-4</v>
      </c>
      <c r="CO21" s="49">
        <f t="shared" si="10"/>
        <v>8.5621929938745024E-4</v>
      </c>
      <c r="CP21" s="49">
        <f t="shared" si="11"/>
        <v>-1.3377384949541154E-3</v>
      </c>
    </row>
    <row r="22" spans="1:94" x14ac:dyDescent="0.25">
      <c r="A22" s="25" t="s">
        <v>21</v>
      </c>
      <c r="B22" s="87">
        <v>633.98134263999998</v>
      </c>
      <c r="C22" s="87"/>
      <c r="D22" s="87">
        <v>2088.4634566999998</v>
      </c>
      <c r="E22" s="87">
        <v>55.784061756</v>
      </c>
      <c r="F22" s="87">
        <v>54.090795587999999</v>
      </c>
      <c r="G22" s="87">
        <v>2.7414914101000001</v>
      </c>
      <c r="H22" s="87">
        <v>68.646646716000006</v>
      </c>
      <c r="I22" s="87"/>
      <c r="J22" s="87"/>
      <c r="K22" s="87"/>
      <c r="L22" s="87"/>
      <c r="M22" s="87"/>
      <c r="N22" s="28"/>
      <c r="O22" s="28"/>
      <c r="P22" s="25"/>
      <c r="Q22" s="25" t="s">
        <v>129</v>
      </c>
      <c r="R22" s="87">
        <v>0</v>
      </c>
      <c r="S22" s="25">
        <v>1.80530277275772</v>
      </c>
      <c r="T22" s="25">
        <v>0.66819340734363197</v>
      </c>
      <c r="U22" s="25">
        <v>0.66819340734363197</v>
      </c>
      <c r="V22" s="25">
        <v>5.3087813038525704</v>
      </c>
      <c r="W22" s="87">
        <v>0</v>
      </c>
      <c r="X22" s="25">
        <v>0.323658958616797</v>
      </c>
      <c r="Y22" s="25">
        <v>1.6614551451128201</v>
      </c>
      <c r="Z22" s="25">
        <v>630.73179731587197</v>
      </c>
      <c r="AA22" s="25">
        <v>15.902491082850201</v>
      </c>
      <c r="AB22" s="25">
        <v>0.120833111680947</v>
      </c>
      <c r="AC22" s="25">
        <v>2.7762822136325598</v>
      </c>
      <c r="AD22" s="25">
        <v>0</v>
      </c>
      <c r="AE22" s="87">
        <v>0</v>
      </c>
      <c r="AF22" s="25">
        <v>2.9201317908830702</v>
      </c>
      <c r="AG22" s="25">
        <v>2.9201317908830702</v>
      </c>
      <c r="AH22" s="25">
        <v>16.623658506478801</v>
      </c>
      <c r="AI22" s="25">
        <v>2.1986655383271301</v>
      </c>
      <c r="AJ22" s="25">
        <v>8.7747976909689704E-2</v>
      </c>
      <c r="AK22" s="87">
        <v>2.3009364878246901</v>
      </c>
      <c r="AL22" s="25">
        <v>0.235452988873559</v>
      </c>
      <c r="AM22" s="25">
        <v>0</v>
      </c>
      <c r="AN22" s="25">
        <v>0.186305253810857</v>
      </c>
      <c r="AO22" s="25">
        <v>1.03595269011282</v>
      </c>
      <c r="AP22" s="25">
        <v>0</v>
      </c>
      <c r="AQ22" s="87">
        <v>70.269266448409098</v>
      </c>
      <c r="AR22" s="25">
        <v>1870.16064318964</v>
      </c>
      <c r="AS22" s="25">
        <v>191.17196537023801</v>
      </c>
      <c r="AT22" s="25">
        <v>2077.9562670663599</v>
      </c>
      <c r="AU22" s="25">
        <v>0</v>
      </c>
      <c r="AV22" s="25">
        <v>2.8010530044169601</v>
      </c>
      <c r="AW22" s="25">
        <v>0</v>
      </c>
      <c r="AX22" s="25">
        <v>24.432824143716001</v>
      </c>
      <c r="AY22" s="25">
        <v>3.1379448061861603E-2</v>
      </c>
      <c r="AZ22" s="25">
        <v>1.1033945372774001E-2</v>
      </c>
      <c r="BA22" s="25">
        <v>41.509152247887599</v>
      </c>
      <c r="BB22" s="25">
        <v>1.41019125746126E-2</v>
      </c>
      <c r="BC22" s="25">
        <v>0</v>
      </c>
      <c r="BD22" s="25">
        <v>2.0453174435203399E-3</v>
      </c>
      <c r="BE22" s="25">
        <v>55.507666119271903</v>
      </c>
      <c r="BF22" s="25">
        <v>53.822707325200099</v>
      </c>
      <c r="BG22" s="25">
        <v>1.6849587940717701</v>
      </c>
      <c r="BH22" s="25">
        <v>0</v>
      </c>
      <c r="BI22" s="25">
        <v>0</v>
      </c>
      <c r="BJ22" s="25">
        <v>0.22019447565821701</v>
      </c>
      <c r="BK22" s="25">
        <v>0</v>
      </c>
      <c r="BL22" s="25">
        <v>2.36287781367637</v>
      </c>
      <c r="BM22" s="25">
        <v>0</v>
      </c>
      <c r="BN22" s="25">
        <v>6.1413298059381498E-2</v>
      </c>
      <c r="BO22" s="25">
        <v>9.4515123990145309</v>
      </c>
      <c r="BP22" s="25">
        <v>5.9689398851735798E-2</v>
      </c>
      <c r="BQ22" s="25">
        <v>0</v>
      </c>
      <c r="BR22" s="25">
        <v>0.15878117171249501</v>
      </c>
      <c r="BS22" s="25">
        <v>2.15295738686155E-4</v>
      </c>
      <c r="BT22" s="25">
        <v>2.7311817206854099</v>
      </c>
      <c r="BU22" s="25">
        <v>10.204928319763299</v>
      </c>
      <c r="BV22" s="25">
        <v>0</v>
      </c>
      <c r="BW22" s="25">
        <v>0</v>
      </c>
      <c r="BX22" s="25">
        <v>3.4185264568039999</v>
      </c>
      <c r="BY22" s="87">
        <v>0</v>
      </c>
      <c r="BZ22" s="25">
        <v>0.55802020097666905</v>
      </c>
      <c r="CA22" s="25">
        <v>68.335066268732405</v>
      </c>
      <c r="CB22" s="25">
        <v>4.7518036699561197</v>
      </c>
      <c r="CD22" s="34">
        <f t="shared" si="0"/>
        <v>8.0000040279711634E-3</v>
      </c>
      <c r="CE22" s="34">
        <f t="shared" si="12"/>
        <v>1.9247502431520777E-2</v>
      </c>
      <c r="CF22" s="22">
        <f t="shared" si="1"/>
        <v>-5.1256166476388396E-3</v>
      </c>
      <c r="CG22" s="22" t="str">
        <f t="shared" si="2"/>
        <v/>
      </c>
      <c r="CH22" s="22">
        <f t="shared" si="3"/>
        <v>-5.0310622385715039E-3</v>
      </c>
      <c r="CI22" s="22">
        <f t="shared" si="4"/>
        <v>-4.9547420540485901E-3</v>
      </c>
      <c r="CJ22" s="22">
        <f t="shared" si="5"/>
        <v>-4.9562639980724353E-3</v>
      </c>
      <c r="CK22" s="22">
        <f t="shared" si="6"/>
        <v>-3.7606134298316641E-3</v>
      </c>
      <c r="CL22" s="22">
        <f t="shared" si="7"/>
        <v>-4.5389026583723766E-3</v>
      </c>
      <c r="CM22" s="49">
        <f t="shared" si="8"/>
        <v>-4.9145127060059343E-4</v>
      </c>
      <c r="CN22" s="49">
        <f t="shared" si="9"/>
        <v>-5.5867248733548855E-4</v>
      </c>
      <c r="CO22" s="49">
        <f t="shared" si="10"/>
        <v>8.5610514627187484E-4</v>
      </c>
      <c r="CP22" s="49">
        <f t="shared" si="11"/>
        <v>-1.3372863907585785E-3</v>
      </c>
    </row>
    <row r="23" spans="1:94" x14ac:dyDescent="0.25">
      <c r="A23" s="25" t="s">
        <v>22</v>
      </c>
      <c r="B23" s="87">
        <v>627.51714099000003</v>
      </c>
      <c r="C23" s="87"/>
      <c r="D23" s="87">
        <v>2053.9838762999998</v>
      </c>
      <c r="E23" s="87">
        <v>54.834145198999998</v>
      </c>
      <c r="F23" s="87">
        <v>53.160632634000002</v>
      </c>
      <c r="G23" s="87">
        <v>3.5498111359000002</v>
      </c>
      <c r="H23" s="87">
        <v>63.816886294</v>
      </c>
      <c r="I23" s="87"/>
      <c r="J23" s="87"/>
      <c r="K23" s="87"/>
      <c r="L23" s="87"/>
      <c r="M23" s="87"/>
      <c r="N23" s="28"/>
      <c r="O23" s="28"/>
      <c r="P23" s="25"/>
      <c r="Q23" s="25" t="s">
        <v>22</v>
      </c>
      <c r="R23" s="87">
        <v>0</v>
      </c>
      <c r="S23" s="25">
        <v>1.68300588902688</v>
      </c>
      <c r="T23" s="25">
        <v>0.62292742781932198</v>
      </c>
      <c r="U23" s="25">
        <v>0.62292742781932198</v>
      </c>
      <c r="V23" s="25">
        <v>4.9491446636968197</v>
      </c>
      <c r="W23" s="87">
        <v>0</v>
      </c>
      <c r="X23" s="25">
        <v>0.30173337807610201</v>
      </c>
      <c r="Y23" s="25">
        <v>1.5489019326100399</v>
      </c>
      <c r="Z23" s="25">
        <v>626.48775314935699</v>
      </c>
      <c r="AA23" s="25">
        <v>14.8252002833711</v>
      </c>
      <c r="AB23" s="25">
        <v>0.112647318913096</v>
      </c>
      <c r="AC23" s="25">
        <v>2.58820852408846</v>
      </c>
      <c r="AD23" s="25">
        <v>0</v>
      </c>
      <c r="AE23" s="87">
        <v>0</v>
      </c>
      <c r="AF23" s="25">
        <v>2.7223115479901998</v>
      </c>
      <c r="AG23" s="25">
        <v>2.7223115479901998</v>
      </c>
      <c r="AH23" s="25">
        <v>16.4046309430645</v>
      </c>
      <c r="AI23" s="25">
        <v>2.0497182976451902</v>
      </c>
      <c r="AJ23" s="25">
        <v>8.1803627366463502E-2</v>
      </c>
      <c r="AK23" s="87">
        <v>2.14506244700075</v>
      </c>
      <c r="AL23" s="25">
        <v>0.21950260328757901</v>
      </c>
      <c r="AM23" s="25">
        <v>0</v>
      </c>
      <c r="AN23" s="25">
        <v>0.173684248632831</v>
      </c>
      <c r="AO23" s="25">
        <v>1.0214657514871801</v>
      </c>
      <c r="AP23" s="25">
        <v>0</v>
      </c>
      <c r="AQ23" s="87">
        <v>65.508974363773603</v>
      </c>
      <c r="AR23" s="25">
        <v>1845.52100329524</v>
      </c>
      <c r="AS23" s="25">
        <v>188.65322294339001</v>
      </c>
      <c r="AT23" s="25">
        <v>2050.5788571817002</v>
      </c>
      <c r="AU23" s="25">
        <v>0</v>
      </c>
      <c r="AV23" s="25">
        <v>2.6113002830313499</v>
      </c>
      <c r="AW23" s="25">
        <v>0</v>
      </c>
      <c r="AX23" s="25">
        <v>22.777676332771598</v>
      </c>
      <c r="AY23" s="25">
        <v>3.0940642487254501E-2</v>
      </c>
      <c r="AZ23" s="25">
        <v>1.08796457852587E-2</v>
      </c>
      <c r="BA23" s="25">
        <v>40.928693662152703</v>
      </c>
      <c r="BB23" s="25">
        <v>1.3904716552301801E-2</v>
      </c>
      <c r="BC23" s="25">
        <v>0</v>
      </c>
      <c r="BD23" s="25">
        <v>2.0167117677320498E-3</v>
      </c>
      <c r="BE23" s="25">
        <v>54.740773186101102</v>
      </c>
      <c r="BF23" s="25">
        <v>53.070061136993203</v>
      </c>
      <c r="BG23" s="25">
        <v>1.6707120491079499</v>
      </c>
      <c r="BH23" s="25">
        <v>0</v>
      </c>
      <c r="BI23" s="25">
        <v>0</v>
      </c>
      <c r="BJ23" s="25">
        <v>0.21711523779383399</v>
      </c>
      <c r="BK23" s="25">
        <v>0</v>
      </c>
      <c r="BL23" s="25">
        <v>2.3298357477581702</v>
      </c>
      <c r="BM23" s="25">
        <v>0</v>
      </c>
      <c r="BN23" s="25">
        <v>6.0554506583772802E-2</v>
      </c>
      <c r="BO23" s="25">
        <v>9.3193472487971007</v>
      </c>
      <c r="BP23" s="25">
        <v>5.5645892182839503E-2</v>
      </c>
      <c r="BQ23" s="25">
        <v>0</v>
      </c>
      <c r="BR23" s="25">
        <v>0.15656073145389299</v>
      </c>
      <c r="BS23" s="25">
        <v>2.1228586119479399E-4</v>
      </c>
      <c r="BT23" s="25">
        <v>3.5437520666166198</v>
      </c>
      <c r="BU23" s="25">
        <v>9.5136067607391706</v>
      </c>
      <c r="BV23" s="25">
        <v>0</v>
      </c>
      <c r="BW23" s="25">
        <v>0</v>
      </c>
      <c r="BX23" s="25">
        <v>3.1869445125762499</v>
      </c>
      <c r="BY23" s="87">
        <v>0</v>
      </c>
      <c r="BZ23" s="25">
        <v>0.52021800918550798</v>
      </c>
      <c r="CA23" s="25">
        <v>63.705811070729702</v>
      </c>
      <c r="CB23" s="25">
        <v>4.4298995692264604</v>
      </c>
      <c r="CD23" s="34">
        <f t="shared" si="0"/>
        <v>8.0000000417496248E-3</v>
      </c>
      <c r="CE23" s="34">
        <f t="shared" si="12"/>
        <v>1.9247495284590008E-2</v>
      </c>
      <c r="CF23" s="22">
        <f t="shared" si="1"/>
        <v>-1.6404139001191739E-3</v>
      </c>
      <c r="CG23" s="22" t="str">
        <f t="shared" si="2"/>
        <v/>
      </c>
      <c r="CH23" s="22">
        <f t="shared" si="3"/>
        <v>-1.6577633143028028E-3</v>
      </c>
      <c r="CI23" s="22">
        <f t="shared" si="4"/>
        <v>-1.7028078501094138E-3</v>
      </c>
      <c r="CJ23" s="22">
        <f t="shared" si="5"/>
        <v>-1.7037324899868121E-3</v>
      </c>
      <c r="CK23" s="22">
        <f t="shared" si="6"/>
        <v>-1.706870887327987E-3</v>
      </c>
      <c r="CL23" s="22">
        <f t="shared" si="7"/>
        <v>-1.7405302847052415E-3</v>
      </c>
      <c r="CM23" s="49">
        <f t="shared" si="8"/>
        <v>-4.9182475661321205E-4</v>
      </c>
      <c r="CN23" s="49">
        <f t="shared" si="9"/>
        <v>-5.5799788709941104E-4</v>
      </c>
      <c r="CO23" s="49">
        <f t="shared" si="10"/>
        <v>8.5597529448564553E-4</v>
      </c>
      <c r="CP23" s="49">
        <f t="shared" si="11"/>
        <v>-1.3375102598600264E-3</v>
      </c>
    </row>
    <row r="24" spans="1:94" x14ac:dyDescent="0.25">
      <c r="A24" s="25" t="s">
        <v>23</v>
      </c>
      <c r="B24" s="87">
        <v>104.60103195000001</v>
      </c>
      <c r="C24" s="87"/>
      <c r="D24" s="87">
        <v>370.95912139000001</v>
      </c>
      <c r="E24" s="87">
        <v>10.662149509000001</v>
      </c>
      <c r="F24" s="87">
        <v>10.329700931</v>
      </c>
      <c r="G24" s="87">
        <v>1.3491619699999999</v>
      </c>
      <c r="H24" s="87">
        <v>14.854331216</v>
      </c>
      <c r="I24" s="87"/>
      <c r="J24" s="87"/>
      <c r="K24" s="87"/>
      <c r="L24" s="87"/>
      <c r="M24" s="87"/>
      <c r="N24" s="28"/>
      <c r="O24" s="28"/>
      <c r="P24" s="25"/>
      <c r="Q24" s="25" t="s">
        <v>23</v>
      </c>
      <c r="R24" s="87">
        <v>0</v>
      </c>
      <c r="S24" s="25">
        <v>0.39235118906266198</v>
      </c>
      <c r="T24" s="25">
        <v>0.14522015185258999</v>
      </c>
      <c r="U24" s="25">
        <v>0.14522015185258999</v>
      </c>
      <c r="V24" s="25">
        <v>1.1537709580961899</v>
      </c>
      <c r="W24" s="87">
        <v>0</v>
      </c>
      <c r="X24" s="25">
        <v>7.0341574309879307E-2</v>
      </c>
      <c r="Y24" s="25">
        <v>0.361088097819452</v>
      </c>
      <c r="Z24" s="25">
        <v>104.56967261628</v>
      </c>
      <c r="AA24" s="25">
        <v>3.4561275080502298</v>
      </c>
      <c r="AB24" s="25">
        <v>2.6260996261847198E-2</v>
      </c>
      <c r="AC24" s="25">
        <v>0.60337669518100401</v>
      </c>
      <c r="AD24" s="25">
        <v>0</v>
      </c>
      <c r="AE24" s="87">
        <v>0</v>
      </c>
      <c r="AF24" s="25">
        <v>0.63463997609896505</v>
      </c>
      <c r="AG24" s="25">
        <v>0.63463997609896505</v>
      </c>
      <c r="AH24" s="25">
        <v>2.96686272231132</v>
      </c>
      <c r="AI24" s="25">
        <v>0.47784128704260898</v>
      </c>
      <c r="AJ24" s="25">
        <v>1.9070371585671E-2</v>
      </c>
      <c r="AK24" s="87">
        <v>0.50006811643411497</v>
      </c>
      <c r="AL24" s="25">
        <v>5.11716211363724E-2</v>
      </c>
      <c r="AM24" s="25">
        <v>0</v>
      </c>
      <c r="AN24" s="25">
        <v>4.0489957126963398E-2</v>
      </c>
      <c r="AO24" s="25">
        <v>0.19876173078479001</v>
      </c>
      <c r="AP24" s="25">
        <v>0</v>
      </c>
      <c r="AQ24" s="87">
        <v>15.271797319179599</v>
      </c>
      <c r="AR24" s="25">
        <v>333.77204120151902</v>
      </c>
      <c r="AS24" s="25">
        <v>34.118915491327499</v>
      </c>
      <c r="AT24" s="25">
        <v>370.857819415157</v>
      </c>
      <c r="AU24" s="25">
        <v>0</v>
      </c>
      <c r="AV24" s="25">
        <v>0.60876052031504002</v>
      </c>
      <c r="AW24" s="25">
        <v>0</v>
      </c>
      <c r="AX24" s="25">
        <v>5.3100502579506896</v>
      </c>
      <c r="AY24" s="25">
        <v>6.0205812937824104E-3</v>
      </c>
      <c r="AZ24" s="25">
        <v>2.11701068690509E-3</v>
      </c>
      <c r="BA24" s="25">
        <v>7.9641033438604003</v>
      </c>
      <c r="BB24" s="25">
        <v>2.7056457525201499E-3</v>
      </c>
      <c r="BC24" s="25">
        <v>0</v>
      </c>
      <c r="BD24" s="25">
        <v>3.92421720817694E-4</v>
      </c>
      <c r="BE24" s="25">
        <v>10.658984190115101</v>
      </c>
      <c r="BF24" s="25">
        <v>10.326628193047201</v>
      </c>
      <c r="BG24" s="25">
        <v>0.33235599706785202</v>
      </c>
      <c r="BH24" s="25">
        <v>0</v>
      </c>
      <c r="BI24" s="25">
        <v>0</v>
      </c>
      <c r="BJ24" s="25">
        <v>4.2247348908987598E-2</v>
      </c>
      <c r="BK24" s="25">
        <v>0</v>
      </c>
      <c r="BL24" s="25">
        <v>0.45335081367086</v>
      </c>
      <c r="BM24" s="25">
        <v>0</v>
      </c>
      <c r="BN24" s="25">
        <v>1.1782984702128E-2</v>
      </c>
      <c r="BO24" s="25">
        <v>1.8134023985184899</v>
      </c>
      <c r="BP24" s="25">
        <v>1.29724092997975E-2</v>
      </c>
      <c r="BQ24" s="25">
        <v>0</v>
      </c>
      <c r="BR24" s="25">
        <v>3.04643363812232E-2</v>
      </c>
      <c r="BS24" s="25">
        <v>4.1307551172032097E-5</v>
      </c>
      <c r="BT24" s="25">
        <v>1.34835124520797</v>
      </c>
      <c r="BU24" s="25">
        <v>2.2178615398858099</v>
      </c>
      <c r="BV24" s="25">
        <v>0</v>
      </c>
      <c r="BW24" s="25">
        <v>0</v>
      </c>
      <c r="BX24" s="25">
        <v>0.74295731892722405</v>
      </c>
      <c r="BY24" s="87">
        <v>0</v>
      </c>
      <c r="BZ24" s="25">
        <v>0.121276014269018</v>
      </c>
      <c r="CA24" s="25">
        <v>14.8514323562448</v>
      </c>
      <c r="CB24" s="25">
        <v>1.0327216508906201</v>
      </c>
      <c r="CD24" s="34">
        <f t="shared" si="0"/>
        <v>8.0000004502805526E-3</v>
      </c>
      <c r="CE24" s="34">
        <f t="shared" si="12"/>
        <v>1.924749560738654E-2</v>
      </c>
      <c r="CF24" s="22">
        <f t="shared" si="1"/>
        <v>-2.9979946789621185E-4</v>
      </c>
      <c r="CG24" s="22" t="str">
        <f t="shared" si="2"/>
        <v/>
      </c>
      <c r="CH24" s="22">
        <f t="shared" si="3"/>
        <v>-2.7308123456683893E-4</v>
      </c>
      <c r="CI24" s="22">
        <f t="shared" si="4"/>
        <v>-2.9687436686458339E-4</v>
      </c>
      <c r="CJ24" s="22">
        <f t="shared" si="5"/>
        <v>-2.9746630355748023E-4</v>
      </c>
      <c r="CK24" s="22">
        <f t="shared" si="6"/>
        <v>-6.0090990559860398E-4</v>
      </c>
      <c r="CL24" s="22">
        <f t="shared" si="7"/>
        <v>-1.951524920945612E-4</v>
      </c>
      <c r="CM24" s="49">
        <f t="shared" si="8"/>
        <v>-4.9150058823523078E-4</v>
      </c>
      <c r="CN24" s="49">
        <f t="shared" si="9"/>
        <v>-5.5929385880676668E-4</v>
      </c>
      <c r="CO24" s="49">
        <f t="shared" si="10"/>
        <v>8.5668348197321927E-4</v>
      </c>
      <c r="CP24" s="49">
        <f t="shared" si="11"/>
        <v>-1.3430508703486245E-3</v>
      </c>
    </row>
    <row r="25" spans="1:94" x14ac:dyDescent="0.25">
      <c r="A25" s="25" t="s">
        <v>24</v>
      </c>
      <c r="B25" s="87">
        <v>502.79063587000002</v>
      </c>
      <c r="C25" s="87"/>
      <c r="D25" s="87">
        <v>1776.4240367</v>
      </c>
      <c r="E25" s="87">
        <v>50.293246940000003</v>
      </c>
      <c r="F25" s="87">
        <v>48.744442333999999</v>
      </c>
      <c r="G25" s="87">
        <v>4.5133879937000003</v>
      </c>
      <c r="H25" s="87">
        <v>70.998169782999994</v>
      </c>
      <c r="I25" s="87"/>
      <c r="J25" s="87"/>
      <c r="K25" s="87"/>
      <c r="L25" s="87"/>
      <c r="M25" s="87"/>
      <c r="N25" s="28"/>
      <c r="O25" s="28"/>
      <c r="P25" s="25"/>
      <c r="Q25" s="25" t="s">
        <v>24</v>
      </c>
      <c r="R25" s="87">
        <v>0</v>
      </c>
      <c r="S25" s="25">
        <v>1.8693299904719001</v>
      </c>
      <c r="T25" s="25">
        <v>0.69189129923526005</v>
      </c>
      <c r="U25" s="25">
        <v>0.69189129923526005</v>
      </c>
      <c r="V25" s="25">
        <v>5.4970600788472002</v>
      </c>
      <c r="W25" s="87">
        <v>0</v>
      </c>
      <c r="X25" s="25">
        <v>0.33513755968250702</v>
      </c>
      <c r="Y25" s="25">
        <v>1.7203788335022501</v>
      </c>
      <c r="Z25" s="25">
        <v>500.51639811063802</v>
      </c>
      <c r="AA25" s="25">
        <v>16.466483853559598</v>
      </c>
      <c r="AB25" s="25">
        <v>0.125118318935976</v>
      </c>
      <c r="AC25" s="25">
        <v>2.8747458932619501</v>
      </c>
      <c r="AD25" s="25">
        <v>0</v>
      </c>
      <c r="AE25" s="87">
        <v>0</v>
      </c>
      <c r="AF25" s="25">
        <v>3.0236975880774</v>
      </c>
      <c r="AG25" s="25">
        <v>3.0236975880774</v>
      </c>
      <c r="AH25" s="25">
        <v>14.1518325357672</v>
      </c>
      <c r="AI25" s="25">
        <v>2.27664177427223</v>
      </c>
      <c r="AJ25" s="25">
        <v>9.0859999514593795E-2</v>
      </c>
      <c r="AK25" s="87">
        <v>2.38254026670658</v>
      </c>
      <c r="AL25" s="25">
        <v>0.24380337196903601</v>
      </c>
      <c r="AM25" s="25">
        <v>0</v>
      </c>
      <c r="AN25" s="25">
        <v>0.192912313436822</v>
      </c>
      <c r="AO25" s="25">
        <v>0.93445719001967598</v>
      </c>
      <c r="AP25" s="25">
        <v>0</v>
      </c>
      <c r="AQ25" s="87">
        <v>72.761414281761702</v>
      </c>
      <c r="AR25" s="25">
        <v>1592.0805819683901</v>
      </c>
      <c r="AS25" s="25">
        <v>162.74598771518399</v>
      </c>
      <c r="AT25" s="25">
        <v>1768.9784022193401</v>
      </c>
      <c r="AU25" s="25">
        <v>0</v>
      </c>
      <c r="AV25" s="25">
        <v>2.9003948398506898</v>
      </c>
      <c r="AW25" s="25">
        <v>0</v>
      </c>
      <c r="AX25" s="25">
        <v>25.299371667296001</v>
      </c>
      <c r="AY25" s="25">
        <v>2.8305125783605299E-2</v>
      </c>
      <c r="AZ25" s="25">
        <v>9.9529134069676999E-3</v>
      </c>
      <c r="BA25" s="25">
        <v>37.442380977529297</v>
      </c>
      <c r="BB25" s="25">
        <v>1.27203051265177E-2</v>
      </c>
      <c r="BC25" s="25">
        <v>0</v>
      </c>
      <c r="BD25" s="25">
        <v>1.8449296663855699E-3</v>
      </c>
      <c r="BE25" s="25">
        <v>50.092259858042503</v>
      </c>
      <c r="BF25" s="25">
        <v>48.549542619662198</v>
      </c>
      <c r="BG25" s="25">
        <v>1.5427172383802601</v>
      </c>
      <c r="BH25" s="25">
        <v>0</v>
      </c>
      <c r="BI25" s="25">
        <v>0</v>
      </c>
      <c r="BJ25" s="25">
        <v>0.198621355655131</v>
      </c>
      <c r="BK25" s="25">
        <v>0</v>
      </c>
      <c r="BL25" s="25">
        <v>2.1313817056058002</v>
      </c>
      <c r="BM25" s="25">
        <v>0</v>
      </c>
      <c r="BN25" s="25">
        <v>5.5396461104405298E-2</v>
      </c>
      <c r="BO25" s="25">
        <v>8.5255197959622304</v>
      </c>
      <c r="BP25" s="25">
        <v>6.1806302973520903E-2</v>
      </c>
      <c r="BQ25" s="25">
        <v>0</v>
      </c>
      <c r="BR25" s="25">
        <v>0.14322484688349099</v>
      </c>
      <c r="BS25" s="25">
        <v>1.94202938320188E-4</v>
      </c>
      <c r="BT25" s="25">
        <v>4.5004702960511898</v>
      </c>
      <c r="BU25" s="25">
        <v>10.5668519242569</v>
      </c>
      <c r="BV25" s="25">
        <v>0</v>
      </c>
      <c r="BW25" s="25">
        <v>0</v>
      </c>
      <c r="BX25" s="25">
        <v>3.53976753415381</v>
      </c>
      <c r="BY25" s="87">
        <v>0</v>
      </c>
      <c r="BZ25" s="25">
        <v>0.57781068518414602</v>
      </c>
      <c r="CA25" s="25">
        <v>70.758619039115402</v>
      </c>
      <c r="CB25" s="25">
        <v>4.92033017679476</v>
      </c>
      <c r="CD25" s="34">
        <f t="shared" si="0"/>
        <v>8.00000300626196E-3</v>
      </c>
      <c r="CE25" s="34">
        <f t="shared" si="12"/>
        <v>1.9247497290349917E-2</v>
      </c>
      <c r="CF25" s="22">
        <f t="shared" si="1"/>
        <v>-4.5232301421580471E-3</v>
      </c>
      <c r="CG25" s="22" t="str">
        <f t="shared" si="2"/>
        <v/>
      </c>
      <c r="CH25" s="22">
        <f t="shared" si="3"/>
        <v>-4.1913610302703463E-3</v>
      </c>
      <c r="CI25" s="22">
        <f t="shared" si="4"/>
        <v>-3.996303563324876E-3</v>
      </c>
      <c r="CJ25" s="22">
        <f t="shared" si="5"/>
        <v>-3.998398689276937E-3</v>
      </c>
      <c r="CK25" s="22">
        <f t="shared" si="6"/>
        <v>-2.8620844622358412E-3</v>
      </c>
      <c r="CL25" s="22">
        <f t="shared" si="7"/>
        <v>-3.3740411142535007E-3</v>
      </c>
      <c r="CM25" s="49">
        <f t="shared" si="8"/>
        <v>-4.915563506827388E-4</v>
      </c>
      <c r="CN25" s="49">
        <f t="shared" si="9"/>
        <v>-5.5926605645364492E-4</v>
      </c>
      <c r="CO25" s="49">
        <f t="shared" si="10"/>
        <v>8.5650293588070755E-4</v>
      </c>
      <c r="CP25" s="49">
        <f t="shared" si="11"/>
        <v>-1.3393133535298367E-3</v>
      </c>
    </row>
    <row r="26" spans="1:94" s="27" customFormat="1" x14ac:dyDescent="0.25">
      <c r="A26" s="25" t="s">
        <v>25</v>
      </c>
      <c r="B26" s="87">
        <v>346.09475133000001</v>
      </c>
      <c r="C26" s="87"/>
      <c r="D26" s="87">
        <v>1301.8602235000001</v>
      </c>
      <c r="E26" s="87">
        <v>37.744909378000003</v>
      </c>
      <c r="F26" s="87">
        <v>36.595896482999997</v>
      </c>
      <c r="G26" s="87">
        <v>2.0532523998999999</v>
      </c>
      <c r="H26" s="87">
        <v>60.806720214000002</v>
      </c>
      <c r="I26" s="87"/>
      <c r="J26" s="87"/>
      <c r="K26" s="87"/>
      <c r="L26" s="87"/>
      <c r="M26" s="87"/>
      <c r="N26" s="28"/>
      <c r="O26" s="28"/>
      <c r="P26" s="25"/>
      <c r="Q26" s="25" t="s">
        <v>25</v>
      </c>
      <c r="R26" s="87">
        <v>0</v>
      </c>
      <c r="S26" s="25">
        <v>1.6046037486553899</v>
      </c>
      <c r="T26" s="25">
        <v>0.59390891097376297</v>
      </c>
      <c r="U26" s="25">
        <v>0.59390891097376297</v>
      </c>
      <c r="V26" s="25">
        <v>4.71859120780287</v>
      </c>
      <c r="W26" s="87">
        <v>0</v>
      </c>
      <c r="X26" s="25">
        <v>0.28767721712382499</v>
      </c>
      <c r="Y26" s="25">
        <v>1.4767470961806299</v>
      </c>
      <c r="Z26" s="25">
        <v>345.53559324547899</v>
      </c>
      <c r="AA26" s="25">
        <v>14.1345720824329</v>
      </c>
      <c r="AB26" s="25">
        <v>0.107399780437098</v>
      </c>
      <c r="AC26" s="25">
        <v>2.4676384341611901</v>
      </c>
      <c r="AD26" s="25">
        <v>0</v>
      </c>
      <c r="AE26" s="87">
        <v>0</v>
      </c>
      <c r="AF26" s="25">
        <v>2.5954940399839499</v>
      </c>
      <c r="AG26" s="25">
        <v>2.5954940399839499</v>
      </c>
      <c r="AH26" s="25">
        <v>10.3995950978686</v>
      </c>
      <c r="AI26" s="25">
        <v>1.9542331035587199</v>
      </c>
      <c r="AJ26" s="25">
        <v>7.7992800677110494E-2</v>
      </c>
      <c r="AK26" s="87">
        <v>2.0451334243127102</v>
      </c>
      <c r="AL26" s="25">
        <v>0.209277139980621</v>
      </c>
      <c r="AM26" s="25">
        <v>0</v>
      </c>
      <c r="AN26" s="25">
        <v>0.16559297587711699</v>
      </c>
      <c r="AO26" s="25">
        <v>0.70337120497583105</v>
      </c>
      <c r="AP26" s="25">
        <v>0</v>
      </c>
      <c r="AQ26" s="87">
        <v>62.457272909935597</v>
      </c>
      <c r="AR26" s="25">
        <v>1169.9536587785201</v>
      </c>
      <c r="AS26" s="25">
        <v>119.595313271934</v>
      </c>
      <c r="AT26" s="25">
        <v>1299.9485671483301</v>
      </c>
      <c r="AU26" s="25">
        <v>0</v>
      </c>
      <c r="AV26" s="25">
        <v>2.4896531747522199</v>
      </c>
      <c r="AW26" s="25">
        <v>0</v>
      </c>
      <c r="AX26" s="25">
        <v>21.716559123722199</v>
      </c>
      <c r="AY26" s="25">
        <v>2.1305416938110701E-2</v>
      </c>
      <c r="AZ26" s="25">
        <v>7.4916149408334499E-3</v>
      </c>
      <c r="BA26" s="25">
        <v>28.183091459404601</v>
      </c>
      <c r="BB26" s="25">
        <v>9.5746506745592094E-3</v>
      </c>
      <c r="BC26" s="25">
        <v>0</v>
      </c>
      <c r="BD26" s="25">
        <v>1.3886883695166899E-3</v>
      </c>
      <c r="BE26" s="25">
        <v>37.690888315803001</v>
      </c>
      <c r="BF26" s="25">
        <v>36.543514498224503</v>
      </c>
      <c r="BG26" s="25">
        <v>1.1473738175785499</v>
      </c>
      <c r="BH26" s="25">
        <v>0</v>
      </c>
      <c r="BI26" s="25">
        <v>0</v>
      </c>
      <c r="BJ26" s="25">
        <v>0.14950345311044599</v>
      </c>
      <c r="BK26" s="25">
        <v>0</v>
      </c>
      <c r="BL26" s="25">
        <v>1.6043019573736299</v>
      </c>
      <c r="BM26" s="25">
        <v>0</v>
      </c>
      <c r="BN26" s="25">
        <v>4.1697223145223901E-2</v>
      </c>
      <c r="BO26" s="25">
        <v>6.4172077234522096</v>
      </c>
      <c r="BP26" s="25">
        <v>5.3053539099769002E-2</v>
      </c>
      <c r="BQ26" s="25">
        <v>0</v>
      </c>
      <c r="BR26" s="25">
        <v>0.107806132089926</v>
      </c>
      <c r="BS26" s="25">
        <v>1.4617872543086499E-4</v>
      </c>
      <c r="BT26" s="25">
        <v>2.0481158749247399</v>
      </c>
      <c r="BU26" s="25">
        <v>9.0704226728545692</v>
      </c>
      <c r="BV26" s="25">
        <v>0</v>
      </c>
      <c r="BW26" s="25">
        <v>0</v>
      </c>
      <c r="BX26" s="25">
        <v>3.0384808784957298</v>
      </c>
      <c r="BY26" s="87">
        <v>0</v>
      </c>
      <c r="BZ26" s="25">
        <v>0.49598367228492501</v>
      </c>
      <c r="CA26" s="25">
        <v>60.738102712456602</v>
      </c>
      <c r="CB26" s="25">
        <v>4.2235388864118404</v>
      </c>
      <c r="CD26" s="34">
        <f t="shared" si="0"/>
        <v>8.0000050468781031E-3</v>
      </c>
      <c r="CE26" s="34">
        <f t="shared" si="12"/>
        <v>1.9247497528186702E-2</v>
      </c>
      <c r="CF26" s="22">
        <f t="shared" si="1"/>
        <v>-1.6156213937721954E-3</v>
      </c>
      <c r="CG26" s="22" t="str">
        <f t="shared" si="2"/>
        <v/>
      </c>
      <c r="CH26" s="22">
        <f t="shared" si="3"/>
        <v>-1.4684036866343276E-3</v>
      </c>
      <c r="CI26" s="22">
        <f t="shared" si="4"/>
        <v>-1.4312145157378119E-3</v>
      </c>
      <c r="CJ26" s="22">
        <f t="shared" si="5"/>
        <v>-1.4313622512247177E-3</v>
      </c>
      <c r="CK26" s="22">
        <f t="shared" si="6"/>
        <v>-2.5016529753040225E-3</v>
      </c>
      <c r="CL26" s="22">
        <f t="shared" si="7"/>
        <v>-1.1284526003361378E-3</v>
      </c>
      <c r="CM26" s="49">
        <f t="shared" si="8"/>
        <v>-4.9132857662283528E-4</v>
      </c>
      <c r="CN26" s="49">
        <f t="shared" si="9"/>
        <v>-5.5813236528637399E-4</v>
      </c>
      <c r="CO26" s="49">
        <f t="shared" si="10"/>
        <v>8.5606324063748249E-4</v>
      </c>
      <c r="CP26" s="49">
        <f t="shared" si="11"/>
        <v>-1.3391098547476249E-3</v>
      </c>
    </row>
    <row r="27" spans="1:94" s="27" customFormat="1" x14ac:dyDescent="0.25">
      <c r="A27" s="25" t="s">
        <v>26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28"/>
      <c r="O27" s="28"/>
      <c r="P27" s="25"/>
      <c r="Q27" s="25"/>
      <c r="R27" s="87"/>
      <c r="S27" s="25"/>
      <c r="T27" s="25"/>
      <c r="U27" s="25"/>
      <c r="V27" s="25"/>
      <c r="W27" s="87"/>
      <c r="X27" s="25"/>
      <c r="Y27" s="25"/>
      <c r="Z27" s="25"/>
      <c r="AA27" s="25"/>
      <c r="AB27" s="25"/>
      <c r="AC27" s="25"/>
      <c r="AD27" s="25"/>
      <c r="AE27" s="87"/>
      <c r="AF27" s="25"/>
      <c r="AG27" s="25"/>
      <c r="AH27" s="25"/>
      <c r="AI27" s="25"/>
      <c r="AJ27" s="25"/>
      <c r="AK27" s="87"/>
      <c r="AL27" s="25"/>
      <c r="AM27" s="25"/>
      <c r="AN27" s="25"/>
      <c r="AO27" s="25"/>
      <c r="AP27" s="25"/>
      <c r="AQ27" s="87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87"/>
      <c r="BZ27" s="25"/>
      <c r="CA27" s="25"/>
      <c r="CB27" s="25"/>
      <c r="CD27" s="34" t="e">
        <f t="shared" si="0"/>
        <v>#DIV/0!</v>
      </c>
      <c r="CE27" s="34" t="e">
        <f t="shared" si="12"/>
        <v>#DIV/0!</v>
      </c>
      <c r="CF27" s="22" t="str">
        <f t="shared" si="1"/>
        <v/>
      </c>
      <c r="CG27" s="22" t="str">
        <f t="shared" si="2"/>
        <v/>
      </c>
      <c r="CH27" s="22" t="str">
        <f t="shared" si="3"/>
        <v/>
      </c>
      <c r="CI27" s="22" t="str">
        <f t="shared" si="4"/>
        <v/>
      </c>
      <c r="CJ27" s="22" t="str">
        <f t="shared" si="5"/>
        <v/>
      </c>
      <c r="CK27" s="22" t="str">
        <f t="shared" si="6"/>
        <v/>
      </c>
      <c r="CL27" s="22" t="str">
        <f t="shared" si="7"/>
        <v/>
      </c>
      <c r="CM27" s="49" t="e">
        <f t="shared" si="8"/>
        <v>#DIV/0!</v>
      </c>
      <c r="CN27" s="49" t="e">
        <f t="shared" si="9"/>
        <v>#DIV/0!</v>
      </c>
      <c r="CO27" s="49" t="e">
        <f t="shared" si="10"/>
        <v>#DIV/0!</v>
      </c>
      <c r="CP27" s="49" t="e">
        <f t="shared" si="11"/>
        <v>#DIV/0!</v>
      </c>
    </row>
    <row r="28" spans="1:94" s="27" customFormat="1" x14ac:dyDescent="0.25">
      <c r="A28" s="25" t="s">
        <v>27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28"/>
      <c r="O28" s="28"/>
      <c r="P28" s="25"/>
      <c r="Q28" s="25"/>
      <c r="R28" s="87"/>
      <c r="S28" s="25"/>
      <c r="T28" s="25"/>
      <c r="U28" s="25"/>
      <c r="V28" s="25"/>
      <c r="W28" s="87"/>
      <c r="X28" s="25"/>
      <c r="Y28" s="25"/>
      <c r="Z28" s="25"/>
      <c r="AA28" s="25"/>
      <c r="AB28" s="25"/>
      <c r="AC28" s="25"/>
      <c r="AD28" s="25"/>
      <c r="AE28" s="87"/>
      <c r="AF28" s="25"/>
      <c r="AG28" s="25"/>
      <c r="AH28" s="25"/>
      <c r="AI28" s="25"/>
      <c r="AJ28" s="25"/>
      <c r="AK28" s="87"/>
      <c r="AL28" s="25"/>
      <c r="AM28" s="25"/>
      <c r="AN28" s="25"/>
      <c r="AO28" s="25"/>
      <c r="AP28" s="25"/>
      <c r="AQ28" s="87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87"/>
      <c r="BZ28" s="25"/>
      <c r="CA28" s="25"/>
      <c r="CB28" s="25"/>
      <c r="CD28" s="34" t="e">
        <f t="shared" si="0"/>
        <v>#DIV/0!</v>
      </c>
      <c r="CE28" s="34" t="e">
        <f t="shared" si="12"/>
        <v>#DIV/0!</v>
      </c>
      <c r="CF28" s="22" t="str">
        <f t="shared" si="1"/>
        <v/>
      </c>
      <c r="CG28" s="22" t="str">
        <f t="shared" si="2"/>
        <v/>
      </c>
      <c r="CH28" s="22" t="str">
        <f t="shared" si="3"/>
        <v/>
      </c>
      <c r="CI28" s="22" t="str">
        <f t="shared" si="4"/>
        <v/>
      </c>
      <c r="CJ28" s="22" t="str">
        <f t="shared" si="5"/>
        <v/>
      </c>
      <c r="CK28" s="22" t="str">
        <f t="shared" si="6"/>
        <v/>
      </c>
      <c r="CL28" s="22" t="str">
        <f t="shared" si="7"/>
        <v/>
      </c>
      <c r="CM28" s="49" t="e">
        <f t="shared" si="8"/>
        <v>#DIV/0!</v>
      </c>
      <c r="CN28" s="49" t="e">
        <f t="shared" si="9"/>
        <v>#DIV/0!</v>
      </c>
      <c r="CO28" s="49" t="e">
        <f t="shared" si="10"/>
        <v>#DIV/0!</v>
      </c>
      <c r="CP28" s="49" t="e">
        <f t="shared" si="11"/>
        <v>#DIV/0!</v>
      </c>
    </row>
    <row r="29" spans="1:94" s="27" customFormat="1" x14ac:dyDescent="0.25">
      <c r="A29" s="25" t="s">
        <v>28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28"/>
      <c r="O29" s="28"/>
      <c r="P29" s="25"/>
      <c r="Q29" s="25"/>
      <c r="R29" s="87"/>
      <c r="S29" s="25"/>
      <c r="T29" s="25"/>
      <c r="U29" s="25"/>
      <c r="V29" s="25"/>
      <c r="W29" s="87"/>
      <c r="X29" s="25"/>
      <c r="Y29" s="25"/>
      <c r="Z29" s="25"/>
      <c r="AA29" s="25"/>
      <c r="AB29" s="25"/>
      <c r="AC29" s="25"/>
      <c r="AD29" s="25"/>
      <c r="AE29" s="87"/>
      <c r="AF29" s="25"/>
      <c r="AG29" s="25"/>
      <c r="AH29" s="25"/>
      <c r="AI29" s="25"/>
      <c r="AJ29" s="25"/>
      <c r="AK29" s="87"/>
      <c r="AL29" s="25"/>
      <c r="AM29" s="25"/>
      <c r="AN29" s="25"/>
      <c r="AO29" s="25"/>
      <c r="AP29" s="25"/>
      <c r="AQ29" s="87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87"/>
      <c r="BZ29" s="25"/>
      <c r="CA29" s="25"/>
      <c r="CB29" s="25"/>
      <c r="CD29" s="34" t="e">
        <f t="shared" si="0"/>
        <v>#DIV/0!</v>
      </c>
      <c r="CE29" s="34" t="e">
        <f t="shared" si="12"/>
        <v>#DIV/0!</v>
      </c>
      <c r="CF29" s="22" t="str">
        <f t="shared" si="1"/>
        <v/>
      </c>
      <c r="CG29" s="22" t="str">
        <f t="shared" si="2"/>
        <v/>
      </c>
      <c r="CH29" s="22" t="str">
        <f t="shared" si="3"/>
        <v/>
      </c>
      <c r="CI29" s="22" t="str">
        <f t="shared" si="4"/>
        <v/>
      </c>
      <c r="CJ29" s="22" t="str">
        <f t="shared" si="5"/>
        <v/>
      </c>
      <c r="CK29" s="22" t="str">
        <f t="shared" si="6"/>
        <v/>
      </c>
      <c r="CL29" s="22" t="str">
        <f t="shared" si="7"/>
        <v/>
      </c>
      <c r="CM29" s="49" t="e">
        <f t="shared" si="8"/>
        <v>#DIV/0!</v>
      </c>
      <c r="CN29" s="49" t="e">
        <f t="shared" si="9"/>
        <v>#DIV/0!</v>
      </c>
      <c r="CO29" s="49" t="e">
        <f t="shared" si="10"/>
        <v>#DIV/0!</v>
      </c>
      <c r="CP29" s="49" t="e">
        <f t="shared" si="11"/>
        <v>#DIV/0!</v>
      </c>
    </row>
    <row r="30" spans="1:94" s="27" customFormat="1" x14ac:dyDescent="0.25">
      <c r="A30" s="25" t="s">
        <v>29</v>
      </c>
      <c r="B30" s="87">
        <v>31.813226276000002</v>
      </c>
      <c r="C30" s="87"/>
      <c r="D30" s="87">
        <v>106.64391606</v>
      </c>
      <c r="E30" s="87">
        <v>2.8392836271999999</v>
      </c>
      <c r="F30" s="87">
        <v>2.7540993517999999</v>
      </c>
      <c r="G30" s="87">
        <v>4.1775763299999998E-2</v>
      </c>
      <c r="H30" s="87">
        <v>3.6316667974999999</v>
      </c>
      <c r="I30" s="87"/>
      <c r="J30" s="87"/>
      <c r="K30" s="87"/>
      <c r="L30" s="87"/>
      <c r="M30" s="87"/>
      <c r="N30" s="28"/>
      <c r="O30" s="28"/>
      <c r="P30" s="25"/>
      <c r="Q30" s="25" t="s">
        <v>29</v>
      </c>
      <c r="R30" s="87">
        <v>0</v>
      </c>
      <c r="S30" s="25">
        <v>9.5850066520391103E-2</v>
      </c>
      <c r="T30" s="25">
        <v>3.5476750992623499E-2</v>
      </c>
      <c r="U30" s="25">
        <v>3.5476750992623499E-2</v>
      </c>
      <c r="V30" s="25">
        <v>0.28186236856264102</v>
      </c>
      <c r="W30" s="87">
        <v>0</v>
      </c>
      <c r="X30" s="25">
        <v>1.7184208749526801E-2</v>
      </c>
      <c r="Y30" s="25">
        <v>8.8212553516956199E-2</v>
      </c>
      <c r="Z30" s="25">
        <v>31.7733047102851</v>
      </c>
      <c r="AA30" s="25">
        <v>0.84431939422887303</v>
      </c>
      <c r="AB30" s="25">
        <v>6.4154657182268196E-3</v>
      </c>
      <c r="AC30" s="25">
        <v>0.14740277072824901</v>
      </c>
      <c r="AD30" s="25">
        <v>0</v>
      </c>
      <c r="AE30" s="87">
        <v>0</v>
      </c>
      <c r="AF30" s="25">
        <v>0.15504030859662099</v>
      </c>
      <c r="AG30" s="25">
        <v>0.15504030859662099</v>
      </c>
      <c r="AH30" s="25">
        <v>0.85213432287791302</v>
      </c>
      <c r="AI30" s="25">
        <v>0.116734812907356</v>
      </c>
      <c r="AJ30" s="25">
        <v>4.6588773692557697E-3</v>
      </c>
      <c r="AK30" s="87">
        <v>0.122164888712891</v>
      </c>
      <c r="AL30" s="25">
        <v>1.2500991219907699E-2</v>
      </c>
      <c r="AM30" s="25">
        <v>0</v>
      </c>
      <c r="AN30" s="25">
        <v>9.8916008956980005E-3</v>
      </c>
      <c r="AO30" s="25">
        <v>5.2947010973505897E-2</v>
      </c>
      <c r="AP30" s="25">
        <v>0</v>
      </c>
      <c r="AQ30" s="87">
        <v>3.7308470079421499</v>
      </c>
      <c r="AR30" s="25">
        <v>95.864939324173093</v>
      </c>
      <c r="AS30" s="25">
        <v>9.7995146582009198</v>
      </c>
      <c r="AT30" s="25">
        <v>106.51658830525101</v>
      </c>
      <c r="AU30" s="25">
        <v>0</v>
      </c>
      <c r="AV30" s="25">
        <v>0.14871799859124599</v>
      </c>
      <c r="AW30" s="25">
        <v>0</v>
      </c>
      <c r="AX30" s="25">
        <v>1.2972273203458999</v>
      </c>
      <c r="AY30" s="25">
        <v>1.6037907670430999E-3</v>
      </c>
      <c r="AZ30" s="25">
        <v>5.6393990972072904E-4</v>
      </c>
      <c r="BA30" s="25">
        <v>2.1215157933607802</v>
      </c>
      <c r="BB30" s="25">
        <v>7.20743716000595E-4</v>
      </c>
      <c r="BC30" s="25">
        <v>0</v>
      </c>
      <c r="BD30" s="25">
        <v>1.04535151154395E-4</v>
      </c>
      <c r="BE30" s="25">
        <v>2.8359407843651501</v>
      </c>
      <c r="BF30" s="25">
        <v>2.7508562935501502</v>
      </c>
      <c r="BG30" s="25">
        <v>8.5084490814993599E-2</v>
      </c>
      <c r="BH30" s="25">
        <v>0</v>
      </c>
      <c r="BI30" s="25">
        <v>0</v>
      </c>
      <c r="BJ30" s="25">
        <v>1.1254041568147599E-2</v>
      </c>
      <c r="BK30" s="25">
        <v>0</v>
      </c>
      <c r="BL30" s="25">
        <v>0.120765689908893</v>
      </c>
      <c r="BM30" s="25">
        <v>0</v>
      </c>
      <c r="BN30" s="25">
        <v>3.1388080138009299E-3</v>
      </c>
      <c r="BO30" s="25">
        <v>0.48306271620452201</v>
      </c>
      <c r="BP30" s="25">
        <v>3.1691256507318699E-3</v>
      </c>
      <c r="BQ30" s="25">
        <v>0</v>
      </c>
      <c r="BR30" s="25">
        <v>8.1152312703583005E-3</v>
      </c>
      <c r="BS30" s="25">
        <v>1.1003679734563499E-5</v>
      </c>
      <c r="BT30" s="25">
        <v>4.1726729008967303E-2</v>
      </c>
      <c r="BU30" s="25">
        <v>0.54181636322783699</v>
      </c>
      <c r="BV30" s="25">
        <v>0</v>
      </c>
      <c r="BW30" s="25">
        <v>0</v>
      </c>
      <c r="BX30" s="25">
        <v>0.18150161628285</v>
      </c>
      <c r="BY30" s="87">
        <v>0</v>
      </c>
      <c r="BZ30" s="25">
        <v>2.96272694019411E-2</v>
      </c>
      <c r="CA30" s="25">
        <v>3.6281512544850201</v>
      </c>
      <c r="CB30" s="25">
        <v>0.25229064701734999</v>
      </c>
      <c r="CD30" s="34">
        <f t="shared" si="0"/>
        <v>8.000015175438217E-3</v>
      </c>
      <c r="CE30" s="34">
        <f t="shared" si="12"/>
        <v>1.9247465270232095E-2</v>
      </c>
      <c r="CF30" s="22">
        <f t="shared" si="1"/>
        <v>-1.2548732206082186E-3</v>
      </c>
      <c r="CG30" s="22" t="str">
        <f t="shared" si="2"/>
        <v/>
      </c>
      <c r="CH30" s="22">
        <f t="shared" si="3"/>
        <v>-1.193952355213143E-3</v>
      </c>
      <c r="CI30" s="22">
        <f t="shared" si="4"/>
        <v>-1.177354316710677E-3</v>
      </c>
      <c r="CJ30" s="22">
        <f t="shared" si="5"/>
        <v>-1.1775385836136042E-3</v>
      </c>
      <c r="CK30" s="22">
        <f t="shared" si="6"/>
        <v>-1.1737497333219129E-3</v>
      </c>
      <c r="CL30" s="22">
        <f t="shared" si="7"/>
        <v>-9.6802465947588216E-4</v>
      </c>
      <c r="CM30" s="49">
        <f t="shared" si="8"/>
        <v>-4.9170648086198821E-4</v>
      </c>
      <c r="CN30" s="49">
        <f t="shared" si="9"/>
        <v>-5.5834315666570091E-4</v>
      </c>
      <c r="CO30" s="49">
        <f t="shared" si="10"/>
        <v>8.570443376695328E-4</v>
      </c>
      <c r="CP30" s="49">
        <f t="shared" si="11"/>
        <v>-1.3379329452735021E-3</v>
      </c>
    </row>
    <row r="31" spans="1:94" x14ac:dyDescent="0.25">
      <c r="A31" s="25" t="s">
        <v>30</v>
      </c>
      <c r="B31" s="87">
        <v>1376.5821481</v>
      </c>
      <c r="C31" s="87"/>
      <c r="D31" s="87">
        <v>4593.4312276999999</v>
      </c>
      <c r="E31" s="87">
        <v>123.92268848000001</v>
      </c>
      <c r="F31" s="87">
        <v>120.15137694000001</v>
      </c>
      <c r="G31" s="87">
        <v>6.9874728477000003</v>
      </c>
      <c r="H31" s="87">
        <v>156.43944411999999</v>
      </c>
      <c r="I31" s="87"/>
      <c r="J31" s="87"/>
      <c r="K31" s="87"/>
      <c r="L31" s="87"/>
      <c r="M31" s="87"/>
      <c r="N31" s="28"/>
      <c r="O31" s="28"/>
      <c r="P31" s="25"/>
      <c r="Q31" s="25" t="s">
        <v>30</v>
      </c>
      <c r="R31" s="87">
        <v>0</v>
      </c>
      <c r="S31" s="25">
        <v>4.1244578843183</v>
      </c>
      <c r="T31" s="25">
        <v>1.52657701257166</v>
      </c>
      <c r="U31" s="25">
        <v>1.52657701257166</v>
      </c>
      <c r="V31" s="25">
        <v>12.128621975781799</v>
      </c>
      <c r="W31" s="87">
        <v>0</v>
      </c>
      <c r="X31" s="25">
        <v>0.73944240069225697</v>
      </c>
      <c r="Y31" s="25">
        <v>3.79581549938555</v>
      </c>
      <c r="Z31" s="25">
        <v>1373.3287293215801</v>
      </c>
      <c r="AA31" s="25">
        <v>36.3313987702359</v>
      </c>
      <c r="AB31" s="25">
        <v>0.27605932804250899</v>
      </c>
      <c r="AC31" s="25">
        <v>6.3427905016993904</v>
      </c>
      <c r="AD31" s="25">
        <v>0</v>
      </c>
      <c r="AE31" s="87">
        <v>0</v>
      </c>
      <c r="AF31" s="25">
        <v>6.6714361540089602</v>
      </c>
      <c r="AG31" s="25">
        <v>6.6714361540089602</v>
      </c>
      <c r="AH31" s="25">
        <v>36.662730838250198</v>
      </c>
      <c r="AI31" s="25">
        <v>5.0231406078595899</v>
      </c>
      <c r="AJ31" s="25">
        <v>0.20047156762916599</v>
      </c>
      <c r="AK31" s="87">
        <v>5.2567982606021904</v>
      </c>
      <c r="AL31" s="25">
        <v>0.53792383757112405</v>
      </c>
      <c r="AM31" s="25">
        <v>0</v>
      </c>
      <c r="AN31" s="25">
        <v>0.42563875373110499</v>
      </c>
      <c r="AO31" s="25">
        <v>2.3072942112710102</v>
      </c>
      <c r="AP31" s="25">
        <v>0</v>
      </c>
      <c r="AQ31" s="87">
        <v>160.53954847677099</v>
      </c>
      <c r="AR31" s="25">
        <v>4124.55514630576</v>
      </c>
      <c r="AS31" s="25">
        <v>421.62126716369801</v>
      </c>
      <c r="AT31" s="25">
        <v>4582.8391443077098</v>
      </c>
      <c r="AU31" s="25">
        <v>0</v>
      </c>
      <c r="AV31" s="25">
        <v>6.3993817893130904</v>
      </c>
      <c r="AW31" s="25">
        <v>0</v>
      </c>
      <c r="AX31" s="25">
        <v>55.820077972107597</v>
      </c>
      <c r="AY31" s="25">
        <v>6.9889013422069393E-2</v>
      </c>
      <c r="AZ31" s="25">
        <v>2.4575017197484499E-2</v>
      </c>
      <c r="BA31" s="25">
        <v>92.449987571774102</v>
      </c>
      <c r="BB31" s="25">
        <v>3.1408070557383497E-2</v>
      </c>
      <c r="BC31" s="25">
        <v>0</v>
      </c>
      <c r="BD31" s="25">
        <v>4.5553676030578097E-3</v>
      </c>
      <c r="BE31" s="25">
        <v>123.637678810323</v>
      </c>
      <c r="BF31" s="25">
        <v>119.874983182485</v>
      </c>
      <c r="BG31" s="25">
        <v>3.7626956278377599</v>
      </c>
      <c r="BH31" s="25">
        <v>0</v>
      </c>
      <c r="BI31" s="25">
        <v>0</v>
      </c>
      <c r="BJ31" s="25">
        <v>0.49042138302771798</v>
      </c>
      <c r="BK31" s="25">
        <v>0</v>
      </c>
      <c r="BL31" s="25">
        <v>5.2626499286584298</v>
      </c>
      <c r="BM31" s="25">
        <v>0</v>
      </c>
      <c r="BN31" s="25">
        <v>0.136780785303107</v>
      </c>
      <c r="BO31" s="25">
        <v>21.0505961570131</v>
      </c>
      <c r="BP31" s="25">
        <v>0.136368374972929</v>
      </c>
      <c r="BQ31" s="25">
        <v>0</v>
      </c>
      <c r="BR31" s="25">
        <v>0.35364037542507798</v>
      </c>
      <c r="BS31" s="25">
        <v>4.7951250391595998E-4</v>
      </c>
      <c r="BT31" s="25">
        <v>6.9669696552178397</v>
      </c>
      <c r="BU31" s="25">
        <v>23.314516992830399</v>
      </c>
      <c r="BV31" s="25">
        <v>0</v>
      </c>
      <c r="BW31" s="25">
        <v>0</v>
      </c>
      <c r="BX31" s="25">
        <v>7.8100860802915797</v>
      </c>
      <c r="BY31" s="87">
        <v>0</v>
      </c>
      <c r="BZ31" s="25">
        <v>1.2748718153637599</v>
      </c>
      <c r="CA31" s="25">
        <v>156.120606332997</v>
      </c>
      <c r="CB31" s="25">
        <v>10.8561374217583</v>
      </c>
      <c r="CD31" s="34">
        <f t="shared" si="0"/>
        <v>8.0000038586971883E-3</v>
      </c>
      <c r="CE31" s="34">
        <f t="shared" si="12"/>
        <v>1.9247503941323851E-2</v>
      </c>
      <c r="CF31" s="22">
        <f t="shared" si="1"/>
        <v>-2.3634032904686392E-3</v>
      </c>
      <c r="CG31" s="22" t="str">
        <f t="shared" si="2"/>
        <v/>
      </c>
      <c r="CH31" s="22">
        <f t="shared" si="3"/>
        <v>-2.3059196638051537E-3</v>
      </c>
      <c r="CI31" s="22">
        <f t="shared" si="4"/>
        <v>-2.2998990190808153E-3</v>
      </c>
      <c r="CJ31" s="22">
        <f t="shared" si="5"/>
        <v>-2.3003794426178924E-3</v>
      </c>
      <c r="CK31" s="22">
        <f t="shared" si="6"/>
        <v>-2.9342786625510013E-3</v>
      </c>
      <c r="CL31" s="22">
        <f t="shared" si="7"/>
        <v>-2.0380907692207099E-3</v>
      </c>
      <c r="CM31" s="49">
        <f t="shared" si="8"/>
        <v>-4.9162932733873754E-4</v>
      </c>
      <c r="CN31" s="49">
        <f t="shared" si="9"/>
        <v>-5.5842348943722453E-4</v>
      </c>
      <c r="CO31" s="49">
        <f t="shared" si="10"/>
        <v>8.5673286338385846E-4</v>
      </c>
      <c r="CP31" s="49">
        <f t="shared" si="11"/>
        <v>-1.3385480275171901E-3</v>
      </c>
    </row>
    <row r="32" spans="1:94" s="27" customFormat="1" x14ac:dyDescent="0.25">
      <c r="A32" s="25" t="s">
        <v>31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28"/>
      <c r="O32" s="28"/>
      <c r="P32" s="25"/>
      <c r="Q32" s="25"/>
      <c r="R32" s="87"/>
      <c r="S32" s="25"/>
      <c r="T32" s="25"/>
      <c r="U32" s="25"/>
      <c r="V32" s="25"/>
      <c r="W32" s="87"/>
      <c r="X32" s="25"/>
      <c r="Y32" s="25"/>
      <c r="Z32" s="25"/>
      <c r="AA32" s="25"/>
      <c r="AB32" s="25"/>
      <c r="AC32" s="25"/>
      <c r="AD32" s="25"/>
      <c r="AE32" s="87"/>
      <c r="AF32" s="25"/>
      <c r="AG32" s="25"/>
      <c r="AH32" s="25"/>
      <c r="AI32" s="25"/>
      <c r="AJ32" s="25"/>
      <c r="AK32" s="87"/>
      <c r="AL32" s="25"/>
      <c r="AM32" s="25"/>
      <c r="AN32" s="25"/>
      <c r="AO32" s="25"/>
      <c r="AP32" s="25"/>
      <c r="AQ32" s="87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87"/>
      <c r="BZ32" s="25"/>
      <c r="CA32" s="25"/>
      <c r="CB32" s="25"/>
      <c r="CD32" s="34" t="e">
        <f t="shared" si="0"/>
        <v>#DIV/0!</v>
      </c>
      <c r="CE32" s="34" t="e">
        <f t="shared" si="12"/>
        <v>#DIV/0!</v>
      </c>
      <c r="CF32" s="22" t="str">
        <f t="shared" si="1"/>
        <v/>
      </c>
      <c r="CG32" s="22" t="str">
        <f t="shared" si="2"/>
        <v/>
      </c>
      <c r="CH32" s="22" t="str">
        <f t="shared" si="3"/>
        <v/>
      </c>
      <c r="CI32" s="22" t="str">
        <f t="shared" si="4"/>
        <v/>
      </c>
      <c r="CJ32" s="22" t="str">
        <f t="shared" si="5"/>
        <v/>
      </c>
      <c r="CK32" s="22" t="str">
        <f t="shared" si="6"/>
        <v/>
      </c>
      <c r="CL32" s="22" t="str">
        <f t="shared" si="7"/>
        <v/>
      </c>
      <c r="CM32" s="49" t="e">
        <f t="shared" si="8"/>
        <v>#DIV/0!</v>
      </c>
      <c r="CN32" s="49" t="e">
        <f t="shared" si="9"/>
        <v>#DIV/0!</v>
      </c>
      <c r="CO32" s="49" t="e">
        <f t="shared" si="10"/>
        <v>#DIV/0!</v>
      </c>
      <c r="CP32" s="49" t="e">
        <f t="shared" si="11"/>
        <v>#DIV/0!</v>
      </c>
    </row>
    <row r="33" spans="1:94" x14ac:dyDescent="0.25">
      <c r="A33" s="25" t="s">
        <v>32</v>
      </c>
      <c r="B33" s="87">
        <v>725.15043977000005</v>
      </c>
      <c r="C33" s="87"/>
      <c r="D33" s="87">
        <v>2435.4099808000001</v>
      </c>
      <c r="E33" s="87">
        <v>66.874094786000001</v>
      </c>
      <c r="F33" s="87">
        <v>64.815492723999995</v>
      </c>
      <c r="G33" s="87">
        <v>6.0307224227000003</v>
      </c>
      <c r="H33" s="87">
        <v>86.745530466000005</v>
      </c>
      <c r="I33" s="87"/>
      <c r="J33" s="87"/>
      <c r="K33" s="87"/>
      <c r="L33" s="87"/>
      <c r="M33" s="87"/>
      <c r="N33" s="28"/>
      <c r="O33" s="28"/>
      <c r="P33" s="25"/>
      <c r="Q33" s="25" t="s">
        <v>32</v>
      </c>
      <c r="R33" s="87">
        <v>0</v>
      </c>
      <c r="S33" s="25">
        <v>2.2884803959631301</v>
      </c>
      <c r="T33" s="25">
        <v>0.84703028472048103</v>
      </c>
      <c r="U33" s="25">
        <v>0.84703028472048103</v>
      </c>
      <c r="V33" s="25">
        <v>6.7296384845519901</v>
      </c>
      <c r="W33" s="87">
        <v>0</v>
      </c>
      <c r="X33" s="25">
        <v>0.41028440416433498</v>
      </c>
      <c r="Y33" s="25">
        <v>2.10613086135085</v>
      </c>
      <c r="Z33" s="25">
        <v>723.875785438251</v>
      </c>
      <c r="AA33" s="25">
        <v>20.158683178043798</v>
      </c>
      <c r="AB33" s="25">
        <v>0.15317315868869999</v>
      </c>
      <c r="AC33" s="25">
        <v>3.5193345992189098</v>
      </c>
      <c r="AD33" s="25">
        <v>0</v>
      </c>
      <c r="AE33" s="87">
        <v>0</v>
      </c>
      <c r="AF33" s="25">
        <v>3.7016858016173599</v>
      </c>
      <c r="AG33" s="25">
        <v>3.7016858016173599</v>
      </c>
      <c r="AH33" s="25">
        <v>19.450443536897101</v>
      </c>
      <c r="AI33" s="25">
        <v>2.7871204275857502</v>
      </c>
      <c r="AJ33" s="25">
        <v>0.11123290552833801</v>
      </c>
      <c r="AK33" s="87">
        <v>2.9167636479560102</v>
      </c>
      <c r="AL33" s="25">
        <v>0.298470165952616</v>
      </c>
      <c r="AM33" s="25">
        <v>0</v>
      </c>
      <c r="AN33" s="25">
        <v>0.23616879582654801</v>
      </c>
      <c r="AO33" s="25">
        <v>1.24539819273577</v>
      </c>
      <c r="AP33" s="25">
        <v>0</v>
      </c>
      <c r="AQ33" s="87">
        <v>89.076323312334296</v>
      </c>
      <c r="AR33" s="25">
        <v>2188.1737603670599</v>
      </c>
      <c r="AS33" s="25">
        <v>223.67998447549201</v>
      </c>
      <c r="AT33" s="25">
        <v>2431.3041883794599</v>
      </c>
      <c r="AU33" s="25">
        <v>0</v>
      </c>
      <c r="AV33" s="25">
        <v>3.5507345955315599</v>
      </c>
      <c r="AW33" s="25">
        <v>0</v>
      </c>
      <c r="AX33" s="25">
        <v>30.9720999368276</v>
      </c>
      <c r="AY33" s="25">
        <v>3.7723686524799203E-2</v>
      </c>
      <c r="AZ33" s="25">
        <v>1.3264748221476301E-2</v>
      </c>
      <c r="BA33" s="25">
        <v>49.901344669609799</v>
      </c>
      <c r="BB33" s="25">
        <v>1.6952995703632599E-2</v>
      </c>
      <c r="BC33" s="25">
        <v>0</v>
      </c>
      <c r="BD33" s="25">
        <v>2.4588323252699201E-3</v>
      </c>
      <c r="BE33" s="25">
        <v>66.759441337279597</v>
      </c>
      <c r="BF33" s="25">
        <v>64.704421970777702</v>
      </c>
      <c r="BG33" s="25">
        <v>2.0550193665018699</v>
      </c>
      <c r="BH33" s="25">
        <v>0</v>
      </c>
      <c r="BI33" s="25">
        <v>0</v>
      </c>
      <c r="BJ33" s="25">
        <v>0.26471265247992398</v>
      </c>
      <c r="BK33" s="25">
        <v>0</v>
      </c>
      <c r="BL33" s="25">
        <v>2.8405990440758999</v>
      </c>
      <c r="BM33" s="25">
        <v>0</v>
      </c>
      <c r="BN33" s="25">
        <v>7.3829677781268394E-2</v>
      </c>
      <c r="BO33" s="25">
        <v>11.3623938131693</v>
      </c>
      <c r="BP33" s="25">
        <v>7.56648352919055E-2</v>
      </c>
      <c r="BQ33" s="25">
        <v>0</v>
      </c>
      <c r="BR33" s="25">
        <v>0.190883027067246</v>
      </c>
      <c r="BS33" s="25">
        <v>2.5882381912178802E-4</v>
      </c>
      <c r="BT33" s="25">
        <v>6.0106045325670001</v>
      </c>
      <c r="BU33" s="25">
        <v>12.9362025296144</v>
      </c>
      <c r="BV33" s="25">
        <v>0</v>
      </c>
      <c r="BW33" s="25">
        <v>0</v>
      </c>
      <c r="BX33" s="25">
        <v>4.3334720021613604</v>
      </c>
      <c r="BY33" s="87">
        <v>0</v>
      </c>
      <c r="BZ33" s="25">
        <v>0.70736984651948598</v>
      </c>
      <c r="CA33" s="25">
        <v>86.624442257422601</v>
      </c>
      <c r="CB33" s="25">
        <v>6.0235922754277604</v>
      </c>
      <c r="CD33" s="34">
        <f t="shared" si="0"/>
        <v>8.0000041253009274E-3</v>
      </c>
      <c r="CE33" s="34">
        <f t="shared" si="12"/>
        <v>1.9247497385854496E-2</v>
      </c>
      <c r="CF33" s="22">
        <f t="shared" si="1"/>
        <v>-1.7577791611811432E-3</v>
      </c>
      <c r="CG33" s="22" t="str">
        <f t="shared" si="2"/>
        <v/>
      </c>
      <c r="CH33" s="22">
        <f t="shared" si="3"/>
        <v>-1.6858732011895117E-3</v>
      </c>
      <c r="CI33" s="22">
        <f t="shared" si="4"/>
        <v>-1.7144672998909312E-3</v>
      </c>
      <c r="CJ33" s="22">
        <f t="shared" si="5"/>
        <v>-1.7136451264091947E-3</v>
      </c>
      <c r="CK33" s="22">
        <f t="shared" si="6"/>
        <v>-3.3359005311329195E-3</v>
      </c>
      <c r="CL33" s="22">
        <f t="shared" si="7"/>
        <v>-1.3959014133283233E-3</v>
      </c>
      <c r="CM33" s="49">
        <f t="shared" si="8"/>
        <v>-4.9163419529614808E-4</v>
      </c>
      <c r="CN33" s="49">
        <f t="shared" si="9"/>
        <v>-5.5741855763116646E-4</v>
      </c>
      <c r="CO33" s="49">
        <f t="shared" si="10"/>
        <v>8.5672577267056232E-4</v>
      </c>
      <c r="CP33" s="49">
        <f t="shared" si="11"/>
        <v>-1.3359490049903106E-3</v>
      </c>
    </row>
    <row r="34" spans="1:94" x14ac:dyDescent="0.25">
      <c r="A34" s="25" t="s">
        <v>33</v>
      </c>
      <c r="B34" s="87">
        <v>559.04013983000004</v>
      </c>
      <c r="C34" s="87"/>
      <c r="D34" s="87">
        <v>1872.6143079999999</v>
      </c>
      <c r="E34" s="87">
        <v>50.351257658999998</v>
      </c>
      <c r="F34" s="87">
        <v>48.824774150000003</v>
      </c>
      <c r="G34" s="87">
        <v>2.2597735016999998</v>
      </c>
      <c r="H34" s="87">
        <v>63.114017048000001</v>
      </c>
      <c r="I34" s="87"/>
      <c r="J34" s="87"/>
      <c r="K34" s="87"/>
      <c r="L34" s="87"/>
      <c r="M34" s="87"/>
      <c r="N34" s="28"/>
      <c r="O34" s="28"/>
      <c r="P34" s="25"/>
      <c r="Q34" s="25" t="s">
        <v>33</v>
      </c>
      <c r="R34" s="87">
        <v>0</v>
      </c>
      <c r="S34" s="25">
        <v>1.6618109792065801</v>
      </c>
      <c r="T34" s="25">
        <v>0.61508254918786398</v>
      </c>
      <c r="U34" s="25">
        <v>0.61508254918786398</v>
      </c>
      <c r="V34" s="25">
        <v>4.8868186539003604</v>
      </c>
      <c r="W34" s="87">
        <v>0</v>
      </c>
      <c r="X34" s="25">
        <v>0.29793339686050202</v>
      </c>
      <c r="Y34" s="25">
        <v>1.5293950680878801</v>
      </c>
      <c r="Z34" s="25">
        <v>556.77688864300001</v>
      </c>
      <c r="AA34" s="25">
        <v>14.6384954599555</v>
      </c>
      <c r="AB34" s="25">
        <v>0.11122875917090801</v>
      </c>
      <c r="AC34" s="25">
        <v>2.5556135919574401</v>
      </c>
      <c r="AD34" s="25">
        <v>0</v>
      </c>
      <c r="AE34" s="87">
        <v>0</v>
      </c>
      <c r="AF34" s="25">
        <v>2.68802835964593</v>
      </c>
      <c r="AG34" s="25">
        <v>2.68802835964593</v>
      </c>
      <c r="AH34" s="25">
        <v>14.9225834031867</v>
      </c>
      <c r="AI34" s="25">
        <v>2.0239034675912801</v>
      </c>
      <c r="AJ34" s="25">
        <v>8.0773438490952004E-2</v>
      </c>
      <c r="AK34" s="87">
        <v>2.11804921177426</v>
      </c>
      <c r="AL34" s="25">
        <v>0.216738204332838</v>
      </c>
      <c r="AM34" s="25">
        <v>0</v>
      </c>
      <c r="AN34" s="25">
        <v>0.171497107316648</v>
      </c>
      <c r="AO34" s="25">
        <v>0.93617474573323001</v>
      </c>
      <c r="AP34" s="25">
        <v>0</v>
      </c>
      <c r="AQ34" s="87">
        <v>64.683986892750596</v>
      </c>
      <c r="AR34" s="25">
        <v>1678.7905720046001</v>
      </c>
      <c r="AS34" s="25">
        <v>171.60962660934601</v>
      </c>
      <c r="AT34" s="25">
        <v>1865.3227820171401</v>
      </c>
      <c r="AU34" s="25">
        <v>0</v>
      </c>
      <c r="AV34" s="25">
        <v>2.5784147221798199</v>
      </c>
      <c r="AW34" s="25">
        <v>0</v>
      </c>
      <c r="AX34" s="25">
        <v>22.490815307749699</v>
      </c>
      <c r="AY34" s="25">
        <v>2.83571446849319E-2</v>
      </c>
      <c r="AZ34" s="25">
        <v>9.9712090947270907E-3</v>
      </c>
      <c r="BA34" s="25">
        <v>37.511199163125397</v>
      </c>
      <c r="BB34" s="25">
        <v>1.27436986579363E-2</v>
      </c>
      <c r="BC34" s="25">
        <v>0</v>
      </c>
      <c r="BD34" s="25">
        <v>1.84831995756102E-3</v>
      </c>
      <c r="BE34" s="25">
        <v>50.1594866408728</v>
      </c>
      <c r="BF34" s="25">
        <v>48.638775128447001</v>
      </c>
      <c r="BG34" s="25">
        <v>1.5207115124257999</v>
      </c>
      <c r="BH34" s="25">
        <v>0</v>
      </c>
      <c r="BI34" s="25">
        <v>0</v>
      </c>
      <c r="BJ34" s="25">
        <v>0.19898628955505199</v>
      </c>
      <c r="BK34" s="25">
        <v>0</v>
      </c>
      <c r="BL34" s="25">
        <v>2.1352984642603201</v>
      </c>
      <c r="BM34" s="25">
        <v>0</v>
      </c>
      <c r="BN34" s="25">
        <v>5.5498290643033098E-2</v>
      </c>
      <c r="BO34" s="25">
        <v>8.5411898692108004</v>
      </c>
      <c r="BP34" s="25">
        <v>5.4945059109693002E-2</v>
      </c>
      <c r="BQ34" s="25">
        <v>0</v>
      </c>
      <c r="BR34" s="25">
        <v>0.14348811896140201</v>
      </c>
      <c r="BS34" s="25">
        <v>1.94560295772086E-4</v>
      </c>
      <c r="BT34" s="25">
        <v>2.2516745642275802</v>
      </c>
      <c r="BU34" s="25">
        <v>9.3937981654098994</v>
      </c>
      <c r="BV34" s="25">
        <v>0</v>
      </c>
      <c r="BW34" s="25">
        <v>0</v>
      </c>
      <c r="BX34" s="25">
        <v>3.1468080875104198</v>
      </c>
      <c r="BY34" s="87">
        <v>0</v>
      </c>
      <c r="BZ34" s="25">
        <v>0.51366622604990098</v>
      </c>
      <c r="CA34" s="25">
        <v>62.903522544574699</v>
      </c>
      <c r="CB34" s="25">
        <v>4.3741102762589597</v>
      </c>
      <c r="CD34" s="34">
        <f t="shared" si="0"/>
        <v>8.0000006149335608E-3</v>
      </c>
      <c r="CE34" s="34">
        <f t="shared" si="12"/>
        <v>1.9247498385001401E-2</v>
      </c>
      <c r="CF34" s="22">
        <f t="shared" si="1"/>
        <v>-4.0484591816399356E-3</v>
      </c>
      <c r="CG34" s="22" t="str">
        <f t="shared" si="2"/>
        <v/>
      </c>
      <c r="CH34" s="22">
        <f t="shared" si="3"/>
        <v>-3.8937681676946083E-3</v>
      </c>
      <c r="CI34" s="22">
        <f t="shared" si="4"/>
        <v>-3.808663915129051E-3</v>
      </c>
      <c r="CJ34" s="22">
        <f t="shared" si="5"/>
        <v>-3.8095213913652451E-3</v>
      </c>
      <c r="CK34" s="22">
        <f t="shared" si="6"/>
        <v>-3.5839598377124526E-3</v>
      </c>
      <c r="CL34" s="22">
        <f t="shared" si="7"/>
        <v>-3.3351466642539173E-3</v>
      </c>
      <c r="CM34" s="49">
        <f t="shared" si="8"/>
        <v>-4.9174384574398732E-4</v>
      </c>
      <c r="CN34" s="49">
        <f t="shared" si="9"/>
        <v>-5.5819051859722698E-4</v>
      </c>
      <c r="CO34" s="49">
        <f t="shared" si="10"/>
        <v>8.5621492534874077E-4</v>
      </c>
      <c r="CP34" s="49">
        <f t="shared" si="11"/>
        <v>-1.3364802420044225E-3</v>
      </c>
    </row>
    <row r="35" spans="1:94" s="27" customFormat="1" x14ac:dyDescent="0.25">
      <c r="A35" s="25" t="s">
        <v>34</v>
      </c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28"/>
      <c r="O35" s="28"/>
      <c r="P35" s="25"/>
      <c r="Q35" s="25"/>
      <c r="R35" s="87"/>
      <c r="S35" s="25"/>
      <c r="T35" s="25"/>
      <c r="U35" s="25"/>
      <c r="V35" s="25"/>
      <c r="W35" s="87"/>
      <c r="X35" s="25"/>
      <c r="Y35" s="25"/>
      <c r="Z35" s="25"/>
      <c r="AA35" s="25"/>
      <c r="AB35" s="25"/>
      <c r="AC35" s="25"/>
      <c r="AD35" s="25"/>
      <c r="AE35" s="87"/>
      <c r="AF35" s="25"/>
      <c r="AG35" s="25"/>
      <c r="AH35" s="25"/>
      <c r="AI35" s="25"/>
      <c r="AJ35" s="25"/>
      <c r="AK35" s="87"/>
      <c r="AL35" s="25"/>
      <c r="AM35" s="25"/>
      <c r="AN35" s="25"/>
      <c r="AO35" s="25"/>
      <c r="AP35" s="25"/>
      <c r="AQ35" s="87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87"/>
      <c r="BZ35" s="25"/>
      <c r="CA35" s="25"/>
      <c r="CB35" s="25"/>
      <c r="CD35" s="34" t="e">
        <f t="shared" ref="CD35:CD51" si="13">AH35/AT35</f>
        <v>#DIV/0!</v>
      </c>
      <c r="CE35" s="34" t="e">
        <f t="shared" si="12"/>
        <v>#DIV/0!</v>
      </c>
      <c r="CF35" s="22" t="str">
        <f t="shared" ref="CF35:CF60" si="14">IF(B35=0,"",(Z35-B35)/B35)</f>
        <v/>
      </c>
      <c r="CG35" s="22" t="str">
        <f t="shared" ref="CG35:CG59" si="15">IF(C35=0,"",(AO35-C35)/C35)</f>
        <v/>
      </c>
      <c r="CH35" s="22" t="str">
        <f t="shared" ref="CH35:CH60" si="16">IF(D35=0,"",(AT35-D35)/D35)</f>
        <v/>
      </c>
      <c r="CI35" s="22" t="str">
        <f t="shared" ref="CI35:CI60" si="17">IF(E35=0,"",(BE35-E35)/E35)</f>
        <v/>
      </c>
      <c r="CJ35" s="22" t="str">
        <f t="shared" ref="CJ35:CJ60" si="18">IF(F35=0,"",(BF35-F35)/F35)</f>
        <v/>
      </c>
      <c r="CK35" s="22" t="str">
        <f t="shared" ref="CK35:CK60" si="19">IF(G35=0,"",(BT35-G35)/G35)</f>
        <v/>
      </c>
      <c r="CL35" s="22" t="str">
        <f t="shared" ref="CL35:CL60" si="20">IF(H35=0,"",(CA35-H35)/H35)</f>
        <v/>
      </c>
      <c r="CM35" s="49" t="e">
        <f t="shared" ref="CM35:CM60" si="21">(T35/0.009783-$CA35)/$CA35</f>
        <v>#DIV/0!</v>
      </c>
      <c r="CN35" s="49" t="e">
        <f t="shared" ref="CN35:CN60" si="22">(X35/0.004739-$CA35)/$CA35</f>
        <v>#DIV/0!</v>
      </c>
      <c r="CO35" s="49" t="e">
        <f t="shared" ref="CO35:CO60" si="23">(AF35/0.042696-$CA35)/$CA35</f>
        <v>#DIV/0!</v>
      </c>
      <c r="CP35" s="49" t="e">
        <f t="shared" ref="CP35:CP60" si="24">(AN35/0.00273-$CA35)/$CA35</f>
        <v>#DIV/0!</v>
      </c>
    </row>
    <row r="36" spans="1:94" x14ac:dyDescent="0.25">
      <c r="A36" s="25" t="s">
        <v>35</v>
      </c>
      <c r="B36" s="87">
        <v>297.38862898000002</v>
      </c>
      <c r="C36" s="87"/>
      <c r="D36" s="87">
        <v>1126.4585276</v>
      </c>
      <c r="E36" s="87">
        <v>33.252300908999999</v>
      </c>
      <c r="F36" s="87">
        <v>32.226784180999999</v>
      </c>
      <c r="G36" s="87">
        <v>3.0766404854</v>
      </c>
      <c r="H36" s="87">
        <v>53.350038331999997</v>
      </c>
      <c r="I36" s="87"/>
      <c r="J36" s="87"/>
      <c r="K36" s="87"/>
      <c r="L36" s="87"/>
      <c r="M36" s="87"/>
      <c r="N36" s="28"/>
      <c r="O36" s="28"/>
      <c r="P36" s="25"/>
      <c r="Q36" s="25" t="s">
        <v>35</v>
      </c>
      <c r="R36" s="87">
        <v>0</v>
      </c>
      <c r="S36" s="25">
        <v>1.40742913182151</v>
      </c>
      <c r="T36" s="25">
        <v>0.520929181966437</v>
      </c>
      <c r="U36" s="25">
        <v>0.520929181966437</v>
      </c>
      <c r="V36" s="25">
        <v>4.1387682706608899</v>
      </c>
      <c r="W36" s="87">
        <v>0</v>
      </c>
      <c r="X36" s="25">
        <v>0.25232758915632703</v>
      </c>
      <c r="Y36" s="25">
        <v>1.29528372059264</v>
      </c>
      <c r="Z36" s="25">
        <v>296.85363426026601</v>
      </c>
      <c r="AA36" s="25">
        <v>12.397712577178501</v>
      </c>
      <c r="AB36" s="25">
        <v>9.4202251048622704E-2</v>
      </c>
      <c r="AC36" s="25">
        <v>2.1644132164718299</v>
      </c>
      <c r="AD36" s="25">
        <v>0</v>
      </c>
      <c r="AE36" s="87">
        <v>0</v>
      </c>
      <c r="AF36" s="25">
        <v>2.27655849866614</v>
      </c>
      <c r="AG36" s="25">
        <v>2.27655849866614</v>
      </c>
      <c r="AH36" s="25">
        <v>8.9965265153590401</v>
      </c>
      <c r="AI36" s="25">
        <v>1.7140958314382799</v>
      </c>
      <c r="AJ36" s="25">
        <v>6.8408721531330902E-2</v>
      </c>
      <c r="AK36" s="87">
        <v>1.79382892232399</v>
      </c>
      <c r="AL36" s="25">
        <v>0.183561009413719</v>
      </c>
      <c r="AM36" s="25">
        <v>0</v>
      </c>
      <c r="AN36" s="25">
        <v>0.14524494313411701</v>
      </c>
      <c r="AO36" s="25">
        <v>0.61927428830481002</v>
      </c>
      <c r="AP36" s="25">
        <v>0</v>
      </c>
      <c r="AQ36" s="87">
        <v>54.782491207857198</v>
      </c>
      <c r="AR36" s="25">
        <v>1012.10955137926</v>
      </c>
      <c r="AS36" s="25">
        <v>103.460092043188</v>
      </c>
      <c r="AT36" s="25">
        <v>1124.5661699378099</v>
      </c>
      <c r="AU36" s="25">
        <v>0</v>
      </c>
      <c r="AV36" s="25">
        <v>2.1837236496340302</v>
      </c>
      <c r="AW36" s="25">
        <v>0</v>
      </c>
      <c r="AX36" s="25">
        <v>19.048032452236299</v>
      </c>
      <c r="AY36" s="25">
        <v>1.8758104397228699E-2</v>
      </c>
      <c r="AZ36" s="25">
        <v>6.59590266880515E-3</v>
      </c>
      <c r="BA36" s="25">
        <v>24.8134604764188</v>
      </c>
      <c r="BB36" s="25">
        <v>8.4298829872627903E-3</v>
      </c>
      <c r="BC36" s="25">
        <v>0</v>
      </c>
      <c r="BD36" s="25">
        <v>1.22265524899551E-3</v>
      </c>
      <c r="BE36" s="25">
        <v>33.198187380758903</v>
      </c>
      <c r="BF36" s="25">
        <v>32.174296814887597</v>
      </c>
      <c r="BG36" s="25">
        <v>1.02389056587134</v>
      </c>
      <c r="BH36" s="25">
        <v>0</v>
      </c>
      <c r="BI36" s="25">
        <v>0</v>
      </c>
      <c r="BJ36" s="25">
        <v>0.13162853559527499</v>
      </c>
      <c r="BK36" s="25">
        <v>0</v>
      </c>
      <c r="BL36" s="25">
        <v>1.41248864020017</v>
      </c>
      <c r="BM36" s="25">
        <v>0</v>
      </c>
      <c r="BN36" s="25">
        <v>3.6711823753038199E-2</v>
      </c>
      <c r="BO36" s="25">
        <v>5.6499554663050997</v>
      </c>
      <c r="BP36" s="25">
        <v>4.6534278102945303E-2</v>
      </c>
      <c r="BQ36" s="25">
        <v>0</v>
      </c>
      <c r="BR36" s="25">
        <v>9.4916626778440996E-2</v>
      </c>
      <c r="BS36" s="25">
        <v>1.28700534444462E-4</v>
      </c>
      <c r="BT36" s="25">
        <v>3.0726597765597901</v>
      </c>
      <c r="BU36" s="25">
        <v>7.9558442993176604</v>
      </c>
      <c r="BV36" s="25">
        <v>0</v>
      </c>
      <c r="BW36" s="25">
        <v>0</v>
      </c>
      <c r="BX36" s="25">
        <v>2.6651122971549901</v>
      </c>
      <c r="BY36" s="87">
        <v>0</v>
      </c>
      <c r="BZ36" s="25">
        <v>0.43503712156812102</v>
      </c>
      <c r="CA36" s="25">
        <v>53.274564299343503</v>
      </c>
      <c r="CB36" s="25">
        <v>3.7045450682766301</v>
      </c>
      <c r="CD36" s="34">
        <f t="shared" si="13"/>
        <v>7.9999974708972084E-3</v>
      </c>
      <c r="CE36" s="34">
        <f t="shared" si="12"/>
        <v>1.9247484781649095E-2</v>
      </c>
      <c r="CF36" s="22">
        <f t="shared" si="14"/>
        <v>-1.7989750367018746E-3</v>
      </c>
      <c r="CG36" s="22" t="str">
        <f t="shared" si="15"/>
        <v/>
      </c>
      <c r="CH36" s="22">
        <f t="shared" si="16"/>
        <v>-1.6799177384913423E-3</v>
      </c>
      <c r="CI36" s="22">
        <f t="shared" si="17"/>
        <v>-1.6273619196814746E-3</v>
      </c>
      <c r="CJ36" s="22">
        <f t="shared" si="18"/>
        <v>-1.6286876722669389E-3</v>
      </c>
      <c r="CK36" s="22">
        <f t="shared" si="19"/>
        <v>-1.2938492030837385E-3</v>
      </c>
      <c r="CL36" s="22">
        <f t="shared" si="20"/>
        <v>-1.4146950033440554E-3</v>
      </c>
      <c r="CM36" s="49">
        <f t="shared" si="21"/>
        <v>-4.9095914758799436E-4</v>
      </c>
      <c r="CN36" s="49">
        <f t="shared" si="22"/>
        <v>-5.5678727227375714E-4</v>
      </c>
      <c r="CO36" s="49">
        <f t="shared" si="23"/>
        <v>8.5627894831978742E-4</v>
      </c>
      <c r="CP36" s="49">
        <f t="shared" si="24"/>
        <v>-1.3381325024078286E-3</v>
      </c>
    </row>
    <row r="37" spans="1:94" s="27" customFormat="1" x14ac:dyDescent="0.25">
      <c r="A37" s="25" t="s">
        <v>36</v>
      </c>
      <c r="B37" s="87">
        <v>46.354132728000003</v>
      </c>
      <c r="C37" s="87"/>
      <c r="D37" s="87">
        <v>176.3501957</v>
      </c>
      <c r="E37" s="87">
        <v>5.3225341083000002</v>
      </c>
      <c r="F37" s="87">
        <v>5.1553634094999996</v>
      </c>
      <c r="G37" s="87">
        <v>0.78296430220000002</v>
      </c>
      <c r="H37" s="87">
        <v>8.3956636405000005</v>
      </c>
      <c r="I37" s="87"/>
      <c r="J37" s="87"/>
      <c r="K37" s="87"/>
      <c r="L37" s="87"/>
      <c r="M37" s="87"/>
      <c r="N37" s="28"/>
      <c r="O37" s="28"/>
      <c r="P37" s="25"/>
      <c r="Q37" s="25" t="s">
        <v>36</v>
      </c>
      <c r="R37" s="87">
        <v>0</v>
      </c>
      <c r="S37" s="25">
        <v>0.22172476103806199</v>
      </c>
      <c r="T37" s="25">
        <v>8.2066573645650898E-2</v>
      </c>
      <c r="U37" s="25">
        <v>8.2066573645650898E-2</v>
      </c>
      <c r="V37" s="25">
        <v>0.65201715543411698</v>
      </c>
      <c r="W37" s="87">
        <v>0</v>
      </c>
      <c r="X37" s="25">
        <v>3.9751397906267798E-2</v>
      </c>
      <c r="Y37" s="25">
        <v>0.20405729301708</v>
      </c>
      <c r="Z37" s="25">
        <v>46.323224018915603</v>
      </c>
      <c r="AA37" s="25">
        <v>1.9531205243005301</v>
      </c>
      <c r="AB37" s="25">
        <v>1.4840509794378801E-2</v>
      </c>
      <c r="AC37" s="25">
        <v>0.34097917866330402</v>
      </c>
      <c r="AD37" s="25">
        <v>0</v>
      </c>
      <c r="AE37" s="87">
        <v>0</v>
      </c>
      <c r="AF37" s="25">
        <v>0.35864642342263098</v>
      </c>
      <c r="AG37" s="25">
        <v>0.35864642342263098</v>
      </c>
      <c r="AH37" s="25">
        <v>1.4100021219927501</v>
      </c>
      <c r="AI37" s="25">
        <v>0.27003642996574001</v>
      </c>
      <c r="AJ37" s="25">
        <v>1.07770102757357E-2</v>
      </c>
      <c r="AK37" s="87">
        <v>0.28259765000258602</v>
      </c>
      <c r="AL37" s="25">
        <v>2.89179852361315E-2</v>
      </c>
      <c r="AM37" s="25">
        <v>0</v>
      </c>
      <c r="AN37" s="25">
        <v>2.2881676599067199E-2</v>
      </c>
      <c r="AO37" s="25">
        <v>9.9172465351609604E-2</v>
      </c>
      <c r="AP37" s="25">
        <v>0</v>
      </c>
      <c r="AQ37" s="87">
        <v>8.6303694987240807</v>
      </c>
      <c r="AR37" s="25">
        <v>158.62522994692301</v>
      </c>
      <c r="AS37" s="25">
        <v>16.215023502372699</v>
      </c>
      <c r="AT37" s="25">
        <v>176.25025557128899</v>
      </c>
      <c r="AU37" s="25">
        <v>0</v>
      </c>
      <c r="AV37" s="25">
        <v>0.34402135242370602</v>
      </c>
      <c r="AW37" s="25">
        <v>0</v>
      </c>
      <c r="AX37" s="25">
        <v>3.0008062052150302</v>
      </c>
      <c r="AY37" s="25">
        <v>3.0039765692774899E-3</v>
      </c>
      <c r="AZ37" s="25">
        <v>1.05628746848768E-3</v>
      </c>
      <c r="BA37" s="25">
        <v>3.9737045295061</v>
      </c>
      <c r="BB37" s="25">
        <v>1.3499883589345001E-3</v>
      </c>
      <c r="BC37" s="25">
        <v>0</v>
      </c>
      <c r="BD37" s="25">
        <v>1.9579936231308901E-4</v>
      </c>
      <c r="BE37" s="25">
        <v>5.3195690617715599</v>
      </c>
      <c r="BF37" s="25">
        <v>5.1524910676468796</v>
      </c>
      <c r="BG37" s="25">
        <v>0.16707799412468199</v>
      </c>
      <c r="BH37" s="25">
        <v>0</v>
      </c>
      <c r="BI37" s="25">
        <v>0</v>
      </c>
      <c r="BJ37" s="25">
        <v>2.1079392990404299E-2</v>
      </c>
      <c r="BK37" s="25">
        <v>0</v>
      </c>
      <c r="BL37" s="25">
        <v>0.22620011827796899</v>
      </c>
      <c r="BM37" s="25">
        <v>0</v>
      </c>
      <c r="BN37" s="25">
        <v>5.8791429289505402E-3</v>
      </c>
      <c r="BO37" s="25">
        <v>0.90480098061586101</v>
      </c>
      <c r="BP37" s="25">
        <v>7.3309314795460597E-3</v>
      </c>
      <c r="BQ37" s="25">
        <v>0</v>
      </c>
      <c r="BR37" s="25">
        <v>1.5200241064391501E-2</v>
      </c>
      <c r="BS37" s="25">
        <v>2.0610504186025999E-5</v>
      </c>
      <c r="BT37" s="25">
        <v>0.78223949798111703</v>
      </c>
      <c r="BU37" s="25">
        <v>1.25335394582975</v>
      </c>
      <c r="BV37" s="25">
        <v>0</v>
      </c>
      <c r="BW37" s="25">
        <v>0</v>
      </c>
      <c r="BX37" s="25">
        <v>0.41985835321253501</v>
      </c>
      <c r="BY37" s="87">
        <v>0</v>
      </c>
      <c r="BZ37" s="25">
        <v>6.8535240056614599E-2</v>
      </c>
      <c r="CA37" s="25">
        <v>8.3928142839663291</v>
      </c>
      <c r="CB37" s="25">
        <v>0.58361018229522099</v>
      </c>
      <c r="CD37" s="34">
        <f t="shared" si="13"/>
        <v>8.0000004392756074E-3</v>
      </c>
      <c r="CE37" s="34">
        <f t="shared" si="12"/>
        <v>1.9247479335641283E-2</v>
      </c>
      <c r="CF37" s="22">
        <f t="shared" si="14"/>
        <v>-6.6679511114507337E-4</v>
      </c>
      <c r="CG37" s="22" t="str">
        <f t="shared" si="15"/>
        <v/>
      </c>
      <c r="CH37" s="22">
        <f t="shared" si="16"/>
        <v>-5.6671402214390494E-4</v>
      </c>
      <c r="CI37" s="22">
        <f t="shared" si="17"/>
        <v>-5.5707421842851178E-4</v>
      </c>
      <c r="CJ37" s="22">
        <f t="shared" si="18"/>
        <v>-5.571560382779296E-4</v>
      </c>
      <c r="CK37" s="22">
        <f t="shared" si="19"/>
        <v>-9.2571809065421099E-4</v>
      </c>
      <c r="CL37" s="22">
        <f t="shared" si="20"/>
        <v>-3.3938431262613828E-4</v>
      </c>
      <c r="CM37" s="49">
        <f t="shared" si="21"/>
        <v>-4.9117057568337898E-4</v>
      </c>
      <c r="CN37" s="49">
        <f t="shared" si="22"/>
        <v>-5.5687730111024134E-4</v>
      </c>
      <c r="CO37" s="49">
        <f t="shared" si="23"/>
        <v>8.5624015750672996E-4</v>
      </c>
      <c r="CP37" s="49">
        <f t="shared" si="24"/>
        <v>-1.3401659778153163E-3</v>
      </c>
    </row>
    <row r="38" spans="1:94" x14ac:dyDescent="0.25">
      <c r="A38" s="25" t="s">
        <v>37</v>
      </c>
      <c r="B38" s="87">
        <v>372.12466950999999</v>
      </c>
      <c r="C38" s="87"/>
      <c r="D38" s="87">
        <v>1234.0146488</v>
      </c>
      <c r="E38" s="87">
        <v>32.966813582</v>
      </c>
      <c r="F38" s="87">
        <v>31.966868097999999</v>
      </c>
      <c r="G38" s="87">
        <v>1.5417169498000001</v>
      </c>
      <c r="H38" s="87">
        <v>40.454372951000003</v>
      </c>
      <c r="I38" s="87"/>
      <c r="J38" s="87"/>
      <c r="K38" s="87"/>
      <c r="L38" s="87"/>
      <c r="M38" s="87"/>
      <c r="N38" s="28"/>
      <c r="O38" s="28"/>
      <c r="P38" s="25"/>
      <c r="Q38" s="25" t="s">
        <v>37</v>
      </c>
      <c r="R38" s="87">
        <v>0</v>
      </c>
      <c r="S38" s="25">
        <v>1.06317547136928</v>
      </c>
      <c r="T38" s="25">
        <v>0.39351064112323397</v>
      </c>
      <c r="U38" s="25">
        <v>0.39351064112323397</v>
      </c>
      <c r="V38" s="25">
        <v>3.1264358511767698</v>
      </c>
      <c r="W38" s="87">
        <v>0</v>
      </c>
      <c r="X38" s="25">
        <v>0.19060854990928899</v>
      </c>
      <c r="Y38" s="25">
        <v>0.97845956813817503</v>
      </c>
      <c r="Z38" s="25">
        <v>369.89124793597699</v>
      </c>
      <c r="AA38" s="25">
        <v>9.3652640462303598</v>
      </c>
      <c r="AB38" s="25">
        <v>7.1160699858891799E-2</v>
      </c>
      <c r="AC38" s="25">
        <v>1.63500205442149</v>
      </c>
      <c r="AD38" s="25">
        <v>0</v>
      </c>
      <c r="AE38" s="87">
        <v>0</v>
      </c>
      <c r="AF38" s="25">
        <v>1.71971788665973</v>
      </c>
      <c r="AG38" s="25">
        <v>1.71971788665973</v>
      </c>
      <c r="AH38" s="25">
        <v>9.8144561283861602</v>
      </c>
      <c r="AI38" s="25">
        <v>1.2948322093752</v>
      </c>
      <c r="AJ38" s="25">
        <v>5.1676300222934797E-2</v>
      </c>
      <c r="AK38" s="87">
        <v>1.3550621765415201</v>
      </c>
      <c r="AL38" s="25">
        <v>0.13866237877054</v>
      </c>
      <c r="AM38" s="25">
        <v>0</v>
      </c>
      <c r="AN38" s="25">
        <v>0.109718389243422</v>
      </c>
      <c r="AO38" s="25">
        <v>0.61172731885877696</v>
      </c>
      <c r="AP38" s="25">
        <v>0</v>
      </c>
      <c r="AQ38" s="87">
        <v>41.382821619735701</v>
      </c>
      <c r="AR38" s="25">
        <v>1104.12667929496</v>
      </c>
      <c r="AS38" s="25">
        <v>112.866141479962</v>
      </c>
      <c r="AT38" s="25">
        <v>1226.8072769033099</v>
      </c>
      <c r="AU38" s="25">
        <v>0</v>
      </c>
      <c r="AV38" s="25">
        <v>1.6495897163407101</v>
      </c>
      <c r="AW38" s="25">
        <v>0</v>
      </c>
      <c r="AX38" s="25">
        <v>14.388926617943399</v>
      </c>
      <c r="AY38" s="25">
        <v>1.8529479380942099E-2</v>
      </c>
      <c r="AZ38" s="25">
        <v>6.5155078506589003E-3</v>
      </c>
      <c r="BA38" s="25">
        <v>24.511038310487901</v>
      </c>
      <c r="BB38" s="25">
        <v>8.3271388388255901E-3</v>
      </c>
      <c r="BC38" s="25">
        <v>0</v>
      </c>
      <c r="BD38" s="25">
        <v>1.20775160634269E-3</v>
      </c>
      <c r="BE38" s="25">
        <v>32.776334843045198</v>
      </c>
      <c r="BF38" s="25">
        <v>31.7821599491261</v>
      </c>
      <c r="BG38" s="25">
        <v>0.99417489391910097</v>
      </c>
      <c r="BH38" s="25">
        <v>0</v>
      </c>
      <c r="BI38" s="25">
        <v>0</v>
      </c>
      <c r="BJ38" s="25">
        <v>0.13002425810281201</v>
      </c>
      <c r="BK38" s="25">
        <v>0</v>
      </c>
      <c r="BL38" s="25">
        <v>1.39527302185331</v>
      </c>
      <c r="BM38" s="25">
        <v>0</v>
      </c>
      <c r="BN38" s="25">
        <v>3.6264391587382899E-2</v>
      </c>
      <c r="BO38" s="25">
        <v>5.58109316490021</v>
      </c>
      <c r="BP38" s="25">
        <v>3.5152145838896698E-2</v>
      </c>
      <c r="BQ38" s="25">
        <v>0</v>
      </c>
      <c r="BR38" s="25">
        <v>9.3759791687472699E-2</v>
      </c>
      <c r="BS38" s="25">
        <v>1.27132830200014E-4</v>
      </c>
      <c r="BT38" s="25">
        <v>1.5307234271466099</v>
      </c>
      <c r="BU38" s="25">
        <v>6.0098588756763602</v>
      </c>
      <c r="BV38" s="25">
        <v>0</v>
      </c>
      <c r="BW38" s="25">
        <v>0</v>
      </c>
      <c r="BX38" s="25">
        <v>2.0132309525265502</v>
      </c>
      <c r="BY38" s="87">
        <v>0</v>
      </c>
      <c r="BZ38" s="25">
        <v>0.328627742322677</v>
      </c>
      <c r="CA38" s="25">
        <v>40.243731882140899</v>
      </c>
      <c r="CB38" s="25">
        <v>2.7984218867739399</v>
      </c>
      <c r="CD38" s="34">
        <f t="shared" si="13"/>
        <v>7.9999982989664657E-3</v>
      </c>
      <c r="CE38" s="34">
        <f t="shared" si="12"/>
        <v>1.9247506143005154E-2</v>
      </c>
      <c r="CF38" s="22">
        <f t="shared" si="14"/>
        <v>-6.0018100303962244E-3</v>
      </c>
      <c r="CG38" s="22" t="str">
        <f t="shared" si="15"/>
        <v/>
      </c>
      <c r="CH38" s="22">
        <f t="shared" si="16"/>
        <v>-5.8405886054098514E-3</v>
      </c>
      <c r="CI38" s="22">
        <f t="shared" si="17"/>
        <v>-5.7778935316576676E-3</v>
      </c>
      <c r="CJ38" s="22">
        <f t="shared" si="18"/>
        <v>-5.7781121474785599E-3</v>
      </c>
      <c r="CK38" s="22">
        <f t="shared" si="19"/>
        <v>-7.1307010374480817E-3</v>
      </c>
      <c r="CL38" s="22">
        <f t="shared" si="20"/>
        <v>-5.2068800847374684E-3</v>
      </c>
      <c r="CM38" s="49">
        <f t="shared" si="21"/>
        <v>-4.9221666172564191E-4</v>
      </c>
      <c r="CN38" s="49">
        <f t="shared" si="22"/>
        <v>-5.5840104255666873E-4</v>
      </c>
      <c r="CO38" s="49">
        <f t="shared" si="23"/>
        <v>8.5640234137507375E-4</v>
      </c>
      <c r="CP38" s="49">
        <f t="shared" si="24"/>
        <v>-1.3379900389690839E-3</v>
      </c>
    </row>
    <row r="39" spans="1:94" x14ac:dyDescent="0.25">
      <c r="A39" s="25" t="s">
        <v>38</v>
      </c>
      <c r="B39" s="87">
        <v>228.16347880999999</v>
      </c>
      <c r="C39" s="87"/>
      <c r="D39" s="87">
        <v>836.79730132999998</v>
      </c>
      <c r="E39" s="87">
        <v>24.456132477000001</v>
      </c>
      <c r="F39" s="87">
        <v>23.698896903000001</v>
      </c>
      <c r="G39" s="87">
        <v>2.5725592961000001</v>
      </c>
      <c r="H39" s="87">
        <v>37.545712776999999</v>
      </c>
      <c r="I39" s="87"/>
      <c r="J39" s="87"/>
      <c r="K39" s="87"/>
      <c r="L39" s="87"/>
      <c r="M39" s="87"/>
      <c r="N39" s="28"/>
      <c r="O39" s="28"/>
      <c r="P39" s="25"/>
      <c r="Q39" s="25" t="s">
        <v>130</v>
      </c>
      <c r="R39" s="87">
        <v>0</v>
      </c>
      <c r="S39" s="25">
        <v>0.99106975628808103</v>
      </c>
      <c r="T39" s="25">
        <v>0.36682289275532698</v>
      </c>
      <c r="U39" s="25">
        <v>0.36682289275532698</v>
      </c>
      <c r="V39" s="25">
        <v>2.9143990203774801</v>
      </c>
      <c r="W39" s="87">
        <v>0</v>
      </c>
      <c r="X39" s="25">
        <v>0.17768161099924201</v>
      </c>
      <c r="Y39" s="25">
        <v>0.91209992057904998</v>
      </c>
      <c r="Z39" s="25">
        <v>227.81649394291099</v>
      </c>
      <c r="AA39" s="25">
        <v>8.7301038188576499</v>
      </c>
      <c r="AB39" s="25">
        <v>6.6334533345302302E-2</v>
      </c>
      <c r="AC39" s="25">
        <v>1.52411558098022</v>
      </c>
      <c r="AD39" s="25">
        <v>0</v>
      </c>
      <c r="AE39" s="87">
        <v>0</v>
      </c>
      <c r="AF39" s="25">
        <v>1.60308607759805</v>
      </c>
      <c r="AG39" s="25">
        <v>1.60308607759805</v>
      </c>
      <c r="AH39" s="25">
        <v>6.6854977606992998</v>
      </c>
      <c r="AI39" s="25">
        <v>1.2070161237119299</v>
      </c>
      <c r="AJ39" s="25">
        <v>4.8171469505106097E-2</v>
      </c>
      <c r="AK39" s="87">
        <v>1.26316121058626</v>
      </c>
      <c r="AL39" s="25">
        <v>0.12925830346367201</v>
      </c>
      <c r="AM39" s="25">
        <v>0</v>
      </c>
      <c r="AN39" s="25">
        <v>0.10227752597306999</v>
      </c>
      <c r="AO39" s="25">
        <v>0.45557859443112497</v>
      </c>
      <c r="AP39" s="25">
        <v>0</v>
      </c>
      <c r="AQ39" s="87">
        <v>38.576214797863699</v>
      </c>
      <c r="AR39" s="25">
        <v>752.11822379051705</v>
      </c>
      <c r="AS39" s="25">
        <v>76.883237659352801</v>
      </c>
      <c r="AT39" s="25">
        <v>835.68695921056894</v>
      </c>
      <c r="AU39" s="25">
        <v>0</v>
      </c>
      <c r="AV39" s="25">
        <v>1.53771379882559</v>
      </c>
      <c r="AW39" s="25">
        <v>0</v>
      </c>
      <c r="AX39" s="25">
        <v>13.413061369635701</v>
      </c>
      <c r="AY39" s="25">
        <v>1.3799668895539401E-2</v>
      </c>
      <c r="AZ39" s="25">
        <v>4.8523712488632402E-3</v>
      </c>
      <c r="BA39" s="25">
        <v>18.254394040465801</v>
      </c>
      <c r="BB39" s="25">
        <v>6.2015679775349001E-3</v>
      </c>
      <c r="BC39" s="25">
        <v>0</v>
      </c>
      <c r="BD39" s="25">
        <v>8.9946662389699995E-4</v>
      </c>
      <c r="BE39" s="25">
        <v>24.4258167571681</v>
      </c>
      <c r="BF39" s="25">
        <v>23.66950133716</v>
      </c>
      <c r="BG39" s="25">
        <v>0.75631542000804597</v>
      </c>
      <c r="BH39" s="25">
        <v>0</v>
      </c>
      <c r="BI39" s="25">
        <v>0</v>
      </c>
      <c r="BJ39" s="25">
        <v>9.6834434508948006E-2</v>
      </c>
      <c r="BK39" s="25">
        <v>0</v>
      </c>
      <c r="BL39" s="25">
        <v>1.0391178274552499</v>
      </c>
      <c r="BM39" s="25">
        <v>0</v>
      </c>
      <c r="BN39" s="25">
        <v>2.7007591856126299E-2</v>
      </c>
      <c r="BO39" s="25">
        <v>4.1564728672762401</v>
      </c>
      <c r="BP39" s="25">
        <v>3.27680458138742E-2</v>
      </c>
      <c r="BQ39" s="25">
        <v>0</v>
      </c>
      <c r="BR39" s="25">
        <v>6.9826820504086798E-2</v>
      </c>
      <c r="BS39" s="25">
        <v>9.4680347724003394E-5</v>
      </c>
      <c r="BT39" s="25">
        <v>2.56897710691424</v>
      </c>
      <c r="BU39" s="25">
        <v>5.6022702280072396</v>
      </c>
      <c r="BV39" s="25">
        <v>0</v>
      </c>
      <c r="BW39" s="25">
        <v>0</v>
      </c>
      <c r="BX39" s="25">
        <v>1.87669292432406</v>
      </c>
      <c r="BY39" s="87">
        <v>0</v>
      </c>
      <c r="BZ39" s="25">
        <v>0.30634014774852703</v>
      </c>
      <c r="CA39" s="25">
        <v>37.514379267845001</v>
      </c>
      <c r="CB39" s="25">
        <v>2.6086310080452799</v>
      </c>
      <c r="CD39" s="34">
        <f t="shared" si="13"/>
        <v>8.0000024973642652E-3</v>
      </c>
      <c r="CE39" s="34">
        <f t="shared" si="12"/>
        <v>1.9247494399718852E-2</v>
      </c>
      <c r="CF39" s="22">
        <f t="shared" si="14"/>
        <v>-1.5207730391327814E-3</v>
      </c>
      <c r="CG39" s="22" t="str">
        <f t="shared" si="15"/>
        <v/>
      </c>
      <c r="CH39" s="22">
        <f t="shared" si="16"/>
        <v>-1.326894957316746E-3</v>
      </c>
      <c r="CI39" s="22">
        <f t="shared" si="17"/>
        <v>-1.2395958298153367E-3</v>
      </c>
      <c r="CJ39" s="22">
        <f t="shared" si="18"/>
        <v>-1.2403769660806639E-3</v>
      </c>
      <c r="CK39" s="22">
        <f t="shared" si="19"/>
        <v>-1.3924612704518577E-3</v>
      </c>
      <c r="CL39" s="22">
        <f t="shared" si="20"/>
        <v>-8.3454293013693478E-4</v>
      </c>
      <c r="CM39" s="49">
        <f t="shared" si="21"/>
        <v>-4.9122088191471661E-4</v>
      </c>
      <c r="CN39" s="49">
        <f t="shared" si="22"/>
        <v>-5.5704799582883223E-4</v>
      </c>
      <c r="CO39" s="49">
        <f t="shared" si="23"/>
        <v>8.5667006214708112E-4</v>
      </c>
      <c r="CP39" s="49">
        <f t="shared" si="24"/>
        <v>-1.3350624638260407E-3</v>
      </c>
    </row>
    <row r="40" spans="1:94" x14ac:dyDescent="0.25">
      <c r="A40" s="25" t="s">
        <v>39</v>
      </c>
      <c r="B40" s="87">
        <v>201.06843357</v>
      </c>
      <c r="C40" s="87"/>
      <c r="D40" s="87">
        <v>673.48301961000004</v>
      </c>
      <c r="E40" s="87">
        <v>18.129578220999999</v>
      </c>
      <c r="F40" s="87">
        <v>17.579345367999998</v>
      </c>
      <c r="G40" s="87">
        <v>0.87340161029999996</v>
      </c>
      <c r="H40" s="87">
        <v>22.839768917000001</v>
      </c>
      <c r="I40" s="87"/>
      <c r="J40" s="87"/>
      <c r="K40" s="87"/>
      <c r="L40" s="87"/>
      <c r="M40" s="87"/>
      <c r="N40" s="28"/>
      <c r="O40" s="28"/>
      <c r="P40" s="25"/>
      <c r="Q40" s="25" t="s">
        <v>39</v>
      </c>
      <c r="R40" s="87">
        <v>0</v>
      </c>
      <c r="S40" s="25">
        <v>0.60147646373103003</v>
      </c>
      <c r="T40" s="25">
        <v>0.22262354106402599</v>
      </c>
      <c r="U40" s="25">
        <v>0.22262354106402599</v>
      </c>
      <c r="V40" s="25">
        <v>1.7687393496281301</v>
      </c>
      <c r="W40" s="87">
        <v>0</v>
      </c>
      <c r="X40" s="25">
        <v>0.10783417526750699</v>
      </c>
      <c r="Y40" s="25">
        <v>0.55354998124989296</v>
      </c>
      <c r="Z40" s="25">
        <v>200.271086712412</v>
      </c>
      <c r="AA40" s="25">
        <v>5.2982677395954596</v>
      </c>
      <c r="AB40" s="25">
        <v>4.0258244097480099E-2</v>
      </c>
      <c r="AC40" s="25">
        <v>0.92497998710037499</v>
      </c>
      <c r="AD40" s="25">
        <v>0</v>
      </c>
      <c r="AE40" s="87">
        <v>0</v>
      </c>
      <c r="AF40" s="25">
        <v>0.97290643557477396</v>
      </c>
      <c r="AG40" s="25">
        <v>0.97290643557477396</v>
      </c>
      <c r="AH40" s="25">
        <v>5.3674530271554302</v>
      </c>
      <c r="AI40" s="25">
        <v>0.73253350073356505</v>
      </c>
      <c r="AJ40" s="25">
        <v>2.9235115886314202E-2</v>
      </c>
      <c r="AK40" s="87">
        <v>0.766608175422131</v>
      </c>
      <c r="AL40" s="25">
        <v>7.8446272070896203E-2</v>
      </c>
      <c r="AM40" s="25">
        <v>0</v>
      </c>
      <c r="AN40" s="25">
        <v>6.2071808526844699E-2</v>
      </c>
      <c r="AO40" s="25">
        <v>0.33712486297172001</v>
      </c>
      <c r="AP40" s="25">
        <v>0</v>
      </c>
      <c r="AQ40" s="87">
        <v>23.4117674060968</v>
      </c>
      <c r="AR40" s="25">
        <v>603.83849879043396</v>
      </c>
      <c r="AS40" s="25">
        <v>61.725724754928699</v>
      </c>
      <c r="AT40" s="25">
        <v>670.93167657251797</v>
      </c>
      <c r="AU40" s="25">
        <v>0</v>
      </c>
      <c r="AV40" s="25">
        <v>0.93323314318755202</v>
      </c>
      <c r="AW40" s="25">
        <v>0</v>
      </c>
      <c r="AX40" s="25">
        <v>8.1403437082511196</v>
      </c>
      <c r="AY40" s="25">
        <v>1.02116794744181E-2</v>
      </c>
      <c r="AZ40" s="25">
        <v>3.5907239749334401E-3</v>
      </c>
      <c r="BA40" s="25">
        <v>13.5081187279331</v>
      </c>
      <c r="BB40" s="25">
        <v>4.5891190433042803E-3</v>
      </c>
      <c r="BC40" s="25">
        <v>0</v>
      </c>
      <c r="BD40" s="25">
        <v>6.6559598152526704E-4</v>
      </c>
      <c r="BE40" s="25">
        <v>18.063527371368199</v>
      </c>
      <c r="BF40" s="25">
        <v>17.5152594641607</v>
      </c>
      <c r="BG40" s="25">
        <v>0.54826790720745999</v>
      </c>
      <c r="BH40" s="25">
        <v>0</v>
      </c>
      <c r="BI40" s="25">
        <v>0</v>
      </c>
      <c r="BJ40" s="25">
        <v>7.16567999140197E-2</v>
      </c>
      <c r="BK40" s="25">
        <v>0</v>
      </c>
      <c r="BL40" s="25">
        <v>0.76894039076924703</v>
      </c>
      <c r="BM40" s="25">
        <v>0</v>
      </c>
      <c r="BN40" s="25">
        <v>1.9985434548631199E-2</v>
      </c>
      <c r="BO40" s="25">
        <v>3.07575951961286</v>
      </c>
      <c r="BP40" s="25">
        <v>1.9886842101167999E-2</v>
      </c>
      <c r="BQ40" s="25">
        <v>0</v>
      </c>
      <c r="BR40" s="25">
        <v>5.1671410263617601E-2</v>
      </c>
      <c r="BS40" s="25">
        <v>7.00626451164867E-5</v>
      </c>
      <c r="BT40" s="25">
        <v>0.87234012484068801</v>
      </c>
      <c r="BU40" s="25">
        <v>3.3999943562550499</v>
      </c>
      <c r="BV40" s="25">
        <v>0</v>
      </c>
      <c r="BW40" s="25">
        <v>0</v>
      </c>
      <c r="BX40" s="25">
        <v>1.1389590877110001</v>
      </c>
      <c r="BY40" s="87">
        <v>0</v>
      </c>
      <c r="BZ40" s="25">
        <v>0.185916880644726</v>
      </c>
      <c r="CA40" s="25">
        <v>22.767345595550999</v>
      </c>
      <c r="CB40" s="25">
        <v>1.58316911455222</v>
      </c>
      <c r="CD40" s="34">
        <f t="shared" si="13"/>
        <v>7.9999994255380586E-3</v>
      </c>
      <c r="CE40" s="34">
        <f t="shared" si="12"/>
        <v>1.9247494658102937E-2</v>
      </c>
      <c r="CF40" s="22">
        <f t="shared" si="14"/>
        <v>-3.9655496560597999E-3</v>
      </c>
      <c r="CG40" s="22" t="str">
        <f t="shared" si="15"/>
        <v/>
      </c>
      <c r="CH40" s="22">
        <f t="shared" si="16"/>
        <v>-3.7882811640291979E-3</v>
      </c>
      <c r="CI40" s="22">
        <f t="shared" si="17"/>
        <v>-3.6432645496016912E-3</v>
      </c>
      <c r="CJ40" s="22">
        <f t="shared" si="18"/>
        <v>-3.6455227710558346E-3</v>
      </c>
      <c r="CK40" s="22">
        <f t="shared" si="19"/>
        <v>-1.2153463501714252E-3</v>
      </c>
      <c r="CL40" s="22">
        <f t="shared" si="20"/>
        <v>-3.1709305690521021E-3</v>
      </c>
      <c r="CM40" s="49">
        <f t="shared" si="21"/>
        <v>-4.9117519970831689E-4</v>
      </c>
      <c r="CN40" s="49">
        <f t="shared" si="22"/>
        <v>-5.5865254769776613E-4</v>
      </c>
      <c r="CO40" s="49">
        <f t="shared" si="23"/>
        <v>8.5574506090845307E-4</v>
      </c>
      <c r="CP40" s="49">
        <f t="shared" si="24"/>
        <v>-1.3360975750957968E-3</v>
      </c>
    </row>
    <row r="41" spans="1:94" x14ac:dyDescent="0.25">
      <c r="A41" s="25" t="s">
        <v>40</v>
      </c>
      <c r="B41" s="87">
        <v>223.35805341</v>
      </c>
      <c r="C41" s="87"/>
      <c r="D41" s="87">
        <v>746.11605895000002</v>
      </c>
      <c r="E41" s="87">
        <v>20.194409477000001</v>
      </c>
      <c r="F41" s="87">
        <v>19.580133052000001</v>
      </c>
      <c r="G41" s="87">
        <v>1.1107669864</v>
      </c>
      <c r="H41" s="87">
        <v>26.117149730000001</v>
      </c>
      <c r="I41" s="87"/>
      <c r="J41" s="87"/>
      <c r="K41" s="87"/>
      <c r="L41" s="87"/>
      <c r="M41" s="87"/>
      <c r="N41" s="28"/>
      <c r="O41" s="28"/>
      <c r="P41" s="25"/>
      <c r="Q41" s="25" t="s">
        <v>40</v>
      </c>
      <c r="R41" s="87">
        <v>0</v>
      </c>
      <c r="S41" s="25">
        <v>0.68757247806562305</v>
      </c>
      <c r="T41" s="25">
        <v>0.25448948893113099</v>
      </c>
      <c r="U41" s="25">
        <v>0.25448948893113099</v>
      </c>
      <c r="V41" s="25">
        <v>2.0219140458818701</v>
      </c>
      <c r="W41" s="87">
        <v>0</v>
      </c>
      <c r="X41" s="25">
        <v>0.123269527437614</v>
      </c>
      <c r="Y41" s="25">
        <v>0.63278493859256402</v>
      </c>
      <c r="Z41" s="25">
        <v>222.39220948714899</v>
      </c>
      <c r="AA41" s="25">
        <v>6.05665454726969</v>
      </c>
      <c r="AB41" s="25">
        <v>4.6020684817907297E-2</v>
      </c>
      <c r="AC41" s="25">
        <v>1.05738136450731</v>
      </c>
      <c r="AD41" s="25">
        <v>0</v>
      </c>
      <c r="AE41" s="87">
        <v>0</v>
      </c>
      <c r="AF41" s="25">
        <v>1.1121678033965099</v>
      </c>
      <c r="AG41" s="25">
        <v>1.1121678033965099</v>
      </c>
      <c r="AH41" s="25">
        <v>5.9440940865424299</v>
      </c>
      <c r="AI41" s="25">
        <v>0.83738776030281503</v>
      </c>
      <c r="AJ41" s="25">
        <v>3.3419792777314598E-2</v>
      </c>
      <c r="AK41" s="87">
        <v>0.87633982797500198</v>
      </c>
      <c r="AL41" s="25">
        <v>8.9675102912389407E-2</v>
      </c>
      <c r="AM41" s="25">
        <v>0</v>
      </c>
      <c r="AN41" s="25">
        <v>7.0956751299391593E-2</v>
      </c>
      <c r="AO41" s="25">
        <v>0.375350412662246</v>
      </c>
      <c r="AP41" s="25">
        <v>0</v>
      </c>
      <c r="AQ41" s="87">
        <v>26.7628980120923</v>
      </c>
      <c r="AR41" s="25">
        <v>668.71018435776602</v>
      </c>
      <c r="AS41" s="25">
        <v>68.357068782442397</v>
      </c>
      <c r="AT41" s="25">
        <v>743.01134722675101</v>
      </c>
      <c r="AU41" s="25">
        <v>0</v>
      </c>
      <c r="AV41" s="25">
        <v>1.0668146939138601</v>
      </c>
      <c r="AW41" s="25">
        <v>0</v>
      </c>
      <c r="AX41" s="25">
        <v>9.3055415198498608</v>
      </c>
      <c r="AY41" s="25">
        <v>1.13695332881385E-2</v>
      </c>
      <c r="AZ41" s="25">
        <v>3.9978608804157904E-3</v>
      </c>
      <c r="BA41" s="25">
        <v>15.039759198840301</v>
      </c>
      <c r="BB41" s="25">
        <v>5.1094560133820499E-3</v>
      </c>
      <c r="BC41" s="25">
        <v>0</v>
      </c>
      <c r="BD41" s="25">
        <v>7.4106678031493004E-4</v>
      </c>
      <c r="BE41" s="25">
        <v>20.113110052716699</v>
      </c>
      <c r="BF41" s="25">
        <v>19.501255943543899</v>
      </c>
      <c r="BG41" s="25">
        <v>0.61185410917288097</v>
      </c>
      <c r="BH41" s="25">
        <v>0</v>
      </c>
      <c r="BI41" s="25">
        <v>0</v>
      </c>
      <c r="BJ41" s="25">
        <v>7.9781701659529095E-2</v>
      </c>
      <c r="BK41" s="25">
        <v>0</v>
      </c>
      <c r="BL41" s="25">
        <v>0.85612711982671597</v>
      </c>
      <c r="BM41" s="25">
        <v>0</v>
      </c>
      <c r="BN41" s="25">
        <v>2.2251509204847902E-2</v>
      </c>
      <c r="BO41" s="25">
        <v>3.42451030087578</v>
      </c>
      <c r="BP41" s="25">
        <v>2.2733401714924599E-2</v>
      </c>
      <c r="BQ41" s="25">
        <v>0</v>
      </c>
      <c r="BR41" s="25">
        <v>5.7530189058461002E-2</v>
      </c>
      <c r="BS41" s="25">
        <v>7.8007115946581994E-5</v>
      </c>
      <c r="BT41" s="25">
        <v>1.10944395593137</v>
      </c>
      <c r="BU41" s="25">
        <v>3.8866695039138901</v>
      </c>
      <c r="BV41" s="25">
        <v>0</v>
      </c>
      <c r="BW41" s="25">
        <v>0</v>
      </c>
      <c r="BX41" s="25">
        <v>1.3019872888549</v>
      </c>
      <c r="BY41" s="87">
        <v>0</v>
      </c>
      <c r="BZ41" s="25">
        <v>0.21252860194024301</v>
      </c>
      <c r="CA41" s="25">
        <v>26.026236556711101</v>
      </c>
      <c r="CB41" s="25">
        <v>1.8097831297870901</v>
      </c>
      <c r="CD41" s="34">
        <f t="shared" si="13"/>
        <v>8.0000044531330968E-3</v>
      </c>
      <c r="CE41" s="34">
        <f t="shared" si="12"/>
        <v>1.9247499430235918E-2</v>
      </c>
      <c r="CF41" s="22">
        <f t="shared" si="14"/>
        <v>-4.3241956495657999E-3</v>
      </c>
      <c r="CG41" s="22" t="str">
        <f t="shared" si="15"/>
        <v/>
      </c>
      <c r="CH41" s="22">
        <f t="shared" si="16"/>
        <v>-4.1611645882789787E-3</v>
      </c>
      <c r="CI41" s="22">
        <f t="shared" si="17"/>
        <v>-4.0258381596102455E-3</v>
      </c>
      <c r="CJ41" s="22">
        <f t="shared" si="18"/>
        <v>-4.0284255600624959E-3</v>
      </c>
      <c r="CK41" s="22">
        <f t="shared" si="19"/>
        <v>-1.1910963188759987E-3</v>
      </c>
      <c r="CL41" s="22">
        <f t="shared" si="20"/>
        <v>-3.4809760723801667E-3</v>
      </c>
      <c r="CM41" s="49">
        <f t="shared" si="21"/>
        <v>-4.91657853316902E-4</v>
      </c>
      <c r="CN41" s="49">
        <f t="shared" si="22"/>
        <v>-5.5787687272028754E-4</v>
      </c>
      <c r="CO41" s="49">
        <f t="shared" si="23"/>
        <v>8.5636564205641226E-4</v>
      </c>
      <c r="CP41" s="49">
        <f t="shared" si="24"/>
        <v>-1.3352896483608764E-3</v>
      </c>
    </row>
    <row r="42" spans="1:94" s="27" customFormat="1" x14ac:dyDescent="0.25">
      <c r="A42" s="25" t="s">
        <v>41</v>
      </c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28"/>
      <c r="O42" s="28"/>
      <c r="P42" s="25"/>
      <c r="Q42" s="25"/>
      <c r="R42" s="87"/>
      <c r="S42" s="25"/>
      <c r="T42" s="25"/>
      <c r="U42" s="25"/>
      <c r="V42" s="25"/>
      <c r="W42" s="87"/>
      <c r="X42" s="25"/>
      <c r="Y42" s="25"/>
      <c r="Z42" s="25"/>
      <c r="AA42" s="25"/>
      <c r="AB42" s="25"/>
      <c r="AC42" s="25"/>
      <c r="AD42" s="25"/>
      <c r="AE42" s="87"/>
      <c r="AF42" s="25"/>
      <c r="AG42" s="25"/>
      <c r="AH42" s="25"/>
      <c r="AI42" s="25"/>
      <c r="AJ42" s="25"/>
      <c r="AK42" s="87"/>
      <c r="AL42" s="25"/>
      <c r="AM42" s="25"/>
      <c r="AN42" s="25"/>
      <c r="AO42" s="25"/>
      <c r="AP42" s="25"/>
      <c r="AQ42" s="87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87"/>
      <c r="BZ42" s="25"/>
      <c r="CA42" s="25"/>
      <c r="CB42" s="25"/>
      <c r="CD42" s="34" t="e">
        <f t="shared" si="13"/>
        <v>#DIV/0!</v>
      </c>
      <c r="CE42" s="34" t="e">
        <f t="shared" si="12"/>
        <v>#DIV/0!</v>
      </c>
      <c r="CF42" s="22" t="str">
        <f t="shared" si="14"/>
        <v/>
      </c>
      <c r="CG42" s="22" t="str">
        <f t="shared" si="15"/>
        <v/>
      </c>
      <c r="CH42" s="22" t="str">
        <f t="shared" si="16"/>
        <v/>
      </c>
      <c r="CI42" s="22" t="str">
        <f t="shared" si="17"/>
        <v/>
      </c>
      <c r="CJ42" s="22" t="str">
        <f t="shared" si="18"/>
        <v/>
      </c>
      <c r="CK42" s="22" t="str">
        <f t="shared" si="19"/>
        <v/>
      </c>
      <c r="CL42" s="22" t="str">
        <f t="shared" si="20"/>
        <v/>
      </c>
      <c r="CM42" s="49" t="e">
        <f t="shared" si="21"/>
        <v>#DIV/0!</v>
      </c>
      <c r="CN42" s="49" t="e">
        <f t="shared" si="22"/>
        <v>#DIV/0!</v>
      </c>
      <c r="CO42" s="49" t="e">
        <f t="shared" si="23"/>
        <v>#DIV/0!</v>
      </c>
      <c r="CP42" s="49" t="e">
        <f t="shared" si="24"/>
        <v>#DIV/0!</v>
      </c>
    </row>
    <row r="43" spans="1:94" s="27" customFormat="1" x14ac:dyDescent="0.25">
      <c r="A43" s="25" t="s">
        <v>42</v>
      </c>
      <c r="B43" s="87">
        <v>380.87060893</v>
      </c>
      <c r="C43" s="87"/>
      <c r="D43" s="87">
        <v>1369.5964953</v>
      </c>
      <c r="E43" s="87">
        <v>38.985773662</v>
      </c>
      <c r="F43" s="87">
        <v>37.790352003000002</v>
      </c>
      <c r="G43" s="87">
        <v>2.9831242945000001</v>
      </c>
      <c r="H43" s="87">
        <v>57.171828605000002</v>
      </c>
      <c r="I43" s="87"/>
      <c r="J43" s="87"/>
      <c r="K43" s="87"/>
      <c r="L43" s="87"/>
      <c r="M43" s="87"/>
      <c r="N43" s="28"/>
      <c r="O43" s="28"/>
      <c r="P43" s="25"/>
      <c r="Q43" s="25" t="s">
        <v>42</v>
      </c>
      <c r="R43" s="87">
        <v>0</v>
      </c>
      <c r="S43" s="25">
        <v>1.5090515640208899</v>
      </c>
      <c r="T43" s="25">
        <v>0.55854270008644302</v>
      </c>
      <c r="U43" s="25">
        <v>0.55854270008644302</v>
      </c>
      <c r="V43" s="25">
        <v>4.4376039712065296</v>
      </c>
      <c r="W43" s="87">
        <v>0</v>
      </c>
      <c r="X43" s="25">
        <v>0.27054648186557301</v>
      </c>
      <c r="Y43" s="25">
        <v>1.3888088662128599</v>
      </c>
      <c r="Z43" s="25">
        <v>380.342649718855</v>
      </c>
      <c r="AA43" s="25">
        <v>13.2928813837328</v>
      </c>
      <c r="AB43" s="25">
        <v>0.101004294597134</v>
      </c>
      <c r="AC43" s="25">
        <v>2.3206933449206502</v>
      </c>
      <c r="AD43" s="25">
        <v>0</v>
      </c>
      <c r="AE43" s="87">
        <v>0</v>
      </c>
      <c r="AF43" s="25">
        <v>2.4409370892690601</v>
      </c>
      <c r="AG43" s="25">
        <v>2.4409370892690601</v>
      </c>
      <c r="AH43" s="25">
        <v>10.943066902164301</v>
      </c>
      <c r="AI43" s="25">
        <v>1.83786167174889</v>
      </c>
      <c r="AJ43" s="25">
        <v>7.3348442312544906E-2</v>
      </c>
      <c r="AK43" s="87">
        <v>1.9233490278584999</v>
      </c>
      <c r="AL43" s="25">
        <v>0.196814877349828</v>
      </c>
      <c r="AM43" s="25">
        <v>0</v>
      </c>
      <c r="AN43" s="25">
        <v>0.155732154155279</v>
      </c>
      <c r="AO43" s="25">
        <v>0.72648282607847303</v>
      </c>
      <c r="AP43" s="25">
        <v>0</v>
      </c>
      <c r="AQ43" s="87">
        <v>58.738030009865597</v>
      </c>
      <c r="AR43" s="25">
        <v>1231.0946787217599</v>
      </c>
      <c r="AS43" s="25">
        <v>125.845255693822</v>
      </c>
      <c r="AT43" s="25">
        <v>1367.8830013177401</v>
      </c>
      <c r="AU43" s="25">
        <v>0</v>
      </c>
      <c r="AV43" s="25">
        <v>2.3413988564673098</v>
      </c>
      <c r="AW43" s="25">
        <v>0</v>
      </c>
      <c r="AX43" s="25">
        <v>20.423394758577299</v>
      </c>
      <c r="AY43" s="25">
        <v>2.2005493757061598E-2</v>
      </c>
      <c r="AZ43" s="25">
        <v>7.7377772572297804E-3</v>
      </c>
      <c r="BA43" s="25">
        <v>29.1091421341843</v>
      </c>
      <c r="BB43" s="25">
        <v>9.8892621304364492E-3</v>
      </c>
      <c r="BC43" s="25">
        <v>0</v>
      </c>
      <c r="BD43" s="25">
        <v>1.4343187449087E-3</v>
      </c>
      <c r="BE43" s="25">
        <v>38.938252550780703</v>
      </c>
      <c r="BF43" s="25">
        <v>37.744277856644402</v>
      </c>
      <c r="BG43" s="25">
        <v>1.1939746941362499</v>
      </c>
      <c r="BH43" s="25">
        <v>0</v>
      </c>
      <c r="BI43" s="25">
        <v>0</v>
      </c>
      <c r="BJ43" s="25">
        <v>0.154415811251288</v>
      </c>
      <c r="BK43" s="25">
        <v>0</v>
      </c>
      <c r="BL43" s="25">
        <v>1.6570167644967599</v>
      </c>
      <c r="BM43" s="25">
        <v>0</v>
      </c>
      <c r="BN43" s="25">
        <v>4.3067356264708902E-2</v>
      </c>
      <c r="BO43" s="25">
        <v>6.6280693754857003</v>
      </c>
      <c r="BP43" s="25">
        <v>4.9894267536857398E-2</v>
      </c>
      <c r="BQ43" s="25">
        <v>0</v>
      </c>
      <c r="BR43" s="25">
        <v>0.11134858207532</v>
      </c>
      <c r="BS43" s="25">
        <v>1.5098099669857799E-4</v>
      </c>
      <c r="BT43" s="25">
        <v>2.9768234987800701</v>
      </c>
      <c r="BU43" s="25">
        <v>8.5302925147233797</v>
      </c>
      <c r="BV43" s="25">
        <v>0</v>
      </c>
      <c r="BW43" s="25">
        <v>0</v>
      </c>
      <c r="BX43" s="25">
        <v>2.8575449898477299</v>
      </c>
      <c r="BY43" s="87">
        <v>0</v>
      </c>
      <c r="BZ43" s="25">
        <v>0.46644865775882499</v>
      </c>
      <c r="CA43" s="25">
        <v>57.121231352700903</v>
      </c>
      <c r="CB43" s="25">
        <v>3.9720282497763799</v>
      </c>
      <c r="CD43" s="34">
        <f t="shared" si="13"/>
        <v>8.0000021139398445E-3</v>
      </c>
      <c r="CE43" s="34">
        <f t="shared" si="12"/>
        <v>1.9247495708825304E-2</v>
      </c>
      <c r="CF43" s="22">
        <f t="shared" si="14"/>
        <v>-1.3861904772022884E-3</v>
      </c>
      <c r="CG43" s="22" t="str">
        <f t="shared" si="15"/>
        <v/>
      </c>
      <c r="CH43" s="22">
        <f t="shared" si="16"/>
        <v>-1.2510940179389152E-3</v>
      </c>
      <c r="CI43" s="22">
        <f t="shared" si="17"/>
        <v>-1.2189346716906661E-3</v>
      </c>
      <c r="CJ43" s="22">
        <f t="shared" si="18"/>
        <v>-1.2192039479267847E-3</v>
      </c>
      <c r="CK43" s="22">
        <f t="shared" si="19"/>
        <v>-2.1121465610892329E-3</v>
      </c>
      <c r="CL43" s="22">
        <f t="shared" si="20"/>
        <v>-8.8500321808272038E-4</v>
      </c>
      <c r="CM43" s="49">
        <f t="shared" si="21"/>
        <v>-4.9086952244819268E-4</v>
      </c>
      <c r="CN43" s="49">
        <f t="shared" si="22"/>
        <v>-5.5794200646545455E-4</v>
      </c>
      <c r="CO43" s="49">
        <f t="shared" si="23"/>
        <v>8.5655004074384968E-4</v>
      </c>
      <c r="CP43" s="49">
        <f t="shared" si="24"/>
        <v>-1.3390159677198828E-3</v>
      </c>
    </row>
    <row r="44" spans="1:94" x14ac:dyDescent="0.25">
      <c r="A44" s="25" t="s">
        <v>43</v>
      </c>
      <c r="B44" s="87">
        <v>2630.5404690999999</v>
      </c>
      <c r="C44" s="87"/>
      <c r="D44" s="87">
        <v>9146.4327764000009</v>
      </c>
      <c r="E44" s="87">
        <v>267.21346607999999</v>
      </c>
      <c r="F44" s="87">
        <v>258.68774264000001</v>
      </c>
      <c r="G44" s="87">
        <v>52.652022273</v>
      </c>
      <c r="H44" s="87">
        <v>352.07916465</v>
      </c>
      <c r="I44" s="87"/>
      <c r="J44" s="87"/>
      <c r="K44" s="87"/>
      <c r="L44" s="87"/>
      <c r="M44" s="87"/>
      <c r="N44" s="28"/>
      <c r="O44" s="28"/>
      <c r="P44" s="25"/>
      <c r="Q44" s="25" t="s">
        <v>43</v>
      </c>
      <c r="R44" s="87">
        <v>0</v>
      </c>
      <c r="S44" s="25">
        <v>9.28082490378908</v>
      </c>
      <c r="T44" s="25">
        <v>3.43509385625886</v>
      </c>
      <c r="U44" s="25">
        <v>3.43509385625886</v>
      </c>
      <c r="V44" s="25">
        <v>27.2917371156332</v>
      </c>
      <c r="W44" s="87">
        <v>0</v>
      </c>
      <c r="X44" s="25">
        <v>1.6638887015708801</v>
      </c>
      <c r="Y44" s="25">
        <v>8.5413165606900705</v>
      </c>
      <c r="Z44" s="25">
        <v>2623.0263441260599</v>
      </c>
      <c r="AA44" s="25">
        <v>81.752617825964094</v>
      </c>
      <c r="AB44" s="25">
        <v>0.62118622348609998</v>
      </c>
      <c r="AC44" s="25">
        <v>14.2725062755907</v>
      </c>
      <c r="AD44" s="25">
        <v>0</v>
      </c>
      <c r="AE44" s="87">
        <v>0</v>
      </c>
      <c r="AF44" s="25">
        <v>15.0120171308949</v>
      </c>
      <c r="AG44" s="25">
        <v>15.0120171308949</v>
      </c>
      <c r="AH44" s="25">
        <v>72.974041989142194</v>
      </c>
      <c r="AI44" s="25">
        <v>11.3030314183786</v>
      </c>
      <c r="AJ44" s="25">
        <v>0.45109968665310601</v>
      </c>
      <c r="AK44" s="87">
        <v>11.828808439359999</v>
      </c>
      <c r="AL44" s="25">
        <v>1.21043264332239</v>
      </c>
      <c r="AM44" s="25">
        <v>0</v>
      </c>
      <c r="AN44" s="25">
        <v>0.95777006215194305</v>
      </c>
      <c r="AO44" s="25">
        <v>4.96593108235475</v>
      </c>
      <c r="AP44" s="25">
        <v>0</v>
      </c>
      <c r="AQ44" s="87">
        <v>361.24501148960701</v>
      </c>
      <c r="AR44" s="25">
        <v>8209.5730963781298</v>
      </c>
      <c r="AS44" s="25">
        <v>839.20078865611697</v>
      </c>
      <c r="AT44" s="25">
        <v>9121.7479270233907</v>
      </c>
      <c r="AU44" s="25">
        <v>0</v>
      </c>
      <c r="AV44" s="25">
        <v>14.3998430646089</v>
      </c>
      <c r="AW44" s="25">
        <v>0</v>
      </c>
      <c r="AX44" s="25">
        <v>125.605987204633</v>
      </c>
      <c r="AY44" s="25">
        <v>0.150420367366083</v>
      </c>
      <c r="AZ44" s="25">
        <v>5.2892217356878601E-2</v>
      </c>
      <c r="BA44" s="25">
        <v>198.97792951900601</v>
      </c>
      <c r="BB44" s="25">
        <v>6.7598839857471102E-2</v>
      </c>
      <c r="BC44" s="25">
        <v>0</v>
      </c>
      <c r="BD44" s="25">
        <v>9.8044105628951102E-3</v>
      </c>
      <c r="BE44" s="25">
        <v>266.50737430739298</v>
      </c>
      <c r="BF44" s="25">
        <v>258.004092561552</v>
      </c>
      <c r="BG44" s="25">
        <v>8.50328174584015</v>
      </c>
      <c r="BH44" s="25">
        <v>0</v>
      </c>
      <c r="BI44" s="25">
        <v>0</v>
      </c>
      <c r="BJ44" s="25">
        <v>1.0555225096534799</v>
      </c>
      <c r="BK44" s="25">
        <v>0</v>
      </c>
      <c r="BL44" s="25">
        <v>11.326672830569199</v>
      </c>
      <c r="BM44" s="25">
        <v>0</v>
      </c>
      <c r="BN44" s="25">
        <v>0.29439019566571301</v>
      </c>
      <c r="BO44" s="25">
        <v>45.306697520902503</v>
      </c>
      <c r="BP44" s="25">
        <v>0.30685515947584202</v>
      </c>
      <c r="BQ44" s="25">
        <v>0</v>
      </c>
      <c r="BR44" s="25">
        <v>0.761132108555586</v>
      </c>
      <c r="BS44" s="25">
        <v>1.0320420561847901E-3</v>
      </c>
      <c r="BT44" s="25">
        <v>52.499699891200102</v>
      </c>
      <c r="BU44" s="25">
        <v>52.462195535704303</v>
      </c>
      <c r="BV44" s="25">
        <v>0</v>
      </c>
      <c r="BW44" s="25">
        <v>0</v>
      </c>
      <c r="BX44" s="25">
        <v>17.574188899676798</v>
      </c>
      <c r="BY44" s="87">
        <v>0</v>
      </c>
      <c r="BZ44" s="25">
        <v>2.8687083840269301</v>
      </c>
      <c r="CA44" s="25">
        <v>351.301543191961</v>
      </c>
      <c r="CB44" s="25">
        <v>24.428421225095899</v>
      </c>
      <c r="CD44" s="34">
        <f t="shared" si="13"/>
        <v>8.0000064212424563E-3</v>
      </c>
      <c r="CE44" s="34">
        <f t="shared" si="12"/>
        <v>1.9247489576817579E-2</v>
      </c>
      <c r="CF44" s="22">
        <f t="shared" si="14"/>
        <v>-2.8564947250215803E-3</v>
      </c>
      <c r="CG44" s="22" t="str">
        <f t="shared" si="15"/>
        <v/>
      </c>
      <c r="CH44" s="22">
        <f t="shared" si="16"/>
        <v>-2.6988499210646366E-3</v>
      </c>
      <c r="CI44" s="22">
        <f t="shared" si="17"/>
        <v>-2.6424258588660203E-3</v>
      </c>
      <c r="CJ44" s="22">
        <f t="shared" si="18"/>
        <v>-2.6427617770796549E-3</v>
      </c>
      <c r="CK44" s="22">
        <f t="shared" si="19"/>
        <v>-2.8930015453178378E-3</v>
      </c>
      <c r="CL44" s="22">
        <f t="shared" si="20"/>
        <v>-2.2086551438282994E-3</v>
      </c>
      <c r="CM44" s="49">
        <f t="shared" si="21"/>
        <v>-4.9148892715828601E-4</v>
      </c>
      <c r="CN44" s="49">
        <f t="shared" si="22"/>
        <v>-5.5820612731384382E-4</v>
      </c>
      <c r="CO44" s="49">
        <f t="shared" si="23"/>
        <v>8.564768704916846E-4</v>
      </c>
      <c r="CP44" s="49">
        <f t="shared" si="24"/>
        <v>-1.3379348974929027E-3</v>
      </c>
    </row>
    <row r="45" spans="1:94" s="27" customFormat="1" x14ac:dyDescent="0.25">
      <c r="A45" s="25" t="s">
        <v>44</v>
      </c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28"/>
      <c r="O45" s="28"/>
      <c r="P45" s="25"/>
      <c r="Q45" s="25"/>
      <c r="R45" s="87"/>
      <c r="S45" s="25"/>
      <c r="T45" s="25"/>
      <c r="U45" s="25"/>
      <c r="V45" s="25"/>
      <c r="W45" s="87"/>
      <c r="X45" s="25"/>
      <c r="Y45" s="25"/>
      <c r="Z45" s="25"/>
      <c r="AA45" s="25"/>
      <c r="AB45" s="25"/>
      <c r="AC45" s="25"/>
      <c r="AD45" s="25"/>
      <c r="AE45" s="87"/>
      <c r="AF45" s="25"/>
      <c r="AG45" s="25"/>
      <c r="AH45" s="25"/>
      <c r="AI45" s="25"/>
      <c r="AJ45" s="25"/>
      <c r="AK45" s="87"/>
      <c r="AL45" s="25"/>
      <c r="AM45" s="25"/>
      <c r="AN45" s="25"/>
      <c r="AO45" s="25"/>
      <c r="AP45" s="25"/>
      <c r="AQ45" s="87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87"/>
      <c r="BZ45" s="25"/>
      <c r="CA45" s="25"/>
      <c r="CB45" s="25"/>
      <c r="CD45" s="34" t="e">
        <f t="shared" si="13"/>
        <v>#DIV/0!</v>
      </c>
      <c r="CE45" s="34" t="e">
        <f t="shared" si="12"/>
        <v>#DIV/0!</v>
      </c>
      <c r="CF45" s="22" t="str">
        <f t="shared" si="14"/>
        <v/>
      </c>
      <c r="CG45" s="22" t="str">
        <f t="shared" si="15"/>
        <v/>
      </c>
      <c r="CH45" s="22" t="str">
        <f t="shared" si="16"/>
        <v/>
      </c>
      <c r="CI45" s="22" t="str">
        <f t="shared" si="17"/>
        <v/>
      </c>
      <c r="CJ45" s="22" t="str">
        <f t="shared" si="18"/>
        <v/>
      </c>
      <c r="CK45" s="22" t="str">
        <f t="shared" si="19"/>
        <v/>
      </c>
      <c r="CL45" s="22" t="str">
        <f t="shared" si="20"/>
        <v/>
      </c>
      <c r="CM45" s="49" t="e">
        <f t="shared" si="21"/>
        <v>#DIV/0!</v>
      </c>
      <c r="CN45" s="49" t="e">
        <f t="shared" si="22"/>
        <v>#DIV/0!</v>
      </c>
      <c r="CO45" s="49" t="e">
        <f t="shared" si="23"/>
        <v>#DIV/0!</v>
      </c>
      <c r="CP45" s="49" t="e">
        <f t="shared" si="24"/>
        <v>#DIV/0!</v>
      </c>
    </row>
    <row r="46" spans="1:94" s="27" customFormat="1" x14ac:dyDescent="0.25">
      <c r="A46" s="25" t="s">
        <v>45</v>
      </c>
      <c r="B46" s="87">
        <v>0.15562670209999999</v>
      </c>
      <c r="C46" s="87"/>
      <c r="D46" s="87">
        <v>0.52840945910000003</v>
      </c>
      <c r="E46" s="87">
        <v>1.41774325E-2</v>
      </c>
      <c r="F46" s="87">
        <v>1.3752086300000001E-2</v>
      </c>
      <c r="G46" s="87">
        <v>2.0344070000000001E-4</v>
      </c>
      <c r="H46" s="87">
        <v>1.8682104099999999E-2</v>
      </c>
      <c r="I46" s="87"/>
      <c r="J46" s="87"/>
      <c r="K46" s="87"/>
      <c r="L46" s="87"/>
      <c r="M46" s="87"/>
      <c r="N46" s="28"/>
      <c r="O46" s="28"/>
      <c r="P46" s="25"/>
      <c r="Q46" s="25" t="s">
        <v>45</v>
      </c>
      <c r="R46" s="87">
        <v>0</v>
      </c>
      <c r="S46" s="25">
        <v>4.9354188924199504E-4</v>
      </c>
      <c r="T46" s="25">
        <v>1.8267752767010001E-4</v>
      </c>
      <c r="U46" s="25">
        <v>1.8267752767010001E-4</v>
      </c>
      <c r="V46" s="25">
        <v>1.4513619586964E-3</v>
      </c>
      <c r="W46" s="87">
        <v>0</v>
      </c>
      <c r="X46" s="25">
        <v>8.8480486310024903E-5</v>
      </c>
      <c r="Y46" s="25">
        <v>4.5422227561081802E-4</v>
      </c>
      <c r="Z46" s="25">
        <v>0.15562531699708401</v>
      </c>
      <c r="AA46" s="25">
        <v>4.3475119626316498E-3</v>
      </c>
      <c r="AB46" s="25">
        <v>3.3034282649184002E-5</v>
      </c>
      <c r="AC46" s="25">
        <v>7.5900602390912501E-4</v>
      </c>
      <c r="AD46" s="25">
        <v>0</v>
      </c>
      <c r="AE46" s="87">
        <v>0</v>
      </c>
      <c r="AF46" s="25">
        <v>7.98327819992614E-4</v>
      </c>
      <c r="AG46" s="25">
        <v>7.98327819992614E-4</v>
      </c>
      <c r="AH46" s="25">
        <v>4.2273461752564204E-3</v>
      </c>
      <c r="AI46" s="25">
        <v>6.0109159171503005E-4</v>
      </c>
      <c r="AJ46" s="25">
        <v>2.3988400364313701E-5</v>
      </c>
      <c r="AK46" s="87">
        <v>6.2904090536296297E-4</v>
      </c>
      <c r="AL46" s="25">
        <v>6.4369384304193699E-5</v>
      </c>
      <c r="AM46" s="25">
        <v>0</v>
      </c>
      <c r="AN46" s="25">
        <v>5.0951540728021299E-5</v>
      </c>
      <c r="AO46" s="25">
        <v>2.6469057248521498E-4</v>
      </c>
      <c r="AP46" s="25">
        <v>0</v>
      </c>
      <c r="AQ46" s="87">
        <v>1.9210834614769801E-2</v>
      </c>
      <c r="AR46" s="25">
        <v>0.47557063377370601</v>
      </c>
      <c r="AS46" s="25">
        <v>4.86140976757772E-2</v>
      </c>
      <c r="AT46" s="25">
        <v>0.52841207762473996</v>
      </c>
      <c r="AU46" s="25">
        <v>0</v>
      </c>
      <c r="AV46" s="25">
        <v>7.6577075568930197E-4</v>
      </c>
      <c r="AW46" s="25">
        <v>0</v>
      </c>
      <c r="AX46" s="25">
        <v>6.6796432381487697E-3</v>
      </c>
      <c r="AY46" s="25">
        <v>8.0175146193995705E-6</v>
      </c>
      <c r="AZ46" s="25">
        <v>2.8190843102564501E-6</v>
      </c>
      <c r="BA46" s="25">
        <v>1.06056892475074E-2</v>
      </c>
      <c r="BB46" s="25">
        <v>3.6032650451671899E-6</v>
      </c>
      <c r="BC46" s="25">
        <v>0</v>
      </c>
      <c r="BD46" s="25">
        <v>5.2243500498795699E-7</v>
      </c>
      <c r="BE46" s="25">
        <v>1.41772628219381E-2</v>
      </c>
      <c r="BF46" s="25">
        <v>1.3751824239950999E-2</v>
      </c>
      <c r="BG46" s="25">
        <v>4.2543858198713599E-4</v>
      </c>
      <c r="BH46" s="25">
        <v>0</v>
      </c>
      <c r="BI46" s="25">
        <v>0</v>
      </c>
      <c r="BJ46" s="25">
        <v>5.6261346913804699E-5</v>
      </c>
      <c r="BK46" s="25">
        <v>0</v>
      </c>
      <c r="BL46" s="25">
        <v>6.0371192204456596E-4</v>
      </c>
      <c r="BM46" s="25">
        <v>0</v>
      </c>
      <c r="BN46" s="25">
        <v>1.56912459972332E-5</v>
      </c>
      <c r="BO46" s="25">
        <v>2.4148828518989998E-3</v>
      </c>
      <c r="BP46" s="25">
        <v>1.63140399014533E-5</v>
      </c>
      <c r="BQ46" s="25">
        <v>0</v>
      </c>
      <c r="BR46" s="25">
        <v>4.05703246857035E-5</v>
      </c>
      <c r="BS46" s="25">
        <v>5.50019235326862E-8</v>
      </c>
      <c r="BT46" s="25">
        <v>2.03661215738796E-4</v>
      </c>
      <c r="BU46" s="25">
        <v>2.78988721057557E-3</v>
      </c>
      <c r="BV46" s="25">
        <v>0</v>
      </c>
      <c r="BW46" s="25">
        <v>0</v>
      </c>
      <c r="BX46" s="25">
        <v>9.3457102406234601E-4</v>
      </c>
      <c r="BY46" s="87">
        <v>0</v>
      </c>
      <c r="BZ46" s="25">
        <v>1.5255870295474399E-4</v>
      </c>
      <c r="CA46" s="25">
        <v>1.8681854197324599E-2</v>
      </c>
      <c r="CB46" s="25">
        <v>1.2990856524137801E-3</v>
      </c>
      <c r="CD46" s="34">
        <f t="shared" si="13"/>
        <v>8.0000937795720404E-3</v>
      </c>
      <c r="CE46" s="34">
        <f t="shared" si="12"/>
        <v>1.9247669826687526E-2</v>
      </c>
      <c r="CF46" s="22">
        <f t="shared" si="14"/>
        <v>-8.9001623582816698E-6</v>
      </c>
      <c r="CG46" s="22" t="str">
        <f t="shared" si="15"/>
        <v/>
      </c>
      <c r="CH46" s="22">
        <f t="shared" si="16"/>
        <v>4.9554842269248901E-6</v>
      </c>
      <c r="CI46" s="22">
        <f t="shared" si="17"/>
        <v>-1.1968179844943538E-5</v>
      </c>
      <c r="CJ46" s="22">
        <f t="shared" si="18"/>
        <v>-1.9056021267214337E-5</v>
      </c>
      <c r="CK46" s="22">
        <f t="shared" si="19"/>
        <v>1.0839312821671568E-3</v>
      </c>
      <c r="CL46" s="22">
        <f t="shared" si="20"/>
        <v>-1.3376580821026569E-5</v>
      </c>
      <c r="CM46" s="49">
        <f t="shared" si="21"/>
        <v>-4.7630641840535866E-4</v>
      </c>
      <c r="CN46" s="49">
        <f t="shared" si="22"/>
        <v>-5.9661988083010205E-4</v>
      </c>
      <c r="CO46" s="49">
        <f t="shared" si="23"/>
        <v>8.6175818489746606E-4</v>
      </c>
      <c r="CP46" s="49">
        <f t="shared" si="24"/>
        <v>-9.7881960158871604E-4</v>
      </c>
    </row>
    <row r="47" spans="1:94" x14ac:dyDescent="0.25">
      <c r="A47" s="25" t="s">
        <v>46</v>
      </c>
      <c r="B47" s="87">
        <v>915.33617179999999</v>
      </c>
      <c r="C47" s="87"/>
      <c r="D47" s="87">
        <v>3034.4402003</v>
      </c>
      <c r="E47" s="87">
        <v>80.894122851000006</v>
      </c>
      <c r="F47" s="87">
        <v>78.445796232000006</v>
      </c>
      <c r="G47" s="87">
        <v>3.2679157741</v>
      </c>
      <c r="H47" s="87">
        <v>99.45512051</v>
      </c>
      <c r="I47" s="87"/>
      <c r="J47" s="87"/>
      <c r="K47" s="87"/>
      <c r="L47" s="87"/>
      <c r="M47" s="87"/>
      <c r="N47" s="28"/>
      <c r="O47" s="28"/>
      <c r="P47" s="25"/>
      <c r="Q47" s="25" t="s">
        <v>46</v>
      </c>
      <c r="R47" s="87">
        <v>0</v>
      </c>
      <c r="S47" s="25">
        <v>2.6153140551843599</v>
      </c>
      <c r="T47" s="25">
        <v>0.96800121376086101</v>
      </c>
      <c r="U47" s="25">
        <v>0.96800121376086101</v>
      </c>
      <c r="V47" s="25">
        <v>7.6907467187559302</v>
      </c>
      <c r="W47" s="87">
        <v>0</v>
      </c>
      <c r="X47" s="25">
        <v>0.468879532628794</v>
      </c>
      <c r="Y47" s="25">
        <v>2.4069227489245399</v>
      </c>
      <c r="Z47" s="25">
        <v>910.48582631062004</v>
      </c>
      <c r="AA47" s="25">
        <v>23.037685511932199</v>
      </c>
      <c r="AB47" s="25">
        <v>0.175048838493889</v>
      </c>
      <c r="AC47" s="25">
        <v>4.0219551772991498</v>
      </c>
      <c r="AD47" s="25">
        <v>0</v>
      </c>
      <c r="AE47" s="87">
        <v>0</v>
      </c>
      <c r="AF47" s="25">
        <v>4.23035005868143</v>
      </c>
      <c r="AG47" s="25">
        <v>4.23035005868143</v>
      </c>
      <c r="AH47" s="25">
        <v>24.150050932455802</v>
      </c>
      <c r="AI47" s="25">
        <v>3.18516863467518</v>
      </c>
      <c r="AJ47" s="25">
        <v>0.12711882491989401</v>
      </c>
      <c r="AK47" s="87">
        <v>3.3333295727240801</v>
      </c>
      <c r="AL47" s="25">
        <v>0.341096886791871</v>
      </c>
      <c r="AM47" s="25">
        <v>0</v>
      </c>
      <c r="AN47" s="25">
        <v>0.26989727540913</v>
      </c>
      <c r="AO47" s="25">
        <v>1.5021230604253799</v>
      </c>
      <c r="AP47" s="25">
        <v>0</v>
      </c>
      <c r="AQ47" s="87">
        <v>101.797943073022</v>
      </c>
      <c r="AR47" s="25">
        <v>2716.8808643008801</v>
      </c>
      <c r="AS47" s="25">
        <v>277.72570198823797</v>
      </c>
      <c r="AT47" s="25">
        <v>3018.7566172215802</v>
      </c>
      <c r="AU47" s="25">
        <v>0</v>
      </c>
      <c r="AV47" s="25">
        <v>4.0578394863154097</v>
      </c>
      <c r="AW47" s="25">
        <v>0</v>
      </c>
      <c r="AX47" s="25">
        <v>35.395433773898297</v>
      </c>
      <c r="AY47" s="25">
        <v>4.5499942992884498E-2</v>
      </c>
      <c r="AZ47" s="25">
        <v>1.5999133702717699E-2</v>
      </c>
      <c r="BA47" s="25">
        <v>60.187945035136103</v>
      </c>
      <c r="BB47" s="25">
        <v>2.04476663811681E-2</v>
      </c>
      <c r="BC47" s="25">
        <v>0</v>
      </c>
      <c r="BD47" s="25">
        <v>2.9656972004607602E-3</v>
      </c>
      <c r="BE47" s="25">
        <v>80.478211010492998</v>
      </c>
      <c r="BF47" s="25">
        <v>78.042505610491901</v>
      </c>
      <c r="BG47" s="25">
        <v>2.4357054000010998</v>
      </c>
      <c r="BH47" s="25">
        <v>0</v>
      </c>
      <c r="BI47" s="25">
        <v>0</v>
      </c>
      <c r="BJ47" s="25">
        <v>0.319280204136973</v>
      </c>
      <c r="BK47" s="25">
        <v>0</v>
      </c>
      <c r="BL47" s="25">
        <v>3.4261547819904399</v>
      </c>
      <c r="BM47" s="25">
        <v>0</v>
      </c>
      <c r="BN47" s="25">
        <v>8.9048804035560494E-2</v>
      </c>
      <c r="BO47" s="25">
        <v>13.704620821331901</v>
      </c>
      <c r="BP47" s="25">
        <v>8.6471003695667806E-2</v>
      </c>
      <c r="BQ47" s="25">
        <v>0</v>
      </c>
      <c r="BR47" s="25">
        <v>0.23023134812634599</v>
      </c>
      <c r="BS47" s="25">
        <v>3.1217545726615797E-4</v>
      </c>
      <c r="BT47" s="25">
        <v>3.2417111204122602</v>
      </c>
      <c r="BU47" s="25">
        <v>14.7837087069297</v>
      </c>
      <c r="BV47" s="25">
        <v>0</v>
      </c>
      <c r="BW47" s="25">
        <v>0</v>
      </c>
      <c r="BX47" s="25">
        <v>4.9523642126422596</v>
      </c>
      <c r="BY47" s="87">
        <v>0</v>
      </c>
      <c r="BZ47" s="25">
        <v>0.80839471803197804</v>
      </c>
      <c r="CA47" s="25">
        <v>98.9958970941979</v>
      </c>
      <c r="CB47" s="25">
        <v>6.8838627582287701</v>
      </c>
      <c r="CD47" s="34">
        <f t="shared" si="13"/>
        <v>7.9999993357143043E-3</v>
      </c>
      <c r="CE47" s="34">
        <f t="shared" si="12"/>
        <v>1.9247499150301974E-2</v>
      </c>
      <c r="CF47" s="22">
        <f t="shared" si="14"/>
        <v>-5.2989771832591169E-3</v>
      </c>
      <c r="CG47" s="22" t="str">
        <f t="shared" si="15"/>
        <v/>
      </c>
      <c r="CH47" s="22">
        <f t="shared" si="16"/>
        <v>-5.1685260025454635E-3</v>
      </c>
      <c r="CI47" s="22">
        <f t="shared" si="17"/>
        <v>-5.1414345795315836E-3</v>
      </c>
      <c r="CJ47" s="22">
        <f t="shared" si="18"/>
        <v>-5.1410099824264798E-3</v>
      </c>
      <c r="CK47" s="22">
        <f t="shared" si="19"/>
        <v>-8.0187665469917818E-3</v>
      </c>
      <c r="CL47" s="22">
        <f t="shared" si="20"/>
        <v>-4.617393387562444E-3</v>
      </c>
      <c r="CM47" s="49">
        <f t="shared" si="21"/>
        <v>-4.9112945357528929E-4</v>
      </c>
      <c r="CN47" s="49">
        <f t="shared" si="22"/>
        <v>-5.5851735382375428E-4</v>
      </c>
      <c r="CO47" s="49">
        <f t="shared" si="23"/>
        <v>8.5674678924807957E-4</v>
      </c>
      <c r="CP47" s="49">
        <f t="shared" si="24"/>
        <v>-1.3376943110755958E-3</v>
      </c>
    </row>
    <row r="48" spans="1:94" x14ac:dyDescent="0.25">
      <c r="A48" s="25" t="s">
        <v>47</v>
      </c>
      <c r="B48" s="87">
        <v>1545.2457546000001</v>
      </c>
      <c r="C48" s="87"/>
      <c r="D48" s="87">
        <v>5103.8466245</v>
      </c>
      <c r="E48" s="87">
        <v>135.77307053999999</v>
      </c>
      <c r="F48" s="87">
        <v>131.66252076000001</v>
      </c>
      <c r="G48" s="87">
        <v>5.6949439669000004</v>
      </c>
      <c r="H48" s="87">
        <v>172.34067775</v>
      </c>
      <c r="I48" s="87"/>
      <c r="J48" s="87"/>
      <c r="K48" s="87"/>
      <c r="L48" s="87"/>
      <c r="M48" s="87"/>
      <c r="N48" s="28"/>
      <c r="O48" s="28"/>
      <c r="P48" s="25"/>
      <c r="Q48" s="25" t="s">
        <v>47</v>
      </c>
      <c r="R48" s="87">
        <v>0</v>
      </c>
      <c r="S48" s="25">
        <v>4.5384279811690798</v>
      </c>
      <c r="T48" s="25">
        <v>1.67979905251242</v>
      </c>
      <c r="U48" s="25">
        <v>1.67979905251242</v>
      </c>
      <c r="V48" s="25">
        <v>13.3459584354613</v>
      </c>
      <c r="W48" s="87">
        <v>0</v>
      </c>
      <c r="X48" s="25">
        <v>0.81366010492346597</v>
      </c>
      <c r="Y48" s="25">
        <v>4.1767995558364097</v>
      </c>
      <c r="Z48" s="25">
        <v>1539.8092066694201</v>
      </c>
      <c r="AA48" s="25">
        <v>39.977939994433399</v>
      </c>
      <c r="AB48" s="25">
        <v>0.30376719340124603</v>
      </c>
      <c r="AC48" s="25">
        <v>6.9794137633247502</v>
      </c>
      <c r="AD48" s="25">
        <v>0</v>
      </c>
      <c r="AE48" s="87">
        <v>0</v>
      </c>
      <c r="AF48" s="25">
        <v>7.3410427031424597</v>
      </c>
      <c r="AG48" s="25">
        <v>7.3410427031424597</v>
      </c>
      <c r="AH48" s="25">
        <v>40.6888896071451</v>
      </c>
      <c r="AI48" s="25">
        <v>5.5273114214662504</v>
      </c>
      <c r="AJ48" s="25">
        <v>0.220592904186445</v>
      </c>
      <c r="AK48" s="87">
        <v>5.78441639047203</v>
      </c>
      <c r="AL48" s="25">
        <v>0.59191488396333702</v>
      </c>
      <c r="AM48" s="25">
        <v>0</v>
      </c>
      <c r="AN48" s="25">
        <v>0.46836045349071898</v>
      </c>
      <c r="AO48" s="25">
        <v>2.5252862809844698</v>
      </c>
      <c r="AP48" s="25">
        <v>0</v>
      </c>
      <c r="AQ48" s="87">
        <v>176.65280312571201</v>
      </c>
      <c r="AR48" s="25">
        <v>4577.5005746281004</v>
      </c>
      <c r="AS48" s="25">
        <v>467.92231393894298</v>
      </c>
      <c r="AT48" s="25">
        <v>5086.1117781741896</v>
      </c>
      <c r="AU48" s="25">
        <v>0</v>
      </c>
      <c r="AV48" s="25">
        <v>7.0416813911382397</v>
      </c>
      <c r="AW48" s="25">
        <v>0</v>
      </c>
      <c r="AX48" s="25">
        <v>61.422718461437803</v>
      </c>
      <c r="AY48" s="25">
        <v>7.6492016494210099E-2</v>
      </c>
      <c r="AZ48" s="25">
        <v>2.68968573308641E-2</v>
      </c>
      <c r="BA48" s="25">
        <v>101.184641658316</v>
      </c>
      <c r="BB48" s="25">
        <v>3.4375493460980899E-2</v>
      </c>
      <c r="BC48" s="25">
        <v>0</v>
      </c>
      <c r="BD48" s="25">
        <v>4.9857605523459898E-3</v>
      </c>
      <c r="BE48" s="25">
        <v>135.29684893631901</v>
      </c>
      <c r="BF48" s="25">
        <v>131.200746121413</v>
      </c>
      <c r="BG48" s="25">
        <v>4.0961028149054401</v>
      </c>
      <c r="BH48" s="25">
        <v>0</v>
      </c>
      <c r="BI48" s="25">
        <v>0</v>
      </c>
      <c r="BJ48" s="25">
        <v>0.53675624999531502</v>
      </c>
      <c r="BK48" s="25">
        <v>0</v>
      </c>
      <c r="BL48" s="25">
        <v>5.7598636476903797</v>
      </c>
      <c r="BM48" s="25">
        <v>0</v>
      </c>
      <c r="BN48" s="25">
        <v>0.149703908937206</v>
      </c>
      <c r="BO48" s="25">
        <v>23.0394535350562</v>
      </c>
      <c r="BP48" s="25">
        <v>0.150055489643627</v>
      </c>
      <c r="BQ48" s="25">
        <v>0</v>
      </c>
      <c r="BR48" s="25">
        <v>0.38705217684375298</v>
      </c>
      <c r="BS48" s="25">
        <v>5.2481673580912305E-4</v>
      </c>
      <c r="BT48" s="25">
        <v>5.6613707294084401</v>
      </c>
      <c r="BU48" s="25">
        <v>25.654588196885499</v>
      </c>
      <c r="BV48" s="25">
        <v>0</v>
      </c>
      <c r="BW48" s="25">
        <v>0</v>
      </c>
      <c r="BX48" s="25">
        <v>8.5939767299737202</v>
      </c>
      <c r="BY48" s="87">
        <v>0</v>
      </c>
      <c r="BZ48" s="25">
        <v>1.40282965299494</v>
      </c>
      <c r="CA48" s="25">
        <v>171.79033122362</v>
      </c>
      <c r="CB48" s="25">
        <v>11.945756135744601</v>
      </c>
      <c r="CD48" s="34">
        <f t="shared" si="13"/>
        <v>7.9999990919884158E-3</v>
      </c>
      <c r="CE48" s="34">
        <f t="shared" si="12"/>
        <v>1.92474993903432E-2</v>
      </c>
      <c r="CF48" s="22">
        <f t="shared" si="14"/>
        <v>-3.5182416223413521E-3</v>
      </c>
      <c r="CG48" s="22" t="str">
        <f t="shared" si="15"/>
        <v/>
      </c>
      <c r="CH48" s="22">
        <f t="shared" si="16"/>
        <v>-3.4748000146943669E-3</v>
      </c>
      <c r="CI48" s="22">
        <f t="shared" si="17"/>
        <v>-3.5074820197182176E-3</v>
      </c>
      <c r="CJ48" s="22">
        <f t="shared" si="18"/>
        <v>-3.5072595900601383E-3</v>
      </c>
      <c r="CK48" s="22">
        <f t="shared" si="19"/>
        <v>-5.8952709081412803E-3</v>
      </c>
      <c r="CL48" s="22">
        <f t="shared" si="20"/>
        <v>-3.1933640598671531E-3</v>
      </c>
      <c r="CM48" s="49">
        <f t="shared" si="21"/>
        <v>-4.9133979408365423E-4</v>
      </c>
      <c r="CN48" s="49">
        <f t="shared" si="22"/>
        <v>-5.5799867514210952E-4</v>
      </c>
      <c r="CO48" s="49">
        <f t="shared" si="23"/>
        <v>8.5656807233822779E-4</v>
      </c>
      <c r="CP48" s="49">
        <f t="shared" si="24"/>
        <v>-1.3372437652787808E-3</v>
      </c>
    </row>
    <row r="49" spans="1:94" x14ac:dyDescent="0.25">
      <c r="A49" s="25" t="s">
        <v>48</v>
      </c>
      <c r="B49" s="87">
        <v>218.17329620999999</v>
      </c>
      <c r="C49" s="87"/>
      <c r="D49" s="87">
        <v>864.95555418000004</v>
      </c>
      <c r="E49" s="87">
        <v>26.366689128000001</v>
      </c>
      <c r="F49" s="87">
        <v>25.547593785</v>
      </c>
      <c r="G49" s="87">
        <v>2.9887352122999999</v>
      </c>
      <c r="H49" s="87">
        <v>44.968827069</v>
      </c>
      <c r="I49" s="87"/>
      <c r="J49" s="87"/>
      <c r="K49" s="87"/>
      <c r="L49" s="87"/>
      <c r="M49" s="87"/>
      <c r="N49" s="28"/>
      <c r="O49" s="28"/>
      <c r="P49" s="25"/>
      <c r="Q49" s="25" t="s">
        <v>48</v>
      </c>
      <c r="R49" s="87">
        <v>0</v>
      </c>
      <c r="S49" s="25">
        <v>1.1874875578584201</v>
      </c>
      <c r="T49" s="25">
        <v>0.43952239161126899</v>
      </c>
      <c r="U49" s="25">
        <v>0.43952239161126899</v>
      </c>
      <c r="V49" s="25">
        <v>3.4919947255377899</v>
      </c>
      <c r="W49" s="87">
        <v>0</v>
      </c>
      <c r="X49" s="25">
        <v>0.212895456665601</v>
      </c>
      <c r="Y49" s="25">
        <v>1.09286646877593</v>
      </c>
      <c r="Z49" s="25">
        <v>218.033700495929</v>
      </c>
      <c r="AA49" s="25">
        <v>10.4602985413017</v>
      </c>
      <c r="AB49" s="25">
        <v>7.9481115225012597E-2</v>
      </c>
      <c r="AC49" s="25">
        <v>1.82617586017801</v>
      </c>
      <c r="AD49" s="25">
        <v>0</v>
      </c>
      <c r="AE49" s="87">
        <v>0</v>
      </c>
      <c r="AF49" s="25">
        <v>1.9207957994768201</v>
      </c>
      <c r="AG49" s="25">
        <v>1.9207957994768201</v>
      </c>
      <c r="AH49" s="25">
        <v>6.9157020320662204</v>
      </c>
      <c r="AI49" s="25">
        <v>1.4462307357669999</v>
      </c>
      <c r="AJ49" s="25">
        <v>5.7718546825366E-2</v>
      </c>
      <c r="AK49" s="87">
        <v>1.5135033638128801</v>
      </c>
      <c r="AL49" s="25">
        <v>0.154875500000974</v>
      </c>
      <c r="AM49" s="25">
        <v>0</v>
      </c>
      <c r="AN49" s="25">
        <v>0.12254724226885599</v>
      </c>
      <c r="AO49" s="25">
        <v>0.49145618031933902</v>
      </c>
      <c r="AP49" s="25">
        <v>0</v>
      </c>
      <c r="AQ49" s="87">
        <v>46.221520427806901</v>
      </c>
      <c r="AR49" s="25">
        <v>778.01624922479903</v>
      </c>
      <c r="AS49" s="25">
        <v>79.530526445653294</v>
      </c>
      <c r="AT49" s="25">
        <v>864.46247770251898</v>
      </c>
      <c r="AU49" s="25">
        <v>0</v>
      </c>
      <c r="AV49" s="25">
        <v>1.8424691410313201</v>
      </c>
      <c r="AW49" s="25">
        <v>0</v>
      </c>
      <c r="AX49" s="25">
        <v>16.071364228211401</v>
      </c>
      <c r="AY49" s="25">
        <v>1.48864233998577E-2</v>
      </c>
      <c r="AZ49" s="25">
        <v>5.2345031467671901E-3</v>
      </c>
      <c r="BA49" s="25">
        <v>19.691957219861401</v>
      </c>
      <c r="BB49" s="25">
        <v>6.6899515809895399E-3</v>
      </c>
      <c r="BC49" s="25">
        <v>0</v>
      </c>
      <c r="BD49" s="25">
        <v>9.7029945622998596E-4</v>
      </c>
      <c r="BE49" s="25">
        <v>26.352194927397999</v>
      </c>
      <c r="BF49" s="25">
        <v>25.5335124861098</v>
      </c>
      <c r="BG49" s="25">
        <v>0.81868244128816003</v>
      </c>
      <c r="BH49" s="25">
        <v>0</v>
      </c>
      <c r="BI49" s="25">
        <v>0</v>
      </c>
      <c r="BJ49" s="25">
        <v>0.104460306089717</v>
      </c>
      <c r="BK49" s="25">
        <v>0</v>
      </c>
      <c r="BL49" s="25">
        <v>1.1209503954540601</v>
      </c>
      <c r="BM49" s="25">
        <v>0</v>
      </c>
      <c r="BN49" s="25">
        <v>2.91344814905449E-2</v>
      </c>
      <c r="BO49" s="25">
        <v>4.4838009430270498</v>
      </c>
      <c r="BP49" s="25">
        <v>3.9262371117046203E-2</v>
      </c>
      <c r="BQ49" s="25">
        <v>0</v>
      </c>
      <c r="BR49" s="25">
        <v>7.5325825856908904E-2</v>
      </c>
      <c r="BS49" s="25">
        <v>1.0213674625352E-4</v>
      </c>
      <c r="BT49" s="25">
        <v>2.9877511468765401</v>
      </c>
      <c r="BU49" s="25">
        <v>6.7125691795536797</v>
      </c>
      <c r="BV49" s="25">
        <v>0</v>
      </c>
      <c r="BW49" s="25">
        <v>0</v>
      </c>
      <c r="BX49" s="25">
        <v>2.2486289478982302</v>
      </c>
      <c r="BY49" s="87">
        <v>0</v>
      </c>
      <c r="BZ49" s="25">
        <v>0.36705287028105599</v>
      </c>
      <c r="CA49" s="25">
        <v>44.949244331971897</v>
      </c>
      <c r="CB49" s="25">
        <v>3.1256303517441801</v>
      </c>
      <c r="CD49" s="34">
        <f t="shared" si="13"/>
        <v>8.0000025570179448E-3</v>
      </c>
      <c r="CE49" s="34">
        <f t="shared" si="12"/>
        <v>1.924749603434665E-2</v>
      </c>
      <c r="CF49" s="22">
        <f t="shared" si="14"/>
        <v>-6.3983868097508307E-4</v>
      </c>
      <c r="CG49" s="22" t="str">
        <f t="shared" si="15"/>
        <v/>
      </c>
      <c r="CH49" s="22">
        <f t="shared" si="16"/>
        <v>-5.7005990087953496E-4</v>
      </c>
      <c r="CI49" s="22">
        <f t="shared" si="17"/>
        <v>-5.4971636869680476E-4</v>
      </c>
      <c r="CJ49" s="22">
        <f t="shared" si="18"/>
        <v>-5.5117906636155639E-4</v>
      </c>
      <c r="CK49" s="22">
        <f t="shared" si="19"/>
        <v>-3.2925814886845161E-4</v>
      </c>
      <c r="CL49" s="22">
        <f t="shared" si="20"/>
        <v>-4.3547360036886521E-4</v>
      </c>
      <c r="CM49" s="49">
        <f t="shared" si="21"/>
        <v>-4.9135044894380595E-4</v>
      </c>
      <c r="CN49" s="49">
        <f t="shared" si="22"/>
        <v>-5.5870488157183998E-4</v>
      </c>
      <c r="CO49" s="49">
        <f t="shared" si="23"/>
        <v>8.5603572708180026E-4</v>
      </c>
      <c r="CP49" s="49">
        <f t="shared" si="24"/>
        <v>-1.3380558602057091E-3</v>
      </c>
    </row>
    <row r="50" spans="1:94" x14ac:dyDescent="0.25">
      <c r="A50" s="25" t="s">
        <v>49</v>
      </c>
      <c r="B50" s="87">
        <v>219.20293975000001</v>
      </c>
      <c r="C50" s="87"/>
      <c r="D50" s="87">
        <v>751.38433872999997</v>
      </c>
      <c r="E50" s="87">
        <v>20.550506234</v>
      </c>
      <c r="F50" s="87">
        <v>19.926716518999999</v>
      </c>
      <c r="G50" s="87">
        <v>0.9798997451</v>
      </c>
      <c r="H50" s="87">
        <v>27.382335582</v>
      </c>
      <c r="I50" s="87"/>
      <c r="J50" s="87"/>
      <c r="K50" s="87"/>
      <c r="L50" s="87"/>
      <c r="M50" s="87"/>
      <c r="N50" s="28"/>
      <c r="O50" s="28"/>
      <c r="P50" s="25"/>
      <c r="Q50" s="25" t="s">
        <v>49</v>
      </c>
      <c r="R50" s="87">
        <v>0</v>
      </c>
      <c r="S50" s="25">
        <v>0.72174893666108197</v>
      </c>
      <c r="T50" s="25">
        <v>0.267139450171266</v>
      </c>
      <c r="U50" s="25">
        <v>0.267139450171266</v>
      </c>
      <c r="V50" s="25">
        <v>2.1224167273815699</v>
      </c>
      <c r="W50" s="87">
        <v>0</v>
      </c>
      <c r="X50" s="25">
        <v>0.12939681151158</v>
      </c>
      <c r="Y50" s="25">
        <v>0.66423891722749095</v>
      </c>
      <c r="Z50" s="25">
        <v>218.665374613116</v>
      </c>
      <c r="AA50" s="25">
        <v>6.3577177921654702</v>
      </c>
      <c r="AB50" s="25">
        <v>4.8308290539589897E-2</v>
      </c>
      <c r="AC50" s="25">
        <v>1.1099400025422299</v>
      </c>
      <c r="AD50" s="25">
        <v>0</v>
      </c>
      <c r="AE50" s="87">
        <v>0</v>
      </c>
      <c r="AF50" s="25">
        <v>1.1674496315568901</v>
      </c>
      <c r="AG50" s="25">
        <v>1.1674496315568901</v>
      </c>
      <c r="AH50" s="25">
        <v>5.9965724610746403</v>
      </c>
      <c r="AI50" s="25">
        <v>0.879011103009948</v>
      </c>
      <c r="AJ50" s="25">
        <v>3.5080918224417702E-2</v>
      </c>
      <c r="AK50" s="87">
        <v>0.91989897967464296</v>
      </c>
      <c r="AL50" s="25">
        <v>9.4132564569248803E-2</v>
      </c>
      <c r="AM50" s="25">
        <v>0</v>
      </c>
      <c r="AN50" s="25">
        <v>7.4483427934378996E-2</v>
      </c>
      <c r="AO50" s="25">
        <v>0.382618930702116</v>
      </c>
      <c r="AP50" s="25">
        <v>0</v>
      </c>
      <c r="AQ50" s="87">
        <v>28.093199611325101</v>
      </c>
      <c r="AR50" s="25">
        <v>674.61441336221299</v>
      </c>
      <c r="AS50" s="25">
        <v>68.960652545621798</v>
      </c>
      <c r="AT50" s="25">
        <v>749.57163836891004</v>
      </c>
      <c r="AU50" s="25">
        <v>0</v>
      </c>
      <c r="AV50" s="25">
        <v>1.11984253694891</v>
      </c>
      <c r="AW50" s="25">
        <v>0</v>
      </c>
      <c r="AX50" s="25">
        <v>9.7680901406603908</v>
      </c>
      <c r="AY50" s="25">
        <v>1.15896759690691E-2</v>
      </c>
      <c r="AZ50" s="25">
        <v>4.07527493807768E-3</v>
      </c>
      <c r="BA50" s="25">
        <v>15.3309875711128</v>
      </c>
      <c r="BB50" s="25">
        <v>5.2083972399235004E-3</v>
      </c>
      <c r="BC50" s="25">
        <v>0</v>
      </c>
      <c r="BD50" s="25">
        <v>7.5541727629976202E-4</v>
      </c>
      <c r="BE50" s="25">
        <v>20.501187389949699</v>
      </c>
      <c r="BF50" s="25">
        <v>19.878877320570201</v>
      </c>
      <c r="BG50" s="25">
        <v>0.62231006937945299</v>
      </c>
      <c r="BH50" s="25">
        <v>0</v>
      </c>
      <c r="BI50" s="25">
        <v>0</v>
      </c>
      <c r="BJ50" s="25">
        <v>8.1326594917244005E-2</v>
      </c>
      <c r="BK50" s="25">
        <v>0</v>
      </c>
      <c r="BL50" s="25">
        <v>0.872705833099091</v>
      </c>
      <c r="BM50" s="25">
        <v>0</v>
      </c>
      <c r="BN50" s="25">
        <v>2.2682375979541002E-2</v>
      </c>
      <c r="BO50" s="25">
        <v>3.4908224662003802</v>
      </c>
      <c r="BP50" s="25">
        <v>2.3863419229998701E-2</v>
      </c>
      <c r="BQ50" s="25">
        <v>0</v>
      </c>
      <c r="BR50" s="25">
        <v>5.8644196274188799E-2</v>
      </c>
      <c r="BS50" s="25">
        <v>7.9517563628146398E-5</v>
      </c>
      <c r="BT50" s="25">
        <v>0.97809248529285597</v>
      </c>
      <c r="BU50" s="25">
        <v>4.0798645069720596</v>
      </c>
      <c r="BV50" s="25">
        <v>0</v>
      </c>
      <c r="BW50" s="25">
        <v>0</v>
      </c>
      <c r="BX50" s="25">
        <v>1.3667058750268</v>
      </c>
      <c r="BY50" s="87">
        <v>0</v>
      </c>
      <c r="BZ50" s="25">
        <v>0.223092878451429</v>
      </c>
      <c r="CA50" s="25">
        <v>27.319922750486398</v>
      </c>
      <c r="CB50" s="25">
        <v>1.8997410712435201</v>
      </c>
      <c r="CD50" s="34">
        <f t="shared" si="13"/>
        <v>7.9999991383390093E-3</v>
      </c>
      <c r="CE50" s="34">
        <f t="shared" si="12"/>
        <v>1.924751204667835E-2</v>
      </c>
      <c r="CF50" s="22">
        <f t="shared" si="14"/>
        <v>-2.452362808168098E-3</v>
      </c>
      <c r="CG50" s="22" t="str">
        <f t="shared" si="15"/>
        <v/>
      </c>
      <c r="CH50" s="22">
        <f t="shared" si="16"/>
        <v>-2.4124808938043273E-3</v>
      </c>
      <c r="CI50" s="22">
        <f t="shared" si="17"/>
        <v>-2.3998846300294589E-3</v>
      </c>
      <c r="CJ50" s="22">
        <f t="shared" si="18"/>
        <v>-2.4007567119341605E-3</v>
      </c>
      <c r="CK50" s="22">
        <f t="shared" si="19"/>
        <v>-1.8443313371406078E-3</v>
      </c>
      <c r="CL50" s="22">
        <f t="shared" si="20"/>
        <v>-2.2793100072379803E-3</v>
      </c>
      <c r="CM50" s="49">
        <f t="shared" si="21"/>
        <v>-4.9146444222433413E-4</v>
      </c>
      <c r="CN50" s="49">
        <f t="shared" si="22"/>
        <v>-5.5845290655779864E-4</v>
      </c>
      <c r="CO50" s="49">
        <f t="shared" si="23"/>
        <v>8.5576628696734658E-4</v>
      </c>
      <c r="CP50" s="49">
        <f t="shared" si="24"/>
        <v>-1.3402605545721773E-3</v>
      </c>
    </row>
    <row r="51" spans="1:94" x14ac:dyDescent="0.25">
      <c r="A51" s="25" t="s">
        <v>50</v>
      </c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28"/>
      <c r="O51" s="28"/>
      <c r="P51" s="25"/>
      <c r="Q51" s="25"/>
      <c r="R51" s="87"/>
      <c r="S51" s="25"/>
      <c r="T51" s="25"/>
      <c r="U51" s="25"/>
      <c r="V51" s="25"/>
      <c r="W51" s="87"/>
      <c r="X51" s="25"/>
      <c r="Y51" s="25"/>
      <c r="Z51" s="25"/>
      <c r="AA51" s="25"/>
      <c r="AB51" s="25"/>
      <c r="AC51" s="25"/>
      <c r="AD51" s="25"/>
      <c r="AE51" s="87"/>
      <c r="AF51" s="25"/>
      <c r="AG51" s="25"/>
      <c r="AH51" s="25"/>
      <c r="AI51" s="25"/>
      <c r="AJ51" s="25"/>
      <c r="AK51" s="87"/>
      <c r="AL51" s="25"/>
      <c r="AM51" s="25"/>
      <c r="AN51" s="25"/>
      <c r="AO51" s="25"/>
      <c r="AP51" s="25"/>
      <c r="AQ51" s="87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87"/>
      <c r="BZ51" s="25"/>
      <c r="CA51" s="25"/>
      <c r="CB51" s="25"/>
      <c r="CD51" s="34" t="e">
        <f t="shared" si="13"/>
        <v>#DIV/0!</v>
      </c>
      <c r="CE51" s="34" t="e">
        <f t="shared" si="12"/>
        <v>#DIV/0!</v>
      </c>
      <c r="CF51" s="22" t="str">
        <f t="shared" si="14"/>
        <v/>
      </c>
      <c r="CG51" s="22" t="str">
        <f t="shared" si="15"/>
        <v/>
      </c>
      <c r="CH51" s="22" t="str">
        <f t="shared" si="16"/>
        <v/>
      </c>
      <c r="CI51" s="22" t="str">
        <f t="shared" si="17"/>
        <v/>
      </c>
      <c r="CJ51" s="22" t="str">
        <f t="shared" si="18"/>
        <v/>
      </c>
      <c r="CK51" s="22" t="str">
        <f t="shared" si="19"/>
        <v/>
      </c>
      <c r="CL51" s="22" t="str">
        <f t="shared" si="20"/>
        <v/>
      </c>
      <c r="CM51" s="49" t="e">
        <f t="shared" si="21"/>
        <v>#DIV/0!</v>
      </c>
      <c r="CN51" s="49" t="e">
        <f t="shared" si="22"/>
        <v>#DIV/0!</v>
      </c>
      <c r="CO51" s="49" t="e">
        <f t="shared" si="23"/>
        <v>#DIV/0!</v>
      </c>
      <c r="CP51" s="49" t="e">
        <f t="shared" si="24"/>
        <v>#DIV/0!</v>
      </c>
    </row>
    <row r="52" spans="1:94" x14ac:dyDescent="0.25">
      <c r="A52" s="40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28"/>
      <c r="O52" s="28"/>
      <c r="P52" s="25"/>
      <c r="Q52" s="25"/>
      <c r="R52" s="87"/>
      <c r="S52" s="25"/>
      <c r="T52" s="25"/>
      <c r="U52" s="25"/>
      <c r="V52" s="25"/>
      <c r="W52" s="87"/>
      <c r="X52" s="25"/>
      <c r="Y52" s="25"/>
      <c r="Z52" s="25"/>
      <c r="AA52" s="25"/>
      <c r="AB52" s="25"/>
      <c r="AC52" s="25"/>
      <c r="AD52" s="25"/>
      <c r="AE52" s="87"/>
      <c r="AF52" s="25"/>
      <c r="AG52" s="25"/>
      <c r="AH52" s="25"/>
      <c r="AI52" s="25"/>
      <c r="AJ52" s="25"/>
      <c r="AK52" s="87"/>
      <c r="AL52" s="25"/>
      <c r="AM52" s="25"/>
      <c r="AN52" s="25"/>
      <c r="AO52" s="25"/>
      <c r="AP52" s="25"/>
      <c r="AQ52" s="87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87"/>
      <c r="BZ52" s="25"/>
      <c r="CA52" s="25"/>
      <c r="CB52" s="25"/>
      <c r="CF52" s="22" t="str">
        <f t="shared" si="14"/>
        <v/>
      </c>
      <c r="CG52" s="22" t="str">
        <f t="shared" si="15"/>
        <v/>
      </c>
      <c r="CH52" s="22" t="str">
        <f t="shared" si="16"/>
        <v/>
      </c>
      <c r="CI52" s="22" t="str">
        <f t="shared" si="17"/>
        <v/>
      </c>
      <c r="CJ52" s="22" t="str">
        <f t="shared" si="18"/>
        <v/>
      </c>
      <c r="CK52" s="22" t="str">
        <f t="shared" si="19"/>
        <v/>
      </c>
      <c r="CL52" s="22" t="str">
        <f t="shared" si="20"/>
        <v/>
      </c>
      <c r="CM52" s="49" t="e">
        <f t="shared" si="21"/>
        <v>#DIV/0!</v>
      </c>
      <c r="CN52" s="49" t="e">
        <f t="shared" si="22"/>
        <v>#DIV/0!</v>
      </c>
      <c r="CO52" s="49" t="e">
        <f t="shared" si="23"/>
        <v>#DIV/0!</v>
      </c>
      <c r="CP52" s="49" t="e">
        <f t="shared" si="24"/>
        <v>#DIV/0!</v>
      </c>
    </row>
    <row r="53" spans="1:94" s="27" customFormat="1" x14ac:dyDescent="0.25">
      <c r="A53" s="40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28"/>
      <c r="O53" s="86"/>
      <c r="P53" s="25"/>
      <c r="Q53" s="25"/>
      <c r="R53" s="87"/>
      <c r="S53" s="25"/>
      <c r="T53" s="25"/>
      <c r="U53" s="25"/>
      <c r="V53" s="25"/>
      <c r="W53" s="87"/>
      <c r="X53" s="25"/>
      <c r="Y53" s="25"/>
      <c r="Z53" s="25"/>
      <c r="AA53" s="25"/>
      <c r="AB53" s="25"/>
      <c r="AC53" s="25"/>
      <c r="AD53" s="25"/>
      <c r="AE53" s="87"/>
      <c r="AF53" s="25"/>
      <c r="AG53" s="25"/>
      <c r="AH53" s="25"/>
      <c r="AI53" s="25"/>
      <c r="AJ53" s="25"/>
      <c r="AK53" s="87"/>
      <c r="AL53" s="25"/>
      <c r="AM53" s="25"/>
      <c r="AN53" s="25"/>
      <c r="AO53" s="25"/>
      <c r="AP53" s="25"/>
      <c r="AQ53" s="87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87"/>
      <c r="BZ53" s="25"/>
      <c r="CA53" s="25"/>
      <c r="CB53" s="25"/>
      <c r="CE53" s="86"/>
      <c r="CF53" s="22" t="str">
        <f t="shared" si="14"/>
        <v/>
      </c>
      <c r="CG53" s="22" t="str">
        <f t="shared" si="15"/>
        <v/>
      </c>
      <c r="CH53" s="22" t="str">
        <f t="shared" si="16"/>
        <v/>
      </c>
      <c r="CI53" s="22" t="str">
        <f t="shared" si="17"/>
        <v/>
      </c>
      <c r="CJ53" s="22" t="str">
        <f t="shared" si="18"/>
        <v/>
      </c>
      <c r="CK53" s="22" t="str">
        <f t="shared" si="19"/>
        <v/>
      </c>
      <c r="CL53" s="22" t="str">
        <f t="shared" si="20"/>
        <v/>
      </c>
      <c r="CM53" s="49" t="e">
        <f t="shared" si="21"/>
        <v>#DIV/0!</v>
      </c>
      <c r="CN53" s="49" t="e">
        <f t="shared" si="22"/>
        <v>#DIV/0!</v>
      </c>
      <c r="CO53" s="49" t="e">
        <f t="shared" si="23"/>
        <v>#DIV/0!</v>
      </c>
      <c r="CP53" s="49" t="e">
        <f t="shared" si="24"/>
        <v>#DIV/0!</v>
      </c>
    </row>
    <row r="54" spans="1:94" x14ac:dyDescent="0.25">
      <c r="A54" s="40" t="s">
        <v>229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28"/>
      <c r="P54" s="25"/>
      <c r="Q54" s="25"/>
      <c r="R54" s="87"/>
      <c r="S54" s="25"/>
      <c r="T54" s="25"/>
      <c r="U54" s="25"/>
      <c r="V54" s="25"/>
      <c r="W54" s="87"/>
      <c r="X54" s="25"/>
      <c r="Y54" s="25"/>
      <c r="Z54" s="25"/>
      <c r="AA54" s="25"/>
      <c r="AB54" s="25"/>
      <c r="AC54" s="25"/>
      <c r="AD54" s="25"/>
      <c r="AE54" s="87"/>
      <c r="AF54" s="25"/>
      <c r="AG54" s="25"/>
      <c r="AH54" s="25"/>
      <c r="AI54" s="25"/>
      <c r="AJ54" s="25"/>
      <c r="AK54" s="87"/>
      <c r="AL54" s="25"/>
      <c r="AM54" s="25"/>
      <c r="AN54" s="25"/>
      <c r="AO54" s="25"/>
      <c r="AP54" s="25"/>
      <c r="AQ54" s="87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87"/>
      <c r="BZ54" s="25"/>
      <c r="CA54" s="25"/>
      <c r="CB54" s="25"/>
      <c r="CF54" s="22" t="str">
        <f t="shared" si="14"/>
        <v/>
      </c>
      <c r="CG54" s="22" t="str">
        <f t="shared" si="15"/>
        <v/>
      </c>
      <c r="CH54" s="22" t="str">
        <f t="shared" si="16"/>
        <v/>
      </c>
      <c r="CI54" s="22" t="str">
        <f t="shared" si="17"/>
        <v/>
      </c>
      <c r="CJ54" s="22" t="str">
        <f t="shared" si="18"/>
        <v/>
      </c>
      <c r="CK54" s="22" t="str">
        <f t="shared" si="19"/>
        <v/>
      </c>
      <c r="CL54" s="22" t="str">
        <f t="shared" si="20"/>
        <v/>
      </c>
      <c r="CM54" s="49" t="e">
        <f t="shared" si="21"/>
        <v>#DIV/0!</v>
      </c>
      <c r="CN54" s="49" t="e">
        <f t="shared" si="22"/>
        <v>#DIV/0!</v>
      </c>
      <c r="CO54" s="49" t="e">
        <f t="shared" si="23"/>
        <v>#DIV/0!</v>
      </c>
      <c r="CP54" s="49" t="e">
        <f t="shared" si="24"/>
        <v>#DIV/0!</v>
      </c>
    </row>
    <row r="55" spans="1:94" x14ac:dyDescent="0.25">
      <c r="A55" s="25" t="s">
        <v>1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28"/>
      <c r="O55" s="28"/>
      <c r="P55" s="25"/>
      <c r="Q55" s="25"/>
      <c r="R55" s="87"/>
      <c r="S55" s="25"/>
      <c r="T55" s="25"/>
      <c r="U55" s="25"/>
      <c r="V55" s="25"/>
      <c r="W55" s="87"/>
      <c r="X55" s="25"/>
      <c r="Y55" s="25"/>
      <c r="Z55" s="25"/>
      <c r="AA55" s="25"/>
      <c r="AB55" s="25"/>
      <c r="AC55" s="25"/>
      <c r="AD55" s="25"/>
      <c r="AE55" s="87"/>
      <c r="AF55" s="25"/>
      <c r="AG55" s="25"/>
      <c r="AH55" s="25"/>
      <c r="AI55" s="25"/>
      <c r="AJ55" s="25"/>
      <c r="AK55" s="87"/>
      <c r="AL55" s="25"/>
      <c r="AM55" s="25"/>
      <c r="AN55" s="25"/>
      <c r="AO55" s="25"/>
      <c r="AP55" s="25"/>
      <c r="AQ55" s="87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87"/>
      <c r="BZ55" s="25"/>
      <c r="CA55" s="25"/>
      <c r="CB55" s="25"/>
      <c r="CD55" s="34" t="e">
        <f t="shared" ref="CD55:CD60" si="25">AH55/AT55</f>
        <v>#DIV/0!</v>
      </c>
      <c r="CE55" s="34" t="e">
        <f t="shared" ref="CE55:CE60" si="26">AO55/BF55</f>
        <v>#DIV/0!</v>
      </c>
      <c r="CF55" s="22" t="str">
        <f t="shared" si="14"/>
        <v/>
      </c>
      <c r="CG55" s="22" t="str">
        <f t="shared" si="15"/>
        <v/>
      </c>
      <c r="CH55" s="22" t="str">
        <f t="shared" si="16"/>
        <v/>
      </c>
      <c r="CI55" s="22" t="str">
        <f t="shared" si="17"/>
        <v/>
      </c>
      <c r="CJ55" s="22" t="str">
        <f t="shared" si="18"/>
        <v/>
      </c>
      <c r="CK55" s="22" t="str">
        <f t="shared" si="19"/>
        <v/>
      </c>
      <c r="CL55" s="22" t="str">
        <f t="shared" si="20"/>
        <v/>
      </c>
      <c r="CM55" s="49" t="e">
        <f t="shared" si="21"/>
        <v>#DIV/0!</v>
      </c>
      <c r="CN55" s="49" t="e">
        <f t="shared" si="22"/>
        <v>#DIV/0!</v>
      </c>
      <c r="CO55" s="49" t="e">
        <f t="shared" si="23"/>
        <v>#DIV/0!</v>
      </c>
      <c r="CP55" s="49" t="e">
        <f t="shared" si="24"/>
        <v>#DIV/0!</v>
      </c>
    </row>
    <row r="56" spans="1:94" x14ac:dyDescent="0.25">
      <c r="A56" s="25" t="s">
        <v>11</v>
      </c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28"/>
      <c r="O56" s="28"/>
      <c r="P56" s="25"/>
      <c r="Q56" s="25"/>
      <c r="R56" s="87"/>
      <c r="S56" s="25"/>
      <c r="T56" s="25"/>
      <c r="U56" s="25"/>
      <c r="V56" s="25"/>
      <c r="W56" s="87"/>
      <c r="X56" s="25"/>
      <c r="Y56" s="25"/>
      <c r="Z56" s="25"/>
      <c r="AA56" s="25"/>
      <c r="AB56" s="25"/>
      <c r="AC56" s="25"/>
      <c r="AD56" s="25"/>
      <c r="AE56" s="87"/>
      <c r="AF56" s="25"/>
      <c r="AG56" s="25"/>
      <c r="AH56" s="25"/>
      <c r="AI56" s="25"/>
      <c r="AJ56" s="25"/>
      <c r="AK56" s="87"/>
      <c r="AL56" s="25"/>
      <c r="AM56" s="25"/>
      <c r="AN56" s="25"/>
      <c r="AO56" s="25"/>
      <c r="AP56" s="25"/>
      <c r="AQ56" s="87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87"/>
      <c r="BZ56" s="25"/>
      <c r="CA56" s="25"/>
      <c r="CB56" s="25"/>
      <c r="CD56" s="34" t="e">
        <f t="shared" si="25"/>
        <v>#DIV/0!</v>
      </c>
      <c r="CE56" s="34" t="e">
        <f t="shared" si="26"/>
        <v>#DIV/0!</v>
      </c>
      <c r="CF56" s="22" t="str">
        <f t="shared" si="14"/>
        <v/>
      </c>
      <c r="CG56" s="22" t="str">
        <f t="shared" si="15"/>
        <v/>
      </c>
      <c r="CH56" s="22" t="str">
        <f t="shared" si="16"/>
        <v/>
      </c>
      <c r="CI56" s="22" t="str">
        <f t="shared" si="17"/>
        <v/>
      </c>
      <c r="CJ56" s="22" t="str">
        <f t="shared" si="18"/>
        <v/>
      </c>
      <c r="CK56" s="22" t="str">
        <f t="shared" si="19"/>
        <v/>
      </c>
      <c r="CL56" s="22" t="str">
        <f t="shared" si="20"/>
        <v/>
      </c>
      <c r="CM56" s="49" t="e">
        <f t="shared" si="21"/>
        <v>#DIV/0!</v>
      </c>
      <c r="CN56" s="49" t="e">
        <f t="shared" si="22"/>
        <v>#DIV/0!</v>
      </c>
      <c r="CO56" s="49" t="e">
        <f t="shared" si="23"/>
        <v>#DIV/0!</v>
      </c>
      <c r="CP56" s="49" t="e">
        <f t="shared" si="24"/>
        <v>#DIV/0!</v>
      </c>
    </row>
    <row r="57" spans="1:94" s="27" customFormat="1" x14ac:dyDescent="0.25">
      <c r="A57" s="27" t="s">
        <v>58</v>
      </c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25"/>
      <c r="Q57" s="25"/>
      <c r="R57" s="87"/>
      <c r="S57" s="25"/>
      <c r="T57" s="25"/>
      <c r="U57" s="25"/>
      <c r="V57" s="25"/>
      <c r="W57" s="87"/>
      <c r="X57" s="25"/>
      <c r="Y57" s="25"/>
      <c r="Z57" s="25"/>
      <c r="AA57" s="25"/>
      <c r="AB57" s="25"/>
      <c r="AC57" s="25"/>
      <c r="AD57" s="25"/>
      <c r="AE57" s="87"/>
      <c r="AF57" s="25"/>
      <c r="AG57" s="25"/>
      <c r="AH57" s="25"/>
      <c r="AI57" s="25"/>
      <c r="AJ57" s="25"/>
      <c r="AK57" s="87"/>
      <c r="AL57" s="25"/>
      <c r="AM57" s="25"/>
      <c r="AN57" s="25"/>
      <c r="AO57" s="25"/>
      <c r="AP57" s="25"/>
      <c r="AQ57" s="87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87"/>
      <c r="BZ57" s="25"/>
      <c r="CA57" s="25"/>
      <c r="CB57" s="25"/>
      <c r="CD57" s="34" t="e">
        <f t="shared" si="25"/>
        <v>#DIV/0!</v>
      </c>
      <c r="CE57" s="34" t="e">
        <f t="shared" si="26"/>
        <v>#DIV/0!</v>
      </c>
      <c r="CF57" s="22" t="str">
        <f t="shared" si="14"/>
        <v/>
      </c>
      <c r="CG57" s="22" t="str">
        <f t="shared" si="15"/>
        <v/>
      </c>
      <c r="CH57" s="22" t="str">
        <f t="shared" si="16"/>
        <v/>
      </c>
      <c r="CI57" s="22" t="str">
        <f t="shared" si="17"/>
        <v/>
      </c>
      <c r="CJ57" s="22" t="str">
        <f t="shared" si="18"/>
        <v/>
      </c>
      <c r="CK57" s="22" t="str">
        <f t="shared" si="19"/>
        <v/>
      </c>
      <c r="CL57" s="22" t="str">
        <f t="shared" si="20"/>
        <v/>
      </c>
      <c r="CM57" s="49" t="e">
        <f t="shared" si="21"/>
        <v>#DIV/0!</v>
      </c>
      <c r="CN57" s="49" t="e">
        <f t="shared" si="22"/>
        <v>#DIV/0!</v>
      </c>
      <c r="CO57" s="49" t="e">
        <f t="shared" si="23"/>
        <v>#DIV/0!</v>
      </c>
      <c r="CP57" s="49" t="e">
        <f t="shared" si="24"/>
        <v>#DIV/0!</v>
      </c>
    </row>
    <row r="58" spans="1:94" s="27" customFormat="1" x14ac:dyDescent="0.25">
      <c r="A58" s="27" t="s">
        <v>75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25"/>
      <c r="Q58" s="25"/>
      <c r="R58" s="87"/>
      <c r="S58" s="25"/>
      <c r="T58" s="25"/>
      <c r="U58" s="25"/>
      <c r="V58" s="25"/>
      <c r="W58" s="87"/>
      <c r="X58" s="25"/>
      <c r="Y58" s="25"/>
      <c r="Z58" s="25"/>
      <c r="AA58" s="25"/>
      <c r="AB58" s="25"/>
      <c r="AC58" s="25"/>
      <c r="AD58" s="25"/>
      <c r="AE58" s="87"/>
      <c r="AF58" s="25"/>
      <c r="AG58" s="25"/>
      <c r="AH58" s="25"/>
      <c r="AI58" s="25"/>
      <c r="AJ58" s="25"/>
      <c r="AK58" s="87"/>
      <c r="AL58" s="25"/>
      <c r="AM58" s="25"/>
      <c r="AN58" s="25"/>
      <c r="AO58" s="25"/>
      <c r="AP58" s="25"/>
      <c r="AQ58" s="87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87"/>
      <c r="BZ58" s="25"/>
      <c r="CA58" s="25"/>
      <c r="CB58" s="25"/>
      <c r="CD58" s="34" t="e">
        <f t="shared" si="25"/>
        <v>#DIV/0!</v>
      </c>
      <c r="CE58" s="34" t="e">
        <f t="shared" si="26"/>
        <v>#DIV/0!</v>
      </c>
      <c r="CF58" s="22" t="str">
        <f t="shared" si="14"/>
        <v/>
      </c>
      <c r="CG58" s="22" t="str">
        <f t="shared" si="15"/>
        <v/>
      </c>
      <c r="CH58" s="22" t="str">
        <f t="shared" si="16"/>
        <v/>
      </c>
      <c r="CI58" s="22" t="str">
        <f t="shared" si="17"/>
        <v/>
      </c>
      <c r="CJ58" s="22" t="str">
        <f t="shared" si="18"/>
        <v/>
      </c>
      <c r="CK58" s="22" t="str">
        <f t="shared" si="19"/>
        <v/>
      </c>
      <c r="CL58" s="22" t="str">
        <f t="shared" si="20"/>
        <v/>
      </c>
      <c r="CM58" s="49" t="e">
        <f t="shared" si="21"/>
        <v>#DIV/0!</v>
      </c>
      <c r="CN58" s="49" t="e">
        <f t="shared" si="22"/>
        <v>#DIV/0!</v>
      </c>
      <c r="CO58" s="49" t="e">
        <f t="shared" si="23"/>
        <v>#DIV/0!</v>
      </c>
      <c r="CP58" s="49" t="e">
        <f t="shared" si="24"/>
        <v>#DIV/0!</v>
      </c>
    </row>
    <row r="59" spans="1:94" s="27" customFormat="1" x14ac:dyDescent="0.25">
      <c r="A59" s="27" t="s">
        <v>235</v>
      </c>
      <c r="B59" s="87">
        <v>5310.4261540999996</v>
      </c>
      <c r="C59" s="87"/>
      <c r="D59" s="87">
        <v>17448.186205000002</v>
      </c>
      <c r="E59" s="87">
        <v>468.66116383000002</v>
      </c>
      <c r="F59" s="87">
        <v>454.44697710999998</v>
      </c>
      <c r="G59" s="87">
        <v>22.523150254000001</v>
      </c>
      <c r="H59" s="87">
        <v>639.74343829999998</v>
      </c>
      <c r="I59" s="87"/>
      <c r="J59" s="87"/>
      <c r="K59" s="87"/>
      <c r="L59" s="87"/>
      <c r="M59" s="87"/>
      <c r="N59" s="87"/>
      <c r="O59" s="87"/>
      <c r="P59" s="25"/>
      <c r="Q59" s="25" t="s">
        <v>69</v>
      </c>
      <c r="R59" s="87">
        <v>0</v>
      </c>
      <c r="S59" s="25">
        <v>16.876165655882801</v>
      </c>
      <c r="T59" s="25">
        <v>6.2463868579983703</v>
      </c>
      <c r="U59" s="25">
        <v>6.2463868579983703</v>
      </c>
      <c r="V59" s="25">
        <v>49.627194098121599</v>
      </c>
      <c r="W59" s="87">
        <v>0</v>
      </c>
      <c r="X59" s="25">
        <v>3.0256124903883301</v>
      </c>
      <c r="Y59" s="25">
        <v>15.5314652809249</v>
      </c>
      <c r="Z59" s="25">
        <v>5301.7202044306196</v>
      </c>
      <c r="AA59" s="25">
        <v>148.65855500786</v>
      </c>
      <c r="AB59" s="25">
        <v>1.1295624507598301</v>
      </c>
      <c r="AC59" s="25">
        <v>25.953229348889302</v>
      </c>
      <c r="AD59" s="25">
        <v>0</v>
      </c>
      <c r="AE59" s="87">
        <v>0</v>
      </c>
      <c r="AF59" s="25">
        <v>27.297784507134701</v>
      </c>
      <c r="AG59" s="25">
        <v>27.297784507134701</v>
      </c>
      <c r="AH59" s="25">
        <v>139.36093222077</v>
      </c>
      <c r="AI59" s="25">
        <v>20.553358150791301</v>
      </c>
      <c r="AJ59" s="25">
        <v>0.82027844245360304</v>
      </c>
      <c r="AK59" s="87">
        <v>21.509361526974299</v>
      </c>
      <c r="AL59" s="25">
        <v>2.2010557004795399</v>
      </c>
      <c r="AM59" s="25">
        <v>0</v>
      </c>
      <c r="AN59" s="25">
        <v>1.74160396916676</v>
      </c>
      <c r="AO59" s="25">
        <v>8.7326010387010395</v>
      </c>
      <c r="AP59" s="25">
        <v>0</v>
      </c>
      <c r="AQ59" s="87">
        <v>656.88356363233402</v>
      </c>
      <c r="AR59" s="25">
        <v>15678.1502342271</v>
      </c>
      <c r="AS59" s="25">
        <v>1602.64988914433</v>
      </c>
      <c r="AT59" s="25">
        <v>17420.161055592202</v>
      </c>
      <c r="AU59" s="25">
        <v>0</v>
      </c>
      <c r="AV59" s="25">
        <v>26.184650950685299</v>
      </c>
      <c r="AW59" s="25">
        <v>0</v>
      </c>
      <c r="AX59" s="25">
        <v>228.40102022602201</v>
      </c>
      <c r="AY59" s="25">
        <v>0.26451390090113902</v>
      </c>
      <c r="AZ59" s="25">
        <v>9.30112772135782E-2</v>
      </c>
      <c r="BA59" s="25">
        <v>349.90458643088198</v>
      </c>
      <c r="BB59" s="25">
        <v>0.118872566507382</v>
      </c>
      <c r="BC59" s="25">
        <v>0</v>
      </c>
      <c r="BD59" s="25">
        <v>1.7241139515864999E-2</v>
      </c>
      <c r="BE59" s="25">
        <v>467.89369632578303</v>
      </c>
      <c r="BF59" s="25">
        <v>453.70254375822498</v>
      </c>
      <c r="BG59" s="25">
        <v>14.191152567557801</v>
      </c>
      <c r="BH59" s="25">
        <v>0</v>
      </c>
      <c r="BI59" s="25">
        <v>0</v>
      </c>
      <c r="BJ59" s="25">
        <v>1.8561353079140399</v>
      </c>
      <c r="BK59" s="25">
        <v>0</v>
      </c>
      <c r="BL59" s="25">
        <v>19.918045964384302</v>
      </c>
      <c r="BM59" s="25">
        <v>0</v>
      </c>
      <c r="BN59" s="25">
        <v>0.51768762739573504</v>
      </c>
      <c r="BO59" s="25">
        <v>79.672179171503004</v>
      </c>
      <c r="BP59" s="25">
        <v>0.55798538514976603</v>
      </c>
      <c r="BQ59" s="25">
        <v>0</v>
      </c>
      <c r="BR59" s="25">
        <v>1.3384555193813801</v>
      </c>
      <c r="BS59" s="25">
        <v>1.8148526264323099E-3</v>
      </c>
      <c r="BT59" s="25">
        <v>22.459735235163699</v>
      </c>
      <c r="BU59" s="25">
        <v>95.396897829442906</v>
      </c>
      <c r="BV59" s="25">
        <v>0</v>
      </c>
      <c r="BW59" s="25">
        <v>0</v>
      </c>
      <c r="BX59" s="25">
        <v>31.956946869797498</v>
      </c>
      <c r="BY59" s="87">
        <v>0</v>
      </c>
      <c r="BZ59" s="25">
        <v>5.2164518425608204</v>
      </c>
      <c r="CA59" s="25">
        <v>638.80324413410699</v>
      </c>
      <c r="CB59" s="25">
        <v>44.420460925805202</v>
      </c>
      <c r="CD59" s="34">
        <f t="shared" si="25"/>
        <v>7.9999795510519982E-3</v>
      </c>
      <c r="CE59" s="34">
        <f t="shared" si="26"/>
        <v>1.9247414762908147E-2</v>
      </c>
      <c r="CF59" s="22">
        <f t="shared" si="14"/>
        <v>-1.6394069735172748E-3</v>
      </c>
      <c r="CG59" s="22" t="str">
        <f t="shared" si="15"/>
        <v/>
      </c>
      <c r="CH59" s="22">
        <f t="shared" si="16"/>
        <v>-1.6061927055643888E-3</v>
      </c>
      <c r="CI59" s="22">
        <f t="shared" si="17"/>
        <v>-1.6375743574421344E-3</v>
      </c>
      <c r="CJ59" s="22">
        <f t="shared" si="18"/>
        <v>-1.638108270648281E-3</v>
      </c>
      <c r="CK59" s="22">
        <f t="shared" si="19"/>
        <v>-2.8155483634017893E-3</v>
      </c>
      <c r="CL59" s="22">
        <f t="shared" si="20"/>
        <v>-1.4696425310611739E-3</v>
      </c>
      <c r="CM59" s="49">
        <f t="shared" si="21"/>
        <v>-4.8409023106527711E-4</v>
      </c>
      <c r="CN59" s="49">
        <f t="shared" si="22"/>
        <v>-5.5365833889266453E-4</v>
      </c>
      <c r="CO59" s="49">
        <f t="shared" si="23"/>
        <v>8.5945957771026539E-4</v>
      </c>
      <c r="CP59" s="49">
        <f t="shared" si="24"/>
        <v>-1.3354225827503566E-3</v>
      </c>
    </row>
    <row r="60" spans="1:94" s="27" customFormat="1" x14ac:dyDescent="0.25">
      <c r="A60" s="25" t="s">
        <v>443</v>
      </c>
      <c r="B60" s="87">
        <v>731.10085855</v>
      </c>
      <c r="C60" s="87"/>
      <c r="D60" s="87">
        <v>2416.3633684000001</v>
      </c>
      <c r="E60" s="87">
        <v>66.026107926999998</v>
      </c>
      <c r="F60" s="87">
        <v>63.999360385999999</v>
      </c>
      <c r="G60" s="87">
        <v>5.4528634159999996</v>
      </c>
      <c r="H60" s="87">
        <v>89.267152551999999</v>
      </c>
      <c r="I60" s="87"/>
      <c r="J60" s="87"/>
      <c r="K60" s="87"/>
      <c r="L60" s="87"/>
      <c r="M60" s="87"/>
      <c r="N60" s="87"/>
      <c r="O60" s="87"/>
      <c r="P60" s="25"/>
      <c r="Q60" s="25" t="s">
        <v>70</v>
      </c>
      <c r="R60" s="87">
        <v>0</v>
      </c>
      <c r="S60" s="25">
        <v>2.3490384251756802</v>
      </c>
      <c r="T60" s="25">
        <v>0.86944485603366395</v>
      </c>
      <c r="U60" s="25">
        <v>0.86944485603366395</v>
      </c>
      <c r="V60" s="25">
        <v>6.9077182947800004</v>
      </c>
      <c r="W60" s="87">
        <v>0</v>
      </c>
      <c r="X60" s="25">
        <v>0.42114009452543799</v>
      </c>
      <c r="Y60" s="25">
        <v>2.16186411757249</v>
      </c>
      <c r="Z60" s="25">
        <v>727.72038426561198</v>
      </c>
      <c r="AA60" s="25">
        <v>20.6921168071562</v>
      </c>
      <c r="AB60" s="25">
        <v>0.15722654960664001</v>
      </c>
      <c r="AC60" s="25">
        <v>3.6124668329072902</v>
      </c>
      <c r="AD60" s="25">
        <v>0</v>
      </c>
      <c r="AE60" s="87">
        <v>0</v>
      </c>
      <c r="AF60" s="25">
        <v>3.7996363033273202</v>
      </c>
      <c r="AG60" s="25">
        <v>3.7996363033273202</v>
      </c>
      <c r="AH60" s="25">
        <v>19.244079476622701</v>
      </c>
      <c r="AI60" s="25">
        <v>2.86086834861687</v>
      </c>
      <c r="AJ60" s="25">
        <v>0.11417631151485</v>
      </c>
      <c r="AK60" s="87">
        <v>2.9939499616942098</v>
      </c>
      <c r="AL60" s="25">
        <v>0.30636830831858902</v>
      </c>
      <c r="AM60" s="25">
        <v>0</v>
      </c>
      <c r="AN60" s="25">
        <v>0.24241782538203299</v>
      </c>
      <c r="AO60" s="25">
        <v>1.22633090494221</v>
      </c>
      <c r="AP60" s="25">
        <v>0</v>
      </c>
      <c r="AQ60" s="87">
        <v>91.433455138698406</v>
      </c>
      <c r="AR60" s="25">
        <v>2164.95953438383</v>
      </c>
      <c r="AS60" s="25">
        <v>221.306966715719</v>
      </c>
      <c r="AT60" s="25">
        <v>2405.51058057617</v>
      </c>
      <c r="AU60" s="25">
        <v>0</v>
      </c>
      <c r="AV60" s="25">
        <v>3.6446978627843198</v>
      </c>
      <c r="AW60" s="25">
        <v>0</v>
      </c>
      <c r="AX60" s="25">
        <v>31.791681917028999</v>
      </c>
      <c r="AY60" s="25">
        <v>3.7146145494028199E-2</v>
      </c>
      <c r="AZ60" s="25">
        <v>1.3061672536472699E-2</v>
      </c>
      <c r="BA60" s="25">
        <v>49.137360736784601</v>
      </c>
      <c r="BB60" s="25">
        <v>1.6693437391491199E-2</v>
      </c>
      <c r="BC60" s="25">
        <v>0</v>
      </c>
      <c r="BD60" s="25">
        <v>2.4211868582483102E-3</v>
      </c>
      <c r="BE60" s="25">
        <v>65.731570868532899</v>
      </c>
      <c r="BF60" s="25">
        <v>63.713806807178202</v>
      </c>
      <c r="BG60" s="25">
        <v>2.0177640613546299</v>
      </c>
      <c r="BH60" s="25">
        <v>0</v>
      </c>
      <c r="BI60" s="25">
        <v>0</v>
      </c>
      <c r="BJ60" s="25">
        <v>0.26065971328891002</v>
      </c>
      <c r="BK60" s="25">
        <v>0</v>
      </c>
      <c r="BL60" s="25">
        <v>2.7971095752244501</v>
      </c>
      <c r="BM60" s="25">
        <v>0</v>
      </c>
      <c r="BN60" s="25">
        <v>7.2699420735572104E-2</v>
      </c>
      <c r="BO60" s="25">
        <v>11.1884394032088</v>
      </c>
      <c r="BP60" s="25">
        <v>7.7666992500978305E-2</v>
      </c>
      <c r="BQ60" s="25">
        <v>0</v>
      </c>
      <c r="BR60" s="25">
        <v>0.187960653009033</v>
      </c>
      <c r="BS60" s="25">
        <v>2.5486264653846801E-4</v>
      </c>
      <c r="BT60" s="25">
        <v>5.4263304970871404</v>
      </c>
      <c r="BU60" s="25">
        <v>13.278538890362499</v>
      </c>
      <c r="BV60" s="25">
        <v>0</v>
      </c>
      <c r="BW60" s="25">
        <v>0</v>
      </c>
      <c r="BX60" s="25">
        <v>4.4481418338332199</v>
      </c>
      <c r="BY60" s="87">
        <v>0</v>
      </c>
      <c r="BZ60" s="25">
        <v>0.72608946803353203</v>
      </c>
      <c r="CA60" s="25">
        <v>88.916709050524503</v>
      </c>
      <c r="CB60" s="25">
        <v>6.1829886992289396</v>
      </c>
      <c r="CD60" s="34">
        <f t="shared" si="25"/>
        <v>7.9999978516051024E-3</v>
      </c>
      <c r="CE60" s="34">
        <f t="shared" si="26"/>
        <v>1.9247490715058758E-2</v>
      </c>
      <c r="CF60" s="22">
        <f t="shared" si="14"/>
        <v>-4.6238138621428311E-3</v>
      </c>
      <c r="CG60" s="22"/>
      <c r="CH60" s="22">
        <f t="shared" si="16"/>
        <v>-4.491372434194907E-3</v>
      </c>
      <c r="CI60" s="22">
        <f t="shared" si="17"/>
        <v>-4.4609180779328489E-3</v>
      </c>
      <c r="CJ60" s="22">
        <f t="shared" si="18"/>
        <v>-4.4618192603728462E-3</v>
      </c>
      <c r="CK60" s="22">
        <f t="shared" si="19"/>
        <v>-4.8658689735387901E-3</v>
      </c>
      <c r="CL60" s="22">
        <f t="shared" si="20"/>
        <v>-3.925783353192042E-3</v>
      </c>
      <c r="CM60" s="49">
        <f t="shared" si="21"/>
        <v>-4.912314992783775E-4</v>
      </c>
      <c r="CN60" s="49">
        <f t="shared" si="22"/>
        <v>-5.6051959699499759E-4</v>
      </c>
      <c r="CO60" s="49">
        <f t="shared" si="23"/>
        <v>8.5568015414381386E-4</v>
      </c>
      <c r="CP60" s="49">
        <f t="shared" si="24"/>
        <v>-1.3380029087668849E-3</v>
      </c>
    </row>
    <row r="61" spans="1:94" x14ac:dyDescent="0.25">
      <c r="A61" s="41" t="s">
        <v>444</v>
      </c>
      <c r="B61" s="1">
        <f>SUM(B3:B60)+SUM(B67:B80)</f>
        <v>33294.339671174006</v>
      </c>
      <c r="C61" s="1">
        <f t="shared" ref="C61:O61" si="27">SUM(C3:C60)+SUM(C67:C80)</f>
        <v>10.2639346375</v>
      </c>
      <c r="D61" s="1">
        <f t="shared" si="27"/>
        <v>120078.31748995911</v>
      </c>
      <c r="E61" s="1">
        <f t="shared" si="27"/>
        <v>3410.0421533751</v>
      </c>
      <c r="F61" s="1">
        <f t="shared" si="27"/>
        <v>3295.158493247</v>
      </c>
      <c r="G61" s="1">
        <f t="shared" si="27"/>
        <v>773.96250721748993</v>
      </c>
      <c r="H61" s="1">
        <f t="shared" si="27"/>
        <v>4826.9623767153016</v>
      </c>
      <c r="I61" s="1">
        <f t="shared" si="27"/>
        <v>0</v>
      </c>
      <c r="J61" s="1">
        <f t="shared" si="27"/>
        <v>0</v>
      </c>
      <c r="K61" s="1">
        <f t="shared" si="27"/>
        <v>0</v>
      </c>
      <c r="L61" s="1">
        <f t="shared" si="27"/>
        <v>0</v>
      </c>
      <c r="M61" s="1">
        <f t="shared" si="27"/>
        <v>0</v>
      </c>
      <c r="N61" s="1">
        <f t="shared" si="27"/>
        <v>0</v>
      </c>
      <c r="O61" s="1">
        <f t="shared" si="27"/>
        <v>0</v>
      </c>
      <c r="P61" s="25"/>
      <c r="Q61" s="41" t="s">
        <v>444</v>
      </c>
      <c r="R61" s="1">
        <f>SUM(R3:R60)+SUM(R67:R80)</f>
        <v>0</v>
      </c>
      <c r="S61" s="1">
        <f t="shared" ref="S61:CB61" si="28">SUM(S3:S60)+SUM(S67:S80)</f>
        <v>119.73192044694039</v>
      </c>
      <c r="T61" s="1">
        <f t="shared" si="28"/>
        <v>44.641041302774269</v>
      </c>
      <c r="U61" s="1">
        <f t="shared" si="28"/>
        <v>44.641041302774269</v>
      </c>
      <c r="V61" s="1">
        <f t="shared" si="28"/>
        <v>351.63555233984459</v>
      </c>
      <c r="W61" s="1">
        <f t="shared" si="28"/>
        <v>0</v>
      </c>
      <c r="X61" s="1">
        <f t="shared" si="28"/>
        <v>23.347260229785391</v>
      </c>
      <c r="Y61" s="1">
        <f t="shared" si="28"/>
        <v>113.08112207553161</v>
      </c>
      <c r="Z61" s="1">
        <f t="shared" si="28"/>
        <v>32597.340620124847</v>
      </c>
      <c r="AA61" s="1">
        <f t="shared" si="28"/>
        <v>1057.4298140137864</v>
      </c>
      <c r="AB61" s="1">
        <f t="shared" si="28"/>
        <v>8.988517402014006</v>
      </c>
      <c r="AC61" s="1">
        <f t="shared" si="28"/>
        <v>185.04463337885551</v>
      </c>
      <c r="AD61" s="1">
        <f t="shared" si="28"/>
        <v>5.6018183648957956E-3</v>
      </c>
      <c r="AE61" s="1">
        <f t="shared" si="28"/>
        <v>0</v>
      </c>
      <c r="AF61" s="1">
        <f t="shared" si="28"/>
        <v>195.00144366777525</v>
      </c>
      <c r="AG61" s="1">
        <f t="shared" si="28"/>
        <v>195.00144366777525</v>
      </c>
      <c r="AH61" s="1">
        <f t="shared" si="28"/>
        <v>919.01109335603644</v>
      </c>
      <c r="AI61" s="1">
        <f t="shared" si="28"/>
        <v>147.20278188372302</v>
      </c>
      <c r="AJ61" s="1">
        <f t="shared" si="28"/>
        <v>5.885552362766143</v>
      </c>
      <c r="AK61" s="1">
        <f t="shared" si="28"/>
        <v>152.82971704088169</v>
      </c>
      <c r="AL61" s="1">
        <f t="shared" si="28"/>
        <v>15.595625134728927</v>
      </c>
      <c r="AM61" s="1">
        <f t="shared" si="28"/>
        <v>0.39224772086200571</v>
      </c>
      <c r="AN61" s="1">
        <f t="shared" si="28"/>
        <v>12.402422652269816</v>
      </c>
      <c r="AO61" s="1">
        <f t="shared" si="28"/>
        <v>61.27250401416913</v>
      </c>
      <c r="AP61" s="1">
        <f t="shared" si="28"/>
        <v>0</v>
      </c>
      <c r="AQ61" s="1">
        <f t="shared" si="28"/>
        <v>4703.3014642301096</v>
      </c>
      <c r="AR61" s="1">
        <f t="shared" si="28"/>
        <v>103388.7835203608</v>
      </c>
      <c r="AS61" s="1">
        <f t="shared" si="28"/>
        <v>10568.626159424484</v>
      </c>
      <c r="AT61" s="1">
        <f t="shared" si="28"/>
        <v>114876.42077314135</v>
      </c>
      <c r="AU61" s="1">
        <f t="shared" si="28"/>
        <v>0</v>
      </c>
      <c r="AV61" s="1">
        <f t="shared" si="28"/>
        <v>188.92191672999274</v>
      </c>
      <c r="AW61" s="1">
        <f t="shared" si="28"/>
        <v>0</v>
      </c>
      <c r="AX61" s="1">
        <f t="shared" si="28"/>
        <v>1640.0972459864231</v>
      </c>
      <c r="AY61" s="1">
        <f t="shared" si="28"/>
        <v>1.8320148312854565</v>
      </c>
      <c r="AZ61" s="1">
        <f t="shared" si="28"/>
        <v>0.64230437731829693</v>
      </c>
      <c r="BA61" s="1">
        <f t="shared" si="28"/>
        <v>2418.495820701397</v>
      </c>
      <c r="BB61" s="1">
        <f t="shared" si="28"/>
        <v>0.82268409562977507</v>
      </c>
      <c r="BC61" s="1">
        <f t="shared" si="28"/>
        <v>0</v>
      </c>
      <c r="BD61" s="1">
        <f t="shared" si="28"/>
        <v>0.11906127346746237</v>
      </c>
      <c r="BE61" s="1">
        <f t="shared" si="28"/>
        <v>3253.8621664807724</v>
      </c>
      <c r="BF61" s="1">
        <f t="shared" si="28"/>
        <v>3150.9955349602974</v>
      </c>
      <c r="BG61" s="1">
        <f t="shared" si="28"/>
        <v>102.86663152047235</v>
      </c>
      <c r="BH61" s="1">
        <f t="shared" si="28"/>
        <v>0</v>
      </c>
      <c r="BI61" s="1">
        <f t="shared" si="28"/>
        <v>0</v>
      </c>
      <c r="BJ61" s="1">
        <f t="shared" si="28"/>
        <v>17.850840832863177</v>
      </c>
      <c r="BK61" s="1">
        <f t="shared" si="28"/>
        <v>0</v>
      </c>
      <c r="BL61" s="1">
        <f t="shared" si="28"/>
        <v>139.67188690385061</v>
      </c>
      <c r="BM61" s="1">
        <f t="shared" si="28"/>
        <v>0</v>
      </c>
      <c r="BN61" s="1">
        <f t="shared" si="28"/>
        <v>3.5874904363065925</v>
      </c>
      <c r="BO61" s="1">
        <f t="shared" si="28"/>
        <v>558.6875795649172</v>
      </c>
      <c r="BP61" s="1">
        <f t="shared" si="28"/>
        <v>4.0006504649006338</v>
      </c>
      <c r="BQ61" s="1">
        <f t="shared" si="28"/>
        <v>2.146264598731237E-2</v>
      </c>
      <c r="BR61" s="1">
        <f t="shared" si="28"/>
        <v>9.2518565338436822</v>
      </c>
      <c r="BS61" s="1">
        <f t="shared" si="28"/>
        <v>1.2532763432495002E-2</v>
      </c>
      <c r="BT61" s="1">
        <f t="shared" si="28"/>
        <v>403.03126779681031</v>
      </c>
      <c r="BU61" s="1">
        <f t="shared" si="28"/>
        <v>692.95051132271669</v>
      </c>
      <c r="BV61" s="1">
        <f t="shared" si="28"/>
        <v>0</v>
      </c>
      <c r="BW61" s="1">
        <f t="shared" si="28"/>
        <v>0</v>
      </c>
      <c r="BX61" s="1">
        <f t="shared" si="28"/>
        <v>231.27794065345361</v>
      </c>
      <c r="BY61" s="1">
        <f t="shared" si="28"/>
        <v>0</v>
      </c>
      <c r="BZ61" s="1">
        <f t="shared" si="28"/>
        <v>37.761872002552636</v>
      </c>
      <c r="CA61" s="1">
        <f t="shared" si="28"/>
        <v>4574.0428600815649</v>
      </c>
      <c r="CB61" s="1">
        <f t="shared" si="28"/>
        <v>320.43901189178422</v>
      </c>
      <c r="CF61" s="22"/>
      <c r="CG61" s="22"/>
      <c r="CH61" s="22"/>
      <c r="CI61" s="22"/>
      <c r="CJ61" s="22"/>
      <c r="CK61" s="22"/>
      <c r="CL61" s="22"/>
      <c r="CM61" s="49"/>
      <c r="CN61" s="49"/>
      <c r="CO61" s="49"/>
      <c r="CP61" s="49"/>
    </row>
    <row r="62" spans="1:94" x14ac:dyDescent="0.25">
      <c r="A62" s="9" t="s">
        <v>56</v>
      </c>
      <c r="B62" s="1">
        <f>SUM(B3:B51)</f>
        <v>24262.505195239304</v>
      </c>
      <c r="C62" s="1">
        <f>SUM(C3:C51)</f>
        <v>0</v>
      </c>
      <c r="D62" s="1">
        <f t="shared" ref="D62:O62" si="29">SUM(D3:D51)</f>
        <v>85428.517421066106</v>
      </c>
      <c r="E62" s="1">
        <f t="shared" si="29"/>
        <v>2338.0904044097001</v>
      </c>
      <c r="F62" s="1">
        <f t="shared" si="29"/>
        <v>2266.0338227698003</v>
      </c>
      <c r="G62" s="1">
        <f t="shared" si="29"/>
        <v>245.63336081119002</v>
      </c>
      <c r="H62" s="1">
        <f t="shared" si="29"/>
        <v>3319.1895538128015</v>
      </c>
      <c r="I62" s="1">
        <f t="shared" si="29"/>
        <v>0</v>
      </c>
      <c r="J62" s="1">
        <f t="shared" si="29"/>
        <v>0</v>
      </c>
      <c r="K62" s="1">
        <f t="shared" si="29"/>
        <v>0</v>
      </c>
      <c r="L62" s="1">
        <f t="shared" si="29"/>
        <v>0</v>
      </c>
      <c r="M62" s="1">
        <f t="shared" si="29"/>
        <v>0</v>
      </c>
      <c r="N62" s="1">
        <f t="shared" si="29"/>
        <v>0</v>
      </c>
      <c r="O62" s="1">
        <f t="shared" si="29"/>
        <v>0</v>
      </c>
      <c r="Q62" s="9" t="s">
        <v>56</v>
      </c>
      <c r="R62" s="1">
        <f t="shared" ref="R62:CB62" si="30">SUM(R3:R51)</f>
        <v>0</v>
      </c>
      <c r="S62" s="1">
        <f t="shared" si="30"/>
        <v>87.443090389666168</v>
      </c>
      <c r="T62" s="1">
        <f t="shared" si="30"/>
        <v>32.365134461159059</v>
      </c>
      <c r="U62" s="1">
        <f t="shared" si="30"/>
        <v>32.365134461159059</v>
      </c>
      <c r="V62" s="1">
        <f t="shared" si="30"/>
        <v>257.1402206987247</v>
      </c>
      <c r="W62" s="1">
        <f t="shared" si="30"/>
        <v>0</v>
      </c>
      <c r="X62" s="1">
        <f t="shared" si="30"/>
        <v>15.677005624486368</v>
      </c>
      <c r="Y62" s="1">
        <f t="shared" si="30"/>
        <v>80.4755044620197</v>
      </c>
      <c r="Z62" s="1">
        <f t="shared" si="30"/>
        <v>24177.715972331527</v>
      </c>
      <c r="AA62" s="1">
        <f t="shared" si="30"/>
        <v>770.26562235853328</v>
      </c>
      <c r="AB62" s="1">
        <f t="shared" si="30"/>
        <v>5.852761429321645</v>
      </c>
      <c r="AC62" s="1">
        <f t="shared" si="30"/>
        <v>134.47421946550344</v>
      </c>
      <c r="AD62" s="1">
        <f t="shared" si="30"/>
        <v>0</v>
      </c>
      <c r="AE62" s="1">
        <f t="shared" si="30"/>
        <v>0</v>
      </c>
      <c r="AF62" s="1">
        <f t="shared" si="30"/>
        <v>141.44180996972489</v>
      </c>
      <c r="AG62" s="1">
        <f t="shared" si="30"/>
        <v>141.44180996972489</v>
      </c>
      <c r="AH62" s="1">
        <f t="shared" si="30"/>
        <v>681.15872501668002</v>
      </c>
      <c r="AI62" s="1">
        <f t="shared" si="30"/>
        <v>106.49617933366844</v>
      </c>
      <c r="AJ62" s="1">
        <f t="shared" si="30"/>
        <v>4.250221447009185</v>
      </c>
      <c r="AK62" s="1">
        <f t="shared" si="30"/>
        <v>111.44991947338038</v>
      </c>
      <c r="AL62" s="1">
        <f t="shared" si="30"/>
        <v>11.404582280677745</v>
      </c>
      <c r="AM62" s="1">
        <f t="shared" si="30"/>
        <v>0</v>
      </c>
      <c r="AN62" s="1">
        <f t="shared" si="30"/>
        <v>9.0240210877429714</v>
      </c>
      <c r="AO62" s="1">
        <f t="shared" si="30"/>
        <v>43.475639836725733</v>
      </c>
      <c r="AP62" s="1">
        <f t="shared" si="30"/>
        <v>0</v>
      </c>
      <c r="AQ62" s="1">
        <f t="shared" si="30"/>
        <v>3403.6169025257186</v>
      </c>
      <c r="AR62" s="1">
        <f t="shared" si="30"/>
        <v>76630.345478452378</v>
      </c>
      <c r="AS62" s="1">
        <f t="shared" si="30"/>
        <v>7833.3244621995536</v>
      </c>
      <c r="AT62" s="1">
        <f t="shared" si="30"/>
        <v>85144.82866566864</v>
      </c>
      <c r="AU62" s="1">
        <f t="shared" si="30"/>
        <v>0</v>
      </c>
      <c r="AV62" s="1">
        <f t="shared" si="30"/>
        <v>135.67399287341127</v>
      </c>
      <c r="AW62" s="1">
        <f t="shared" si="30"/>
        <v>0</v>
      </c>
      <c r="AX62" s="1">
        <f t="shared" si="30"/>
        <v>1183.4478157579938</v>
      </c>
      <c r="AY62" s="1">
        <f t="shared" si="30"/>
        <v>1.316896479792653</v>
      </c>
      <c r="AZ62" s="1">
        <f t="shared" si="30"/>
        <v>0.46305960886533548</v>
      </c>
      <c r="BA62" s="1">
        <f t="shared" si="30"/>
        <v>1742.0074969831924</v>
      </c>
      <c r="BB62" s="1">
        <f t="shared" si="30"/>
        <v>0.59181267845797547</v>
      </c>
      <c r="BC62" s="1">
        <f t="shared" si="30"/>
        <v>0</v>
      </c>
      <c r="BD62" s="1">
        <f t="shared" si="30"/>
        <v>8.5835425680406849E-2</v>
      </c>
      <c r="BE62" s="1">
        <f t="shared" si="30"/>
        <v>2330.5960379155008</v>
      </c>
      <c r="BF62" s="1">
        <f t="shared" si="30"/>
        <v>2258.7684549926098</v>
      </c>
      <c r="BG62" s="1">
        <f t="shared" si="30"/>
        <v>71.827582922887615</v>
      </c>
      <c r="BH62" s="1">
        <f t="shared" si="30"/>
        <v>0</v>
      </c>
      <c r="BI62" s="1">
        <f t="shared" si="30"/>
        <v>0</v>
      </c>
      <c r="BJ62" s="1">
        <f t="shared" si="30"/>
        <v>9.2408627021511425</v>
      </c>
      <c r="BK62" s="1">
        <f t="shared" si="30"/>
        <v>0</v>
      </c>
      <c r="BL62" s="1">
        <f t="shared" si="30"/>
        <v>99.162517673208598</v>
      </c>
      <c r="BM62" s="1">
        <f t="shared" si="30"/>
        <v>0</v>
      </c>
      <c r="BN62" s="1">
        <f t="shared" si="30"/>
        <v>2.5773213988236092</v>
      </c>
      <c r="BO62" s="1">
        <f t="shared" si="30"/>
        <v>396.65007633239043</v>
      </c>
      <c r="BP62" s="1">
        <f t="shared" si="30"/>
        <v>2.8911607667261512</v>
      </c>
      <c r="BQ62" s="1">
        <f t="shared" si="30"/>
        <v>0</v>
      </c>
      <c r="BR62" s="1">
        <f t="shared" si="30"/>
        <v>6.6635404060968657</v>
      </c>
      <c r="BS62" s="1">
        <f t="shared" si="30"/>
        <v>9.0353039523338504E-3</v>
      </c>
      <c r="BT62" s="1">
        <f t="shared" si="30"/>
        <v>244.79732910422609</v>
      </c>
      <c r="BU62" s="1">
        <f t="shared" si="30"/>
        <v>494.29380908062677</v>
      </c>
      <c r="BV62" s="1">
        <f t="shared" si="30"/>
        <v>0</v>
      </c>
      <c r="BW62" s="1">
        <f t="shared" si="30"/>
        <v>0</v>
      </c>
      <c r="BX62" s="1">
        <f t="shared" si="30"/>
        <v>165.58242898478375</v>
      </c>
      <c r="BY62" s="1">
        <f t="shared" si="30"/>
        <v>0</v>
      </c>
      <c r="BZ62" s="1">
        <f t="shared" si="30"/>
        <v>27.028699645673139</v>
      </c>
      <c r="CA62" s="1">
        <f t="shared" si="30"/>
        <v>3309.9304720352466</v>
      </c>
      <c r="CB62" s="1">
        <f t="shared" si="30"/>
        <v>230.16213339452864</v>
      </c>
      <c r="CF62" s="22"/>
      <c r="CG62" s="22"/>
      <c r="CH62" s="22"/>
      <c r="CI62" s="22"/>
      <c r="CJ62" s="22"/>
      <c r="CK62" s="22"/>
      <c r="CL62" s="22"/>
      <c r="CM62" s="49"/>
      <c r="CN62" s="49"/>
      <c r="CO62" s="49"/>
      <c r="CP62" s="49"/>
    </row>
    <row r="63" spans="1:94" x14ac:dyDescent="0.25">
      <c r="A63" s="27" t="s">
        <v>238</v>
      </c>
      <c r="B63" s="87">
        <f>+B3+B5+B8+B9+B11+B12+B14+B15+B16+B17+B18+B19+B20+B21+B22+B23+B24+B25+B26+B28+B30+B31+B33+B34+B35+B36+B37+B39+B40+B41+B42+B43+B44+B46+B47+B49+B50+B10</f>
        <v>20406.610297629304</v>
      </c>
      <c r="C63" s="87">
        <f t="shared" ref="C63:O63" si="31">+C3+C5+C8+C9+C11+C12+C14+C15+C16+C17+C18+C19+C20+C21+C22+C23+C24+C25+C26+C28+C30+C31+C33+C34+C35+C36+C37+C39+C40+C41+C42+C43+C44+C46+C47+C49+C50+C10</f>
        <v>0</v>
      </c>
      <c r="D63" s="87">
        <f t="shared" si="31"/>
        <v>70893.764739966107</v>
      </c>
      <c r="E63" s="87">
        <f t="shared" si="31"/>
        <v>1996.3552366277004</v>
      </c>
      <c r="F63" s="87">
        <f t="shared" si="31"/>
        <v>1934.6784027218002</v>
      </c>
      <c r="G63" s="87">
        <f t="shared" si="31"/>
        <v>199.35825307548998</v>
      </c>
      <c r="H63" s="87">
        <f t="shared" si="31"/>
        <v>2747.7277411318009</v>
      </c>
      <c r="I63" s="87">
        <f t="shared" si="31"/>
        <v>0</v>
      </c>
      <c r="J63" s="87">
        <f t="shared" si="31"/>
        <v>0</v>
      </c>
      <c r="K63" s="87">
        <f t="shared" si="31"/>
        <v>0</v>
      </c>
      <c r="L63" s="87">
        <f t="shared" si="31"/>
        <v>0</v>
      </c>
      <c r="M63" s="87">
        <f t="shared" si="31"/>
        <v>0</v>
      </c>
      <c r="N63" s="87">
        <f t="shared" si="31"/>
        <v>0</v>
      </c>
      <c r="O63" s="87">
        <f t="shared" si="31"/>
        <v>0</v>
      </c>
      <c r="Q63" s="86" t="s">
        <v>238</v>
      </c>
      <c r="R63" s="87">
        <f t="shared" ref="R63:CB63" si="32">+R3+R5+R8+R9+R11+R12+R14+R15+R16+R17+R18+R19+R20+R21+R22+R23+R24+R25+R26+R28+R30+R31+R33+R34+R35+R36+R37+R39+R40+R41+R42+R43+R44+R46+R47+R49+R50+R10</f>
        <v>0</v>
      </c>
      <c r="S63" s="87">
        <f t="shared" si="32"/>
        <v>72.406192897259842</v>
      </c>
      <c r="T63" s="87">
        <f t="shared" si="32"/>
        <v>26.799556125921054</v>
      </c>
      <c r="U63" s="87">
        <f t="shared" si="32"/>
        <v>26.799556125921054</v>
      </c>
      <c r="V63" s="87">
        <f t="shared" si="32"/>
        <v>212.92184013914706</v>
      </c>
      <c r="W63" s="87">
        <f t="shared" si="32"/>
        <v>0</v>
      </c>
      <c r="X63" s="87">
        <f t="shared" si="32"/>
        <v>12.981154094940823</v>
      </c>
      <c r="Y63" s="87">
        <f t="shared" si="32"/>
        <v>66.636764612346667</v>
      </c>
      <c r="Z63" s="87">
        <f t="shared" si="32"/>
        <v>20337.788319309937</v>
      </c>
      <c r="AA63" s="87">
        <f t="shared" si="32"/>
        <v>637.80908096653741</v>
      </c>
      <c r="AB63" s="87">
        <f t="shared" si="32"/>
        <v>4.8463081254088625</v>
      </c>
      <c r="AC63" s="87">
        <f t="shared" si="32"/>
        <v>111.34974475519779</v>
      </c>
      <c r="AD63" s="87">
        <f t="shared" si="32"/>
        <v>0</v>
      </c>
      <c r="AE63" s="87">
        <f t="shared" si="32"/>
        <v>0</v>
      </c>
      <c r="AF63" s="87">
        <f t="shared" si="32"/>
        <v>117.11917800065099</v>
      </c>
      <c r="AG63" s="87">
        <f t="shared" si="32"/>
        <v>117.11917800065099</v>
      </c>
      <c r="AH63" s="87">
        <f t="shared" si="32"/>
        <v>565.36125798308933</v>
      </c>
      <c r="AI63" s="87">
        <f t="shared" si="32"/>
        <v>88.182866838230183</v>
      </c>
      <c r="AJ63" s="87">
        <f t="shared" si="32"/>
        <v>3.5193441780578336</v>
      </c>
      <c r="AK63" s="87">
        <f t="shared" si="32"/>
        <v>92.284752995378781</v>
      </c>
      <c r="AL63" s="87">
        <f t="shared" si="32"/>
        <v>9.443426454349499</v>
      </c>
      <c r="AM63" s="87">
        <f t="shared" si="32"/>
        <v>0</v>
      </c>
      <c r="AN63" s="87">
        <f t="shared" si="32"/>
        <v>7.4722306308554334</v>
      </c>
      <c r="AO63" s="87">
        <f t="shared" si="32"/>
        <v>37.124258835257692</v>
      </c>
      <c r="AP63" s="87">
        <f t="shared" si="32"/>
        <v>0</v>
      </c>
      <c r="AQ63" s="87">
        <f t="shared" si="32"/>
        <v>2818.3236456895734</v>
      </c>
      <c r="AR63" s="87">
        <f t="shared" si="32"/>
        <v>63603.129672176277</v>
      </c>
      <c r="AS63" s="87">
        <f t="shared" si="32"/>
        <v>6501.6536512743314</v>
      </c>
      <c r="AT63" s="87">
        <f t="shared" si="32"/>
        <v>70670.14458143372</v>
      </c>
      <c r="AU63" s="87">
        <f t="shared" si="32"/>
        <v>0</v>
      </c>
      <c r="AV63" s="87">
        <f t="shared" si="32"/>
        <v>112.34320907752701</v>
      </c>
      <c r="AW63" s="87">
        <f t="shared" si="32"/>
        <v>0</v>
      </c>
      <c r="AX63" s="87">
        <f t="shared" si="32"/>
        <v>979.93962250862057</v>
      </c>
      <c r="AY63" s="87">
        <f t="shared" si="32"/>
        <v>1.1245103431683703</v>
      </c>
      <c r="AZ63" s="87">
        <f t="shared" si="32"/>
        <v>0.3954109707320993</v>
      </c>
      <c r="BA63" s="87">
        <f t="shared" si="32"/>
        <v>1487.5166245116466</v>
      </c>
      <c r="BB63" s="87">
        <f t="shared" si="32"/>
        <v>0.50535441503496936</v>
      </c>
      <c r="BC63" s="87">
        <f t="shared" si="32"/>
        <v>0</v>
      </c>
      <c r="BD63" s="87">
        <f t="shared" si="32"/>
        <v>7.3295677655395422E-2</v>
      </c>
      <c r="BE63" s="87">
        <f t="shared" si="32"/>
        <v>1990.2743287961839</v>
      </c>
      <c r="BF63" s="87">
        <f t="shared" si="32"/>
        <v>1928.7836767236836</v>
      </c>
      <c r="BG63" s="87">
        <f t="shared" si="32"/>
        <v>61.490652072498797</v>
      </c>
      <c r="BH63" s="87">
        <f t="shared" si="32"/>
        <v>0</v>
      </c>
      <c r="BI63" s="87">
        <f t="shared" si="32"/>
        <v>0</v>
      </c>
      <c r="BJ63" s="87">
        <f t="shared" si="32"/>
        <v>7.8908596995981908</v>
      </c>
      <c r="BK63" s="87">
        <f t="shared" si="32"/>
        <v>0</v>
      </c>
      <c r="BL63" s="87">
        <f t="shared" si="32"/>
        <v>84.675809094054443</v>
      </c>
      <c r="BM63" s="87">
        <f t="shared" si="32"/>
        <v>0</v>
      </c>
      <c r="BN63" s="87">
        <f t="shared" si="32"/>
        <v>2.200798989100786</v>
      </c>
      <c r="BO63" s="87">
        <f t="shared" si="32"/>
        <v>338.7032375708369</v>
      </c>
      <c r="BP63" s="87">
        <f t="shared" si="32"/>
        <v>2.3939906204168144</v>
      </c>
      <c r="BQ63" s="87">
        <f t="shared" si="32"/>
        <v>0</v>
      </c>
      <c r="BR63" s="87">
        <f t="shared" si="32"/>
        <v>5.6900601224568161</v>
      </c>
      <c r="BS63" s="87">
        <f t="shared" si="32"/>
        <v>7.7153294002590246E-3</v>
      </c>
      <c r="BT63" s="87">
        <f t="shared" si="32"/>
        <v>198.74181404881588</v>
      </c>
      <c r="BU63" s="87">
        <f t="shared" si="32"/>
        <v>409.29397664944833</v>
      </c>
      <c r="BV63" s="87">
        <f t="shared" si="32"/>
        <v>0</v>
      </c>
      <c r="BW63" s="87">
        <f t="shared" si="32"/>
        <v>0</v>
      </c>
      <c r="BX63" s="87">
        <f t="shared" si="32"/>
        <v>137.10851311459896</v>
      </c>
      <c r="BY63" s="87">
        <f t="shared" si="32"/>
        <v>0</v>
      </c>
      <c r="BZ63" s="87">
        <f t="shared" si="32"/>
        <v>22.380785905179124</v>
      </c>
      <c r="CA63" s="87">
        <f t="shared" si="32"/>
        <v>2740.7477314209295</v>
      </c>
      <c r="CB63" s="87">
        <f t="shared" si="32"/>
        <v>190.58296387789812</v>
      </c>
      <c r="CF63" s="22"/>
      <c r="CG63" s="22"/>
      <c r="CH63" s="22"/>
      <c r="CI63" s="22"/>
      <c r="CJ63" s="22"/>
      <c r="CK63" s="22"/>
      <c r="CL63" s="22"/>
      <c r="CM63" s="49"/>
      <c r="CN63" s="49"/>
      <c r="CO63" s="49"/>
      <c r="CP63" s="49"/>
    </row>
    <row r="64" spans="1:94" x14ac:dyDescent="0.25">
      <c r="A64" s="2" t="s">
        <v>333</v>
      </c>
      <c r="B64" s="1">
        <f>SUM(B67:B79)</f>
        <v>2990.3074632846997</v>
      </c>
      <c r="C64" s="1">
        <f t="shared" ref="C64:H64" si="33">SUM(C67:C79)</f>
        <v>10.2639346375</v>
      </c>
      <c r="D64" s="1">
        <f t="shared" si="33"/>
        <v>14785.250495492999</v>
      </c>
      <c r="E64" s="1">
        <f t="shared" si="33"/>
        <v>537.26447720839997</v>
      </c>
      <c r="F64" s="1">
        <f t="shared" si="33"/>
        <v>510.67833298120001</v>
      </c>
      <c r="G64" s="1">
        <f t="shared" si="33"/>
        <v>500.35313273629998</v>
      </c>
      <c r="H64" s="1">
        <f t="shared" si="33"/>
        <v>778.76223205049996</v>
      </c>
      <c r="Q64" s="2" t="s">
        <v>333</v>
      </c>
      <c r="R64" s="1">
        <f t="shared" ref="R64:CB64" si="34">SUM(R67:R79)</f>
        <v>0</v>
      </c>
      <c r="S64" s="1">
        <f t="shared" si="34"/>
        <v>13.063625976215747</v>
      </c>
      <c r="T64" s="1">
        <f t="shared" si="34"/>
        <v>5.1600751275831733</v>
      </c>
      <c r="U64" s="1">
        <f t="shared" si="34"/>
        <v>5.1600751275831733</v>
      </c>
      <c r="V64" s="1">
        <f t="shared" si="34"/>
        <v>37.960419248218258</v>
      </c>
      <c r="W64" s="1">
        <f t="shared" si="34"/>
        <v>0</v>
      </c>
      <c r="X64" s="1">
        <f t="shared" si="34"/>
        <v>4.2235020203852525</v>
      </c>
      <c r="Y64" s="1">
        <f t="shared" si="34"/>
        <v>14.912288215014508</v>
      </c>
      <c r="Z64" s="1">
        <f t="shared" si="34"/>
        <v>2390.1840590970896</v>
      </c>
      <c r="AA64" s="1">
        <f t="shared" si="34"/>
        <v>117.81351984023692</v>
      </c>
      <c r="AB64" s="1">
        <f t="shared" si="34"/>
        <v>1.8489669723258906</v>
      </c>
      <c r="AC64" s="1">
        <f t="shared" si="34"/>
        <v>21.004717731555488</v>
      </c>
      <c r="AD64" s="1">
        <f t="shared" si="34"/>
        <v>5.6018183648957956E-3</v>
      </c>
      <c r="AE64" s="1">
        <f t="shared" si="34"/>
        <v>0</v>
      </c>
      <c r="AF64" s="1">
        <f t="shared" si="34"/>
        <v>22.462212887588333</v>
      </c>
      <c r="AG64" s="1">
        <f t="shared" si="34"/>
        <v>22.462212887588333</v>
      </c>
      <c r="AH64" s="1">
        <f t="shared" si="34"/>
        <v>79.247356641963705</v>
      </c>
      <c r="AI64" s="1">
        <f t="shared" si="34"/>
        <v>17.292376050646432</v>
      </c>
      <c r="AJ64" s="1">
        <f t="shared" si="34"/>
        <v>0.70087616178850509</v>
      </c>
      <c r="AK64" s="1">
        <f t="shared" si="34"/>
        <v>16.876486078832823</v>
      </c>
      <c r="AL64" s="1">
        <f t="shared" si="34"/>
        <v>1.6836188452530521</v>
      </c>
      <c r="AM64" s="1">
        <f t="shared" si="34"/>
        <v>0.39224772086200571</v>
      </c>
      <c r="AN64" s="1">
        <f t="shared" si="34"/>
        <v>1.3943797699780527</v>
      </c>
      <c r="AO64" s="1">
        <f t="shared" si="34"/>
        <v>7.8379322338001458</v>
      </c>
      <c r="AP64" s="1">
        <f t="shared" si="34"/>
        <v>0</v>
      </c>
      <c r="AQ64" s="1">
        <f t="shared" si="34"/>
        <v>551.36754293335866</v>
      </c>
      <c r="AR64" s="1">
        <f t="shared" si="34"/>
        <v>8915.3282732974931</v>
      </c>
      <c r="AS64" s="1">
        <f t="shared" si="34"/>
        <v>911.34484136488049</v>
      </c>
      <c r="AT64" s="1">
        <f t="shared" si="34"/>
        <v>9905.9204713043309</v>
      </c>
      <c r="AU64" s="1">
        <f t="shared" si="34"/>
        <v>0</v>
      </c>
      <c r="AV64" s="1">
        <f t="shared" si="34"/>
        <v>23.418575043111865</v>
      </c>
      <c r="AW64" s="1">
        <f t="shared" si="34"/>
        <v>0</v>
      </c>
      <c r="AX64" s="1">
        <f t="shared" si="34"/>
        <v>196.45672808537816</v>
      </c>
      <c r="AY64" s="1">
        <f t="shared" si="34"/>
        <v>0.21345830509763625</v>
      </c>
      <c r="AZ64" s="1">
        <f t="shared" si="34"/>
        <v>7.3171818702910604E-2</v>
      </c>
      <c r="BA64" s="1">
        <f t="shared" si="34"/>
        <v>277.44637655053771</v>
      </c>
      <c r="BB64" s="1">
        <f t="shared" si="34"/>
        <v>9.5305413272926451E-2</v>
      </c>
      <c r="BC64" s="1">
        <f t="shared" si="34"/>
        <v>0</v>
      </c>
      <c r="BD64" s="1">
        <f t="shared" si="34"/>
        <v>1.3563521412942217E-2</v>
      </c>
      <c r="BE64" s="1">
        <f t="shared" si="34"/>
        <v>389.64086137095603</v>
      </c>
      <c r="BF64" s="1">
        <f t="shared" si="34"/>
        <v>374.81072940228421</v>
      </c>
      <c r="BG64" s="1">
        <f t="shared" si="34"/>
        <v>14.830131968672319</v>
      </c>
      <c r="BH64" s="1">
        <f t="shared" si="34"/>
        <v>0</v>
      </c>
      <c r="BI64" s="1">
        <f t="shared" si="34"/>
        <v>0</v>
      </c>
      <c r="BJ64" s="1">
        <f t="shared" si="34"/>
        <v>6.4931831095090864</v>
      </c>
      <c r="BK64" s="1">
        <f t="shared" si="34"/>
        <v>0</v>
      </c>
      <c r="BL64" s="1">
        <f t="shared" si="34"/>
        <v>17.794213691033246</v>
      </c>
      <c r="BM64" s="1">
        <f t="shared" si="34"/>
        <v>0</v>
      </c>
      <c r="BN64" s="1">
        <f t="shared" si="34"/>
        <v>0.41978198935167599</v>
      </c>
      <c r="BO64" s="1">
        <f t="shared" si="34"/>
        <v>71.176884657814952</v>
      </c>
      <c r="BP64" s="1">
        <f t="shared" si="34"/>
        <v>0.47383732052373839</v>
      </c>
      <c r="BQ64" s="1">
        <f t="shared" si="34"/>
        <v>2.146264598731237E-2</v>
      </c>
      <c r="BR64" s="1">
        <f t="shared" si="34"/>
        <v>1.0618999553564026</v>
      </c>
      <c r="BS64" s="1">
        <f t="shared" si="34"/>
        <v>1.4277442071903739E-3</v>
      </c>
      <c r="BT64" s="1">
        <f t="shared" si="34"/>
        <v>130.3478729603334</v>
      </c>
      <c r="BU64" s="1">
        <f t="shared" si="34"/>
        <v>89.981265522284559</v>
      </c>
      <c r="BV64" s="1">
        <f t="shared" si="34"/>
        <v>0</v>
      </c>
      <c r="BW64" s="1">
        <f t="shared" si="34"/>
        <v>0</v>
      </c>
      <c r="BX64" s="1">
        <f t="shared" si="34"/>
        <v>29.290422965039145</v>
      </c>
      <c r="BY64" s="1">
        <f t="shared" si="34"/>
        <v>0</v>
      </c>
      <c r="BZ64" s="1">
        <f t="shared" si="34"/>
        <v>4.7906310462851396</v>
      </c>
      <c r="CA64" s="1">
        <f t="shared" si="34"/>
        <v>536.39243486168709</v>
      </c>
      <c r="CB64" s="1">
        <f t="shared" si="34"/>
        <v>39.673428872221464</v>
      </c>
      <c r="CM64" s="49"/>
      <c r="CN64" s="49"/>
      <c r="CO64" s="49"/>
      <c r="CP64" s="49"/>
    </row>
    <row r="65" spans="1:94" x14ac:dyDescent="0.25">
      <c r="A65" s="27"/>
      <c r="B65" s="87"/>
      <c r="C65" s="87"/>
      <c r="D65" s="87"/>
      <c r="E65" s="87"/>
      <c r="F65" s="87"/>
      <c r="G65" s="87"/>
      <c r="H65" s="87"/>
      <c r="P65" s="27"/>
      <c r="CM65" s="49"/>
      <c r="CN65" s="49"/>
      <c r="CO65" s="49"/>
      <c r="CP65" s="49"/>
    </row>
    <row r="66" spans="1:94" x14ac:dyDescent="0.25">
      <c r="A66" s="5"/>
      <c r="B66" s="97"/>
      <c r="C66" s="87"/>
      <c r="D66" s="87"/>
      <c r="E66" s="87"/>
      <c r="F66" s="87"/>
      <c r="G66" s="87"/>
      <c r="H66" s="87"/>
      <c r="CM66" s="49"/>
      <c r="CN66" s="49"/>
      <c r="CO66" s="49"/>
      <c r="CP66" s="49"/>
    </row>
    <row r="67" spans="1:94" x14ac:dyDescent="0.25">
      <c r="A67" s="24" t="s">
        <v>121</v>
      </c>
      <c r="B67" s="87">
        <v>1.6517453718999999</v>
      </c>
      <c r="C67" s="87">
        <v>1.6485338499999998E-2</v>
      </c>
      <c r="D67" s="87">
        <v>8.8966541441999993</v>
      </c>
      <c r="E67" s="87">
        <v>0.30188791999999998</v>
      </c>
      <c r="F67" s="87">
        <v>0.27959940599999999</v>
      </c>
      <c r="G67" s="87">
        <v>0.1372182119</v>
      </c>
      <c r="H67" s="87">
        <v>0.80321714079999995</v>
      </c>
      <c r="Q67" t="s">
        <v>121</v>
      </c>
      <c r="R67" s="86">
        <v>0</v>
      </c>
      <c r="S67" s="87">
        <v>2.2736140550163402E-3</v>
      </c>
      <c r="T67" s="87">
        <v>8.4152443241455703E-4</v>
      </c>
      <c r="U67" s="87">
        <v>8.4152443241455703E-4</v>
      </c>
      <c r="V67" s="87">
        <v>6.6859077200350503E-3</v>
      </c>
      <c r="W67" s="87">
        <v>0</v>
      </c>
      <c r="X67" s="87">
        <v>4.0762772652546E-4</v>
      </c>
      <c r="Y67" s="87">
        <v>2.0924369353549702E-3</v>
      </c>
      <c r="Z67" s="87">
        <v>0.124530484961722</v>
      </c>
      <c r="AA67" s="87">
        <v>2.0027699336298499E-2</v>
      </c>
      <c r="AB67" s="87">
        <v>1.5217247103953399E-4</v>
      </c>
      <c r="AC67" s="87">
        <v>3.4964893956579901E-3</v>
      </c>
      <c r="AD67" s="87">
        <v>0</v>
      </c>
      <c r="AE67" s="87">
        <v>0</v>
      </c>
      <c r="AF67" s="87">
        <v>3.6776864615265898E-3</v>
      </c>
      <c r="AG67" s="87">
        <v>3.6776864615265898E-3</v>
      </c>
      <c r="AH67" s="87">
        <v>5.7480414689396299E-3</v>
      </c>
      <c r="AI67" s="87">
        <v>2.7690050122080902E-3</v>
      </c>
      <c r="AJ67" s="87">
        <v>1.10517755430259E-4</v>
      </c>
      <c r="AK67" s="87">
        <v>2.89781745604259E-3</v>
      </c>
      <c r="AL67" s="87">
        <v>2.9653449296449999E-4</v>
      </c>
      <c r="AM67" s="87">
        <v>0</v>
      </c>
      <c r="AN67" s="87">
        <v>2.3461297187453499E-4</v>
      </c>
      <c r="AO67" s="87">
        <v>7.0072939918539197E-4</v>
      </c>
      <c r="AP67" s="87">
        <v>0</v>
      </c>
      <c r="AQ67" s="87">
        <v>8.8497935922661794E-2</v>
      </c>
      <c r="AR67" s="87">
        <v>0.64665041860259997</v>
      </c>
      <c r="AS67" s="87">
        <v>6.6102362803617698E-2</v>
      </c>
      <c r="AT67" s="87">
        <v>0.71850082287515704</v>
      </c>
      <c r="AU67" s="87">
        <v>0</v>
      </c>
      <c r="AV67" s="87">
        <v>3.52769482520103E-3</v>
      </c>
      <c r="AW67" s="87">
        <v>0</v>
      </c>
      <c r="AX67" s="87">
        <v>3.0771099952049401E-2</v>
      </c>
      <c r="AY67" s="87">
        <v>2.12253289020431E-5</v>
      </c>
      <c r="AZ67" s="87">
        <v>7.4633950076334999E-6</v>
      </c>
      <c r="BA67" s="87">
        <v>2.8077216885199801E-2</v>
      </c>
      <c r="BB67" s="87">
        <v>9.5387159179219207E-6</v>
      </c>
      <c r="BC67" s="87">
        <v>0</v>
      </c>
      <c r="BD67" s="87">
        <v>1.3833672293964201E-6</v>
      </c>
      <c r="BE67" s="87">
        <v>3.7548084726929998E-2</v>
      </c>
      <c r="BF67" s="87">
        <v>3.6406261394313098E-2</v>
      </c>
      <c r="BG67" s="87">
        <v>1.1418233326168301E-3</v>
      </c>
      <c r="BH67" s="87">
        <v>0</v>
      </c>
      <c r="BI67" s="87">
        <v>0</v>
      </c>
      <c r="BJ67" s="87">
        <v>1.4894271840914399E-4</v>
      </c>
      <c r="BK67" s="87">
        <v>0</v>
      </c>
      <c r="BL67" s="87">
        <v>1.5982704740488401E-3</v>
      </c>
      <c r="BM67" s="87">
        <v>0</v>
      </c>
      <c r="BN67" s="87">
        <v>4.1540700077712901E-5</v>
      </c>
      <c r="BO67" s="87">
        <v>6.3931326025011403E-3</v>
      </c>
      <c r="BP67" s="87">
        <v>7.5176368215964704E-5</v>
      </c>
      <c r="BQ67" s="87">
        <v>0</v>
      </c>
      <c r="BR67" s="87">
        <v>1.07401577407033E-4</v>
      </c>
      <c r="BS67" s="87">
        <v>1.45629612482569E-7</v>
      </c>
      <c r="BT67" s="87">
        <v>2.9948220043320801E-3</v>
      </c>
      <c r="BU67" s="87">
        <v>1.28521852498883E-2</v>
      </c>
      <c r="BV67" s="87">
        <v>0</v>
      </c>
      <c r="BW67" s="87">
        <v>0</v>
      </c>
      <c r="BX67" s="87">
        <v>4.3053390805623997E-3</v>
      </c>
      <c r="BY67" s="87">
        <v>0</v>
      </c>
      <c r="BZ67" s="87">
        <v>7.0277743348931001E-4</v>
      </c>
      <c r="CA67" s="87">
        <v>8.6062049085908504E-2</v>
      </c>
      <c r="CB67" s="87">
        <v>5.9844720801159601E-3</v>
      </c>
      <c r="CE67" s="34">
        <f t="shared" ref="CE67:CE79" si="35">AO67/BF67</f>
        <v>1.9247496786221795E-2</v>
      </c>
      <c r="CF67" s="78">
        <f t="shared" ref="CF67:CF78" si="36">IF(B67=0,"",(Z67-B67)/B67)</f>
        <v>-0.92460672989900694</v>
      </c>
      <c r="CG67" s="78"/>
      <c r="CH67" s="78">
        <f t="shared" ref="CH67:CH78" si="37">IF(D67=0,"",(AT67-D67)/D67)</f>
        <v>-0.91923920934438375</v>
      </c>
      <c r="CI67" s="78">
        <f t="shared" ref="CI67:CI78" si="38">IF(E67=0,"",(BE67-E67)/E67)</f>
        <v>-0.8756224338922538</v>
      </c>
      <c r="CJ67" s="78">
        <f t="shared" ref="CJ67:CJ78" si="39">IF(F67=0,"",(BF67-F67)/F67)</f>
        <v>-0.86979134929094559</v>
      </c>
      <c r="CK67" s="78">
        <f t="shared" ref="CK67:CK78" si="40">IF(G67=0,"",(BT67-G67)/G67)</f>
        <v>-0.9781747483598271</v>
      </c>
      <c r="CL67" s="78">
        <f t="shared" ref="CL67:CL78" si="41">IF(H67=0,"",(CA67-H67)/H67)</f>
        <v>-0.89285332108302473</v>
      </c>
      <c r="CM67" s="49">
        <f>(T67/0.009783-$CA67)/$CA67</f>
        <v>-4.9955018414971303E-4</v>
      </c>
      <c r="CN67" s="49">
        <f>(X67/0.004739-$CA67)/$CA67</f>
        <v>-5.4021121916970915E-4</v>
      </c>
      <c r="CO67" s="49">
        <f>(AF67/0.042696-$CA67)/$CA67</f>
        <v>8.6575294907243849E-4</v>
      </c>
      <c r="CP67" s="49">
        <f>(AN67/0.00273-$CA67)/$CA67</f>
        <v>-1.4318918821672692E-3</v>
      </c>
    </row>
    <row r="68" spans="1:94" x14ac:dyDescent="0.25">
      <c r="A68" s="77" t="s">
        <v>77</v>
      </c>
      <c r="B68" s="87">
        <v>1.0356786086000001</v>
      </c>
      <c r="C68" s="87"/>
      <c r="D68" s="87">
        <v>2.9304804392000001</v>
      </c>
      <c r="E68" s="87">
        <v>0.1584471063</v>
      </c>
      <c r="F68" s="87">
        <v>0.15369358659999999</v>
      </c>
      <c r="G68" s="87">
        <v>4.7349810000000001E-3</v>
      </c>
      <c r="H68" s="87">
        <v>0.1831713881</v>
      </c>
      <c r="Q68" t="s">
        <v>77</v>
      </c>
      <c r="R68" s="86">
        <v>0</v>
      </c>
      <c r="S68" s="87">
        <v>4.8391202439303999E-3</v>
      </c>
      <c r="T68" s="87">
        <v>1.79110383214008E-3</v>
      </c>
      <c r="U68" s="87">
        <v>1.79110383214008E-3</v>
      </c>
      <c r="V68" s="87">
        <v>1.42301112286909E-2</v>
      </c>
      <c r="W68" s="87">
        <v>0</v>
      </c>
      <c r="X68" s="87">
        <v>8.6756789034364503E-4</v>
      </c>
      <c r="Y68" s="87">
        <v>4.4535676670138897E-3</v>
      </c>
      <c r="Z68" s="87">
        <v>1.03567721688519</v>
      </c>
      <c r="AA68" s="87">
        <v>4.2626712622232499E-2</v>
      </c>
      <c r="AB68" s="87">
        <v>3.23890280973561E-4</v>
      </c>
      <c r="AC68" s="87">
        <v>7.4418546794755196E-3</v>
      </c>
      <c r="AD68" s="87">
        <v>0</v>
      </c>
      <c r="AE68" s="87">
        <v>0</v>
      </c>
      <c r="AF68" s="87">
        <v>7.8274330045139603E-3</v>
      </c>
      <c r="AG68" s="87">
        <v>7.8274330045139603E-3</v>
      </c>
      <c r="AH68" s="87">
        <v>2.3443883000710899E-2</v>
      </c>
      <c r="AI68" s="87">
        <v>5.8935153050370098E-3</v>
      </c>
      <c r="AJ68" s="87">
        <v>2.3521499865077099E-4</v>
      </c>
      <c r="AK68" s="87">
        <v>6.1676904395828796E-3</v>
      </c>
      <c r="AL68" s="87">
        <v>6.3114016192948499E-4</v>
      </c>
      <c r="AM68" s="87">
        <v>0</v>
      </c>
      <c r="AN68" s="87">
        <v>4.9940485946361503E-4</v>
      </c>
      <c r="AO68" s="87">
        <v>2.9581523504026101E-3</v>
      </c>
      <c r="AP68" s="87">
        <v>0</v>
      </c>
      <c r="AQ68" s="87">
        <v>0.188357294267431</v>
      </c>
      <c r="AR68" s="87">
        <v>2.6374344417070299</v>
      </c>
      <c r="AS68" s="87">
        <v>0.26960446435952901</v>
      </c>
      <c r="AT68" s="87">
        <v>2.9304827890672702</v>
      </c>
      <c r="AU68" s="87">
        <v>0</v>
      </c>
      <c r="AV68" s="87">
        <v>7.5082116051301499E-3</v>
      </c>
      <c r="AW68" s="87">
        <v>0</v>
      </c>
      <c r="AX68" s="87">
        <v>6.5492595426511604E-2</v>
      </c>
      <c r="AY68" s="87">
        <v>8.9603388503998601E-5</v>
      </c>
      <c r="AZ68" s="87">
        <v>3.1507013453705599E-5</v>
      </c>
      <c r="BA68" s="87">
        <v>0.118528480960333</v>
      </c>
      <c r="BB68" s="87">
        <v>4.0267486786046902E-5</v>
      </c>
      <c r="BC68" s="87">
        <v>0</v>
      </c>
      <c r="BD68" s="87">
        <v>5.8400568792473397E-6</v>
      </c>
      <c r="BE68" s="87">
        <v>0.15844229983917199</v>
      </c>
      <c r="BF68" s="87">
        <v>0.153689464199253</v>
      </c>
      <c r="BG68" s="87">
        <v>4.7528356399190903E-3</v>
      </c>
      <c r="BH68" s="87">
        <v>0</v>
      </c>
      <c r="BI68" s="87">
        <v>0</v>
      </c>
      <c r="BJ68" s="87">
        <v>6.2876149848156595E-4</v>
      </c>
      <c r="BK68" s="87">
        <v>0</v>
      </c>
      <c r="BL68" s="87">
        <v>6.7471412115500101E-3</v>
      </c>
      <c r="BM68" s="87">
        <v>0</v>
      </c>
      <c r="BN68" s="87">
        <v>1.75363294146177E-4</v>
      </c>
      <c r="BO68" s="87">
        <v>2.6988487463968199E-2</v>
      </c>
      <c r="BP68" s="87">
        <v>1.59993597707193E-4</v>
      </c>
      <c r="BQ68" s="87">
        <v>0</v>
      </c>
      <c r="BR68" s="87">
        <v>4.5339704690884402E-4</v>
      </c>
      <c r="BS68" s="87">
        <v>6.1477824258558001E-7</v>
      </c>
      <c r="BT68" s="87">
        <v>4.7346744048898503E-3</v>
      </c>
      <c r="BU68" s="87">
        <v>2.7354492924816801E-2</v>
      </c>
      <c r="BV68" s="87">
        <v>0</v>
      </c>
      <c r="BW68" s="87">
        <v>0</v>
      </c>
      <c r="BX68" s="87">
        <v>9.1634137372200806E-3</v>
      </c>
      <c r="BY68" s="87">
        <v>0</v>
      </c>
      <c r="BZ68" s="87">
        <v>1.4957823515600399E-3</v>
      </c>
      <c r="CA68" s="87">
        <v>0.18317246316903299</v>
      </c>
      <c r="CB68" s="87">
        <v>1.27371668959473E-2</v>
      </c>
      <c r="CE68" s="34">
        <f t="shared" si="35"/>
        <v>1.924759361882783E-2</v>
      </c>
      <c r="CF68" s="78">
        <f t="shared" si="36"/>
        <v>-1.3437709328987758E-6</v>
      </c>
      <c r="CG68" s="78"/>
      <c r="CH68" s="78">
        <f t="shared" si="37"/>
        <v>8.0187099653296629E-7</v>
      </c>
      <c r="CI68" s="78">
        <f t="shared" si="38"/>
        <v>-3.0334797146186365E-5</v>
      </c>
      <c r="CJ68" s="78">
        <f t="shared" si="39"/>
        <v>-2.6822204089200711E-5</v>
      </c>
      <c r="CK68" s="78">
        <f t="shared" si="40"/>
        <v>-6.4751075062348051E-5</v>
      </c>
      <c r="CL68" s="78">
        <f t="shared" si="41"/>
        <v>5.8691973901726216E-6</v>
      </c>
      <c r="CM68" s="49">
        <f t="shared" ref="CM68:CM78" si="42">(T68/0.009783-$CA68)/$CA68</f>
        <v>-4.8682289367076823E-4</v>
      </c>
      <c r="CN68" s="49">
        <f t="shared" ref="CN68:CN78" si="43">(X68/0.004739-$CA68)/$CA68</f>
        <v>-5.603481403695503E-4</v>
      </c>
      <c r="CO68" s="49">
        <f t="shared" ref="CO68:CO78" si="44">(AF68/0.042696-$CA68)/$CA68</f>
        <v>8.5689133550602219E-4</v>
      </c>
      <c r="CP68" s="49">
        <f t="shared" ref="CP68:CP78" si="45">(AN68/0.00273-$CA68)/$CA68</f>
        <v>-1.3117704002599767E-3</v>
      </c>
    </row>
    <row r="69" spans="1:94" x14ac:dyDescent="0.25">
      <c r="A69" s="77" t="s">
        <v>71</v>
      </c>
      <c r="B69" s="87">
        <v>255.78568428</v>
      </c>
      <c r="C69" s="87"/>
      <c r="D69" s="87">
        <v>1106.2359896999999</v>
      </c>
      <c r="E69" s="87">
        <v>42.391494366000003</v>
      </c>
      <c r="F69" s="87">
        <v>41.115169815000002</v>
      </c>
      <c r="G69" s="87">
        <v>1.6989041787000001</v>
      </c>
      <c r="H69" s="87">
        <v>58.659277371000002</v>
      </c>
      <c r="Q69" t="s">
        <v>71</v>
      </c>
      <c r="R69" s="86">
        <v>0</v>
      </c>
      <c r="S69" s="87">
        <v>1.549583940589</v>
      </c>
      <c r="T69" s="87">
        <v>0.57354418354964198</v>
      </c>
      <c r="U69" s="87">
        <v>0.57354418354964198</v>
      </c>
      <c r="V69" s="87">
        <v>4.5567944532978402</v>
      </c>
      <c r="W69" s="87">
        <v>0</v>
      </c>
      <c r="X69" s="87">
        <v>0.27781365967661298</v>
      </c>
      <c r="Y69" s="87">
        <v>1.4261136870453099</v>
      </c>
      <c r="Z69" s="87">
        <v>255.773402390912</v>
      </c>
      <c r="AA69" s="87">
        <v>13.649940225631701</v>
      </c>
      <c r="AB69" s="87">
        <v>0.10371728547425001</v>
      </c>
      <c r="AC69" s="87">
        <v>2.3830253199153399</v>
      </c>
      <c r="AD69" s="87">
        <v>0</v>
      </c>
      <c r="AE69" s="87">
        <v>0</v>
      </c>
      <c r="AF69" s="87">
        <v>2.5065001454474598</v>
      </c>
      <c r="AG69" s="87">
        <v>2.5065001454474598</v>
      </c>
      <c r="AH69" s="87">
        <v>8.8494239086845603</v>
      </c>
      <c r="AI69" s="87">
        <v>1.8872236268458999</v>
      </c>
      <c r="AJ69" s="87">
        <v>7.5318452666560801E-2</v>
      </c>
      <c r="AK69" s="87">
        <v>1.9750096973114599</v>
      </c>
      <c r="AL69" s="87">
        <v>0.20210141443048499</v>
      </c>
      <c r="AM69" s="87">
        <v>0</v>
      </c>
      <c r="AN69" s="87">
        <v>0.15991505527889299</v>
      </c>
      <c r="AO69" s="87">
        <v>0.79129932634468103</v>
      </c>
      <c r="AP69" s="87">
        <v>0</v>
      </c>
      <c r="AQ69" s="87">
        <v>60.315731094539601</v>
      </c>
      <c r="AR69" s="87">
        <v>995.56027586434902</v>
      </c>
      <c r="AS69" s="87">
        <v>101.768347256623</v>
      </c>
      <c r="AT69" s="87">
        <v>1106.1780470296501</v>
      </c>
      <c r="AU69" s="87">
        <v>0</v>
      </c>
      <c r="AV69" s="87">
        <v>2.4042902979601699</v>
      </c>
      <c r="AW69" s="87">
        <v>0</v>
      </c>
      <c r="AX69" s="87">
        <v>20.971942438214899</v>
      </c>
      <c r="AY69" s="87">
        <v>2.3968808049074801E-2</v>
      </c>
      <c r="AZ69" s="87">
        <v>8.4281487899380992E-3</v>
      </c>
      <c r="BA69" s="87">
        <v>31.706256848382601</v>
      </c>
      <c r="BB69" s="87">
        <v>1.0771578553437199E-2</v>
      </c>
      <c r="BC69" s="87">
        <v>0</v>
      </c>
      <c r="BD69" s="87">
        <v>1.5622895385175E-3</v>
      </c>
      <c r="BE69" s="87">
        <v>42.388163469493001</v>
      </c>
      <c r="BF69" s="87">
        <v>41.111814083094501</v>
      </c>
      <c r="BG69" s="87">
        <v>1.27634938639858</v>
      </c>
      <c r="BH69" s="87">
        <v>0</v>
      </c>
      <c r="BI69" s="87">
        <v>0</v>
      </c>
      <c r="BJ69" s="87">
        <v>0.16819270865369201</v>
      </c>
      <c r="BK69" s="87">
        <v>0</v>
      </c>
      <c r="BL69" s="87">
        <v>1.8048559317008099</v>
      </c>
      <c r="BM69" s="87">
        <v>0</v>
      </c>
      <c r="BN69" s="87">
        <v>4.6909723286870902E-2</v>
      </c>
      <c r="BO69" s="87">
        <v>7.2194204952683299</v>
      </c>
      <c r="BP69" s="87">
        <v>5.1234405971985801E-2</v>
      </c>
      <c r="BQ69" s="87">
        <v>0</v>
      </c>
      <c r="BR69" s="87">
        <v>0.121283099367824</v>
      </c>
      <c r="BS69" s="87">
        <v>1.6445150338685E-4</v>
      </c>
      <c r="BT69" s="87">
        <v>1.69877643673561</v>
      </c>
      <c r="BU69" s="87">
        <v>8.7594250033725398</v>
      </c>
      <c r="BV69" s="87">
        <v>0</v>
      </c>
      <c r="BW69" s="87">
        <v>0</v>
      </c>
      <c r="BX69" s="87">
        <v>2.93429303117439</v>
      </c>
      <c r="BY69" s="87">
        <v>0</v>
      </c>
      <c r="BZ69" s="87">
        <v>0.47897805443740799</v>
      </c>
      <c r="CA69" s="87">
        <v>58.655533343254099</v>
      </c>
      <c r="CB69" s="87">
        <v>4.07871104804995</v>
      </c>
      <c r="CE69" s="34">
        <f t="shared" si="35"/>
        <v>1.924749233262537E-2</v>
      </c>
      <c r="CF69" s="78">
        <f t="shared" si="36"/>
        <v>-4.801632711608925E-5</v>
      </c>
      <c r="CG69" s="78"/>
      <c r="CH69" s="78">
        <f t="shared" si="37"/>
        <v>-5.2378218471735324E-5</v>
      </c>
      <c r="CI69" s="78">
        <f t="shared" si="38"/>
        <v>-7.8574642314887608E-5</v>
      </c>
      <c r="CJ69" s="78">
        <f t="shared" si="39"/>
        <v>-8.1617853473546381E-5</v>
      </c>
      <c r="CK69" s="78">
        <f t="shared" si="40"/>
        <v>-7.5190800041404263E-5</v>
      </c>
      <c r="CL69" s="78">
        <f t="shared" si="41"/>
        <v>-6.3826693980952967E-5</v>
      </c>
      <c r="CM69" s="49">
        <f t="shared" si="42"/>
        <v>-4.9300417485218385E-4</v>
      </c>
      <c r="CN69" s="49">
        <f t="shared" si="43"/>
        <v>-5.5730342343138695E-4</v>
      </c>
      <c r="CO69" s="49">
        <f t="shared" si="44"/>
        <v>8.5590597588939827E-4</v>
      </c>
      <c r="CP69" s="49">
        <f t="shared" si="45"/>
        <v>-1.3398568416786189E-3</v>
      </c>
    </row>
    <row r="70" spans="1:94" x14ac:dyDescent="0.25">
      <c r="A70" s="77" t="s">
        <v>122</v>
      </c>
      <c r="B70" s="87">
        <v>50.261366711000001</v>
      </c>
      <c r="C70" s="87"/>
      <c r="D70" s="87">
        <v>155.55726433999999</v>
      </c>
      <c r="E70" s="87">
        <v>9.0984455256000007</v>
      </c>
      <c r="F70" s="87">
        <v>8.8186185334000005</v>
      </c>
      <c r="G70" s="87">
        <v>1.4358440882000001</v>
      </c>
      <c r="H70" s="87">
        <v>12.969610867</v>
      </c>
      <c r="Q70" t="s">
        <v>122</v>
      </c>
      <c r="R70" s="86">
        <v>0</v>
      </c>
      <c r="S70" s="87">
        <v>0.34261266733280399</v>
      </c>
      <c r="T70" s="87">
        <v>0.12681074034425799</v>
      </c>
      <c r="U70" s="87">
        <v>0.12681074034425799</v>
      </c>
      <c r="V70" s="87">
        <v>1.00750577278063</v>
      </c>
      <c r="W70" s="87">
        <v>0</v>
      </c>
      <c r="X70" s="87">
        <v>6.1424398907837498E-2</v>
      </c>
      <c r="Y70" s="87">
        <v>0.31531292857509702</v>
      </c>
      <c r="Z70" s="87">
        <v>50.255962556700098</v>
      </c>
      <c r="AA70" s="87">
        <v>3.0179926178263501</v>
      </c>
      <c r="AB70" s="87">
        <v>2.29318531045354E-2</v>
      </c>
      <c r="AC70" s="87">
        <v>0.52688668480728695</v>
      </c>
      <c r="AD70" s="87">
        <v>0</v>
      </c>
      <c r="AE70" s="87">
        <v>0</v>
      </c>
      <c r="AF70" s="87">
        <v>0.55418725253018897</v>
      </c>
      <c r="AG70" s="87">
        <v>0.55418725253018897</v>
      </c>
      <c r="AH70" s="87">
        <v>1.2443441677276399</v>
      </c>
      <c r="AI70" s="87">
        <v>0.41726539436597798</v>
      </c>
      <c r="AJ70" s="87">
        <v>1.66528634883987E-2</v>
      </c>
      <c r="AK70" s="87">
        <v>0.43667464801009598</v>
      </c>
      <c r="AL70" s="87">
        <v>4.4684588257433697E-2</v>
      </c>
      <c r="AM70" s="87">
        <v>0</v>
      </c>
      <c r="AN70" s="87">
        <v>3.5357262887661799E-2</v>
      </c>
      <c r="AO70" s="87">
        <v>0.16971673150459901</v>
      </c>
      <c r="AP70" s="87">
        <v>0</v>
      </c>
      <c r="AQ70" s="87">
        <v>13.335798170163701</v>
      </c>
      <c r="AR70" s="87">
        <v>139.98868848360499</v>
      </c>
      <c r="AS70" s="87">
        <v>14.3099810636198</v>
      </c>
      <c r="AT70" s="87">
        <v>155.54301371495299</v>
      </c>
      <c r="AU70" s="87">
        <v>0</v>
      </c>
      <c r="AV70" s="87">
        <v>0.53158844238495995</v>
      </c>
      <c r="AW70" s="87">
        <v>0</v>
      </c>
      <c r="AX70" s="87">
        <v>4.6368959807999399</v>
      </c>
      <c r="AY70" s="87">
        <v>5.1407936859626099E-3</v>
      </c>
      <c r="AZ70" s="87">
        <v>1.8076553845136299E-3</v>
      </c>
      <c r="BA70" s="87">
        <v>6.8003073639886003</v>
      </c>
      <c r="BB70" s="87">
        <v>2.3102699890320002E-3</v>
      </c>
      <c r="BC70" s="87">
        <v>0</v>
      </c>
      <c r="BD70" s="87">
        <v>3.3507785291864302E-4</v>
      </c>
      <c r="BE70" s="87">
        <v>9.0974060948621194</v>
      </c>
      <c r="BF70" s="87">
        <v>8.8175962597127295</v>
      </c>
      <c r="BG70" s="87">
        <v>0.27980983514939001</v>
      </c>
      <c r="BH70" s="87">
        <v>0</v>
      </c>
      <c r="BI70" s="87">
        <v>0</v>
      </c>
      <c r="BJ70" s="87">
        <v>3.6073756510524302E-2</v>
      </c>
      <c r="BK70" s="87">
        <v>0</v>
      </c>
      <c r="BL70" s="87">
        <v>0.38710264753054702</v>
      </c>
      <c r="BM70" s="87">
        <v>0</v>
      </c>
      <c r="BN70" s="87">
        <v>1.0061147924623899E-2</v>
      </c>
      <c r="BO70" s="87">
        <v>1.5484097003367501</v>
      </c>
      <c r="BP70" s="87">
        <v>1.13279657726968E-2</v>
      </c>
      <c r="BQ70" s="87">
        <v>0</v>
      </c>
      <c r="BR70" s="87">
        <v>2.6012575274061998E-2</v>
      </c>
      <c r="BS70" s="87">
        <v>3.52712351945854E-5</v>
      </c>
      <c r="BT70" s="87">
        <v>1.4358139724091501</v>
      </c>
      <c r="BU70" s="87">
        <v>1.9367061905003</v>
      </c>
      <c r="BV70" s="87">
        <v>0</v>
      </c>
      <c r="BW70" s="87">
        <v>0</v>
      </c>
      <c r="BX70" s="87">
        <v>0.64877209866364605</v>
      </c>
      <c r="BY70" s="87">
        <v>0</v>
      </c>
      <c r="BZ70" s="87">
        <v>0.10590183720431801</v>
      </c>
      <c r="CA70" s="87">
        <v>12.9687227599662</v>
      </c>
      <c r="CB70" s="87">
        <v>0.90180412768917095</v>
      </c>
      <c r="CE70" s="34">
        <f t="shared" si="35"/>
        <v>1.9247505386476862E-2</v>
      </c>
      <c r="CF70" s="78">
        <f t="shared" si="36"/>
        <v>-1.0752103759885044E-4</v>
      </c>
      <c r="CG70" s="78"/>
      <c r="CH70" s="78">
        <f t="shared" si="37"/>
        <v>-9.1610154674939251E-5</v>
      </c>
      <c r="CI70" s="78">
        <f t="shared" si="38"/>
        <v>-1.1424267309803223E-4</v>
      </c>
      <c r="CJ70" s="78">
        <f t="shared" si="39"/>
        <v>-1.1592220293905709E-4</v>
      </c>
      <c r="CK70" s="78">
        <f t="shared" si="40"/>
        <v>-2.0974276453474502E-5</v>
      </c>
      <c r="CL70" s="78">
        <f t="shared" si="41"/>
        <v>-6.8475996921386057E-5</v>
      </c>
      <c r="CM70" s="49">
        <f t="shared" si="42"/>
        <v>-4.9084051962339204E-4</v>
      </c>
      <c r="CN70" s="49">
        <f t="shared" si="43"/>
        <v>-5.5937090243617213E-4</v>
      </c>
      <c r="CO70" s="49">
        <f t="shared" si="44"/>
        <v>8.5724179267540233E-4</v>
      </c>
      <c r="CP70" s="49">
        <f t="shared" si="45"/>
        <v>-1.3374033170696494E-3</v>
      </c>
    </row>
    <row r="71" spans="1:94" x14ac:dyDescent="0.25">
      <c r="A71" s="77" t="s">
        <v>123</v>
      </c>
      <c r="B71" s="87">
        <v>328.62270781000001</v>
      </c>
      <c r="C71" s="87">
        <v>1.5775645062999999</v>
      </c>
      <c r="D71" s="87">
        <v>1460.4122103</v>
      </c>
      <c r="E71" s="87">
        <v>59.640714064999997</v>
      </c>
      <c r="F71" s="87">
        <v>54.869479126999998</v>
      </c>
      <c r="G71" s="87">
        <v>111.35665441</v>
      </c>
      <c r="H71" s="87">
        <v>101.68347147</v>
      </c>
      <c r="Q71" t="s">
        <v>123</v>
      </c>
      <c r="R71" s="86">
        <v>0</v>
      </c>
      <c r="S71" s="87">
        <v>1.6112398927693801</v>
      </c>
      <c r="T71" s="87">
        <v>0.893805710504471</v>
      </c>
      <c r="U71" s="87">
        <v>0.893805710504471</v>
      </c>
      <c r="V71" s="87">
        <v>4.3212544899882399</v>
      </c>
      <c r="W71" s="87">
        <v>0</v>
      </c>
      <c r="X71" s="87">
        <v>2.0114793543056702</v>
      </c>
      <c r="Y71" s="87">
        <v>4.1285533535937997</v>
      </c>
      <c r="Z71" s="87">
        <v>321.85543588132703</v>
      </c>
      <c r="AA71" s="87">
        <v>16.7009054815721</v>
      </c>
      <c r="AB71" s="87">
        <v>1.00016805541427</v>
      </c>
      <c r="AC71" s="87">
        <v>3.31547845304982</v>
      </c>
      <c r="AD71" s="87">
        <v>5.1289881430623199E-3</v>
      </c>
      <c r="AE71" s="87">
        <v>0</v>
      </c>
      <c r="AF71" s="87">
        <v>3.82522339950504</v>
      </c>
      <c r="AG71" s="87">
        <v>3.82522339950504</v>
      </c>
      <c r="AH71" s="87">
        <v>11.4191249634858</v>
      </c>
      <c r="AI71" s="87">
        <v>3.2279363027276702</v>
      </c>
      <c r="AJ71" s="87">
        <v>0.13866294581546099</v>
      </c>
      <c r="AK71" s="87">
        <v>2.2608090589619398</v>
      </c>
      <c r="AL71" s="87">
        <v>0.19166722439193801</v>
      </c>
      <c r="AM71" s="87">
        <v>0.35913842770879001</v>
      </c>
      <c r="AN71" s="87">
        <v>0.20860479488599201</v>
      </c>
      <c r="AO71" s="87">
        <v>1.53452832994372</v>
      </c>
      <c r="AP71" s="87">
        <v>0</v>
      </c>
      <c r="AQ71" s="87">
        <v>101.977597292724</v>
      </c>
      <c r="AR71" s="87">
        <v>1284.6558177218501</v>
      </c>
      <c r="AS71" s="87">
        <v>131.32102625153601</v>
      </c>
      <c r="AT71" s="87">
        <v>1427.3959689368701</v>
      </c>
      <c r="AU71" s="87">
        <v>0</v>
      </c>
      <c r="AV71" s="87">
        <v>5.3835705302667103</v>
      </c>
      <c r="AW71" s="87">
        <v>0</v>
      </c>
      <c r="AX71" s="87">
        <v>39.801970191305898</v>
      </c>
      <c r="AY71" s="87">
        <v>2.67715339208651E-2</v>
      </c>
      <c r="AZ71" s="87">
        <v>7.7123100580366597E-3</v>
      </c>
      <c r="BA71" s="87">
        <v>30.977311794176501</v>
      </c>
      <c r="BB71" s="87">
        <v>1.1469533777564701E-2</v>
      </c>
      <c r="BC71" s="87">
        <v>0</v>
      </c>
      <c r="BD71" s="87">
        <v>1.4295774290800701E-3</v>
      </c>
      <c r="BE71" s="87">
        <v>58.423127113764103</v>
      </c>
      <c r="BF71" s="87">
        <v>53.749230168818997</v>
      </c>
      <c r="BG71" s="87">
        <v>4.6738969449450902</v>
      </c>
      <c r="BH71" s="87">
        <v>0</v>
      </c>
      <c r="BI71" s="87">
        <v>0</v>
      </c>
      <c r="BJ71" s="87">
        <v>4.6928977000281096</v>
      </c>
      <c r="BK71" s="87">
        <v>0</v>
      </c>
      <c r="BL71" s="87">
        <v>3.5677678753506799</v>
      </c>
      <c r="BM71" s="87">
        <v>0</v>
      </c>
      <c r="BN71" s="87">
        <v>5.4215821469711503E-2</v>
      </c>
      <c r="BO71" s="87">
        <v>14.2711019251861</v>
      </c>
      <c r="BP71" s="87">
        <v>9.1645543832404502E-2</v>
      </c>
      <c r="BQ71" s="87">
        <v>1.93561575643336E-2</v>
      </c>
      <c r="BR71" s="87">
        <v>0.119045453793879</v>
      </c>
      <c r="BS71" s="87">
        <v>1.5048606403324601E-4</v>
      </c>
      <c r="BT71" s="87">
        <v>109.469175085567</v>
      </c>
      <c r="BU71" s="87">
        <v>23.881732230050002</v>
      </c>
      <c r="BV71" s="87">
        <v>0</v>
      </c>
      <c r="BW71" s="87">
        <v>0</v>
      </c>
      <c r="BX71" s="87">
        <v>7.2198503359822004</v>
      </c>
      <c r="BY71" s="87">
        <v>0</v>
      </c>
      <c r="BZ71" s="87">
        <v>1.1871581368078099</v>
      </c>
      <c r="CA71" s="87">
        <v>99.355032766194299</v>
      </c>
      <c r="CB71" s="87">
        <v>9.0828081702739798</v>
      </c>
      <c r="CE71" s="34">
        <f t="shared" si="35"/>
        <v>2.8549773180452556E-2</v>
      </c>
      <c r="CF71" s="78">
        <f t="shared" si="36"/>
        <v>-2.0592831133829075E-2</v>
      </c>
      <c r="CG71" s="78"/>
      <c r="CH71" s="78">
        <f t="shared" si="37"/>
        <v>-2.2607481045606739E-2</v>
      </c>
      <c r="CI71" s="78">
        <f t="shared" si="38"/>
        <v>-2.0415365079447165E-2</v>
      </c>
      <c r="CJ71" s="78">
        <f t="shared" si="39"/>
        <v>-2.0416613680404937E-2</v>
      </c>
      <c r="CK71" s="78">
        <f t="shared" si="40"/>
        <v>-1.6949856606535259E-2</v>
      </c>
      <c r="CL71" s="78">
        <f t="shared" si="41"/>
        <v>-2.2898890745411547E-2</v>
      </c>
      <c r="CM71" s="49">
        <f t="shared" si="42"/>
        <v>-8.0437609520790751E-2</v>
      </c>
      <c r="CN71" s="49">
        <f t="shared" si="43"/>
        <v>3.2720762909836987</v>
      </c>
      <c r="CO71" s="49">
        <f t="shared" si="44"/>
        <v>-9.8263305065720424E-2</v>
      </c>
      <c r="CP71" s="49">
        <f t="shared" si="45"/>
        <v>-0.23091955534283751</v>
      </c>
    </row>
    <row r="72" spans="1:94" x14ac:dyDescent="0.25">
      <c r="A72" s="77" t="s">
        <v>72</v>
      </c>
      <c r="B72" s="87">
        <v>304.65074476000001</v>
      </c>
      <c r="C72" s="87">
        <v>0.17970579049999999</v>
      </c>
      <c r="D72" s="87">
        <v>1026.9310571999999</v>
      </c>
      <c r="E72" s="87">
        <v>49.489869552999998</v>
      </c>
      <c r="F72" s="87">
        <v>47.820117310999997</v>
      </c>
      <c r="G72" s="87">
        <v>8.2912574631999991</v>
      </c>
      <c r="H72" s="87">
        <v>64.599854241000003</v>
      </c>
      <c r="Q72" t="s">
        <v>72</v>
      </c>
      <c r="R72" s="86">
        <v>0</v>
      </c>
      <c r="S72" s="87">
        <v>1.6108062585153999</v>
      </c>
      <c r="T72" s="87">
        <v>0.62362596762274503</v>
      </c>
      <c r="U72" s="87">
        <v>0.62362596762274503</v>
      </c>
      <c r="V72" s="87">
        <v>4.6984068782552599</v>
      </c>
      <c r="W72" s="87">
        <v>0</v>
      </c>
      <c r="X72" s="87">
        <v>0.44759989687792401</v>
      </c>
      <c r="Y72" s="87">
        <v>1.7263635651493301</v>
      </c>
      <c r="Z72" s="87">
        <v>304.10784613943099</v>
      </c>
      <c r="AA72" s="87">
        <v>14.4204077710907</v>
      </c>
      <c r="AB72" s="87">
        <v>0.190079523661766</v>
      </c>
      <c r="AC72" s="87">
        <v>2.5543973274392702</v>
      </c>
      <c r="AD72" s="87">
        <v>4.72830221833476E-4</v>
      </c>
      <c r="AE72" s="87">
        <v>0</v>
      </c>
      <c r="AF72" s="87">
        <v>2.7179092613678599</v>
      </c>
      <c r="AG72" s="87">
        <v>2.7179092613678599</v>
      </c>
      <c r="AH72" s="87">
        <v>8.2019079283718206</v>
      </c>
      <c r="AI72" s="87">
        <v>2.0784639301796202</v>
      </c>
      <c r="AJ72" s="87">
        <v>8.3857745934180994E-2</v>
      </c>
      <c r="AK72" s="87">
        <v>2.07214468309704</v>
      </c>
      <c r="AL72" s="87">
        <v>0.20838221761162201</v>
      </c>
      <c r="AM72" s="87">
        <v>3.3109293153215702E-2</v>
      </c>
      <c r="AN72" s="87">
        <v>0.17013541928206399</v>
      </c>
      <c r="AO72" s="87">
        <v>1.0425732138428201</v>
      </c>
      <c r="AP72" s="87">
        <v>0</v>
      </c>
      <c r="AQ72" s="87">
        <v>66.3183344080865</v>
      </c>
      <c r="AR72" s="87">
        <v>922.71442010174303</v>
      </c>
      <c r="AS72" s="87">
        <v>94.321928956056396</v>
      </c>
      <c r="AT72" s="87">
        <v>1025.23825698617</v>
      </c>
      <c r="AU72" s="87">
        <v>0</v>
      </c>
      <c r="AV72" s="87">
        <v>2.76512075739788</v>
      </c>
      <c r="AW72" s="87">
        <v>0</v>
      </c>
      <c r="AX72" s="87">
        <v>23.459575621620701</v>
      </c>
      <c r="AY72" s="87">
        <v>2.7334018529847799E-2</v>
      </c>
      <c r="AZ72" s="87">
        <v>9.4262686221663703E-3</v>
      </c>
      <c r="BA72" s="87">
        <v>35.6749364242133</v>
      </c>
      <c r="BB72" s="87">
        <v>1.22227588639582E-2</v>
      </c>
      <c r="BC72" s="87">
        <v>0</v>
      </c>
      <c r="BD72" s="87">
        <v>1.7473074400480499E-3</v>
      </c>
      <c r="BE72" s="87">
        <v>49.403220236908602</v>
      </c>
      <c r="BF72" s="87">
        <v>47.735962544155797</v>
      </c>
      <c r="BG72" s="87">
        <v>1.66725769275285</v>
      </c>
      <c r="BH72" s="87">
        <v>0</v>
      </c>
      <c r="BI72" s="87">
        <v>0</v>
      </c>
      <c r="BJ72" s="87">
        <v>0.68208097576569204</v>
      </c>
      <c r="BK72" s="87">
        <v>0</v>
      </c>
      <c r="BL72" s="87">
        <v>2.2271406383482901</v>
      </c>
      <c r="BM72" s="87">
        <v>0</v>
      </c>
      <c r="BN72" s="87">
        <v>5.3693975319256702E-2</v>
      </c>
      <c r="BO72" s="87">
        <v>8.9085658382799497</v>
      </c>
      <c r="BP72" s="87">
        <v>5.6796246844469399E-2</v>
      </c>
      <c r="BQ72" s="87">
        <v>2.1064884229787702E-3</v>
      </c>
      <c r="BR72" s="87">
        <v>0.13652392290436899</v>
      </c>
      <c r="BS72" s="87">
        <v>1.8392744589030901E-4</v>
      </c>
      <c r="BT72" s="87">
        <v>8.2741318694643304</v>
      </c>
      <c r="BU72" s="87">
        <v>10.4675024049518</v>
      </c>
      <c r="BV72" s="87">
        <v>0</v>
      </c>
      <c r="BW72" s="87">
        <v>0</v>
      </c>
      <c r="BX72" s="87">
        <v>3.4345541604281302</v>
      </c>
      <c r="BY72" s="87">
        <v>0</v>
      </c>
      <c r="BZ72" s="87">
        <v>0.56143446169414102</v>
      </c>
      <c r="CA72" s="87">
        <v>64.509860502543603</v>
      </c>
      <c r="CB72" s="87">
        <v>4.6862403374951001</v>
      </c>
      <c r="CE72" s="34">
        <f t="shared" si="35"/>
        <v>2.1840414611487915E-2</v>
      </c>
      <c r="CF72" s="78">
        <f t="shared" si="36"/>
        <v>-1.7820360852776121E-3</v>
      </c>
      <c r="CG72" s="78"/>
      <c r="CH72" s="78">
        <f t="shared" si="37"/>
        <v>-1.6484068740169455E-3</v>
      </c>
      <c r="CI72" s="78">
        <f t="shared" si="38"/>
        <v>-1.7508495551519108E-3</v>
      </c>
      <c r="CJ72" s="78">
        <f t="shared" si="39"/>
        <v>-1.7598193307828297E-3</v>
      </c>
      <c r="CK72" s="78">
        <f t="shared" si="40"/>
        <v>-2.0655001743317097E-3</v>
      </c>
      <c r="CL72" s="78">
        <f t="shared" si="41"/>
        <v>-1.3930950698536235E-3</v>
      </c>
      <c r="CM72" s="49">
        <f t="shared" si="42"/>
        <v>-1.1842811099076854E-2</v>
      </c>
      <c r="CN72" s="49">
        <f t="shared" si="43"/>
        <v>0.46412166257431037</v>
      </c>
      <c r="CO72" s="49">
        <f t="shared" si="44"/>
        <v>-1.3216995525074427E-2</v>
      </c>
      <c r="CP72" s="49">
        <f t="shared" si="45"/>
        <v>-3.3935805810195965E-2</v>
      </c>
    </row>
    <row r="73" spans="1:94" x14ac:dyDescent="0.25">
      <c r="A73" s="77" t="s">
        <v>124</v>
      </c>
      <c r="B73" s="87">
        <v>19.207030210999999</v>
      </c>
      <c r="C73" s="87">
        <v>0.17599109499999999</v>
      </c>
      <c r="D73" s="87">
        <v>166.34819676999999</v>
      </c>
      <c r="E73" s="87">
        <v>4.6469511582000003</v>
      </c>
      <c r="F73" s="87">
        <v>4.2751938077</v>
      </c>
      <c r="G73" s="87">
        <v>22.168301838000001</v>
      </c>
      <c r="H73" s="87">
        <v>6.0942784766000004</v>
      </c>
      <c r="Q73" t="s">
        <v>124</v>
      </c>
      <c r="R73" s="86">
        <v>0</v>
      </c>
      <c r="S73" s="87">
        <v>0</v>
      </c>
      <c r="T73" s="87">
        <v>0</v>
      </c>
      <c r="U73" s="87">
        <v>0</v>
      </c>
      <c r="V73" s="87">
        <v>0</v>
      </c>
      <c r="W73" s="87">
        <v>0</v>
      </c>
      <c r="X73" s="87">
        <v>0</v>
      </c>
      <c r="Y73" s="87">
        <v>0</v>
      </c>
      <c r="Z73" s="87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87">
        <v>0</v>
      </c>
      <c r="AJ73" s="87">
        <v>0</v>
      </c>
      <c r="AK73" s="87">
        <v>0</v>
      </c>
      <c r="AL73" s="87">
        <v>0</v>
      </c>
      <c r="AM73" s="87">
        <v>0</v>
      </c>
      <c r="AN73" s="87">
        <v>0</v>
      </c>
      <c r="AO73" s="87">
        <v>0</v>
      </c>
      <c r="AP73" s="87">
        <v>0</v>
      </c>
      <c r="AQ73" s="87">
        <v>0</v>
      </c>
      <c r="AR73" s="87">
        <v>0</v>
      </c>
      <c r="AS73" s="87">
        <v>0</v>
      </c>
      <c r="AT73" s="87">
        <v>0</v>
      </c>
      <c r="AU73" s="87">
        <v>0</v>
      </c>
      <c r="AV73" s="87">
        <v>0</v>
      </c>
      <c r="AW73" s="87">
        <v>0</v>
      </c>
      <c r="AX73" s="87">
        <v>0</v>
      </c>
      <c r="AY73" s="87">
        <v>0</v>
      </c>
      <c r="AZ73" s="87">
        <v>0</v>
      </c>
      <c r="BA73" s="87">
        <v>0</v>
      </c>
      <c r="BB73" s="87">
        <v>0</v>
      </c>
      <c r="BC73" s="87">
        <v>0</v>
      </c>
      <c r="BD73" s="87">
        <v>0</v>
      </c>
      <c r="BE73" s="87">
        <v>0</v>
      </c>
      <c r="BF73" s="87">
        <v>0</v>
      </c>
      <c r="BG73" s="87">
        <v>0</v>
      </c>
      <c r="BH73" s="87">
        <v>0</v>
      </c>
      <c r="BI73" s="87">
        <v>0</v>
      </c>
      <c r="BJ73" s="87">
        <v>0</v>
      </c>
      <c r="BK73" s="87">
        <v>0</v>
      </c>
      <c r="BL73" s="87">
        <v>0</v>
      </c>
      <c r="BM73" s="87">
        <v>0</v>
      </c>
      <c r="BN73" s="87">
        <v>0</v>
      </c>
      <c r="BO73" s="87">
        <v>0</v>
      </c>
      <c r="BP73" s="87">
        <v>0</v>
      </c>
      <c r="BQ73" s="87">
        <v>0</v>
      </c>
      <c r="BR73" s="87">
        <v>0</v>
      </c>
      <c r="BS73" s="87">
        <v>0</v>
      </c>
      <c r="BT73" s="87">
        <v>0</v>
      </c>
      <c r="BU73" s="87">
        <v>0</v>
      </c>
      <c r="BV73" s="87">
        <v>0</v>
      </c>
      <c r="BW73" s="87">
        <v>0</v>
      </c>
      <c r="BX73" s="87">
        <v>0</v>
      </c>
      <c r="BY73" s="87">
        <v>0</v>
      </c>
      <c r="BZ73" s="87">
        <v>0</v>
      </c>
      <c r="CA73" s="87">
        <v>0</v>
      </c>
      <c r="CB73" s="87">
        <v>0</v>
      </c>
      <c r="CE73" s="34" t="e">
        <f t="shared" si="35"/>
        <v>#DIV/0!</v>
      </c>
      <c r="CF73" s="78">
        <f t="shared" si="36"/>
        <v>-1</v>
      </c>
      <c r="CG73" s="78"/>
      <c r="CH73" s="78">
        <f t="shared" si="37"/>
        <v>-1</v>
      </c>
      <c r="CI73" s="78">
        <f t="shared" si="38"/>
        <v>-1</v>
      </c>
      <c r="CJ73" s="78">
        <f t="shared" si="39"/>
        <v>-1</v>
      </c>
      <c r="CK73" s="78">
        <f t="shared" si="40"/>
        <v>-1</v>
      </c>
      <c r="CL73" s="78">
        <f t="shared" si="41"/>
        <v>-1</v>
      </c>
      <c r="CM73" s="49" t="e">
        <f t="shared" si="42"/>
        <v>#DIV/0!</v>
      </c>
      <c r="CN73" s="49" t="e">
        <f t="shared" si="43"/>
        <v>#DIV/0!</v>
      </c>
      <c r="CO73" s="49" t="e">
        <f t="shared" si="44"/>
        <v>#DIV/0!</v>
      </c>
      <c r="CP73" s="49" t="e">
        <f t="shared" si="45"/>
        <v>#DIV/0!</v>
      </c>
    </row>
    <row r="74" spans="1:94" x14ac:dyDescent="0.25">
      <c r="A74" s="77" t="s">
        <v>125</v>
      </c>
      <c r="B74" s="87"/>
      <c r="C74" s="87"/>
      <c r="D74" s="87"/>
      <c r="E74" s="87"/>
      <c r="F74" s="87"/>
      <c r="G74" s="87"/>
      <c r="H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E74" s="34" t="e">
        <f t="shared" si="35"/>
        <v>#DIV/0!</v>
      </c>
      <c r="CF74" s="78" t="str">
        <f t="shared" si="36"/>
        <v/>
      </c>
      <c r="CG74" s="78"/>
      <c r="CH74" s="78" t="str">
        <f t="shared" si="37"/>
        <v/>
      </c>
      <c r="CI74" s="78" t="str">
        <f t="shared" si="38"/>
        <v/>
      </c>
      <c r="CJ74" s="78" t="str">
        <f t="shared" si="39"/>
        <v/>
      </c>
      <c r="CK74" s="78" t="str">
        <f t="shared" si="40"/>
        <v/>
      </c>
      <c r="CL74" s="78" t="str">
        <f t="shared" si="41"/>
        <v/>
      </c>
      <c r="CM74" s="49" t="e">
        <f t="shared" si="42"/>
        <v>#DIV/0!</v>
      </c>
      <c r="CN74" s="49" t="e">
        <f t="shared" si="43"/>
        <v>#DIV/0!</v>
      </c>
      <c r="CO74" s="49" t="e">
        <f t="shared" si="44"/>
        <v>#DIV/0!</v>
      </c>
      <c r="CP74" s="49" t="e">
        <f t="shared" si="45"/>
        <v>#DIV/0!</v>
      </c>
    </row>
    <row r="75" spans="1:94" x14ac:dyDescent="0.25">
      <c r="A75" s="77" t="s">
        <v>126</v>
      </c>
      <c r="B75" s="87">
        <v>4.9836788999999999E-3</v>
      </c>
      <c r="C75" s="87"/>
      <c r="D75" s="87">
        <v>9.0960559999999995E-4</v>
      </c>
      <c r="E75" s="87">
        <v>7.4014700000000003E-4</v>
      </c>
      <c r="F75" s="87">
        <v>7.1793520000000002E-4</v>
      </c>
      <c r="G75" s="87">
        <v>2.2419500000000001E-5</v>
      </c>
      <c r="H75" s="87">
        <v>8.2624580000000003E-4</v>
      </c>
      <c r="Q75" s="86" t="s">
        <v>126</v>
      </c>
      <c r="R75" s="86">
        <v>0</v>
      </c>
      <c r="S75" s="87">
        <v>2.18267205366049E-5</v>
      </c>
      <c r="T75" s="87">
        <v>8.0803283123067493E-6</v>
      </c>
      <c r="U75" s="87">
        <v>8.0803283123067493E-6</v>
      </c>
      <c r="V75" s="87">
        <v>6.4186577159013804E-5</v>
      </c>
      <c r="W75" s="87">
        <v>0</v>
      </c>
      <c r="X75" s="87">
        <v>3.9130594782762001E-6</v>
      </c>
      <c r="Y75" s="87">
        <v>2.0087844441872299E-5</v>
      </c>
      <c r="Z75" s="87">
        <v>4.9837552428666698E-3</v>
      </c>
      <c r="AA75" s="87">
        <v>1.9227383984523499E-4</v>
      </c>
      <c r="AB75" s="87">
        <v>1.46108190611617E-6</v>
      </c>
      <c r="AC75" s="87">
        <v>3.35676781362125E-5</v>
      </c>
      <c r="AD75" s="87">
        <v>0</v>
      </c>
      <c r="AE75" s="87">
        <v>0</v>
      </c>
      <c r="AF75" s="87">
        <v>3.5307611744021297E-5</v>
      </c>
      <c r="AG75" s="87">
        <v>3.5307611744021297E-5</v>
      </c>
      <c r="AH75" s="87">
        <v>7.2783831302325301E-6</v>
      </c>
      <c r="AI75" s="87">
        <v>2.6580943908905E-5</v>
      </c>
      <c r="AJ75" s="87">
        <v>1.06074158964268E-6</v>
      </c>
      <c r="AK75" s="87">
        <v>2.78225682622618E-5</v>
      </c>
      <c r="AL75" s="87">
        <v>2.8468798095206599E-6</v>
      </c>
      <c r="AM75" s="87">
        <v>0</v>
      </c>
      <c r="AN75" s="87">
        <v>2.2529106995816698E-6</v>
      </c>
      <c r="AO75" s="87">
        <v>1.3816851028180501E-5</v>
      </c>
      <c r="AP75" s="87">
        <v>0</v>
      </c>
      <c r="AQ75" s="87">
        <v>8.4960399477504596E-4</v>
      </c>
      <c r="AR75" s="87">
        <v>8.1864823602682997E-4</v>
      </c>
      <c r="AS75" s="87">
        <v>8.3685687042885402E-5</v>
      </c>
      <c r="AT75" s="87">
        <v>9.0961230619994796E-4</v>
      </c>
      <c r="AU75" s="87">
        <v>0</v>
      </c>
      <c r="AV75" s="87">
        <v>3.3867238214917497E-5</v>
      </c>
      <c r="AW75" s="87">
        <v>0</v>
      </c>
      <c r="AX75" s="87">
        <v>2.9540632616280001E-4</v>
      </c>
      <c r="AY75" s="87">
        <v>4.18558507911837E-7</v>
      </c>
      <c r="AZ75" s="87">
        <v>1.47125448502786E-7</v>
      </c>
      <c r="BA75" s="87">
        <v>5.5365333421518198E-4</v>
      </c>
      <c r="BB75" s="87">
        <v>1.8808732507702301E-7</v>
      </c>
      <c r="BC75" s="87">
        <v>0</v>
      </c>
      <c r="BD75" s="87">
        <v>2.7286606370255199E-8</v>
      </c>
      <c r="BE75" s="87">
        <v>7.4010816911655199E-4</v>
      </c>
      <c r="BF75" s="87">
        <v>7.1789616164288396E-4</v>
      </c>
      <c r="BG75" s="87">
        <v>2.2212007473668501E-5</v>
      </c>
      <c r="BH75" s="87">
        <v>0</v>
      </c>
      <c r="BI75" s="87">
        <v>0</v>
      </c>
      <c r="BJ75" s="87">
        <v>2.93699741508071E-6</v>
      </c>
      <c r="BK75" s="87">
        <v>0</v>
      </c>
      <c r="BL75" s="87">
        <v>3.1516504351372597E-5</v>
      </c>
      <c r="BM75" s="87">
        <v>0</v>
      </c>
      <c r="BN75" s="87">
        <v>8.1919343904495696E-7</v>
      </c>
      <c r="BO75" s="87">
        <v>1.2606833225858001E-4</v>
      </c>
      <c r="BP75" s="87">
        <v>7.2191867369941003E-7</v>
      </c>
      <c r="BQ75" s="87">
        <v>0</v>
      </c>
      <c r="BR75" s="87">
        <v>2.1178701146954499E-6</v>
      </c>
      <c r="BS75" s="87">
        <v>2.8719610663756499E-9</v>
      </c>
      <c r="BT75" s="87">
        <v>2.2416596394340699E-5</v>
      </c>
      <c r="BU75" s="87">
        <v>1.2338049920798899E-4</v>
      </c>
      <c r="BV75" s="87">
        <v>0</v>
      </c>
      <c r="BW75" s="87">
        <v>0</v>
      </c>
      <c r="BX75" s="87">
        <v>4.13368452961634E-5</v>
      </c>
      <c r="BY75" s="87">
        <v>0</v>
      </c>
      <c r="BZ75" s="87">
        <v>6.7477908034193599E-6</v>
      </c>
      <c r="CA75" s="87">
        <v>8.26221773949084E-4</v>
      </c>
      <c r="CB75" s="87">
        <v>5.7455500697211703E-5</v>
      </c>
      <c r="CE75" s="34">
        <f t="shared" si="35"/>
        <v>1.9246308542117077E-2</v>
      </c>
      <c r="CF75" s="78">
        <f t="shared" si="36"/>
        <v>1.531857653787588E-5</v>
      </c>
      <c r="CG75" s="78"/>
      <c r="CH75" s="78">
        <f t="shared" si="37"/>
        <v>7.3726458456351736E-6</v>
      </c>
      <c r="CI75" s="78">
        <f t="shared" si="38"/>
        <v>-5.2463744969631613E-5</v>
      </c>
      <c r="CJ75" s="78">
        <f t="shared" si="39"/>
        <v>-5.4375878374619324E-5</v>
      </c>
      <c r="CK75" s="78">
        <f t="shared" si="40"/>
        <v>-1.2951250738430127E-4</v>
      </c>
      <c r="CL75" s="78">
        <f t="shared" si="41"/>
        <v>-2.9078575547414966E-5</v>
      </c>
      <c r="CM75" s="49">
        <f t="shared" si="42"/>
        <v>-3.2157930407077459E-4</v>
      </c>
      <c r="CN75" s="49">
        <f t="shared" si="43"/>
        <v>-6.1436086816062324E-4</v>
      </c>
      <c r="CO75" s="49">
        <f t="shared" si="44"/>
        <v>8.8577390597780077E-4</v>
      </c>
      <c r="CP75" s="49">
        <f t="shared" si="45"/>
        <v>-1.1858310700537747E-3</v>
      </c>
    </row>
    <row r="76" spans="1:94" x14ac:dyDescent="0.25">
      <c r="A76" s="77" t="s">
        <v>73</v>
      </c>
      <c r="B76" s="87">
        <v>1463.3715649999999</v>
      </c>
      <c r="C76" s="87"/>
      <c r="D76" s="87">
        <v>6214.4152594999996</v>
      </c>
      <c r="E76" s="87">
        <v>231.10965014999999</v>
      </c>
      <c r="F76" s="87">
        <v>224.15357652</v>
      </c>
      <c r="G76" s="87">
        <v>9.4990769041000007</v>
      </c>
      <c r="H76" s="87">
        <v>301.78548568999997</v>
      </c>
      <c r="Q76" s="86" t="s">
        <v>73</v>
      </c>
      <c r="R76" s="86">
        <v>0</v>
      </c>
      <c r="S76" s="87">
        <v>7.9422486559896797</v>
      </c>
      <c r="T76" s="87">
        <v>2.93964781696919</v>
      </c>
      <c r="U76" s="87">
        <v>2.93964781696919</v>
      </c>
      <c r="V76" s="87">
        <v>23.355477448370401</v>
      </c>
      <c r="W76" s="87">
        <v>0</v>
      </c>
      <c r="X76" s="87">
        <v>1.42390560194086</v>
      </c>
      <c r="Y76" s="87">
        <v>7.3093785882041598</v>
      </c>
      <c r="Z76" s="87">
        <v>1457.02622067163</v>
      </c>
      <c r="AA76" s="87">
        <v>69.961427058317696</v>
      </c>
      <c r="AB76" s="87">
        <v>0.53159273083714997</v>
      </c>
      <c r="AC76" s="87">
        <v>12.213958034590499</v>
      </c>
      <c r="AD76" s="87">
        <v>0</v>
      </c>
      <c r="AE76" s="87">
        <v>0</v>
      </c>
      <c r="AF76" s="87">
        <v>12.84685240166</v>
      </c>
      <c r="AG76" s="87">
        <v>12.84685240166</v>
      </c>
      <c r="AH76" s="87">
        <v>49.503356470841098</v>
      </c>
      <c r="AI76" s="87">
        <v>9.6727976952661106</v>
      </c>
      <c r="AJ76" s="87">
        <v>0.386037360388233</v>
      </c>
      <c r="AK76" s="87">
        <v>10.1227546609884</v>
      </c>
      <c r="AL76" s="87">
        <v>1.03585287902687</v>
      </c>
      <c r="AM76" s="87">
        <v>0</v>
      </c>
      <c r="AN76" s="87">
        <v>0.81963096690140402</v>
      </c>
      <c r="AO76" s="87">
        <v>4.2961419335637103</v>
      </c>
      <c r="AP76" s="87">
        <v>0</v>
      </c>
      <c r="AQ76" s="87">
        <v>309.14237713365998</v>
      </c>
      <c r="AR76" s="87">
        <v>5569.1241676174004</v>
      </c>
      <c r="AS76" s="87">
        <v>569.28776732419499</v>
      </c>
      <c r="AT76" s="87">
        <v>6187.9152914124397</v>
      </c>
      <c r="AU76" s="87">
        <v>0</v>
      </c>
      <c r="AV76" s="87">
        <v>12.3229352414336</v>
      </c>
      <c r="AW76" s="87">
        <v>0</v>
      </c>
      <c r="AX76" s="87">
        <v>107.489784751732</v>
      </c>
      <c r="AY76" s="87">
        <v>0.13013190363597199</v>
      </c>
      <c r="AZ76" s="87">
        <v>4.5758318314346E-2</v>
      </c>
      <c r="BA76" s="87">
        <v>172.14040476859699</v>
      </c>
      <c r="BB76" s="87">
        <v>5.8481277798905301E-2</v>
      </c>
      <c r="BC76" s="87">
        <v>0</v>
      </c>
      <c r="BD76" s="87">
        <v>8.4820184416629398E-3</v>
      </c>
      <c r="BE76" s="87">
        <v>230.13221396319301</v>
      </c>
      <c r="BF76" s="87">
        <v>223.20531272474699</v>
      </c>
      <c r="BG76" s="87">
        <v>6.9269012384464004</v>
      </c>
      <c r="BH76" s="87">
        <v>0</v>
      </c>
      <c r="BI76" s="87">
        <v>0</v>
      </c>
      <c r="BJ76" s="87">
        <v>0.91315732733676203</v>
      </c>
      <c r="BK76" s="87">
        <v>0</v>
      </c>
      <c r="BL76" s="87">
        <v>9.7989696699129691</v>
      </c>
      <c r="BM76" s="87">
        <v>0</v>
      </c>
      <c r="BN76" s="87">
        <v>0.25468359816355002</v>
      </c>
      <c r="BO76" s="87">
        <v>39.195879010345102</v>
      </c>
      <c r="BP76" s="87">
        <v>0.262597266217585</v>
      </c>
      <c r="BQ76" s="87">
        <v>0</v>
      </c>
      <c r="BR76" s="87">
        <v>0.658471987521838</v>
      </c>
      <c r="BS76" s="87">
        <v>8.9284467886924896E-4</v>
      </c>
      <c r="BT76" s="87">
        <v>9.4622236831517199</v>
      </c>
      <c r="BU76" s="87">
        <v>44.895569634735999</v>
      </c>
      <c r="BV76" s="87">
        <v>0</v>
      </c>
      <c r="BW76" s="87">
        <v>0</v>
      </c>
      <c r="BX76" s="87">
        <v>15.0394432491277</v>
      </c>
      <c r="BY76" s="87">
        <v>0</v>
      </c>
      <c r="BZ76" s="87">
        <v>2.45495324856561</v>
      </c>
      <c r="CA76" s="87">
        <v>300.63322475569998</v>
      </c>
      <c r="CB76" s="87">
        <v>20.905086094236498</v>
      </c>
      <c r="CE76" s="34">
        <f t="shared" si="35"/>
        <v>1.924748959206737E-2</v>
      </c>
      <c r="CF76" s="78">
        <f t="shared" si="36"/>
        <v>-4.3361129053850018E-3</v>
      </c>
      <c r="CG76" s="78"/>
      <c r="CH76" s="78">
        <f t="shared" si="37"/>
        <v>-4.2642737861859591E-3</v>
      </c>
      <c r="CI76" s="78">
        <f t="shared" si="38"/>
        <v>-4.2293179284057826E-3</v>
      </c>
      <c r="CJ76" s="78">
        <f t="shared" si="39"/>
        <v>-4.2304200984649657E-3</v>
      </c>
      <c r="CK76" s="78">
        <f t="shared" si="40"/>
        <v>-3.8796633947004032E-3</v>
      </c>
      <c r="CL76" s="78">
        <f t="shared" si="41"/>
        <v>-3.818145633032908E-3</v>
      </c>
      <c r="CM76" s="49">
        <f t="shared" si="42"/>
        <v>-4.9200073293544609E-4</v>
      </c>
      <c r="CN76" s="49">
        <f t="shared" si="43"/>
        <v>-5.5818747859976369E-4</v>
      </c>
      <c r="CO76" s="49">
        <f t="shared" si="44"/>
        <v>8.5824073708462144E-4</v>
      </c>
      <c r="CP76" s="49">
        <f t="shared" si="45"/>
        <v>-1.337514670639072E-3</v>
      </c>
    </row>
    <row r="77" spans="1:94" x14ac:dyDescent="0.25">
      <c r="A77" s="77" t="s">
        <v>86</v>
      </c>
      <c r="B77" s="87">
        <v>1.7383536532999999</v>
      </c>
      <c r="C77" s="87">
        <v>2.6428350199999999E-2</v>
      </c>
      <c r="D77" s="87">
        <v>18.905615734000001</v>
      </c>
      <c r="E77" s="87">
        <v>0.38076775629999998</v>
      </c>
      <c r="F77" s="87">
        <v>0.35030628130000002</v>
      </c>
      <c r="G77" s="87">
        <v>0.3264819377</v>
      </c>
      <c r="H77" s="87">
        <v>0.72808499019999995</v>
      </c>
      <c r="Q77" s="86" t="s">
        <v>86</v>
      </c>
      <c r="R77" s="86">
        <v>0</v>
      </c>
      <c r="S77" s="87">
        <v>0</v>
      </c>
      <c r="T77" s="87">
        <v>0</v>
      </c>
      <c r="U77" s="87">
        <v>0</v>
      </c>
      <c r="V77" s="87">
        <v>0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0</v>
      </c>
      <c r="AD77" s="87">
        <v>0</v>
      </c>
      <c r="AE77" s="87">
        <v>0</v>
      </c>
      <c r="AF77" s="87">
        <v>0</v>
      </c>
      <c r="AG77" s="87">
        <v>0</v>
      </c>
      <c r="AH77" s="87">
        <v>0</v>
      </c>
      <c r="AI77" s="87">
        <v>0</v>
      </c>
      <c r="AJ77" s="87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87">
        <v>0</v>
      </c>
      <c r="AV77" s="87">
        <v>0</v>
      </c>
      <c r="AW77" s="87">
        <v>0</v>
      </c>
      <c r="AX77" s="87">
        <v>0</v>
      </c>
      <c r="AY77" s="87">
        <v>0</v>
      </c>
      <c r="AZ77" s="87">
        <v>0</v>
      </c>
      <c r="BA77" s="87">
        <v>0</v>
      </c>
      <c r="BB77" s="87">
        <v>0</v>
      </c>
      <c r="BC77" s="87">
        <v>0</v>
      </c>
      <c r="BD77" s="87">
        <v>0</v>
      </c>
      <c r="BE77" s="87">
        <v>0</v>
      </c>
      <c r="BF77" s="87">
        <v>0</v>
      </c>
      <c r="BG77" s="87">
        <v>0</v>
      </c>
      <c r="BH77" s="87">
        <v>0</v>
      </c>
      <c r="BI77" s="87">
        <v>0</v>
      </c>
      <c r="BJ77" s="87">
        <v>0</v>
      </c>
      <c r="BK77" s="87">
        <v>0</v>
      </c>
      <c r="BL77" s="87">
        <v>0</v>
      </c>
      <c r="BM77" s="87">
        <v>0</v>
      </c>
      <c r="BN77" s="87">
        <v>0</v>
      </c>
      <c r="BO77" s="87">
        <v>0</v>
      </c>
      <c r="BP77" s="87">
        <v>0</v>
      </c>
      <c r="BQ77" s="87">
        <v>0</v>
      </c>
      <c r="BR77" s="87">
        <v>0</v>
      </c>
      <c r="BS77" s="87">
        <v>0</v>
      </c>
      <c r="BT77" s="87">
        <v>0</v>
      </c>
      <c r="BU77" s="87">
        <v>0</v>
      </c>
      <c r="BV77" s="87">
        <v>0</v>
      </c>
      <c r="BW77" s="87">
        <v>0</v>
      </c>
      <c r="BX77" s="87">
        <v>0</v>
      </c>
      <c r="BY77" s="87">
        <v>0</v>
      </c>
      <c r="BZ77" s="87">
        <v>0</v>
      </c>
      <c r="CA77" s="87">
        <v>0</v>
      </c>
      <c r="CB77" s="87">
        <v>0</v>
      </c>
      <c r="CE77" s="34" t="e">
        <f t="shared" si="35"/>
        <v>#DIV/0!</v>
      </c>
      <c r="CF77" s="78">
        <f t="shared" si="36"/>
        <v>-1</v>
      </c>
      <c r="CG77" s="78"/>
      <c r="CH77" s="78">
        <f t="shared" si="37"/>
        <v>-1</v>
      </c>
      <c r="CI77" s="78">
        <f t="shared" si="38"/>
        <v>-1</v>
      </c>
      <c r="CJ77" s="78">
        <f t="shared" si="39"/>
        <v>-1</v>
      </c>
      <c r="CK77" s="78">
        <f t="shared" si="40"/>
        <v>-1</v>
      </c>
      <c r="CL77" s="78">
        <f t="shared" si="41"/>
        <v>-1</v>
      </c>
      <c r="CM77" s="49" t="e">
        <f t="shared" si="42"/>
        <v>#DIV/0!</v>
      </c>
      <c r="CN77" s="49" t="e">
        <f t="shared" si="43"/>
        <v>#DIV/0!</v>
      </c>
      <c r="CO77" s="49" t="e">
        <f t="shared" si="44"/>
        <v>#DIV/0!</v>
      </c>
      <c r="CP77" s="49" t="e">
        <f t="shared" si="45"/>
        <v>#DIV/0!</v>
      </c>
    </row>
    <row r="78" spans="1:94" x14ac:dyDescent="0.25">
      <c r="A78" s="77" t="s">
        <v>180</v>
      </c>
      <c r="B78" s="87">
        <v>175.94480809999999</v>
      </c>
      <c r="C78" s="87">
        <v>2.9043128023000002</v>
      </c>
      <c r="D78" s="87">
        <v>542.57591595999997</v>
      </c>
      <c r="E78" s="87">
        <v>40.629288629000001</v>
      </c>
      <c r="F78" s="87">
        <v>37.378948631</v>
      </c>
      <c r="G78" s="87">
        <v>42.914599043999999</v>
      </c>
      <c r="H78" s="87">
        <v>78.007595019999997</v>
      </c>
      <c r="Q78" s="86" t="s">
        <v>180</v>
      </c>
      <c r="R78" s="86">
        <v>0</v>
      </c>
      <c r="S78" s="87">
        <v>0</v>
      </c>
      <c r="T78" s="87">
        <v>0</v>
      </c>
      <c r="U78" s="87">
        <v>0</v>
      </c>
      <c r="V78" s="87">
        <v>0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87">
        <v>0</v>
      </c>
      <c r="AI78" s="87">
        <v>0</v>
      </c>
      <c r="AJ78" s="87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87">
        <v>0</v>
      </c>
      <c r="AV78" s="87">
        <v>0</v>
      </c>
      <c r="AW78" s="87">
        <v>0</v>
      </c>
      <c r="AX78" s="87">
        <v>0</v>
      </c>
      <c r="AY78" s="87">
        <v>0</v>
      </c>
      <c r="AZ78" s="87">
        <v>0</v>
      </c>
      <c r="BA78" s="87">
        <v>0</v>
      </c>
      <c r="BB78" s="87">
        <v>0</v>
      </c>
      <c r="BC78" s="87">
        <v>0</v>
      </c>
      <c r="BD78" s="87">
        <v>0</v>
      </c>
      <c r="BE78" s="87">
        <v>0</v>
      </c>
      <c r="BF78" s="87">
        <v>0</v>
      </c>
      <c r="BG78" s="87">
        <v>0</v>
      </c>
      <c r="BH78" s="87">
        <v>0</v>
      </c>
      <c r="BI78" s="87">
        <v>0</v>
      </c>
      <c r="BJ78" s="87">
        <v>0</v>
      </c>
      <c r="BK78" s="87">
        <v>0</v>
      </c>
      <c r="BL78" s="87">
        <v>0</v>
      </c>
      <c r="BM78" s="87">
        <v>0</v>
      </c>
      <c r="BN78" s="87">
        <v>0</v>
      </c>
      <c r="BO78" s="87">
        <v>0</v>
      </c>
      <c r="BP78" s="87">
        <v>0</v>
      </c>
      <c r="BQ78" s="87">
        <v>0</v>
      </c>
      <c r="BR78" s="87">
        <v>0</v>
      </c>
      <c r="BS78" s="87">
        <v>0</v>
      </c>
      <c r="BT78" s="87">
        <v>0</v>
      </c>
      <c r="BU78" s="87">
        <v>0</v>
      </c>
      <c r="BV78" s="87">
        <v>0</v>
      </c>
      <c r="BW78" s="87">
        <v>0</v>
      </c>
      <c r="BX78" s="87">
        <v>0</v>
      </c>
      <c r="BY78" s="87">
        <v>0</v>
      </c>
      <c r="BZ78" s="87">
        <v>0</v>
      </c>
      <c r="CA78" s="87">
        <v>0</v>
      </c>
      <c r="CB78" s="87">
        <v>0</v>
      </c>
      <c r="CE78" s="34" t="e">
        <f t="shared" si="35"/>
        <v>#DIV/0!</v>
      </c>
      <c r="CF78" s="78">
        <f t="shared" si="36"/>
        <v>-1</v>
      </c>
      <c r="CG78" s="78"/>
      <c r="CH78" s="78">
        <f t="shared" si="37"/>
        <v>-1</v>
      </c>
      <c r="CI78" s="78">
        <f t="shared" si="38"/>
        <v>-1</v>
      </c>
      <c r="CJ78" s="78">
        <f t="shared" si="39"/>
        <v>-1</v>
      </c>
      <c r="CK78" s="78">
        <f t="shared" si="40"/>
        <v>-1</v>
      </c>
      <c r="CL78" s="78">
        <f t="shared" si="41"/>
        <v>-1</v>
      </c>
      <c r="CM78" s="49" t="e">
        <f t="shared" si="42"/>
        <v>#DIV/0!</v>
      </c>
      <c r="CN78" s="49" t="e">
        <f t="shared" si="43"/>
        <v>#DIV/0!</v>
      </c>
      <c r="CO78" s="49" t="e">
        <f t="shared" si="44"/>
        <v>#DIV/0!</v>
      </c>
      <c r="CP78" s="49" t="e">
        <f t="shared" si="45"/>
        <v>#DIV/0!</v>
      </c>
    </row>
    <row r="79" spans="1:94" x14ac:dyDescent="0.25">
      <c r="A79" s="12" t="s">
        <v>88</v>
      </c>
      <c r="B79" s="87">
        <v>388.03279509999999</v>
      </c>
      <c r="C79" s="87">
        <v>5.3834467546999996</v>
      </c>
      <c r="D79" s="87">
        <v>4082.0409417999999</v>
      </c>
      <c r="E79" s="87">
        <v>99.416220831999993</v>
      </c>
      <c r="F79" s="87">
        <v>91.462912027000002</v>
      </c>
      <c r="G79" s="87">
        <v>302.52003725999998</v>
      </c>
      <c r="H79" s="87">
        <v>153.24735914999999</v>
      </c>
      <c r="Q79" s="86" t="s">
        <v>88</v>
      </c>
      <c r="R79" s="86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87">
        <v>0</v>
      </c>
      <c r="BN79" s="87">
        <v>0</v>
      </c>
      <c r="BO79" s="87">
        <v>0</v>
      </c>
      <c r="BP79" s="87">
        <v>0</v>
      </c>
      <c r="BQ79" s="87">
        <v>0</v>
      </c>
      <c r="BR79" s="87">
        <v>0</v>
      </c>
      <c r="BS79" s="87">
        <v>0</v>
      </c>
      <c r="BT79" s="87">
        <v>0</v>
      </c>
      <c r="BU79" s="87">
        <v>0</v>
      </c>
      <c r="BV79" s="87">
        <v>0</v>
      </c>
      <c r="BW79" s="87">
        <v>0</v>
      </c>
      <c r="BX79" s="87">
        <v>0</v>
      </c>
      <c r="BY79" s="87">
        <v>0</v>
      </c>
      <c r="BZ79" s="87">
        <v>0</v>
      </c>
      <c r="CA79" s="87">
        <v>0</v>
      </c>
      <c r="CB79" s="87">
        <v>0</v>
      </c>
      <c r="CE79" s="34" t="e">
        <f t="shared" si="35"/>
        <v>#DIV/0!</v>
      </c>
    </row>
    <row r="80" spans="1:94" x14ac:dyDescent="0.25">
      <c r="A80" s="15"/>
      <c r="B80" s="13"/>
      <c r="C80" s="13"/>
      <c r="D80" s="13"/>
      <c r="E80" s="13"/>
      <c r="F80" s="13"/>
      <c r="G80" s="13"/>
      <c r="H80" s="13"/>
      <c r="I80" s="13"/>
    </row>
    <row r="82" spans="1:16" x14ac:dyDescent="0.25">
      <c r="A82" s="27"/>
    </row>
    <row r="83" spans="1:16" x14ac:dyDescent="0.25">
      <c r="A83" s="5"/>
      <c r="P83" s="27"/>
    </row>
    <row r="84" spans="1:16" x14ac:dyDescent="0.25">
      <c r="A84" s="8"/>
      <c r="P84" s="27"/>
    </row>
    <row r="85" spans="1:16" x14ac:dyDescent="0.25">
      <c r="A85" s="18"/>
      <c r="P85" s="27"/>
    </row>
    <row r="86" spans="1:16" x14ac:dyDescent="0.25">
      <c r="A86" s="18"/>
      <c r="P86" s="27"/>
    </row>
    <row r="87" spans="1:16" x14ac:dyDescent="0.25">
      <c r="A87" s="18"/>
      <c r="P87" s="27"/>
    </row>
    <row r="88" spans="1:16" x14ac:dyDescent="0.25">
      <c r="A88" s="18"/>
      <c r="P88" s="27"/>
    </row>
    <row r="89" spans="1:16" x14ac:dyDescent="0.25">
      <c r="A89" s="18"/>
      <c r="P89" s="27"/>
    </row>
    <row r="90" spans="1:16" x14ac:dyDescent="0.25">
      <c r="A90" s="18"/>
      <c r="P90" s="27"/>
    </row>
    <row r="91" spans="1:16" x14ac:dyDescent="0.25">
      <c r="A91" s="18"/>
      <c r="P91" s="27"/>
    </row>
    <row r="92" spans="1:16" x14ac:dyDescent="0.25">
      <c r="A92" s="18"/>
      <c r="P92" s="27"/>
    </row>
    <row r="93" spans="1:16" x14ac:dyDescent="0.25">
      <c r="A93" s="18"/>
      <c r="P93" s="27"/>
    </row>
    <row r="94" spans="1:16" x14ac:dyDescent="0.25">
      <c r="A94" s="18"/>
      <c r="P94" s="27"/>
    </row>
    <row r="95" spans="1:16" x14ac:dyDescent="0.25">
      <c r="A95" s="21"/>
      <c r="P95" s="27"/>
    </row>
    <row r="96" spans="1:16" x14ac:dyDescent="0.25">
      <c r="A96" s="21"/>
      <c r="P96" s="27"/>
    </row>
    <row r="97" spans="1:16" x14ac:dyDescent="0.25">
      <c r="A97" s="15"/>
      <c r="B97" s="13"/>
      <c r="P97" s="2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R97"/>
  <sheetViews>
    <sheetView zoomScale="85" zoomScaleNormal="85" workbookViewId="0">
      <pane xSplit="1" ySplit="2" topLeftCell="AM27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ColWidth="9.140625" defaultRowHeight="15" x14ac:dyDescent="0.25"/>
  <cols>
    <col min="1" max="1" width="19.28515625" style="86" customWidth="1"/>
    <col min="2" max="16" width="9.140625" style="86"/>
    <col min="17" max="17" width="22.28515625" style="86" bestFit="1" customWidth="1"/>
    <col min="18" max="18" width="6" style="86" bestFit="1" customWidth="1"/>
    <col min="19" max="19" width="5.42578125" style="86" bestFit="1" customWidth="1"/>
    <col min="20" max="20" width="5.5703125" style="86" bestFit="1" customWidth="1"/>
    <col min="21" max="21" width="14.5703125" style="86" bestFit="1" customWidth="1"/>
    <col min="22" max="22" width="5.5703125" style="86" bestFit="1" customWidth="1"/>
    <col min="23" max="23" width="5.5703125" style="86" customWidth="1"/>
    <col min="24" max="24" width="5.7109375" style="86" bestFit="1" customWidth="1"/>
    <col min="25" max="25" width="4.5703125" style="86" bestFit="1" customWidth="1"/>
    <col min="26" max="26" width="6.7109375" style="86" bestFit="1" customWidth="1"/>
    <col min="27" max="27" width="4.5703125" style="86" bestFit="1" customWidth="1"/>
    <col min="28" max="28" width="5.7109375" style="86" bestFit="1" customWidth="1"/>
    <col min="29" max="29" width="5.5703125" style="86" bestFit="1" customWidth="1"/>
    <col min="30" max="30" width="5.85546875" style="86" bestFit="1" customWidth="1"/>
    <col min="31" max="31" width="5.85546875" style="86" customWidth="1"/>
    <col min="32" max="32" width="6.42578125" style="86" bestFit="1" customWidth="1"/>
    <col min="33" max="33" width="15.42578125" style="86" bestFit="1" customWidth="1"/>
    <col min="34" max="34" width="6.5703125" style="86" bestFit="1" customWidth="1"/>
    <col min="35" max="35" width="5" style="86" bestFit="1" customWidth="1"/>
    <col min="36" max="36" width="5.140625" style="86" bestFit="1" customWidth="1"/>
    <col min="37" max="37" width="5.140625" style="86" customWidth="1"/>
    <col min="38" max="38" width="4.140625" style="86" bestFit="1" customWidth="1"/>
    <col min="39" max="39" width="6.5703125" style="86" bestFit="1" customWidth="1"/>
    <col min="40" max="40" width="6.140625" style="86" bestFit="1" customWidth="1"/>
    <col min="41" max="41" width="4.85546875" style="86" bestFit="1" customWidth="1"/>
    <col min="42" max="42" width="10" style="86" bestFit="1" customWidth="1"/>
    <col min="43" max="43" width="10" style="86" customWidth="1"/>
    <col min="44" max="45" width="7.7109375" style="86" bestFit="1" customWidth="1"/>
    <col min="46" max="46" width="9.28515625" style="86" bestFit="1" customWidth="1"/>
    <col min="47" max="47" width="6" style="86" customWidth="1"/>
    <col min="48" max="48" width="5.7109375" style="86" bestFit="1" customWidth="1"/>
    <col min="49" max="49" width="4.28515625" style="86" bestFit="1" customWidth="1"/>
    <col min="50" max="50" width="6.7109375" style="86" bestFit="1" customWidth="1"/>
    <col min="51" max="51" width="4.5703125" style="86" bestFit="1" customWidth="1"/>
    <col min="52" max="52" width="4.140625" style="86" customWidth="1"/>
    <col min="53" max="53" width="4.28515625" style="86" bestFit="1" customWidth="1"/>
    <col min="54" max="54" width="4.140625" style="86" bestFit="1" customWidth="1"/>
    <col min="55" max="55" width="6.7109375" style="86" bestFit="1" customWidth="1"/>
    <col min="56" max="56" width="3.28515625" style="86" customWidth="1"/>
    <col min="57" max="57" width="6.7109375" style="86" bestFit="1" customWidth="1"/>
    <col min="58" max="58" width="6.85546875" style="86" bestFit="1" customWidth="1"/>
    <col min="59" max="59" width="5.7109375" style="86" bestFit="1" customWidth="1"/>
    <col min="60" max="60" width="5.140625" style="86" bestFit="1" customWidth="1"/>
    <col min="61" max="61" width="5.28515625" style="86" customWidth="1"/>
    <col min="62" max="62" width="8.7109375" style="86" bestFit="1" customWidth="1"/>
    <col min="63" max="63" width="4.85546875" style="86" customWidth="1"/>
    <col min="64" max="64" width="7.85546875" style="86" bestFit="1" customWidth="1"/>
    <col min="65" max="65" width="5.85546875" style="86" customWidth="1"/>
    <col min="66" max="66" width="6" style="86" customWidth="1"/>
    <col min="67" max="67" width="5.7109375" style="86" bestFit="1" customWidth="1"/>
    <col min="68" max="68" width="5.7109375" style="86" customWidth="1"/>
    <col min="69" max="69" width="3.85546875" style="86" bestFit="1" customWidth="1"/>
    <col min="70" max="70" width="6.7109375" style="86" bestFit="1" customWidth="1"/>
    <col min="71" max="71" width="3.85546875" style="86" bestFit="1" customWidth="1"/>
    <col min="72" max="72" width="7.7109375" style="86" bestFit="1" customWidth="1"/>
    <col min="73" max="73" width="8" style="86" bestFit="1" customWidth="1"/>
    <col min="74" max="75" width="5.28515625" style="86" bestFit="1" customWidth="1"/>
    <col min="76" max="76" width="5.7109375" style="86" bestFit="1" customWidth="1"/>
    <col min="77" max="77" width="5.7109375" style="86" customWidth="1"/>
    <col min="78" max="78" width="5.7109375" style="86" bestFit="1" customWidth="1"/>
    <col min="79" max="79" width="9.140625" style="86" bestFit="1" customWidth="1"/>
    <col min="80" max="80" width="7.140625" style="86" bestFit="1" customWidth="1"/>
    <col min="81" max="16384" width="9.140625" style="86"/>
  </cols>
  <sheetData>
    <row r="1" spans="1:96" x14ac:dyDescent="0.25">
      <c r="B1" s="86" t="s">
        <v>491</v>
      </c>
      <c r="Q1" s="86" t="s">
        <v>490</v>
      </c>
    </row>
    <row r="2" spans="1:96" x14ac:dyDescent="0.25">
      <c r="A2" s="86" t="s">
        <v>52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6" t="s">
        <v>63</v>
      </c>
      <c r="J2" s="86" t="s">
        <v>64</v>
      </c>
      <c r="K2" s="86" t="s">
        <v>65</v>
      </c>
      <c r="L2" s="86" t="s">
        <v>68</v>
      </c>
      <c r="M2" s="86" t="s">
        <v>311</v>
      </c>
      <c r="N2" s="86" t="s">
        <v>314</v>
      </c>
      <c r="O2" s="86" t="s">
        <v>321</v>
      </c>
      <c r="Q2" s="86" t="s">
        <v>226</v>
      </c>
      <c r="R2" s="86" t="s">
        <v>457</v>
      </c>
      <c r="S2" s="87" t="s">
        <v>359</v>
      </c>
      <c r="T2" s="87" t="s">
        <v>131</v>
      </c>
      <c r="U2" s="87" t="s">
        <v>132</v>
      </c>
      <c r="V2" s="87" t="s">
        <v>133</v>
      </c>
      <c r="W2" s="87" t="s">
        <v>335</v>
      </c>
      <c r="X2" s="87" t="s">
        <v>360</v>
      </c>
      <c r="Y2" s="87" t="s">
        <v>134</v>
      </c>
      <c r="Z2" s="87" t="s">
        <v>59</v>
      </c>
      <c r="AA2" s="87" t="s">
        <v>136</v>
      </c>
      <c r="AB2" s="87" t="s">
        <v>137</v>
      </c>
      <c r="AC2" s="87" t="s">
        <v>361</v>
      </c>
      <c r="AD2" s="87" t="s">
        <v>138</v>
      </c>
      <c r="AE2" s="87" t="s">
        <v>458</v>
      </c>
      <c r="AF2" s="87" t="s">
        <v>139</v>
      </c>
      <c r="AG2" s="87" t="s">
        <v>140</v>
      </c>
      <c r="AH2" s="87" t="s">
        <v>141</v>
      </c>
      <c r="AI2" s="87" t="s">
        <v>142</v>
      </c>
      <c r="AJ2" s="87" t="s">
        <v>143</v>
      </c>
      <c r="AK2" s="87" t="s">
        <v>459</v>
      </c>
      <c r="AL2" s="87" t="s">
        <v>362</v>
      </c>
      <c r="AM2" s="87" t="s">
        <v>144</v>
      </c>
      <c r="AN2" s="87" t="s">
        <v>367</v>
      </c>
      <c r="AO2" s="87" t="s">
        <v>57</v>
      </c>
      <c r="AP2" s="87" t="s">
        <v>128</v>
      </c>
      <c r="AQ2" s="87" t="s">
        <v>460</v>
      </c>
      <c r="AR2" s="87" t="s">
        <v>145</v>
      </c>
      <c r="AS2" s="87" t="s">
        <v>146</v>
      </c>
      <c r="AT2" s="87" t="s">
        <v>60</v>
      </c>
      <c r="AU2" s="87" t="s">
        <v>147</v>
      </c>
      <c r="AV2" s="87" t="s">
        <v>148</v>
      </c>
      <c r="AW2" s="87" t="s">
        <v>149</v>
      </c>
      <c r="AX2" s="87" t="s">
        <v>150</v>
      </c>
      <c r="AY2" s="87" t="s">
        <v>151</v>
      </c>
      <c r="AZ2" s="87" t="s">
        <v>152</v>
      </c>
      <c r="BA2" s="87" t="s">
        <v>153</v>
      </c>
      <c r="BB2" s="87" t="s">
        <v>154</v>
      </c>
      <c r="BC2" s="87" t="s">
        <v>155</v>
      </c>
      <c r="BD2" s="87" t="s">
        <v>156</v>
      </c>
      <c r="BE2" s="87" t="s">
        <v>54</v>
      </c>
      <c r="BF2" s="87" t="s">
        <v>53</v>
      </c>
      <c r="BG2" s="87" t="s">
        <v>157</v>
      </c>
      <c r="BH2" s="87" t="s">
        <v>158</v>
      </c>
      <c r="BI2" s="87" t="s">
        <v>159</v>
      </c>
      <c r="BJ2" s="87" t="s">
        <v>160</v>
      </c>
      <c r="BK2" s="87" t="s">
        <v>161</v>
      </c>
      <c r="BL2" s="87" t="s">
        <v>162</v>
      </c>
      <c r="BM2" s="87" t="s">
        <v>163</v>
      </c>
      <c r="BN2" s="87" t="s">
        <v>164</v>
      </c>
      <c r="BO2" s="87" t="s">
        <v>165</v>
      </c>
      <c r="BP2" s="87" t="s">
        <v>363</v>
      </c>
      <c r="BQ2" s="87" t="s">
        <v>166</v>
      </c>
      <c r="BR2" s="87" t="s">
        <v>167</v>
      </c>
      <c r="BS2" s="87" t="s">
        <v>168</v>
      </c>
      <c r="BT2" s="87" t="s">
        <v>61</v>
      </c>
      <c r="BU2" s="87" t="s">
        <v>368</v>
      </c>
      <c r="BV2" s="87" t="s">
        <v>169</v>
      </c>
      <c r="BW2" s="87" t="s">
        <v>170</v>
      </c>
      <c r="BX2" s="87" t="s">
        <v>171</v>
      </c>
      <c r="BY2" s="87" t="s">
        <v>172</v>
      </c>
      <c r="BZ2" s="87" t="s">
        <v>173</v>
      </c>
      <c r="CA2" s="87" t="s">
        <v>174</v>
      </c>
      <c r="CB2" s="87" t="s">
        <v>369</v>
      </c>
      <c r="CD2" s="86" t="s">
        <v>141</v>
      </c>
      <c r="CE2" s="87" t="s">
        <v>447</v>
      </c>
      <c r="CF2" s="86" t="s">
        <v>59</v>
      </c>
      <c r="CG2" s="86" t="s">
        <v>57</v>
      </c>
      <c r="CH2" s="86" t="s">
        <v>60</v>
      </c>
      <c r="CI2" s="86" t="s">
        <v>54</v>
      </c>
      <c r="CJ2" s="86" t="s">
        <v>53</v>
      </c>
      <c r="CK2" s="86" t="s">
        <v>61</v>
      </c>
      <c r="CL2" s="86" t="s">
        <v>62</v>
      </c>
      <c r="CM2" s="86" t="s">
        <v>63</v>
      </c>
      <c r="CN2" s="86" t="s">
        <v>64</v>
      </c>
      <c r="CO2" s="86" t="s">
        <v>65</v>
      </c>
      <c r="CP2" s="86" t="s">
        <v>321</v>
      </c>
    </row>
    <row r="3" spans="1:96" x14ac:dyDescent="0.25">
      <c r="A3" s="87" t="s">
        <v>0</v>
      </c>
      <c r="B3" s="87">
        <v>238.62523429999999</v>
      </c>
      <c r="C3" s="87"/>
      <c r="D3" s="87">
        <v>1157.0082296</v>
      </c>
      <c r="E3" s="87">
        <v>38.479851584000002</v>
      </c>
      <c r="F3" s="87">
        <v>35.401466405999997</v>
      </c>
      <c r="G3" s="87">
        <v>80.960239103999996</v>
      </c>
      <c r="H3" s="87">
        <v>132.06522340999999</v>
      </c>
      <c r="I3" s="87"/>
      <c r="J3" s="87"/>
      <c r="K3" s="87"/>
      <c r="L3" s="87"/>
      <c r="M3" s="87"/>
      <c r="N3" s="28"/>
      <c r="O3" s="28"/>
      <c r="P3" s="87"/>
      <c r="Q3" s="86" t="s">
        <v>0</v>
      </c>
      <c r="R3" s="86">
        <v>0</v>
      </c>
      <c r="S3" s="87">
        <v>3.4878535967615201</v>
      </c>
      <c r="T3" s="87">
        <v>1.29095341730131</v>
      </c>
      <c r="U3" s="87">
        <v>1.29095341730131</v>
      </c>
      <c r="V3" s="87">
        <v>10.2565934916417</v>
      </c>
      <c r="W3" s="87">
        <v>0</v>
      </c>
      <c r="X3" s="87">
        <v>0.62531145778140496</v>
      </c>
      <c r="Y3" s="87">
        <v>3.2099403280179799</v>
      </c>
      <c r="Z3" s="87">
        <v>238.553931257681</v>
      </c>
      <c r="AA3" s="87">
        <v>30.7236954635476</v>
      </c>
      <c r="AB3" s="87">
        <v>0.233450301369202</v>
      </c>
      <c r="AC3" s="87">
        <v>5.3637966103612804</v>
      </c>
      <c r="AD3" s="87">
        <v>0</v>
      </c>
      <c r="AE3" s="87">
        <v>0</v>
      </c>
      <c r="AF3" s="87">
        <v>5.6417114104864998</v>
      </c>
      <c r="AG3" s="87">
        <v>5.6417114104864998</v>
      </c>
      <c r="AH3" s="87">
        <v>9.2539155737804304</v>
      </c>
      <c r="AI3" s="87">
        <v>4.2478239079559197</v>
      </c>
      <c r="AJ3" s="87">
        <v>0.169529236094556</v>
      </c>
      <c r="AK3" s="87">
        <v>4.4454260404209203</v>
      </c>
      <c r="AL3" s="87">
        <v>0.454896839169739</v>
      </c>
      <c r="AM3" s="87">
        <v>0</v>
      </c>
      <c r="AN3" s="87">
        <v>0.35994289324775702</v>
      </c>
      <c r="AO3" s="87">
        <v>0.68122454119060505</v>
      </c>
      <c r="AP3" s="87">
        <v>0</v>
      </c>
      <c r="AQ3" s="87">
        <v>135.760599337511</v>
      </c>
      <c r="AR3" s="87">
        <v>1041.0654781549499</v>
      </c>
      <c r="AS3" s="87">
        <v>106.42003650413</v>
      </c>
      <c r="AT3" s="87">
        <v>1156.7394302328601</v>
      </c>
      <c r="AU3" s="87">
        <v>0</v>
      </c>
      <c r="AV3" s="87">
        <v>5.4116493013222096</v>
      </c>
      <c r="AW3" s="87">
        <v>0</v>
      </c>
      <c r="AX3" s="87">
        <v>47.204370858049899</v>
      </c>
      <c r="AY3" s="87">
        <v>2.06346175146194E-2</v>
      </c>
      <c r="AZ3" s="87">
        <v>7.25573294311523E-3</v>
      </c>
      <c r="BA3" s="87">
        <v>27.295736382325501</v>
      </c>
      <c r="BB3" s="87">
        <v>9.2731943319168692E-3</v>
      </c>
      <c r="BC3" s="87">
        <v>0</v>
      </c>
      <c r="BD3" s="87">
        <v>1.3449649707612001E-3</v>
      </c>
      <c r="BE3" s="87">
        <v>38.470653362264301</v>
      </c>
      <c r="BF3" s="87">
        <v>35.392929948627597</v>
      </c>
      <c r="BG3" s="87">
        <v>3.07772341363669</v>
      </c>
      <c r="BH3" s="87">
        <v>0</v>
      </c>
      <c r="BI3" s="87">
        <v>0</v>
      </c>
      <c r="BJ3" s="87">
        <v>0.14479618280725501</v>
      </c>
      <c r="BK3" s="87">
        <v>0</v>
      </c>
      <c r="BL3" s="87">
        <v>1.5537914802383199</v>
      </c>
      <c r="BM3" s="87">
        <v>0</v>
      </c>
      <c r="BN3" s="87">
        <v>4.0384373970028198E-2</v>
      </c>
      <c r="BO3" s="87">
        <v>6.2151596576222001</v>
      </c>
      <c r="BP3" s="87">
        <v>0.115320173933599</v>
      </c>
      <c r="BQ3" s="87">
        <v>0</v>
      </c>
      <c r="BR3" s="87">
        <v>0.104411786460314</v>
      </c>
      <c r="BS3" s="87">
        <v>1.4157544359750201E-4</v>
      </c>
      <c r="BT3" s="87">
        <v>80.944482142010699</v>
      </c>
      <c r="BU3" s="87">
        <v>19.715963162732098</v>
      </c>
      <c r="BV3" s="87">
        <v>0</v>
      </c>
      <c r="BW3" s="87">
        <v>0</v>
      </c>
      <c r="BX3" s="87">
        <v>6.6046201124454198</v>
      </c>
      <c r="BY3" s="87">
        <v>0</v>
      </c>
      <c r="BZ3" s="87">
        <v>1.07809799470229</v>
      </c>
      <c r="CA3" s="87">
        <v>132.02371565887799</v>
      </c>
      <c r="CB3" s="87">
        <v>9.1805172784327294</v>
      </c>
      <c r="CD3" s="34">
        <f t="shared" ref="CD3:CD60" si="0">AH3/AT3</f>
        <v>8.0000001140425811E-3</v>
      </c>
      <c r="CE3" s="34">
        <f>AO3/BF3</f>
        <v>1.924747519290983E-2</v>
      </c>
      <c r="CF3" s="78">
        <f t="shared" ref="CF3:CF60" si="1">IF(B3=0,"",(Z3-B3)/B3)</f>
        <v>-2.9880763670344051E-4</v>
      </c>
      <c r="CG3" s="78" t="str">
        <f t="shared" ref="CG3:CG60" si="2">IF(C3=0,"",(AO3-C3)/C3)</f>
        <v/>
      </c>
      <c r="CH3" s="78">
        <f t="shared" ref="CH3:CH60" si="3">IF(D3=0,"",(AT3-D3)/D3)</f>
        <v>-2.3232277892519396E-4</v>
      </c>
      <c r="CI3" s="78">
        <f t="shared" ref="CI3:CI34" si="4">IF(E3=0,"",(BE3-E3)/E3)</f>
        <v>-2.3903994836419883E-4</v>
      </c>
      <c r="CJ3" s="78">
        <f t="shared" ref="CJ3:CJ34" si="5">IF(F3=0,"",(BF3-F3)/F3)</f>
        <v>-2.4113287496344848E-4</v>
      </c>
      <c r="CK3" s="78">
        <f t="shared" ref="CK3:CK60" si="6">IF(G3=0,"",(BT3-G3)/G3)</f>
        <v>-1.9462593198441117E-4</v>
      </c>
      <c r="CL3" s="78">
        <f t="shared" ref="CL3:CL60" si="7">IF(H3=0,"",(CA3-H3)/H3)</f>
        <v>-3.1429736042724708E-4</v>
      </c>
      <c r="CM3" s="49">
        <f>(T3/0.009783-$CA3)/$CA3</f>
        <v>-4.9132771784608515E-4</v>
      </c>
      <c r="CN3" s="49">
        <f>(X3/0.004739-$CA3)/$CA3</f>
        <v>-5.576998838783217E-4</v>
      </c>
      <c r="CO3" s="49">
        <f>(AF3/0.042696-$CA3)/$CA3</f>
        <v>8.5629688889983318E-4</v>
      </c>
      <c r="CP3" s="49">
        <f>(AN3/0.00273-$CA3)/$CA3</f>
        <v>-1.3368962851111527E-3</v>
      </c>
    </row>
    <row r="4" spans="1:96" x14ac:dyDescent="0.25">
      <c r="A4" s="87" t="s">
        <v>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28"/>
      <c r="O4" s="28"/>
      <c r="P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D4" s="34" t="e">
        <f t="shared" si="0"/>
        <v>#DIV/0!</v>
      </c>
      <c r="CE4" s="34" t="e">
        <f t="shared" ref="CE4:CE60" si="8">AO4/BF4</f>
        <v>#DIV/0!</v>
      </c>
      <c r="CF4" s="78" t="str">
        <f t="shared" si="1"/>
        <v/>
      </c>
      <c r="CG4" s="78" t="str">
        <f t="shared" si="2"/>
        <v/>
      </c>
      <c r="CH4" s="78" t="str">
        <f t="shared" si="3"/>
        <v/>
      </c>
      <c r="CI4" s="78" t="str">
        <f t="shared" si="4"/>
        <v/>
      </c>
      <c r="CJ4" s="78" t="str">
        <f t="shared" si="5"/>
        <v/>
      </c>
      <c r="CK4" s="78" t="str">
        <f t="shared" si="6"/>
        <v/>
      </c>
      <c r="CL4" s="78" t="str">
        <f t="shared" si="7"/>
        <v/>
      </c>
      <c r="CM4" s="49" t="e">
        <f t="shared" ref="CM4:CM67" si="9">(T4/0.009783-$CA4)/$CA4</f>
        <v>#DIV/0!</v>
      </c>
      <c r="CN4" s="49" t="e">
        <f t="shared" ref="CN4:CN67" si="10">(X4/0.004739-$CA4)/$CA4</f>
        <v>#DIV/0!</v>
      </c>
      <c r="CO4" s="49" t="e">
        <f t="shared" ref="CO4:CO67" si="11">(AF4/0.042696-$CA4)/$CA4</f>
        <v>#DIV/0!</v>
      </c>
      <c r="CP4" s="49" t="e">
        <f t="shared" ref="CP4:CP67" si="12">(AN4/0.00273-$CA4)/$CA4</f>
        <v>#DIV/0!</v>
      </c>
      <c r="CQ4" s="78" t="str">
        <f>IF(N4=0,"",(#REF!-N4)/N4)</f>
        <v/>
      </c>
      <c r="CR4" s="78" t="str">
        <f t="shared" ref="CR4:CR60" si="13">IF(O4=0,"",(AN4-O4)/O4)</f>
        <v/>
      </c>
    </row>
    <row r="5" spans="1:96" x14ac:dyDescent="0.25">
      <c r="A5" s="87" t="s">
        <v>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28"/>
      <c r="O5" s="28"/>
      <c r="P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D5" s="34" t="e">
        <f t="shared" si="0"/>
        <v>#DIV/0!</v>
      </c>
      <c r="CE5" s="34" t="e">
        <f t="shared" si="8"/>
        <v>#DIV/0!</v>
      </c>
      <c r="CF5" s="78" t="str">
        <f t="shared" si="1"/>
        <v/>
      </c>
      <c r="CG5" s="78" t="str">
        <f t="shared" si="2"/>
        <v/>
      </c>
      <c r="CH5" s="78" t="str">
        <f t="shared" si="3"/>
        <v/>
      </c>
      <c r="CI5" s="78" t="str">
        <f t="shared" si="4"/>
        <v/>
      </c>
      <c r="CJ5" s="78" t="str">
        <f t="shared" si="5"/>
        <v/>
      </c>
      <c r="CK5" s="78" t="str">
        <f t="shared" si="6"/>
        <v/>
      </c>
      <c r="CL5" s="78" t="str">
        <f t="shared" si="7"/>
        <v/>
      </c>
      <c r="CM5" s="49" t="e">
        <f t="shared" si="9"/>
        <v>#DIV/0!</v>
      </c>
      <c r="CN5" s="49" t="e">
        <f t="shared" si="10"/>
        <v>#DIV/0!</v>
      </c>
      <c r="CO5" s="49" t="e">
        <f t="shared" si="11"/>
        <v>#DIV/0!</v>
      </c>
      <c r="CP5" s="49" t="e">
        <f t="shared" si="12"/>
        <v>#DIV/0!</v>
      </c>
      <c r="CQ5" s="78" t="str">
        <f>IF(N5=0,"",(#REF!-N5)/N5)</f>
        <v/>
      </c>
      <c r="CR5" s="78" t="str">
        <f t="shared" si="13"/>
        <v/>
      </c>
    </row>
    <row r="6" spans="1:96" x14ac:dyDescent="0.25">
      <c r="A6" s="87" t="s">
        <v>4</v>
      </c>
      <c r="B6" s="87">
        <v>2703.1112011</v>
      </c>
      <c r="C6" s="87"/>
      <c r="D6" s="87">
        <v>18193.776654000001</v>
      </c>
      <c r="E6" s="87">
        <v>423.01053815</v>
      </c>
      <c r="F6" s="87">
        <v>389.16959631999998</v>
      </c>
      <c r="G6" s="87">
        <v>769.07617317999996</v>
      </c>
      <c r="H6" s="87">
        <v>2083.4375810000001</v>
      </c>
      <c r="I6" s="87"/>
      <c r="J6" s="87"/>
      <c r="K6" s="87"/>
      <c r="L6" s="28"/>
      <c r="M6" s="87"/>
      <c r="N6" s="28"/>
      <c r="O6" s="28"/>
      <c r="P6" s="87"/>
      <c r="Q6" s="86" t="s">
        <v>4</v>
      </c>
      <c r="R6" s="86">
        <v>0</v>
      </c>
      <c r="S6" s="87">
        <v>55.0357495657993</v>
      </c>
      <c r="T6" s="87">
        <v>20.370272410059499</v>
      </c>
      <c r="U6" s="87">
        <v>20.370272410059499</v>
      </c>
      <c r="V6" s="87">
        <v>161.84134293213501</v>
      </c>
      <c r="W6" s="87">
        <v>0</v>
      </c>
      <c r="X6" s="87">
        <v>9.8669338597379799</v>
      </c>
      <c r="Y6" s="87">
        <v>50.650413465882004</v>
      </c>
      <c r="Z6" s="87">
        <v>2702.8774365665199</v>
      </c>
      <c r="AA6" s="87">
        <v>484.79702591399302</v>
      </c>
      <c r="AB6" s="87">
        <v>3.6836713576168099</v>
      </c>
      <c r="AC6" s="87">
        <v>84.636654109577506</v>
      </c>
      <c r="AD6" s="87">
        <v>0</v>
      </c>
      <c r="AE6" s="87">
        <v>0</v>
      </c>
      <c r="AF6" s="87">
        <v>89.021946209080397</v>
      </c>
      <c r="AG6" s="87">
        <v>89.021946209080397</v>
      </c>
      <c r="AH6" s="87">
        <v>145.538754081729</v>
      </c>
      <c r="AI6" s="87">
        <v>67.027608688467595</v>
      </c>
      <c r="AJ6" s="87">
        <v>2.6750447073654899</v>
      </c>
      <c r="AK6" s="87">
        <v>70.145417979041099</v>
      </c>
      <c r="AL6" s="87">
        <v>7.1779266378210602</v>
      </c>
      <c r="AM6" s="87">
        <v>0</v>
      </c>
      <c r="AN6" s="87">
        <v>5.67962206053671</v>
      </c>
      <c r="AO6" s="87">
        <v>7.4896853923841302</v>
      </c>
      <c r="AP6" s="87">
        <v>0</v>
      </c>
      <c r="AQ6" s="87">
        <v>2142.20081430755</v>
      </c>
      <c r="AR6" s="87">
        <v>16373.117768008</v>
      </c>
      <c r="AS6" s="87">
        <v>1673.69661288623</v>
      </c>
      <c r="AT6" s="87">
        <v>18192.353134976001</v>
      </c>
      <c r="AU6" s="87">
        <v>0</v>
      </c>
      <c r="AV6" s="87">
        <v>85.391801054260597</v>
      </c>
      <c r="AW6" s="87">
        <v>0</v>
      </c>
      <c r="AX6" s="87">
        <v>744.84951442147803</v>
      </c>
      <c r="AY6" s="87">
        <v>0.227892118439458</v>
      </c>
      <c r="AZ6" s="87">
        <v>7.9761351157922503E-2</v>
      </c>
      <c r="BA6" s="87">
        <v>300.06231901332097</v>
      </c>
      <c r="BB6" s="87">
        <v>0.101982147843714</v>
      </c>
      <c r="BC6" s="87">
        <v>0</v>
      </c>
      <c r="BD6" s="87">
        <v>1.4785045582235101E-2</v>
      </c>
      <c r="BE6" s="87">
        <v>422.96314994904498</v>
      </c>
      <c r="BF6" s="87">
        <v>389.125176552759</v>
      </c>
      <c r="BG6" s="87">
        <v>33.837973396286301</v>
      </c>
      <c r="BH6" s="87">
        <v>1.84733323412534E-4</v>
      </c>
      <c r="BI6" s="87">
        <v>0</v>
      </c>
      <c r="BJ6" s="87">
        <v>1.60555779639764</v>
      </c>
      <c r="BK6" s="87">
        <v>0</v>
      </c>
      <c r="BL6" s="87">
        <v>17.0865060669543</v>
      </c>
      <c r="BM6" s="87">
        <v>0</v>
      </c>
      <c r="BN6" s="87">
        <v>0.443940158796717</v>
      </c>
      <c r="BO6" s="87">
        <v>68.346015184333993</v>
      </c>
      <c r="BP6" s="87">
        <v>1.81966596547064</v>
      </c>
      <c r="BQ6" s="87">
        <v>1.88666920198195E-4</v>
      </c>
      <c r="BR6" s="87">
        <v>1.15448008976779</v>
      </c>
      <c r="BS6" s="87">
        <v>1.56417992043188E-3</v>
      </c>
      <c r="BT6" s="87">
        <v>769.01028981987099</v>
      </c>
      <c r="BU6" s="87">
        <v>311.10324424219101</v>
      </c>
      <c r="BV6" s="87">
        <v>0</v>
      </c>
      <c r="BW6" s="87">
        <v>0</v>
      </c>
      <c r="BX6" s="87">
        <v>104.215829247263</v>
      </c>
      <c r="BY6" s="87">
        <v>0</v>
      </c>
      <c r="BZ6" s="87">
        <v>17.011579912675401</v>
      </c>
      <c r="CA6" s="87">
        <v>2083.2353973261202</v>
      </c>
      <c r="CB6" s="87">
        <v>144.86172101014</v>
      </c>
      <c r="CD6" s="34">
        <f t="shared" si="0"/>
        <v>7.9999960973669276E-3</v>
      </c>
      <c r="CE6" s="34">
        <f t="shared" si="8"/>
        <v>1.9247496290871972E-2</v>
      </c>
      <c r="CF6" s="78">
        <f t="shared" si="1"/>
        <v>-8.6479806448573187E-5</v>
      </c>
      <c r="CG6" s="78" t="str">
        <f t="shared" si="2"/>
        <v/>
      </c>
      <c r="CH6" s="78">
        <f t="shared" si="3"/>
        <v>-7.8242085250987165E-5</v>
      </c>
      <c r="CI6" s="78">
        <f t="shared" si="4"/>
        <v>-1.1202605297323042E-4</v>
      </c>
      <c r="CJ6" s="78">
        <f t="shared" si="5"/>
        <v>-1.1413987028024831E-4</v>
      </c>
      <c r="CK6" s="78">
        <f t="shared" si="6"/>
        <v>-8.5665584797079049E-5</v>
      </c>
      <c r="CL6" s="78">
        <f t="shared" si="7"/>
        <v>-9.7043307523966577E-5</v>
      </c>
      <c r="CM6" s="49">
        <f t="shared" si="9"/>
        <v>-4.916260294509895E-4</v>
      </c>
      <c r="CN6" s="49">
        <f t="shared" si="10"/>
        <v>-5.5899870510519906E-4</v>
      </c>
      <c r="CO6" s="49">
        <f t="shared" si="11"/>
        <v>8.5588829365406272E-4</v>
      </c>
      <c r="CP6" s="49">
        <f t="shared" si="12"/>
        <v>-1.3381858370205765E-3</v>
      </c>
      <c r="CQ6" s="78" t="str">
        <f>IF(N6=0,"",(#REF!-N6)/N6)</f>
        <v/>
      </c>
      <c r="CR6" s="78" t="str">
        <f t="shared" si="13"/>
        <v/>
      </c>
    </row>
    <row r="7" spans="1:96" x14ac:dyDescent="0.25">
      <c r="A7" s="87" t="s">
        <v>5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28"/>
      <c r="O7" s="28"/>
      <c r="P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D7" s="34" t="e">
        <f t="shared" si="0"/>
        <v>#DIV/0!</v>
      </c>
      <c r="CE7" s="34" t="e">
        <f t="shared" si="8"/>
        <v>#DIV/0!</v>
      </c>
      <c r="CF7" s="78" t="str">
        <f t="shared" si="1"/>
        <v/>
      </c>
      <c r="CG7" s="78" t="str">
        <f t="shared" si="2"/>
        <v/>
      </c>
      <c r="CH7" s="78" t="str">
        <f t="shared" si="3"/>
        <v/>
      </c>
      <c r="CI7" s="78" t="str">
        <f t="shared" si="4"/>
        <v/>
      </c>
      <c r="CJ7" s="78" t="str">
        <f t="shared" si="5"/>
        <v/>
      </c>
      <c r="CK7" s="78" t="str">
        <f t="shared" si="6"/>
        <v/>
      </c>
      <c r="CL7" s="78" t="str">
        <f t="shared" si="7"/>
        <v/>
      </c>
      <c r="CM7" s="49" t="e">
        <f t="shared" si="9"/>
        <v>#DIV/0!</v>
      </c>
      <c r="CN7" s="49" t="e">
        <f t="shared" si="10"/>
        <v>#DIV/0!</v>
      </c>
      <c r="CO7" s="49" t="e">
        <f t="shared" si="11"/>
        <v>#DIV/0!</v>
      </c>
      <c r="CP7" s="49" t="e">
        <f t="shared" si="12"/>
        <v>#DIV/0!</v>
      </c>
      <c r="CQ7" s="78" t="str">
        <f>IF(N7=0,"",(#REF!-N7)/N7)</f>
        <v/>
      </c>
      <c r="CR7" s="78" t="str">
        <f t="shared" si="13"/>
        <v/>
      </c>
    </row>
    <row r="8" spans="1:96" x14ac:dyDescent="0.25">
      <c r="A8" s="87" t="s">
        <v>6</v>
      </c>
      <c r="B8" s="87">
        <v>24.894409067000002</v>
      </c>
      <c r="C8" s="87"/>
      <c r="D8" s="87">
        <v>112.03956580000001</v>
      </c>
      <c r="E8" s="87">
        <v>3.9446429616000001</v>
      </c>
      <c r="F8" s="87">
        <v>3.6290545157</v>
      </c>
      <c r="G8" s="87">
        <v>7.9962425453000003</v>
      </c>
      <c r="H8" s="87">
        <v>14.778325901000001</v>
      </c>
      <c r="I8" s="87"/>
      <c r="J8" s="87"/>
      <c r="K8" s="87"/>
      <c r="L8" s="87"/>
      <c r="M8" s="87"/>
      <c r="N8" s="28"/>
      <c r="O8" s="28"/>
      <c r="P8" s="87"/>
      <c r="Q8" s="86" t="s">
        <v>6</v>
      </c>
      <c r="R8" s="86">
        <v>0</v>
      </c>
      <c r="S8" s="87">
        <v>0.39041942358995002</v>
      </c>
      <c r="T8" s="87">
        <v>0.14450518391133799</v>
      </c>
      <c r="U8" s="87">
        <v>0.14450518391133799</v>
      </c>
      <c r="V8" s="87">
        <v>1.14809153232973</v>
      </c>
      <c r="W8" s="87">
        <v>0</v>
      </c>
      <c r="X8" s="87">
        <v>6.9995328560188599E-2</v>
      </c>
      <c r="Y8" s="87">
        <v>0.35930950502763997</v>
      </c>
      <c r="Z8" s="87">
        <v>24.894384048677999</v>
      </c>
      <c r="AA8" s="87">
        <v>3.4391177009058</v>
      </c>
      <c r="AB8" s="87">
        <v>2.6131693343772199E-2</v>
      </c>
      <c r="AC8" s="87">
        <v>0.60040566168292397</v>
      </c>
      <c r="AD8" s="87">
        <v>0</v>
      </c>
      <c r="AE8" s="87">
        <v>0</v>
      </c>
      <c r="AF8" s="87">
        <v>0.63151480934373005</v>
      </c>
      <c r="AG8" s="87">
        <v>0.63151480934373005</v>
      </c>
      <c r="AH8" s="87">
        <v>0.89631704386646505</v>
      </c>
      <c r="AI8" s="87">
        <v>0.475489719438284</v>
      </c>
      <c r="AJ8" s="87">
        <v>1.89766124450929E-2</v>
      </c>
      <c r="AK8" s="87">
        <v>0.49760733514732303</v>
      </c>
      <c r="AL8" s="87">
        <v>5.0919710014330002E-2</v>
      </c>
      <c r="AM8" s="87">
        <v>0</v>
      </c>
      <c r="AN8" s="87">
        <v>4.0290803240187099E-2</v>
      </c>
      <c r="AO8" s="87">
        <v>6.9848431268153696E-2</v>
      </c>
      <c r="AP8" s="87">
        <v>0</v>
      </c>
      <c r="AQ8" s="87">
        <v>15.1966159411806</v>
      </c>
      <c r="AR8" s="87">
        <v>100.835563816641</v>
      </c>
      <c r="AS8" s="87">
        <v>10.3076313118051</v>
      </c>
      <c r="AT8" s="87">
        <v>112.039512172313</v>
      </c>
      <c r="AU8" s="87">
        <v>0</v>
      </c>
      <c r="AV8" s="87">
        <v>0.60576203515473603</v>
      </c>
      <c r="AW8" s="87">
        <v>0</v>
      </c>
      <c r="AX8" s="87">
        <v>5.2838991216819</v>
      </c>
      <c r="AY8" s="87">
        <v>2.1157403671797901E-3</v>
      </c>
      <c r="AZ8" s="87">
        <v>7.4395627562184104E-4</v>
      </c>
      <c r="BA8" s="87">
        <v>2.7987261529897398</v>
      </c>
      <c r="BB8" s="87">
        <v>9.5081156346280005E-4</v>
      </c>
      <c r="BC8" s="87">
        <v>0</v>
      </c>
      <c r="BD8" s="87">
        <v>1.3790453426809301E-4</v>
      </c>
      <c r="BE8" s="87">
        <v>3.9445459068922899</v>
      </c>
      <c r="BF8" s="87">
        <v>3.6289589604590899</v>
      </c>
      <c r="BG8" s="87">
        <v>0.31558694643319701</v>
      </c>
      <c r="BH8" s="87">
        <v>0</v>
      </c>
      <c r="BI8" s="87">
        <v>0</v>
      </c>
      <c r="BJ8" s="87">
        <v>1.4846441938524101E-2</v>
      </c>
      <c r="BK8" s="87">
        <v>0</v>
      </c>
      <c r="BL8" s="87">
        <v>0.159315448072884</v>
      </c>
      <c r="BM8" s="87">
        <v>0</v>
      </c>
      <c r="BN8" s="87">
        <v>4.1407526160595698E-3</v>
      </c>
      <c r="BO8" s="87">
        <v>0.63726152163009697</v>
      </c>
      <c r="BP8" s="87">
        <v>1.29086063830914E-2</v>
      </c>
      <c r="BQ8" s="87">
        <v>0</v>
      </c>
      <c r="BR8" s="87">
        <v>1.0705714219260601E-2</v>
      </c>
      <c r="BS8" s="87">
        <v>1.45162519960096E-5</v>
      </c>
      <c r="BT8" s="87">
        <v>7.9962455181688297</v>
      </c>
      <c r="BU8" s="87">
        <v>2.2069437091664299</v>
      </c>
      <c r="BV8" s="87">
        <v>0</v>
      </c>
      <c r="BW8" s="87">
        <v>0</v>
      </c>
      <c r="BX8" s="87">
        <v>0.73929959780333898</v>
      </c>
      <c r="BY8" s="87">
        <v>0</v>
      </c>
      <c r="BZ8" s="87">
        <v>0.120678984366209</v>
      </c>
      <c r="CA8" s="87">
        <v>14.7783222915943</v>
      </c>
      <c r="CB8" s="87">
        <v>1.0276378347433299</v>
      </c>
      <c r="CD8" s="34">
        <f t="shared" si="0"/>
        <v>8.0000084478050893E-3</v>
      </c>
      <c r="CE8" s="34">
        <f t="shared" si="8"/>
        <v>1.9247512035605208E-2</v>
      </c>
      <c r="CF8" s="78">
        <f t="shared" si="1"/>
        <v>-1.0049775407478049E-6</v>
      </c>
      <c r="CG8" s="78" t="str">
        <f t="shared" si="2"/>
        <v/>
      </c>
      <c r="CH8" s="78">
        <f t="shared" si="3"/>
        <v>-4.7864954336817716E-7</v>
      </c>
      <c r="CI8" s="78">
        <f t="shared" si="4"/>
        <v>-2.4604180569687573E-5</v>
      </c>
      <c r="CJ8" s="78">
        <f t="shared" si="5"/>
        <v>-2.6330616003894107E-5</v>
      </c>
      <c r="CK8" s="78">
        <f t="shared" si="6"/>
        <v>3.7178322349403573E-7</v>
      </c>
      <c r="CL8" s="78">
        <f t="shared" si="7"/>
        <v>-2.4423643954827164E-7</v>
      </c>
      <c r="CM8" s="49">
        <f t="shared" si="9"/>
        <v>-4.9207964274500639E-4</v>
      </c>
      <c r="CN8" s="49">
        <f t="shared" si="10"/>
        <v>-5.5887879276770409E-4</v>
      </c>
      <c r="CO8" s="49">
        <f t="shared" si="11"/>
        <v>8.5512194503605757E-4</v>
      </c>
      <c r="CP8" s="49">
        <f t="shared" si="12"/>
        <v>-1.3388736412273451E-3</v>
      </c>
      <c r="CQ8" s="78" t="str">
        <f>IF(N8=0,"",(#REF!-N8)/N8)</f>
        <v/>
      </c>
      <c r="CR8" s="78" t="str">
        <f t="shared" si="13"/>
        <v/>
      </c>
    </row>
    <row r="9" spans="1:96" x14ac:dyDescent="0.25">
      <c r="A9" s="87" t="s">
        <v>7</v>
      </c>
      <c r="B9" s="87">
        <v>416.20859223000002</v>
      </c>
      <c r="C9" s="87"/>
      <c r="D9" s="87">
        <v>1918.1252634</v>
      </c>
      <c r="E9" s="87">
        <v>64.733238455999995</v>
      </c>
      <c r="F9" s="87">
        <v>59.554500525000002</v>
      </c>
      <c r="G9" s="87">
        <v>128.93514974000001</v>
      </c>
      <c r="H9" s="87">
        <v>268.22483263999999</v>
      </c>
      <c r="I9" s="87"/>
      <c r="J9" s="87"/>
      <c r="K9" s="87"/>
      <c r="L9" s="87"/>
      <c r="M9" s="87"/>
      <c r="N9" s="28"/>
      <c r="O9" s="28"/>
      <c r="P9" s="87"/>
      <c r="Q9" s="86" t="s">
        <v>7</v>
      </c>
      <c r="R9" s="86">
        <v>0</v>
      </c>
      <c r="S9" s="87">
        <v>7.0860697136203701</v>
      </c>
      <c r="T9" s="87">
        <v>2.6227545646738202</v>
      </c>
      <c r="U9" s="87">
        <v>2.6227545646738202</v>
      </c>
      <c r="V9" s="87">
        <v>20.837700931562999</v>
      </c>
      <c r="W9" s="87">
        <v>0</v>
      </c>
      <c r="X9" s="87">
        <v>1.2704087360618801</v>
      </c>
      <c r="Y9" s="87">
        <v>6.5214403965210996</v>
      </c>
      <c r="Z9" s="87">
        <v>416.20849286529199</v>
      </c>
      <c r="AA9" s="87">
        <v>62.419495740405701</v>
      </c>
      <c r="AB9" s="87">
        <v>0.47428685851386398</v>
      </c>
      <c r="AC9" s="87">
        <v>10.897306248998801</v>
      </c>
      <c r="AD9" s="87">
        <v>0</v>
      </c>
      <c r="AE9" s="87">
        <v>0</v>
      </c>
      <c r="AF9" s="87">
        <v>11.461927052546001</v>
      </c>
      <c r="AG9" s="87">
        <v>11.461927052546001</v>
      </c>
      <c r="AH9" s="87">
        <v>15.344998876745001</v>
      </c>
      <c r="AI9" s="87">
        <v>8.6300647348556208</v>
      </c>
      <c r="AJ9" s="87">
        <v>0.34442278664836801</v>
      </c>
      <c r="AK9" s="87">
        <v>9.0314978219684505</v>
      </c>
      <c r="AL9" s="87">
        <v>0.92418566172941496</v>
      </c>
      <c r="AM9" s="87">
        <v>0</v>
      </c>
      <c r="AN9" s="87">
        <v>0.73127356400800203</v>
      </c>
      <c r="AO9" s="87">
        <v>1.1462448088317101</v>
      </c>
      <c r="AP9" s="87">
        <v>0</v>
      </c>
      <c r="AQ9" s="87">
        <v>275.81676372514897</v>
      </c>
      <c r="AR9" s="87">
        <v>1726.31209157999</v>
      </c>
      <c r="AS9" s="87">
        <v>176.4675022184</v>
      </c>
      <c r="AT9" s="87">
        <v>1918.1245926751401</v>
      </c>
      <c r="AU9" s="87">
        <v>0</v>
      </c>
      <c r="AV9" s="87">
        <v>10.9945338241924</v>
      </c>
      <c r="AW9" s="87">
        <v>0</v>
      </c>
      <c r="AX9" s="87">
        <v>95.902327337422804</v>
      </c>
      <c r="AY9" s="87">
        <v>3.4720269294576001E-2</v>
      </c>
      <c r="AZ9" s="87">
        <v>1.22086683532024E-2</v>
      </c>
      <c r="BA9" s="87">
        <v>45.9284204434597</v>
      </c>
      <c r="BB9" s="87">
        <v>1.5603291721093201E-2</v>
      </c>
      <c r="BC9" s="87">
        <v>0</v>
      </c>
      <c r="BD9" s="87">
        <v>2.26306916450338E-3</v>
      </c>
      <c r="BE9" s="87">
        <v>64.731674997084298</v>
      </c>
      <c r="BF9" s="87">
        <v>59.552938146276603</v>
      </c>
      <c r="BG9" s="87">
        <v>5.1787368508077103</v>
      </c>
      <c r="BH9" s="87">
        <v>0</v>
      </c>
      <c r="BI9" s="87">
        <v>0</v>
      </c>
      <c r="BJ9" s="87">
        <v>0.24363755132635501</v>
      </c>
      <c r="BK9" s="87">
        <v>0</v>
      </c>
      <c r="BL9" s="87">
        <v>2.6144411007677499</v>
      </c>
      <c r="BM9" s="87">
        <v>0</v>
      </c>
      <c r="BN9" s="87">
        <v>6.7951642388266995E-2</v>
      </c>
      <c r="BO9" s="87">
        <v>10.457768261159501</v>
      </c>
      <c r="BP9" s="87">
        <v>0.23428898890876701</v>
      </c>
      <c r="BQ9" s="87">
        <v>0</v>
      </c>
      <c r="BR9" s="87">
        <v>0.175685630825024</v>
      </c>
      <c r="BS9" s="87">
        <v>2.38217816652612E-4</v>
      </c>
      <c r="BT9" s="87">
        <v>128.93517736735001</v>
      </c>
      <c r="BU9" s="87">
        <v>40.055769780427497</v>
      </c>
      <c r="BV9" s="87">
        <v>0</v>
      </c>
      <c r="BW9" s="87">
        <v>0</v>
      </c>
      <c r="BX9" s="87">
        <v>13.4182061842931</v>
      </c>
      <c r="BY9" s="87">
        <v>0</v>
      </c>
      <c r="BZ9" s="87">
        <v>2.1903059462557199</v>
      </c>
      <c r="CA9" s="87">
        <v>268.22474379536601</v>
      </c>
      <c r="CB9" s="87">
        <v>18.651498584362599</v>
      </c>
      <c r="CD9" s="34">
        <f t="shared" si="0"/>
        <v>8.0000011132456608E-3</v>
      </c>
      <c r="CE9" s="34">
        <f t="shared" si="8"/>
        <v>1.9247493818294104E-2</v>
      </c>
      <c r="CF9" s="78">
        <f t="shared" si="1"/>
        <v>-2.3873776248243568E-7</v>
      </c>
      <c r="CG9" s="78" t="str">
        <f t="shared" si="2"/>
        <v/>
      </c>
      <c r="CH9" s="78">
        <f t="shared" si="3"/>
        <v>-3.4967729829723475E-7</v>
      </c>
      <c r="CI9" s="78">
        <f t="shared" si="4"/>
        <v>-2.4152335847682444E-5</v>
      </c>
      <c r="CJ9" s="78">
        <f t="shared" si="5"/>
        <v>-2.6234435846595478E-5</v>
      </c>
      <c r="CK9" s="78">
        <f t="shared" si="6"/>
        <v>2.1427322223008794E-7</v>
      </c>
      <c r="CL9" s="78">
        <f t="shared" si="7"/>
        <v>-3.3123194860137238E-7</v>
      </c>
      <c r="CM9" s="49">
        <f t="shared" si="9"/>
        <v>-4.9088526329394561E-4</v>
      </c>
      <c r="CN9" s="49">
        <f t="shared" si="10"/>
        <v>-5.5724591084303841E-4</v>
      </c>
      <c r="CO9" s="49">
        <f t="shared" si="11"/>
        <v>8.56032623221324E-4</v>
      </c>
      <c r="CP9" s="49">
        <f t="shared" si="12"/>
        <v>-1.3383158778756208E-3</v>
      </c>
      <c r="CQ9" s="78" t="str">
        <f>IF(N9=0,"",(#REF!-N9)/N9)</f>
        <v/>
      </c>
      <c r="CR9" s="78" t="str">
        <f t="shared" si="13"/>
        <v/>
      </c>
    </row>
    <row r="10" spans="1:96" x14ac:dyDescent="0.25">
      <c r="A10" s="87" t="s">
        <v>8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28"/>
      <c r="O10" s="28"/>
      <c r="P10" s="87"/>
      <c r="Q10" s="86" t="s">
        <v>8</v>
      </c>
      <c r="R10" s="86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0</v>
      </c>
      <c r="AC10" s="87">
        <v>0</v>
      </c>
      <c r="AD10" s="87">
        <v>0</v>
      </c>
      <c r="AE10" s="87">
        <v>0</v>
      </c>
      <c r="AF10" s="87">
        <v>0</v>
      </c>
      <c r="AG10" s="87">
        <v>0</v>
      </c>
      <c r="AH10" s="87">
        <v>0</v>
      </c>
      <c r="AI10" s="87">
        <v>0</v>
      </c>
      <c r="AJ10" s="87">
        <v>0</v>
      </c>
      <c r="AK10" s="87">
        <v>0</v>
      </c>
      <c r="AL10" s="87">
        <v>0</v>
      </c>
      <c r="AM10" s="87">
        <v>0</v>
      </c>
      <c r="AN10" s="87">
        <v>0</v>
      </c>
      <c r="AO10" s="87">
        <v>0</v>
      </c>
      <c r="AP10" s="87">
        <v>0</v>
      </c>
      <c r="AQ10" s="87">
        <v>0</v>
      </c>
      <c r="AR10" s="87">
        <v>0</v>
      </c>
      <c r="AS10" s="87">
        <v>0</v>
      </c>
      <c r="AT10" s="87">
        <v>0</v>
      </c>
      <c r="AU10" s="87">
        <v>0</v>
      </c>
      <c r="AV10" s="87">
        <v>0</v>
      </c>
      <c r="AW10" s="87">
        <v>0</v>
      </c>
      <c r="AX10" s="87">
        <v>0</v>
      </c>
      <c r="AY10" s="87">
        <v>0</v>
      </c>
      <c r="AZ10" s="87">
        <v>0</v>
      </c>
      <c r="BA10" s="87">
        <v>0</v>
      </c>
      <c r="BB10" s="87">
        <v>0</v>
      </c>
      <c r="BC10" s="87">
        <v>0</v>
      </c>
      <c r="BD10" s="87">
        <v>0</v>
      </c>
      <c r="BE10" s="87">
        <v>0</v>
      </c>
      <c r="BF10" s="87">
        <v>0</v>
      </c>
      <c r="BG10" s="87">
        <v>0</v>
      </c>
      <c r="BH10" s="87">
        <v>0</v>
      </c>
      <c r="BI10" s="87">
        <v>0</v>
      </c>
      <c r="BJ10" s="87">
        <v>0</v>
      </c>
      <c r="BK10" s="87">
        <v>0</v>
      </c>
      <c r="BL10" s="87">
        <v>0</v>
      </c>
      <c r="BM10" s="87">
        <v>0</v>
      </c>
      <c r="BN10" s="87">
        <v>0</v>
      </c>
      <c r="BO10" s="87">
        <v>0</v>
      </c>
      <c r="BP10" s="87">
        <v>0</v>
      </c>
      <c r="BQ10" s="87">
        <v>0</v>
      </c>
      <c r="BR10" s="87">
        <v>0</v>
      </c>
      <c r="BS10" s="87">
        <v>0</v>
      </c>
      <c r="BT10" s="87">
        <v>0</v>
      </c>
      <c r="BU10" s="87">
        <v>0</v>
      </c>
      <c r="BV10" s="87">
        <v>0</v>
      </c>
      <c r="BW10" s="87">
        <v>0</v>
      </c>
      <c r="BX10" s="87">
        <v>0</v>
      </c>
      <c r="BY10" s="87">
        <v>0</v>
      </c>
      <c r="BZ10" s="87">
        <v>0</v>
      </c>
      <c r="CA10" s="87">
        <v>0</v>
      </c>
      <c r="CB10" s="87">
        <v>0</v>
      </c>
      <c r="CD10" s="34" t="e">
        <f t="shared" si="0"/>
        <v>#DIV/0!</v>
      </c>
      <c r="CE10" s="34" t="e">
        <f t="shared" si="8"/>
        <v>#DIV/0!</v>
      </c>
      <c r="CF10" s="78" t="str">
        <f t="shared" si="1"/>
        <v/>
      </c>
      <c r="CG10" s="78" t="str">
        <f t="shared" si="2"/>
        <v/>
      </c>
      <c r="CH10" s="78" t="str">
        <f t="shared" si="3"/>
        <v/>
      </c>
      <c r="CI10" s="78" t="str">
        <f t="shared" si="4"/>
        <v/>
      </c>
      <c r="CJ10" s="78" t="str">
        <f t="shared" si="5"/>
        <v/>
      </c>
      <c r="CK10" s="78" t="str">
        <f t="shared" si="6"/>
        <v/>
      </c>
      <c r="CL10" s="78" t="str">
        <f t="shared" si="7"/>
        <v/>
      </c>
      <c r="CM10" s="49" t="e">
        <f t="shared" si="9"/>
        <v>#DIV/0!</v>
      </c>
      <c r="CN10" s="49" t="e">
        <f t="shared" si="10"/>
        <v>#DIV/0!</v>
      </c>
      <c r="CO10" s="49" t="e">
        <f t="shared" si="11"/>
        <v>#DIV/0!</v>
      </c>
      <c r="CP10" s="49" t="e">
        <f t="shared" si="12"/>
        <v>#DIV/0!</v>
      </c>
      <c r="CQ10" s="78" t="str">
        <f>IF(N10=0,"",(#REF!-N10)/N10)</f>
        <v/>
      </c>
      <c r="CR10" s="78" t="str">
        <f t="shared" si="13"/>
        <v/>
      </c>
    </row>
    <row r="11" spans="1:96" x14ac:dyDescent="0.25">
      <c r="A11" s="87" t="s">
        <v>9</v>
      </c>
      <c r="B11" s="87">
        <v>1351.5456899999999</v>
      </c>
      <c r="C11" s="87"/>
      <c r="D11" s="87">
        <v>6703.3007684000004</v>
      </c>
      <c r="E11" s="87">
        <v>230.50844461</v>
      </c>
      <c r="F11" s="87">
        <v>212.06769725000001</v>
      </c>
      <c r="G11" s="87">
        <v>501.53404648999998</v>
      </c>
      <c r="H11" s="87">
        <v>684.75494432999994</v>
      </c>
      <c r="I11" s="87"/>
      <c r="J11" s="87"/>
      <c r="K11" s="87"/>
      <c r="L11" s="87"/>
      <c r="M11" s="87"/>
      <c r="N11" s="28"/>
      <c r="O11" s="28"/>
      <c r="P11" s="87"/>
      <c r="Q11" s="86" t="s">
        <v>9</v>
      </c>
      <c r="R11" s="86">
        <v>0</v>
      </c>
      <c r="S11" s="87">
        <v>18.090131230575398</v>
      </c>
      <c r="T11" s="87">
        <v>6.6956666127693403</v>
      </c>
      <c r="U11" s="87">
        <v>6.6956666127693403</v>
      </c>
      <c r="V11" s="87">
        <v>53.196863288108197</v>
      </c>
      <c r="W11" s="87">
        <v>0</v>
      </c>
      <c r="X11" s="87">
        <v>3.2432408010515998</v>
      </c>
      <c r="Y11" s="87">
        <v>16.648679427053999</v>
      </c>
      <c r="Z11" s="87">
        <v>1351.5452691298899</v>
      </c>
      <c r="AA11" s="87">
        <v>159.35167542314201</v>
      </c>
      <c r="AB11" s="87">
        <v>1.21081324352703</v>
      </c>
      <c r="AC11" s="87">
        <v>27.819873989626402</v>
      </c>
      <c r="AD11" s="87">
        <v>0</v>
      </c>
      <c r="AE11" s="87">
        <v>0</v>
      </c>
      <c r="AF11" s="87">
        <v>29.2613174994875</v>
      </c>
      <c r="AG11" s="87">
        <v>29.2613174994875</v>
      </c>
      <c r="AH11" s="87">
        <v>53.626414870395699</v>
      </c>
      <c r="AI11" s="87">
        <v>22.031820401288801</v>
      </c>
      <c r="AJ11" s="87">
        <v>0.87928097258982796</v>
      </c>
      <c r="AK11" s="87">
        <v>23.056635039946801</v>
      </c>
      <c r="AL11" s="87">
        <v>2.3593673585763799</v>
      </c>
      <c r="AM11" s="87">
        <v>0</v>
      </c>
      <c r="AN11" s="87">
        <v>1.8668801045363801</v>
      </c>
      <c r="AO11" s="87">
        <v>4.0816664731669903</v>
      </c>
      <c r="AP11" s="87">
        <v>0</v>
      </c>
      <c r="AQ11" s="87">
        <v>704.13650662213297</v>
      </c>
      <c r="AR11" s="87">
        <v>6032.9685066529901</v>
      </c>
      <c r="AS11" s="87">
        <v>616.70354423827496</v>
      </c>
      <c r="AT11" s="87">
        <v>6703.2984657616598</v>
      </c>
      <c r="AU11" s="87">
        <v>0</v>
      </c>
      <c r="AV11" s="87">
        <v>28.068093521506</v>
      </c>
      <c r="AW11" s="87">
        <v>0</v>
      </c>
      <c r="AX11" s="87">
        <v>244.83036781864701</v>
      </c>
      <c r="AY11" s="87">
        <v>0.12363544213142801</v>
      </c>
      <c r="AZ11" s="87">
        <v>4.3473888125354701E-2</v>
      </c>
      <c r="BA11" s="87">
        <v>163.54656293699699</v>
      </c>
      <c r="BB11" s="87">
        <v>5.5561729204076302E-2</v>
      </c>
      <c r="BC11" s="87">
        <v>0</v>
      </c>
      <c r="BD11" s="87">
        <v>8.0585718599844505E-3</v>
      </c>
      <c r="BE11" s="87">
        <v>230.50285056636699</v>
      </c>
      <c r="BF11" s="87">
        <v>212.06212663938399</v>
      </c>
      <c r="BG11" s="87">
        <v>18.440723926982901</v>
      </c>
      <c r="BH11" s="87">
        <v>0</v>
      </c>
      <c r="BI11" s="87">
        <v>0</v>
      </c>
      <c r="BJ11" s="87">
        <v>0.86756875221702201</v>
      </c>
      <c r="BK11" s="87">
        <v>0</v>
      </c>
      <c r="BL11" s="87">
        <v>9.3097680941594003</v>
      </c>
      <c r="BM11" s="87">
        <v>0</v>
      </c>
      <c r="BN11" s="87">
        <v>0.24196901351984401</v>
      </c>
      <c r="BO11" s="87">
        <v>37.2390807889239</v>
      </c>
      <c r="BP11" s="87">
        <v>0.59812008193264199</v>
      </c>
      <c r="BQ11" s="87">
        <v>0</v>
      </c>
      <c r="BR11" s="87">
        <v>0.62559915222363605</v>
      </c>
      <c r="BS11" s="87">
        <v>8.4827002264146795E-4</v>
      </c>
      <c r="BT11" s="87">
        <v>501.53389777123698</v>
      </c>
      <c r="BU11" s="87">
        <v>102.258960818424</v>
      </c>
      <c r="BV11" s="87">
        <v>0</v>
      </c>
      <c r="BW11" s="87">
        <v>0</v>
      </c>
      <c r="BX11" s="87">
        <v>34.255511651357303</v>
      </c>
      <c r="BY11" s="87">
        <v>0</v>
      </c>
      <c r="BZ11" s="87">
        <v>5.5916652844160701</v>
      </c>
      <c r="CA11" s="87">
        <v>684.75474232708802</v>
      </c>
      <c r="CB11" s="87">
        <v>47.615664901209499</v>
      </c>
      <c r="CD11" s="34">
        <f t="shared" si="0"/>
        <v>8.0000040493948699E-3</v>
      </c>
      <c r="CE11" s="34">
        <f t="shared" si="8"/>
        <v>1.92475032569486E-2</v>
      </c>
      <c r="CF11" s="78">
        <f t="shared" si="1"/>
        <v>-3.1139909892330589E-7</v>
      </c>
      <c r="CG11" s="78" t="str">
        <f t="shared" si="2"/>
        <v/>
      </c>
      <c r="CH11" s="78">
        <f t="shared" si="3"/>
        <v>-3.4350813429215023E-7</v>
      </c>
      <c r="CI11" s="78">
        <f t="shared" si="4"/>
        <v>-2.4268280680454219E-5</v>
      </c>
      <c r="CJ11" s="78">
        <f t="shared" si="5"/>
        <v>-2.6268077072821195E-5</v>
      </c>
      <c r="CK11" s="78">
        <f t="shared" si="6"/>
        <v>-2.9652775128887192E-7</v>
      </c>
      <c r="CL11" s="78">
        <f t="shared" si="7"/>
        <v>-2.9500029695595407E-7</v>
      </c>
      <c r="CM11" s="49">
        <f t="shared" si="9"/>
        <v>-4.9097674193690716E-4</v>
      </c>
      <c r="CN11" s="49">
        <f t="shared" si="10"/>
        <v>-5.5836468330143431E-4</v>
      </c>
      <c r="CO11" s="49">
        <f t="shared" si="11"/>
        <v>8.5609434004072383E-4</v>
      </c>
      <c r="CP11" s="49">
        <f t="shared" si="12"/>
        <v>-1.3375244301825099E-3</v>
      </c>
      <c r="CQ11" s="78" t="str">
        <f>IF(N11=0,"",(#REF!-N11)/N11)</f>
        <v/>
      </c>
      <c r="CR11" s="78" t="str">
        <f t="shared" si="13"/>
        <v/>
      </c>
    </row>
    <row r="12" spans="1:96" x14ac:dyDescent="0.25">
      <c r="A12" s="87" t="s">
        <v>10</v>
      </c>
      <c r="B12" s="87">
        <v>362.26981165000001</v>
      </c>
      <c r="C12" s="87"/>
      <c r="D12" s="87">
        <v>1466.1429049000001</v>
      </c>
      <c r="E12" s="87">
        <v>48.192049271999998</v>
      </c>
      <c r="F12" s="87">
        <v>44.336672931000003</v>
      </c>
      <c r="G12" s="87">
        <v>88.004522105000007</v>
      </c>
      <c r="H12" s="87">
        <v>240.89498358</v>
      </c>
      <c r="I12" s="87"/>
      <c r="J12" s="87"/>
      <c r="K12" s="87"/>
      <c r="L12" s="87"/>
      <c r="M12" s="87"/>
      <c r="N12" s="28"/>
      <c r="O12" s="28"/>
      <c r="P12" s="87"/>
      <c r="Q12" s="86" t="s">
        <v>10</v>
      </c>
      <c r="R12" s="86">
        <v>0</v>
      </c>
      <c r="S12" s="87">
        <v>6.3640546812395096</v>
      </c>
      <c r="T12" s="87">
        <v>2.3555198703179201</v>
      </c>
      <c r="U12" s="87">
        <v>2.3555198703179201</v>
      </c>
      <c r="V12" s="87">
        <v>18.714495591775599</v>
      </c>
      <c r="W12" s="87">
        <v>0</v>
      </c>
      <c r="X12" s="87">
        <v>1.1409638841896199</v>
      </c>
      <c r="Y12" s="87">
        <v>5.8569655549186503</v>
      </c>
      <c r="Z12" s="87">
        <v>362.26972970276199</v>
      </c>
      <c r="AA12" s="87">
        <v>56.059527767288401</v>
      </c>
      <c r="AB12" s="87">
        <v>0.42596068206261001</v>
      </c>
      <c r="AC12" s="87">
        <v>9.7869655375475109</v>
      </c>
      <c r="AD12" s="87">
        <v>0</v>
      </c>
      <c r="AE12" s="87">
        <v>0</v>
      </c>
      <c r="AF12" s="87">
        <v>10.2940402502601</v>
      </c>
      <c r="AG12" s="87">
        <v>10.2940402502601</v>
      </c>
      <c r="AH12" s="87">
        <v>11.7291414813957</v>
      </c>
      <c r="AI12" s="87">
        <v>7.7507379619838304</v>
      </c>
      <c r="AJ12" s="87">
        <v>0.30932863148093698</v>
      </c>
      <c r="AK12" s="87">
        <v>8.1112626200018703</v>
      </c>
      <c r="AL12" s="87">
        <v>0.83001999140726601</v>
      </c>
      <c r="AM12" s="87">
        <v>0</v>
      </c>
      <c r="AN12" s="87">
        <v>0.65676351736150895</v>
      </c>
      <c r="AO12" s="87">
        <v>0.85334720224650895</v>
      </c>
      <c r="AP12" s="87">
        <v>0</v>
      </c>
      <c r="AQ12" s="87">
        <v>247.713376089772</v>
      </c>
      <c r="AR12" s="87">
        <v>1319.5282493008599</v>
      </c>
      <c r="AS12" s="87">
        <v>134.88513195963299</v>
      </c>
      <c r="AT12" s="87">
        <v>1466.1425227418799</v>
      </c>
      <c r="AU12" s="87">
        <v>0</v>
      </c>
      <c r="AV12" s="87">
        <v>9.8742804426572395</v>
      </c>
      <c r="AW12" s="87">
        <v>0</v>
      </c>
      <c r="AX12" s="87">
        <v>86.130670401901497</v>
      </c>
      <c r="AY12" s="87">
        <v>2.5848281905013801E-2</v>
      </c>
      <c r="AZ12" s="87">
        <v>9.0890182608839402E-3</v>
      </c>
      <c r="BA12" s="87">
        <v>34.1924291440004</v>
      </c>
      <c r="BB12" s="87">
        <v>1.16162134349664E-2</v>
      </c>
      <c r="BC12" s="87">
        <v>0</v>
      </c>
      <c r="BD12" s="87">
        <v>1.68479251894597E-3</v>
      </c>
      <c r="BE12" s="87">
        <v>48.190880843694998</v>
      </c>
      <c r="BF12" s="87">
        <v>44.335504482974699</v>
      </c>
      <c r="BG12" s="87">
        <v>3.8553763607202498</v>
      </c>
      <c r="BH12" s="87">
        <v>0</v>
      </c>
      <c r="BI12" s="87">
        <v>0</v>
      </c>
      <c r="BJ12" s="87">
        <v>0.18138136697586399</v>
      </c>
      <c r="BK12" s="87">
        <v>0</v>
      </c>
      <c r="BL12" s="87">
        <v>1.9463787326730499</v>
      </c>
      <c r="BM12" s="87">
        <v>0</v>
      </c>
      <c r="BN12" s="87">
        <v>5.05881957153171E-2</v>
      </c>
      <c r="BO12" s="87">
        <v>7.7855182875598601</v>
      </c>
      <c r="BP12" s="87">
        <v>0.21041689956527901</v>
      </c>
      <c r="BQ12" s="87">
        <v>0</v>
      </c>
      <c r="BR12" s="87">
        <v>0.13079310324795901</v>
      </c>
      <c r="BS12" s="87">
        <v>1.7734668250687501E-4</v>
      </c>
      <c r="BT12" s="87">
        <v>88.004475149831606</v>
      </c>
      <c r="BU12" s="87">
        <v>35.974445090643499</v>
      </c>
      <c r="BV12" s="87">
        <v>0</v>
      </c>
      <c r="BW12" s="87">
        <v>0</v>
      </c>
      <c r="BX12" s="87">
        <v>12.0510008793296</v>
      </c>
      <c r="BY12" s="87">
        <v>0</v>
      </c>
      <c r="BZ12" s="87">
        <v>1.96713441396914</v>
      </c>
      <c r="CA12" s="87">
        <v>240.89490882344799</v>
      </c>
      <c r="CB12" s="87">
        <v>16.7510570146387</v>
      </c>
      <c r="CD12" s="34">
        <f t="shared" si="0"/>
        <v>8.0000008863126467E-3</v>
      </c>
      <c r="CE12" s="34">
        <f t="shared" si="8"/>
        <v>1.9247490520248919E-2</v>
      </c>
      <c r="CF12" s="78">
        <f t="shared" si="1"/>
        <v>-2.2620498694760727E-7</v>
      </c>
      <c r="CG12" s="78" t="str">
        <f t="shared" si="2"/>
        <v/>
      </c>
      <c r="CH12" s="78">
        <f t="shared" si="3"/>
        <v>-2.6065543738553893E-7</v>
      </c>
      <c r="CI12" s="78">
        <f t="shared" si="4"/>
        <v>-2.4245250464562792E-5</v>
      </c>
      <c r="CJ12" s="78">
        <f t="shared" si="5"/>
        <v>-2.6353985269084764E-5</v>
      </c>
      <c r="CK12" s="78">
        <f t="shared" si="6"/>
        <v>-5.3355404105897266E-7</v>
      </c>
      <c r="CL12" s="78">
        <f t="shared" si="7"/>
        <v>-3.1032838832541177E-7</v>
      </c>
      <c r="CM12" s="49">
        <f t="shared" si="9"/>
        <v>-4.9010693214104309E-4</v>
      </c>
      <c r="CN12" s="49">
        <f t="shared" si="10"/>
        <v>-5.5806603166580254E-4</v>
      </c>
      <c r="CO12" s="49">
        <f t="shared" si="11"/>
        <v>8.5474091205563403E-4</v>
      </c>
      <c r="CP12" s="49">
        <f t="shared" si="12"/>
        <v>-1.3374788316776098E-3</v>
      </c>
      <c r="CQ12" s="78" t="str">
        <f>IF(N12=0,"",(#REF!-N12)/N12)</f>
        <v/>
      </c>
      <c r="CR12" s="78" t="str">
        <f t="shared" si="13"/>
        <v/>
      </c>
    </row>
    <row r="13" spans="1:96" x14ac:dyDescent="0.25">
      <c r="A13" s="87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28"/>
      <c r="O13" s="28"/>
      <c r="P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D13" s="34" t="e">
        <f t="shared" si="0"/>
        <v>#DIV/0!</v>
      </c>
      <c r="CE13" s="34" t="e">
        <f t="shared" si="8"/>
        <v>#DIV/0!</v>
      </c>
      <c r="CF13" s="78" t="str">
        <f t="shared" si="1"/>
        <v/>
      </c>
      <c r="CG13" s="78" t="str">
        <f t="shared" si="2"/>
        <v/>
      </c>
      <c r="CH13" s="78" t="str">
        <f t="shared" si="3"/>
        <v/>
      </c>
      <c r="CI13" s="78" t="str">
        <f t="shared" si="4"/>
        <v/>
      </c>
      <c r="CJ13" s="78" t="str">
        <f t="shared" si="5"/>
        <v/>
      </c>
      <c r="CK13" s="78" t="str">
        <f t="shared" si="6"/>
        <v/>
      </c>
      <c r="CL13" s="78" t="str">
        <f t="shared" si="7"/>
        <v/>
      </c>
      <c r="CM13" s="49" t="e">
        <f t="shared" si="9"/>
        <v>#DIV/0!</v>
      </c>
      <c r="CN13" s="49" t="e">
        <f t="shared" si="10"/>
        <v>#DIV/0!</v>
      </c>
      <c r="CO13" s="49" t="e">
        <f t="shared" si="11"/>
        <v>#DIV/0!</v>
      </c>
      <c r="CP13" s="49" t="e">
        <f t="shared" si="12"/>
        <v>#DIV/0!</v>
      </c>
      <c r="CQ13" s="78" t="str">
        <f>IF(N13=0,"",(#REF!-N13)/N13)</f>
        <v/>
      </c>
      <c r="CR13" s="78" t="str">
        <f t="shared" si="13"/>
        <v/>
      </c>
    </row>
    <row r="14" spans="1:96" x14ac:dyDescent="0.25">
      <c r="A14" s="87" t="s">
        <v>13</v>
      </c>
      <c r="B14" s="87">
        <v>17.902189984</v>
      </c>
      <c r="C14" s="87"/>
      <c r="D14" s="87">
        <v>172.19395660999999</v>
      </c>
      <c r="E14" s="87">
        <v>3.1176525624</v>
      </c>
      <c r="F14" s="87">
        <v>2.8681801651000001</v>
      </c>
      <c r="G14" s="87">
        <v>7.0502236983</v>
      </c>
      <c r="H14" s="87">
        <v>9.2155707573000001</v>
      </c>
      <c r="I14" s="87"/>
      <c r="J14" s="87"/>
      <c r="K14" s="87"/>
      <c r="L14" s="87"/>
      <c r="M14" s="87"/>
      <c r="N14" s="28"/>
      <c r="O14" s="28"/>
      <c r="P14" s="87"/>
      <c r="Q14" s="86" t="s">
        <v>13</v>
      </c>
      <c r="R14" s="86">
        <v>0</v>
      </c>
      <c r="S14" s="87">
        <v>0.24346092978203901</v>
      </c>
      <c r="T14" s="87">
        <v>9.0111360993217496E-2</v>
      </c>
      <c r="U14" s="87">
        <v>9.0111360993217496E-2</v>
      </c>
      <c r="V14" s="87">
        <v>0.71593527151242597</v>
      </c>
      <c r="W14" s="87">
        <v>0</v>
      </c>
      <c r="X14" s="87">
        <v>4.36481252562059E-2</v>
      </c>
      <c r="Y14" s="87">
        <v>0.22406124712776301</v>
      </c>
      <c r="Z14" s="87">
        <v>17.902183708504801</v>
      </c>
      <c r="AA14" s="87">
        <v>2.1445833784586301</v>
      </c>
      <c r="AB14" s="87">
        <v>1.62953287333454E-2</v>
      </c>
      <c r="AC14" s="87">
        <v>0.37440579976593502</v>
      </c>
      <c r="AD14" s="87">
        <v>0</v>
      </c>
      <c r="AE14" s="87">
        <v>0</v>
      </c>
      <c r="AF14" s="87">
        <v>0.39380484465309701</v>
      </c>
      <c r="AG14" s="87">
        <v>0.39380484465309701</v>
      </c>
      <c r="AH14" s="87">
        <v>1.37755196446149</v>
      </c>
      <c r="AI14" s="87">
        <v>0.296508564506137</v>
      </c>
      <c r="AJ14" s="87">
        <v>1.1833600226265201E-2</v>
      </c>
      <c r="AK14" s="87">
        <v>0.310300433091584</v>
      </c>
      <c r="AL14" s="87">
        <v>3.17528611202125E-2</v>
      </c>
      <c r="AM14" s="87">
        <v>0</v>
      </c>
      <c r="AN14" s="87">
        <v>2.5124936770726799E-2</v>
      </c>
      <c r="AO14" s="87">
        <v>5.5203903790296299E-2</v>
      </c>
      <c r="AP14" s="87">
        <v>0</v>
      </c>
      <c r="AQ14" s="87">
        <v>9.47641105397466</v>
      </c>
      <c r="AR14" s="87">
        <v>154.97451535353801</v>
      </c>
      <c r="AS14" s="87">
        <v>15.841827003532901</v>
      </c>
      <c r="AT14" s="87">
        <v>172.19389432153301</v>
      </c>
      <c r="AU14" s="87">
        <v>0</v>
      </c>
      <c r="AV14" s="87">
        <v>0.377746522699339</v>
      </c>
      <c r="AW14" s="87">
        <v>0</v>
      </c>
      <c r="AX14" s="87">
        <v>3.29497945858231</v>
      </c>
      <c r="AY14" s="87">
        <v>1.67215024498861E-3</v>
      </c>
      <c r="AZ14" s="87">
        <v>5.8797736845296101E-4</v>
      </c>
      <c r="BA14" s="87">
        <v>2.2119399758593801</v>
      </c>
      <c r="BB14" s="87">
        <v>7.5146131494678505E-4</v>
      </c>
      <c r="BC14" s="87">
        <v>0</v>
      </c>
      <c r="BD14" s="87">
        <v>1.08991142159537E-4</v>
      </c>
      <c r="BE14" s="87">
        <v>3.1175772410649398</v>
      </c>
      <c r="BF14" s="87">
        <v>2.8681042692896099</v>
      </c>
      <c r="BG14" s="87">
        <v>0.24947297177532701</v>
      </c>
      <c r="BH14" s="87">
        <v>0</v>
      </c>
      <c r="BI14" s="87">
        <v>0</v>
      </c>
      <c r="BJ14" s="87">
        <v>1.17337227798078E-2</v>
      </c>
      <c r="BK14" s="87">
        <v>0</v>
      </c>
      <c r="BL14" s="87">
        <v>0.12591307241631999</v>
      </c>
      <c r="BM14" s="87">
        <v>0</v>
      </c>
      <c r="BN14" s="87">
        <v>3.27258741050612E-3</v>
      </c>
      <c r="BO14" s="87">
        <v>0.50365171866818703</v>
      </c>
      <c r="BP14" s="87">
        <v>8.0495790576854704E-3</v>
      </c>
      <c r="BQ14" s="87">
        <v>0</v>
      </c>
      <c r="BR14" s="87">
        <v>8.4611392935288795E-3</v>
      </c>
      <c r="BS14" s="87">
        <v>1.1472791327017E-5</v>
      </c>
      <c r="BT14" s="87">
        <v>7.0502276682264302</v>
      </c>
      <c r="BU14" s="87">
        <v>1.3762213269741601</v>
      </c>
      <c r="BV14" s="87">
        <v>0</v>
      </c>
      <c r="BW14" s="87">
        <v>0</v>
      </c>
      <c r="BX14" s="87">
        <v>0.461017425393695</v>
      </c>
      <c r="BY14" s="87">
        <v>0</v>
      </c>
      <c r="BZ14" s="87">
        <v>7.5253746860430903E-2</v>
      </c>
      <c r="CA14" s="87">
        <v>9.2155674300170194</v>
      </c>
      <c r="CB14" s="87">
        <v>0.64082120384519103</v>
      </c>
      <c r="CD14" s="34">
        <f t="shared" si="0"/>
        <v>8.0000047033562324E-3</v>
      </c>
      <c r="CE14" s="34">
        <f t="shared" si="8"/>
        <v>1.9247523314056342E-2</v>
      </c>
      <c r="CF14" s="78">
        <f t="shared" si="1"/>
        <v>-3.5054343656598211E-7</v>
      </c>
      <c r="CG14" s="78" t="str">
        <f t="shared" si="2"/>
        <v/>
      </c>
      <c r="CH14" s="78">
        <f t="shared" si="3"/>
        <v>-3.6173433844234825E-7</v>
      </c>
      <c r="CI14" s="78">
        <f t="shared" si="4"/>
        <v>-2.4159630860912944E-5</v>
      </c>
      <c r="CJ14" s="78">
        <f t="shared" si="5"/>
        <v>-2.6461312058996908E-5</v>
      </c>
      <c r="CK14" s="78">
        <f t="shared" si="6"/>
        <v>5.6309226489021252E-7</v>
      </c>
      <c r="CL14" s="78">
        <f t="shared" si="7"/>
        <v>-3.6105012574030558E-7</v>
      </c>
      <c r="CM14" s="49">
        <f t="shared" si="9"/>
        <v>-4.9397961233827283E-4</v>
      </c>
      <c r="CN14" s="49">
        <f t="shared" si="10"/>
        <v>-5.5982032605382949E-4</v>
      </c>
      <c r="CO14" s="49">
        <f t="shared" si="11"/>
        <v>8.5642993839998567E-4</v>
      </c>
      <c r="CP14" s="49">
        <f t="shared" si="12"/>
        <v>-1.3340347970550084E-3</v>
      </c>
      <c r="CQ14" s="78" t="str">
        <f>IF(N14=0,"",(#REF!-N14)/N14)</f>
        <v/>
      </c>
      <c r="CR14" s="78" t="str">
        <f t="shared" si="13"/>
        <v/>
      </c>
    </row>
    <row r="15" spans="1:96" x14ac:dyDescent="0.25">
      <c r="A15" s="87" t="s">
        <v>14</v>
      </c>
      <c r="B15" s="87">
        <v>43.736074999000003</v>
      </c>
      <c r="C15" s="87"/>
      <c r="D15" s="87">
        <v>285.56744200000003</v>
      </c>
      <c r="E15" s="87">
        <v>6.2014195339000002</v>
      </c>
      <c r="F15" s="87">
        <v>5.7053066573000004</v>
      </c>
      <c r="G15" s="87">
        <v>9.9413629599999993</v>
      </c>
      <c r="H15" s="87">
        <v>34.895992741000001</v>
      </c>
      <c r="I15" s="87"/>
      <c r="J15" s="87"/>
      <c r="K15" s="87"/>
      <c r="L15" s="87"/>
      <c r="M15" s="87"/>
      <c r="N15" s="28"/>
      <c r="O15" s="28"/>
      <c r="P15" s="87"/>
      <c r="Q15" s="86" t="s">
        <v>14</v>
      </c>
      <c r="R15" s="86">
        <v>0</v>
      </c>
      <c r="S15" s="87">
        <v>0.92166209120459397</v>
      </c>
      <c r="T15" s="87">
        <v>0.341133377920457</v>
      </c>
      <c r="U15" s="87">
        <v>0.341133377920457</v>
      </c>
      <c r="V15" s="87">
        <v>2.7102897991435002</v>
      </c>
      <c r="W15" s="87">
        <v>0</v>
      </c>
      <c r="X15" s="87">
        <v>0.16523789252534701</v>
      </c>
      <c r="Y15" s="87">
        <v>0.84822463142536997</v>
      </c>
      <c r="Z15" s="87">
        <v>43.726773736338203</v>
      </c>
      <c r="AA15" s="87">
        <v>8.1187095500129303</v>
      </c>
      <c r="AB15" s="87">
        <v>6.1688856657094102E-2</v>
      </c>
      <c r="AC15" s="87">
        <v>1.4173763511070201</v>
      </c>
      <c r="AD15" s="87">
        <v>0</v>
      </c>
      <c r="AE15" s="87">
        <v>0</v>
      </c>
      <c r="AF15" s="87">
        <v>1.4908150789090899</v>
      </c>
      <c r="AG15" s="87">
        <v>1.4908150789090899</v>
      </c>
      <c r="AH15" s="87">
        <v>2.28410337437237</v>
      </c>
      <c r="AI15" s="87">
        <v>1.12248611662214</v>
      </c>
      <c r="AJ15" s="87">
        <v>4.4797896372960097E-2</v>
      </c>
      <c r="AK15" s="87">
        <v>1.17469769553512</v>
      </c>
      <c r="AL15" s="87">
        <v>0.120205934731905</v>
      </c>
      <c r="AM15" s="87">
        <v>0</v>
      </c>
      <c r="AN15" s="87">
        <v>9.5114294276791106E-2</v>
      </c>
      <c r="AO15" s="87">
        <v>0.10978655368971001</v>
      </c>
      <c r="AP15" s="87">
        <v>0</v>
      </c>
      <c r="AQ15" s="87">
        <v>35.874590844976403</v>
      </c>
      <c r="AR15" s="87">
        <v>256.96152645491202</v>
      </c>
      <c r="AS15" s="87">
        <v>26.267184935376999</v>
      </c>
      <c r="AT15" s="87">
        <v>285.51281476466198</v>
      </c>
      <c r="AU15" s="87">
        <v>0</v>
      </c>
      <c r="AV15" s="87">
        <v>1.4300233718255899</v>
      </c>
      <c r="AW15" s="87">
        <v>0</v>
      </c>
      <c r="AX15" s="87">
        <v>12.4736912859108</v>
      </c>
      <c r="AY15" s="87">
        <v>3.3254800917122702E-3</v>
      </c>
      <c r="AZ15" s="87">
        <v>1.16933610829103E-3</v>
      </c>
      <c r="BA15" s="87">
        <v>4.3989854234803198</v>
      </c>
      <c r="BB15" s="87">
        <v>1.4944664635107401E-3</v>
      </c>
      <c r="BC15" s="87">
        <v>0</v>
      </c>
      <c r="BD15" s="87">
        <v>2.1675436774197101E-4</v>
      </c>
      <c r="BE15" s="87">
        <v>6.1999397849450597</v>
      </c>
      <c r="BF15" s="87">
        <v>5.7039298131090996</v>
      </c>
      <c r="BG15" s="87">
        <v>0.49600997183595302</v>
      </c>
      <c r="BH15" s="87">
        <v>0</v>
      </c>
      <c r="BI15" s="87">
        <v>0</v>
      </c>
      <c r="BJ15" s="87">
        <v>2.3335407551932599E-2</v>
      </c>
      <c r="BK15" s="87">
        <v>0</v>
      </c>
      <c r="BL15" s="87">
        <v>0.25040929975693998</v>
      </c>
      <c r="BM15" s="87">
        <v>0</v>
      </c>
      <c r="BN15" s="87">
        <v>6.5083469821480703E-3</v>
      </c>
      <c r="BO15" s="87">
        <v>1.00163544910905</v>
      </c>
      <c r="BP15" s="87">
        <v>3.0473247759713801E-2</v>
      </c>
      <c r="BQ15" s="87">
        <v>0</v>
      </c>
      <c r="BR15" s="87">
        <v>1.6827033142082299E-2</v>
      </c>
      <c r="BS15" s="87">
        <v>2.28160553690812E-5</v>
      </c>
      <c r="BT15" s="87">
        <v>9.9395714982059804</v>
      </c>
      <c r="BU15" s="87">
        <v>5.2099276127565997</v>
      </c>
      <c r="BV15" s="87">
        <v>0</v>
      </c>
      <c r="BW15" s="87">
        <v>0</v>
      </c>
      <c r="BX15" s="87">
        <v>1.7452603860976399</v>
      </c>
      <c r="BY15" s="87">
        <v>0</v>
      </c>
      <c r="BZ15" s="87">
        <v>0.28488623433595101</v>
      </c>
      <c r="CA15" s="87">
        <v>34.887123161758602</v>
      </c>
      <c r="CB15" s="87">
        <v>2.4259418827180501</v>
      </c>
      <c r="CD15" s="34">
        <f t="shared" si="0"/>
        <v>8.0000029990075043E-3</v>
      </c>
      <c r="CE15" s="34">
        <f t="shared" si="8"/>
        <v>1.9247528859382568E-2</v>
      </c>
      <c r="CF15" s="78">
        <f t="shared" si="1"/>
        <v>-2.1266797859691806E-4</v>
      </c>
      <c r="CG15" s="78" t="str">
        <f t="shared" si="2"/>
        <v/>
      </c>
      <c r="CH15" s="78">
        <f t="shared" si="3"/>
        <v>-1.9129363962312593E-4</v>
      </c>
      <c r="CI15" s="78">
        <f t="shared" si="4"/>
        <v>-2.386145537890938E-4</v>
      </c>
      <c r="CJ15" s="78">
        <f t="shared" si="5"/>
        <v>-2.4132693886648435E-4</v>
      </c>
      <c r="CK15" s="78">
        <f t="shared" si="6"/>
        <v>-1.8020283548915919E-4</v>
      </c>
      <c r="CL15" s="78">
        <f t="shared" si="7"/>
        <v>-2.5417185598441489E-4</v>
      </c>
      <c r="CM15" s="49">
        <f t="shared" si="9"/>
        <v>-4.9032409934157055E-4</v>
      </c>
      <c r="CN15" s="49">
        <f t="shared" si="10"/>
        <v>-5.5757633509472275E-4</v>
      </c>
      <c r="CO15" s="49">
        <f t="shared" si="11"/>
        <v>8.5561171387245067E-4</v>
      </c>
      <c r="CP15" s="49">
        <f t="shared" si="12"/>
        <v>-1.3392427788484441E-3</v>
      </c>
      <c r="CQ15" s="78" t="str">
        <f>IF(N15=0,"",(#REF!-N15)/N15)</f>
        <v/>
      </c>
      <c r="CR15" s="78" t="str">
        <f t="shared" si="13"/>
        <v/>
      </c>
    </row>
    <row r="16" spans="1:96" x14ac:dyDescent="0.25">
      <c r="A16" s="87" t="s">
        <v>15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28"/>
      <c r="O16" s="28"/>
      <c r="P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D16" s="34" t="e">
        <f t="shared" si="0"/>
        <v>#DIV/0!</v>
      </c>
      <c r="CE16" s="34" t="e">
        <f t="shared" si="8"/>
        <v>#DIV/0!</v>
      </c>
      <c r="CF16" s="78" t="str">
        <f t="shared" si="1"/>
        <v/>
      </c>
      <c r="CG16" s="78" t="str">
        <f t="shared" si="2"/>
        <v/>
      </c>
      <c r="CH16" s="78" t="str">
        <f t="shared" si="3"/>
        <v/>
      </c>
      <c r="CI16" s="78" t="str">
        <f t="shared" si="4"/>
        <v/>
      </c>
      <c r="CJ16" s="78" t="str">
        <f t="shared" si="5"/>
        <v/>
      </c>
      <c r="CK16" s="78" t="str">
        <f t="shared" si="6"/>
        <v/>
      </c>
      <c r="CL16" s="78" t="str">
        <f t="shared" si="7"/>
        <v/>
      </c>
      <c r="CM16" s="49" t="e">
        <f t="shared" si="9"/>
        <v>#DIV/0!</v>
      </c>
      <c r="CN16" s="49" t="e">
        <f t="shared" si="10"/>
        <v>#DIV/0!</v>
      </c>
      <c r="CO16" s="49" t="e">
        <f t="shared" si="11"/>
        <v>#DIV/0!</v>
      </c>
      <c r="CP16" s="49" t="e">
        <f t="shared" si="12"/>
        <v>#DIV/0!</v>
      </c>
      <c r="CQ16" s="78" t="str">
        <f>IF(N16=0,"",(#REF!-N16)/N16)</f>
        <v/>
      </c>
      <c r="CR16" s="78" t="str">
        <f t="shared" si="13"/>
        <v/>
      </c>
    </row>
    <row r="17" spans="1:96" x14ac:dyDescent="0.25">
      <c r="A17" s="87" t="s">
        <v>16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28"/>
      <c r="O17" s="28"/>
      <c r="P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D17" s="34" t="e">
        <f t="shared" si="0"/>
        <v>#DIV/0!</v>
      </c>
      <c r="CE17" s="34" t="e">
        <f t="shared" si="8"/>
        <v>#DIV/0!</v>
      </c>
      <c r="CF17" s="78" t="str">
        <f t="shared" si="1"/>
        <v/>
      </c>
      <c r="CG17" s="78" t="str">
        <f t="shared" si="2"/>
        <v/>
      </c>
      <c r="CH17" s="78" t="str">
        <f t="shared" si="3"/>
        <v/>
      </c>
      <c r="CI17" s="78" t="str">
        <f t="shared" si="4"/>
        <v/>
      </c>
      <c r="CJ17" s="78" t="str">
        <f t="shared" si="5"/>
        <v/>
      </c>
      <c r="CK17" s="78" t="str">
        <f t="shared" si="6"/>
        <v/>
      </c>
      <c r="CL17" s="78" t="str">
        <f t="shared" si="7"/>
        <v/>
      </c>
      <c r="CM17" s="49" t="e">
        <f t="shared" si="9"/>
        <v>#DIV/0!</v>
      </c>
      <c r="CN17" s="49" t="e">
        <f t="shared" si="10"/>
        <v>#DIV/0!</v>
      </c>
      <c r="CO17" s="49" t="e">
        <f t="shared" si="11"/>
        <v>#DIV/0!</v>
      </c>
      <c r="CP17" s="49" t="e">
        <f t="shared" si="12"/>
        <v>#DIV/0!</v>
      </c>
      <c r="CQ17" s="78" t="str">
        <f>IF(N17=0,"",(#REF!-N17)/N17)</f>
        <v/>
      </c>
      <c r="CR17" s="78" t="str">
        <f t="shared" si="13"/>
        <v/>
      </c>
    </row>
    <row r="18" spans="1:96" x14ac:dyDescent="0.25">
      <c r="A18" s="87" t="s">
        <v>17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28"/>
      <c r="O18" s="28"/>
      <c r="P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D18" s="34" t="e">
        <f t="shared" si="0"/>
        <v>#DIV/0!</v>
      </c>
      <c r="CE18" s="34" t="e">
        <f t="shared" si="8"/>
        <v>#DIV/0!</v>
      </c>
      <c r="CF18" s="78" t="str">
        <f t="shared" si="1"/>
        <v/>
      </c>
      <c r="CG18" s="78" t="str">
        <f t="shared" si="2"/>
        <v/>
      </c>
      <c r="CH18" s="78" t="str">
        <f t="shared" si="3"/>
        <v/>
      </c>
      <c r="CI18" s="78" t="str">
        <f t="shared" si="4"/>
        <v/>
      </c>
      <c r="CJ18" s="78" t="str">
        <f t="shared" si="5"/>
        <v/>
      </c>
      <c r="CK18" s="78" t="str">
        <f t="shared" si="6"/>
        <v/>
      </c>
      <c r="CL18" s="78" t="str">
        <f t="shared" si="7"/>
        <v/>
      </c>
      <c r="CM18" s="49" t="e">
        <f t="shared" si="9"/>
        <v>#DIV/0!</v>
      </c>
      <c r="CN18" s="49" t="e">
        <f t="shared" si="10"/>
        <v>#DIV/0!</v>
      </c>
      <c r="CO18" s="49" t="e">
        <f t="shared" si="11"/>
        <v>#DIV/0!</v>
      </c>
      <c r="CP18" s="49" t="e">
        <f t="shared" si="12"/>
        <v>#DIV/0!</v>
      </c>
      <c r="CQ18" s="78" t="str">
        <f>IF(N18=0,"",(#REF!-N18)/N18)</f>
        <v/>
      </c>
      <c r="CR18" s="78" t="str">
        <f t="shared" si="13"/>
        <v/>
      </c>
    </row>
    <row r="19" spans="1:96" x14ac:dyDescent="0.25">
      <c r="A19" s="87" t="s">
        <v>18</v>
      </c>
      <c r="B19" s="87">
        <v>3095.3251482999999</v>
      </c>
      <c r="C19" s="87"/>
      <c r="D19" s="87">
        <v>14883.523324</v>
      </c>
      <c r="E19" s="87">
        <v>489.27741995999997</v>
      </c>
      <c r="F19" s="87">
        <v>450.13510674000003</v>
      </c>
      <c r="G19" s="87">
        <v>991.49394379</v>
      </c>
      <c r="H19" s="87">
        <v>1814.0506511999999</v>
      </c>
      <c r="I19" s="87"/>
      <c r="J19" s="87"/>
      <c r="K19" s="87"/>
      <c r="L19" s="87"/>
      <c r="M19" s="87"/>
      <c r="N19" s="28"/>
      <c r="O19" s="28"/>
      <c r="P19" s="87"/>
      <c r="Q19" s="86" t="s">
        <v>18</v>
      </c>
      <c r="R19" s="86">
        <v>0</v>
      </c>
      <c r="S19" s="87">
        <v>47.921895819087801</v>
      </c>
      <c r="T19" s="87">
        <v>17.737244931494399</v>
      </c>
      <c r="U19" s="87">
        <v>17.737244931494399</v>
      </c>
      <c r="V19" s="87">
        <v>140.92195423227801</v>
      </c>
      <c r="W19" s="87">
        <v>0</v>
      </c>
      <c r="X19" s="87">
        <v>8.5915539878624596</v>
      </c>
      <c r="Y19" s="87">
        <v>44.103402499482399</v>
      </c>
      <c r="Z19" s="87">
        <v>3095.0892597972802</v>
      </c>
      <c r="AA19" s="87">
        <v>422.13263916603597</v>
      </c>
      <c r="AB19" s="87">
        <v>3.2075204907572599</v>
      </c>
      <c r="AC19" s="87">
        <v>73.696575079713398</v>
      </c>
      <c r="AD19" s="87">
        <v>0</v>
      </c>
      <c r="AE19" s="87">
        <v>0</v>
      </c>
      <c r="AF19" s="87">
        <v>77.515091503997695</v>
      </c>
      <c r="AG19" s="87">
        <v>77.515091503997695</v>
      </c>
      <c r="AH19" s="87">
        <v>119.057910182377</v>
      </c>
      <c r="AI19" s="87">
        <v>58.363670343426598</v>
      </c>
      <c r="AJ19" s="87">
        <v>2.3292720232324799</v>
      </c>
      <c r="AK19" s="87">
        <v>61.078491746152302</v>
      </c>
      <c r="AL19" s="87">
        <v>6.2501160265193301</v>
      </c>
      <c r="AM19" s="87">
        <v>0</v>
      </c>
      <c r="AN19" s="87">
        <v>4.9454806290908797</v>
      </c>
      <c r="AO19" s="87">
        <v>8.6628460899772399</v>
      </c>
      <c r="AP19" s="87">
        <v>0</v>
      </c>
      <c r="AQ19" s="87">
        <v>1865.30182617779</v>
      </c>
      <c r="AR19" s="87">
        <v>13394.0143893975</v>
      </c>
      <c r="AS19" s="87">
        <v>1369.16608042593</v>
      </c>
      <c r="AT19" s="87">
        <v>14882.2383800058</v>
      </c>
      <c r="AU19" s="87">
        <v>0</v>
      </c>
      <c r="AV19" s="87">
        <v>74.354100838831599</v>
      </c>
      <c r="AW19" s="87">
        <v>0</v>
      </c>
      <c r="AX19" s="87">
        <v>648.57102471597705</v>
      </c>
      <c r="AY19" s="87">
        <v>0.26240157093536498</v>
      </c>
      <c r="AZ19" s="87">
        <v>9.2268054322436996E-2</v>
      </c>
      <c r="BA19" s="87">
        <v>347.10805077652202</v>
      </c>
      <c r="BB19" s="87">
        <v>0.11792312845891401</v>
      </c>
      <c r="BC19" s="87">
        <v>0</v>
      </c>
      <c r="BD19" s="87">
        <v>1.71033544763196E-2</v>
      </c>
      <c r="BE19" s="87">
        <v>489.21477665655999</v>
      </c>
      <c r="BF19" s="87">
        <v>450.07654643174402</v>
      </c>
      <c r="BG19" s="87">
        <v>39.138230224816297</v>
      </c>
      <c r="BH19" s="87">
        <v>0</v>
      </c>
      <c r="BI19" s="87">
        <v>0</v>
      </c>
      <c r="BJ19" s="87">
        <v>1.84131103215992</v>
      </c>
      <c r="BK19" s="87">
        <v>0</v>
      </c>
      <c r="BL19" s="87">
        <v>19.7588775438306</v>
      </c>
      <c r="BM19" s="87">
        <v>0</v>
      </c>
      <c r="BN19" s="87">
        <v>0.51355059422719695</v>
      </c>
      <c r="BO19" s="87">
        <v>79.035500599216206</v>
      </c>
      <c r="BP19" s="87">
        <v>1.5844580592564399</v>
      </c>
      <c r="BQ19" s="87">
        <v>0</v>
      </c>
      <c r="BR19" s="87">
        <v>1.3277594265778201</v>
      </c>
      <c r="BS19" s="87">
        <v>1.80035101652915E-3</v>
      </c>
      <c r="BT19" s="87">
        <v>991.37083061294004</v>
      </c>
      <c r="BU19" s="87">
        <v>270.89035633434202</v>
      </c>
      <c r="BV19" s="87">
        <v>0</v>
      </c>
      <c r="BW19" s="87">
        <v>0</v>
      </c>
      <c r="BX19" s="87">
        <v>90.744987611960397</v>
      </c>
      <c r="BY19" s="87">
        <v>0</v>
      </c>
      <c r="BZ19" s="87">
        <v>14.8126800280069</v>
      </c>
      <c r="CA19" s="87">
        <v>1813.9584843884099</v>
      </c>
      <c r="CB19" s="87">
        <v>126.136949968157</v>
      </c>
      <c r="CD19" s="34">
        <f t="shared" si="0"/>
        <v>8.0000002111463697E-3</v>
      </c>
      <c r="CE19" s="34">
        <f t="shared" si="8"/>
        <v>1.9247495028695074E-2</v>
      </c>
      <c r="CF19" s="78">
        <f t="shared" si="1"/>
        <v>-7.6207988310782507E-5</v>
      </c>
      <c r="CG19" s="78" t="str">
        <f t="shared" si="2"/>
        <v/>
      </c>
      <c r="CH19" s="78">
        <f t="shared" si="3"/>
        <v>-8.6333320829225195E-5</v>
      </c>
      <c r="CI19" s="78">
        <f t="shared" si="4"/>
        <v>-1.280322796116467E-4</v>
      </c>
      <c r="CJ19" s="78">
        <f t="shared" si="5"/>
        <v>-1.300949590004546E-4</v>
      </c>
      <c r="CK19" s="78">
        <f t="shared" si="6"/>
        <v>-1.2416936868959709E-4</v>
      </c>
      <c r="CL19" s="78">
        <f t="shared" si="7"/>
        <v>-5.0807187511019112E-5</v>
      </c>
      <c r="CM19" s="49">
        <f t="shared" si="9"/>
        <v>-4.9086796730963872E-4</v>
      </c>
      <c r="CN19" s="49">
        <f t="shared" si="10"/>
        <v>-5.5782629469397688E-4</v>
      </c>
      <c r="CO19" s="49">
        <f t="shared" si="11"/>
        <v>8.5630867099597532E-4</v>
      </c>
      <c r="CP19" s="49">
        <f t="shared" si="12"/>
        <v>-1.3380231366611586E-3</v>
      </c>
      <c r="CQ19" s="78" t="str">
        <f>IF(N19=0,"",(#REF!-N19)/N19)</f>
        <v/>
      </c>
      <c r="CR19" s="78" t="str">
        <f t="shared" si="13"/>
        <v/>
      </c>
    </row>
    <row r="20" spans="1:96" x14ac:dyDescent="0.25">
      <c r="A20" s="87" t="s">
        <v>19</v>
      </c>
      <c r="B20" s="87">
        <v>91.639223802999993</v>
      </c>
      <c r="C20" s="87"/>
      <c r="D20" s="87">
        <v>429.66247865000003</v>
      </c>
      <c r="E20" s="87">
        <v>14.171952642999999</v>
      </c>
      <c r="F20" s="87">
        <v>13.038182673</v>
      </c>
      <c r="G20" s="87">
        <v>29.694887275999999</v>
      </c>
      <c r="H20" s="87">
        <v>48.455545866000001</v>
      </c>
      <c r="I20" s="87"/>
      <c r="J20" s="87"/>
      <c r="K20" s="87"/>
      <c r="L20" s="87"/>
      <c r="M20" s="87"/>
      <c r="N20" s="28"/>
      <c r="O20" s="28"/>
      <c r="P20" s="87"/>
      <c r="Q20" s="86" t="s">
        <v>19</v>
      </c>
      <c r="R20" s="86">
        <v>0</v>
      </c>
      <c r="S20" s="87">
        <v>1.27912135108127</v>
      </c>
      <c r="T20" s="87">
        <v>0.47343827903483099</v>
      </c>
      <c r="U20" s="87">
        <v>0.47343827903483099</v>
      </c>
      <c r="V20" s="87">
        <v>3.7614607120653401</v>
      </c>
      <c r="W20" s="87">
        <v>0</v>
      </c>
      <c r="X20" s="87">
        <v>0.229324062963492</v>
      </c>
      <c r="Y20" s="87">
        <v>1.1771991638380199</v>
      </c>
      <c r="Z20" s="87">
        <v>91.563145197065595</v>
      </c>
      <c r="AA20" s="87">
        <v>11.267476214080499</v>
      </c>
      <c r="AB20" s="87">
        <v>8.5614471443052897E-2</v>
      </c>
      <c r="AC20" s="87">
        <v>1.9670962354218799</v>
      </c>
      <c r="AD20" s="87">
        <v>0</v>
      </c>
      <c r="AE20" s="87">
        <v>0</v>
      </c>
      <c r="AF20" s="87">
        <v>2.0690198191579401</v>
      </c>
      <c r="AG20" s="87">
        <v>2.0690198191579401</v>
      </c>
      <c r="AH20" s="87">
        <v>3.43477190760429</v>
      </c>
      <c r="AI20" s="87">
        <v>1.55783145847021</v>
      </c>
      <c r="AJ20" s="87">
        <v>6.2172342381434799E-2</v>
      </c>
      <c r="AK20" s="87">
        <v>1.63029543027409</v>
      </c>
      <c r="AL20" s="87">
        <v>0.16682649138098599</v>
      </c>
      <c r="AM20" s="87">
        <v>0</v>
      </c>
      <c r="AN20" s="87">
        <v>0.13200368245692501</v>
      </c>
      <c r="AO20" s="87">
        <v>0.25080127068899899</v>
      </c>
      <c r="AP20" s="87">
        <v>0</v>
      </c>
      <c r="AQ20" s="87">
        <v>49.788259846668502</v>
      </c>
      <c r="AR20" s="87">
        <v>386.41166767307601</v>
      </c>
      <c r="AS20" s="87">
        <v>39.499873375331298</v>
      </c>
      <c r="AT20" s="87">
        <v>429.34631295601201</v>
      </c>
      <c r="AU20" s="87">
        <v>0</v>
      </c>
      <c r="AV20" s="87">
        <v>1.9846459536864001</v>
      </c>
      <c r="AW20" s="87">
        <v>0</v>
      </c>
      <c r="AX20" s="87">
        <v>17.3115130086112</v>
      </c>
      <c r="AY20" s="87">
        <v>7.5968841085335397E-3</v>
      </c>
      <c r="AZ20" s="87">
        <v>2.6712920584004299E-3</v>
      </c>
      <c r="BA20" s="87">
        <v>10.049263185568501</v>
      </c>
      <c r="BB20" s="87">
        <v>3.41404197930962E-3</v>
      </c>
      <c r="BC20" s="87">
        <v>0</v>
      </c>
      <c r="BD20" s="87">
        <v>4.9516501816057297E-4</v>
      </c>
      <c r="BE20" s="87">
        <v>14.1634625468674</v>
      </c>
      <c r="BF20" s="87">
        <v>13.030344293148501</v>
      </c>
      <c r="BG20" s="87">
        <v>1.1331182537189199</v>
      </c>
      <c r="BH20" s="87">
        <v>0</v>
      </c>
      <c r="BI20" s="87">
        <v>0</v>
      </c>
      <c r="BJ20" s="87">
        <v>5.3308522748943099E-2</v>
      </c>
      <c r="BK20" s="87">
        <v>0</v>
      </c>
      <c r="BL20" s="87">
        <v>0.57204688834140704</v>
      </c>
      <c r="BM20" s="87">
        <v>0</v>
      </c>
      <c r="BN20" s="87">
        <v>1.48679900240854E-2</v>
      </c>
      <c r="BO20" s="87">
        <v>2.2881877071380101</v>
      </c>
      <c r="BP20" s="87">
        <v>4.2292018269190899E-2</v>
      </c>
      <c r="BQ20" s="87">
        <v>0</v>
      </c>
      <c r="BR20" s="87">
        <v>3.8440493625886599E-2</v>
      </c>
      <c r="BS20" s="87">
        <v>5.2122537233309597E-5</v>
      </c>
      <c r="BT20" s="87">
        <v>29.6790702879787</v>
      </c>
      <c r="BU20" s="87">
        <v>7.2305560789122802</v>
      </c>
      <c r="BV20" s="87">
        <v>0</v>
      </c>
      <c r="BW20" s="87">
        <v>0</v>
      </c>
      <c r="BX20" s="87">
        <v>2.4221449598565399</v>
      </c>
      <c r="BY20" s="87">
        <v>0</v>
      </c>
      <c r="BZ20" s="87">
        <v>0.39537694400833301</v>
      </c>
      <c r="CA20" s="87">
        <v>48.4178077657809</v>
      </c>
      <c r="CB20" s="87">
        <v>3.3668224734885301</v>
      </c>
      <c r="CD20" s="34">
        <f t="shared" si="0"/>
        <v>8.000003269985444E-3</v>
      </c>
      <c r="CE20" s="34">
        <f t="shared" si="8"/>
        <v>1.9247478427785909E-2</v>
      </c>
      <c r="CF20" s="78">
        <f t="shared" si="1"/>
        <v>-8.3019696999995693E-4</v>
      </c>
      <c r="CG20" s="78" t="str">
        <f t="shared" si="2"/>
        <v/>
      </c>
      <c r="CH20" s="78">
        <f t="shared" si="3"/>
        <v>-7.3584664637555666E-4</v>
      </c>
      <c r="CI20" s="78">
        <f t="shared" si="4"/>
        <v>-5.990773710913027E-4</v>
      </c>
      <c r="CJ20" s="78">
        <f t="shared" si="5"/>
        <v>-6.0118653405057685E-4</v>
      </c>
      <c r="CK20" s="78">
        <f t="shared" si="6"/>
        <v>-5.3265021262037591E-4</v>
      </c>
      <c r="CL20" s="78">
        <f t="shared" si="7"/>
        <v>-7.7881900914836993E-4</v>
      </c>
      <c r="CM20" s="49">
        <f t="shared" si="9"/>
        <v>-4.921857879148651E-4</v>
      </c>
      <c r="CN20" s="49">
        <f t="shared" si="10"/>
        <v>-5.5753727821239679E-4</v>
      </c>
      <c r="CO20" s="49">
        <f t="shared" si="11"/>
        <v>8.577102929655981E-4</v>
      </c>
      <c r="CP20" s="49">
        <f t="shared" si="12"/>
        <v>-1.3385680145937848E-3</v>
      </c>
      <c r="CQ20" s="78" t="str">
        <f>IF(N20=0,"",(#REF!-N20)/N20)</f>
        <v/>
      </c>
      <c r="CR20" s="78" t="str">
        <f t="shared" si="13"/>
        <v/>
      </c>
    </row>
    <row r="21" spans="1:96" x14ac:dyDescent="0.25">
      <c r="A21" s="87" t="s">
        <v>20</v>
      </c>
      <c r="B21" s="87">
        <v>940.25647149999998</v>
      </c>
      <c r="C21" s="87"/>
      <c r="D21" s="87">
        <v>4154.9576278000004</v>
      </c>
      <c r="E21" s="87">
        <v>129.42845879000001</v>
      </c>
      <c r="F21" s="87">
        <v>119.07426201</v>
      </c>
      <c r="G21" s="87">
        <v>236.18065281</v>
      </c>
      <c r="H21" s="87">
        <v>614.23054316000002</v>
      </c>
      <c r="I21" s="87"/>
      <c r="J21" s="87"/>
      <c r="K21" s="87"/>
      <c r="L21" s="87"/>
      <c r="M21" s="87"/>
      <c r="N21" s="28"/>
      <c r="O21" s="28"/>
      <c r="P21" s="87"/>
      <c r="Q21" s="86" t="s">
        <v>20</v>
      </c>
      <c r="R21" s="86">
        <v>0</v>
      </c>
      <c r="S21" s="87">
        <v>16.223463247311699</v>
      </c>
      <c r="T21" s="87">
        <v>6.0047592369027898</v>
      </c>
      <c r="U21" s="87">
        <v>6.0047592369027898</v>
      </c>
      <c r="V21" s="87">
        <v>47.707640462987101</v>
      </c>
      <c r="W21" s="87">
        <v>0</v>
      </c>
      <c r="X21" s="87">
        <v>2.9085833492620199</v>
      </c>
      <c r="Y21" s="87">
        <v>14.930766593731301</v>
      </c>
      <c r="Z21" s="87">
        <v>940.07713107249299</v>
      </c>
      <c r="AA21" s="87">
        <v>142.90874316927901</v>
      </c>
      <c r="AB21" s="87">
        <v>1.08587297552036</v>
      </c>
      <c r="AC21" s="87">
        <v>24.9492268692408</v>
      </c>
      <c r="AD21" s="87">
        <v>0</v>
      </c>
      <c r="AE21" s="87">
        <v>0</v>
      </c>
      <c r="AF21" s="87">
        <v>26.2419327627623</v>
      </c>
      <c r="AG21" s="87">
        <v>26.2419327627623</v>
      </c>
      <c r="AH21" s="87">
        <v>33.2339480013448</v>
      </c>
      <c r="AI21" s="87">
        <v>19.758422752546601</v>
      </c>
      <c r="AJ21" s="87">
        <v>0.788550661698186</v>
      </c>
      <c r="AK21" s="87">
        <v>20.6775002507365</v>
      </c>
      <c r="AL21" s="87">
        <v>2.1159121285761899</v>
      </c>
      <c r="AM21" s="87">
        <v>0</v>
      </c>
      <c r="AN21" s="87">
        <v>1.6742420871874799</v>
      </c>
      <c r="AO21" s="87">
        <v>2.2913843711481099</v>
      </c>
      <c r="AP21" s="87">
        <v>0</v>
      </c>
      <c r="AQ21" s="87">
        <v>631.47902284539498</v>
      </c>
      <c r="AR21" s="87">
        <v>3738.8183038123402</v>
      </c>
      <c r="AS21" s="87">
        <v>382.19039435881302</v>
      </c>
      <c r="AT21" s="87">
        <v>4154.2426461724999</v>
      </c>
      <c r="AU21" s="87">
        <v>0</v>
      </c>
      <c r="AV21" s="87">
        <v>25.171826497864199</v>
      </c>
      <c r="AW21" s="87">
        <v>0</v>
      </c>
      <c r="AX21" s="87">
        <v>219.567162714651</v>
      </c>
      <c r="AY21" s="87">
        <v>6.9407127443685601E-2</v>
      </c>
      <c r="AZ21" s="87">
        <v>2.44055851463593E-2</v>
      </c>
      <c r="BA21" s="87">
        <v>91.812629516581495</v>
      </c>
      <c r="BB21" s="87">
        <v>3.1191538914333801E-2</v>
      </c>
      <c r="BC21" s="87">
        <v>0</v>
      </c>
      <c r="BD21" s="87">
        <v>4.5239596851799702E-3</v>
      </c>
      <c r="BE21" s="87">
        <v>129.40079524680201</v>
      </c>
      <c r="BF21" s="87">
        <v>119.048551098475</v>
      </c>
      <c r="BG21" s="87">
        <v>10.3522441483269</v>
      </c>
      <c r="BH21" s="87">
        <v>0</v>
      </c>
      <c r="BI21" s="87">
        <v>0</v>
      </c>
      <c r="BJ21" s="87">
        <v>0.48703997993793902</v>
      </c>
      <c r="BK21" s="87">
        <v>0</v>
      </c>
      <c r="BL21" s="87">
        <v>5.2263660510259697</v>
      </c>
      <c r="BM21" s="87">
        <v>0</v>
      </c>
      <c r="BN21" s="87">
        <v>0.13583805714380101</v>
      </c>
      <c r="BO21" s="87">
        <v>20.905470903288698</v>
      </c>
      <c r="BP21" s="87">
        <v>0.53640257464489804</v>
      </c>
      <c r="BQ21" s="87">
        <v>0</v>
      </c>
      <c r="BR21" s="87">
        <v>0.35120217353681898</v>
      </c>
      <c r="BS21" s="87">
        <v>4.7620577125944498E-4</v>
      </c>
      <c r="BT21" s="87">
        <v>236.13835765273899</v>
      </c>
      <c r="BU21" s="87">
        <v>91.707176614662899</v>
      </c>
      <c r="BV21" s="87">
        <v>0</v>
      </c>
      <c r="BW21" s="87">
        <v>0</v>
      </c>
      <c r="BX21" s="87">
        <v>30.720802164079799</v>
      </c>
      <c r="BY21" s="87">
        <v>0</v>
      </c>
      <c r="BZ21" s="87">
        <v>5.0146818207080104</v>
      </c>
      <c r="CA21" s="87">
        <v>614.09717310140695</v>
      </c>
      <c r="CB21" s="87">
        <v>42.702401802141203</v>
      </c>
      <c r="CD21" s="34">
        <f t="shared" si="0"/>
        <v>8.0000016445752886E-3</v>
      </c>
      <c r="CE21" s="34">
        <f t="shared" si="8"/>
        <v>1.9247478024765834E-2</v>
      </c>
      <c r="CF21" s="78">
        <f t="shared" si="1"/>
        <v>-1.9073564813745192E-4</v>
      </c>
      <c r="CG21" s="78" t="str">
        <f t="shared" si="2"/>
        <v/>
      </c>
      <c r="CH21" s="78">
        <f t="shared" si="3"/>
        <v>-1.7207916218367464E-4</v>
      </c>
      <c r="CI21" s="78">
        <f t="shared" si="4"/>
        <v>-2.1373617098297652E-4</v>
      </c>
      <c r="CJ21" s="78">
        <f t="shared" si="5"/>
        <v>-2.159233329771703E-4</v>
      </c>
      <c r="CK21" s="78">
        <f t="shared" si="6"/>
        <v>-1.7907968649334707E-4</v>
      </c>
      <c r="CL21" s="78">
        <f t="shared" si="7"/>
        <v>-2.1713355038798754E-4</v>
      </c>
      <c r="CM21" s="49">
        <f t="shared" si="9"/>
        <v>-4.9160266528427813E-4</v>
      </c>
      <c r="CN21" s="49">
        <f t="shared" si="10"/>
        <v>-5.5774532277763373E-4</v>
      </c>
      <c r="CO21" s="49">
        <f t="shared" si="11"/>
        <v>8.5584645392913588E-4</v>
      </c>
      <c r="CP21" s="49">
        <f t="shared" si="12"/>
        <v>-1.3380346387093143E-3</v>
      </c>
      <c r="CQ21" s="78" t="str">
        <f>IF(N21=0,"",(#REF!-N21)/N21)</f>
        <v/>
      </c>
      <c r="CR21" s="78" t="str">
        <f t="shared" si="13"/>
        <v/>
      </c>
    </row>
    <row r="22" spans="1:96" x14ac:dyDescent="0.25">
      <c r="A22" s="87" t="s">
        <v>21</v>
      </c>
      <c r="B22" s="87">
        <v>216.90294800999999</v>
      </c>
      <c r="C22" s="87"/>
      <c r="D22" s="87">
        <v>978.02263986000003</v>
      </c>
      <c r="E22" s="87">
        <v>35.627871929999998</v>
      </c>
      <c r="F22" s="87">
        <v>32.777674173999998</v>
      </c>
      <c r="G22" s="87">
        <v>72.556432169999994</v>
      </c>
      <c r="H22" s="87">
        <v>133.21127311999999</v>
      </c>
      <c r="I22" s="87"/>
      <c r="J22" s="87"/>
      <c r="K22" s="87"/>
      <c r="L22" s="87"/>
      <c r="M22" s="87"/>
      <c r="N22" s="28"/>
      <c r="O22" s="28"/>
      <c r="P22" s="87"/>
      <c r="Q22" s="86" t="s">
        <v>129</v>
      </c>
      <c r="R22" s="86">
        <v>0</v>
      </c>
      <c r="S22" s="87">
        <v>3.5192282264702701</v>
      </c>
      <c r="T22" s="87">
        <v>1.30256578478228</v>
      </c>
      <c r="U22" s="87">
        <v>1.30256578478228</v>
      </c>
      <c r="V22" s="87">
        <v>10.3488497120868</v>
      </c>
      <c r="W22" s="87">
        <v>0</v>
      </c>
      <c r="X22" s="87">
        <v>0.630936033990386</v>
      </c>
      <c r="Y22" s="87">
        <v>3.23881573420931</v>
      </c>
      <c r="Z22" s="87">
        <v>216.90289796546401</v>
      </c>
      <c r="AA22" s="87">
        <v>31.000073501421301</v>
      </c>
      <c r="AB22" s="87">
        <v>0.23555001680361401</v>
      </c>
      <c r="AC22" s="87">
        <v>5.4120356822994102</v>
      </c>
      <c r="AD22" s="87">
        <v>0</v>
      </c>
      <c r="AE22" s="87">
        <v>0</v>
      </c>
      <c r="AF22" s="87">
        <v>5.69245488910052</v>
      </c>
      <c r="AG22" s="87">
        <v>5.69245488910052</v>
      </c>
      <c r="AH22" s="87">
        <v>7.8241756723931699</v>
      </c>
      <c r="AI22" s="87">
        <v>4.28603909833154</v>
      </c>
      <c r="AJ22" s="87">
        <v>0.171054153173056</v>
      </c>
      <c r="AK22" s="87">
        <v>4.4854051195051801</v>
      </c>
      <c r="AL22" s="87">
        <v>0.45898768718151101</v>
      </c>
      <c r="AM22" s="87">
        <v>0</v>
      </c>
      <c r="AN22" s="87">
        <v>0.36318067257686798</v>
      </c>
      <c r="AO22" s="87">
        <v>0.63087171694968402</v>
      </c>
      <c r="AP22" s="87">
        <v>0</v>
      </c>
      <c r="AQ22" s="87">
        <v>136.98173268076499</v>
      </c>
      <c r="AR22" s="87">
        <v>880.22024044268801</v>
      </c>
      <c r="AS22" s="87">
        <v>89.978062844072497</v>
      </c>
      <c r="AT22" s="87">
        <v>978.02247895915298</v>
      </c>
      <c r="AU22" s="87">
        <v>0</v>
      </c>
      <c r="AV22" s="87">
        <v>5.46032401313128</v>
      </c>
      <c r="AW22" s="87">
        <v>0</v>
      </c>
      <c r="AX22" s="87">
        <v>47.628985144526197</v>
      </c>
      <c r="AY22" s="87">
        <v>1.9109380359022599E-2</v>
      </c>
      <c r="AZ22" s="87">
        <v>6.7194207333674998E-3</v>
      </c>
      <c r="BA22" s="87">
        <v>25.278136351460802</v>
      </c>
      <c r="BB22" s="87">
        <v>8.5877463891047504E-3</v>
      </c>
      <c r="BC22" s="87">
        <v>0</v>
      </c>
      <c r="BD22" s="87">
        <v>1.24555246394065E-3</v>
      </c>
      <c r="BE22" s="87">
        <v>35.627008299526899</v>
      </c>
      <c r="BF22" s="87">
        <v>32.776813814719503</v>
      </c>
      <c r="BG22" s="87">
        <v>2.8501944848073899</v>
      </c>
      <c r="BH22" s="87">
        <v>0</v>
      </c>
      <c r="BI22" s="87">
        <v>0</v>
      </c>
      <c r="BJ22" s="87">
        <v>0.13409340685747601</v>
      </c>
      <c r="BK22" s="87">
        <v>0</v>
      </c>
      <c r="BL22" s="87">
        <v>1.43893960912052</v>
      </c>
      <c r="BM22" s="87">
        <v>0</v>
      </c>
      <c r="BN22" s="87">
        <v>3.7399332361095002E-2</v>
      </c>
      <c r="BO22" s="87">
        <v>5.7557577524981101</v>
      </c>
      <c r="BP22" s="87">
        <v>0.116357513623354</v>
      </c>
      <c r="BQ22" s="87">
        <v>0</v>
      </c>
      <c r="BR22" s="87">
        <v>9.6694151038652504E-2</v>
      </c>
      <c r="BS22" s="87">
        <v>1.31111437380468E-4</v>
      </c>
      <c r="BT22" s="87">
        <v>72.556400903454005</v>
      </c>
      <c r="BU22" s="87">
        <v>19.893319428799899</v>
      </c>
      <c r="BV22" s="87">
        <v>0</v>
      </c>
      <c r="BW22" s="87">
        <v>0</v>
      </c>
      <c r="BX22" s="87">
        <v>6.6640161651982099</v>
      </c>
      <c r="BY22" s="87">
        <v>0</v>
      </c>
      <c r="BZ22" s="87">
        <v>1.08779509649147</v>
      </c>
      <c r="CA22" s="87">
        <v>133.21123048881901</v>
      </c>
      <c r="CB22" s="87">
        <v>9.2630931476697107</v>
      </c>
      <c r="CD22" s="34">
        <f t="shared" si="0"/>
        <v>7.9999957472551564E-3</v>
      </c>
      <c r="CE22" s="34">
        <f t="shared" si="8"/>
        <v>1.924749978798642E-2</v>
      </c>
      <c r="CF22" s="78">
        <f t="shared" si="1"/>
        <v>-2.3072317108197908E-7</v>
      </c>
      <c r="CG22" s="78" t="str">
        <f t="shared" si="2"/>
        <v/>
      </c>
      <c r="CH22" s="78">
        <f t="shared" si="3"/>
        <v>-1.645164850913812E-7</v>
      </c>
      <c r="CI22" s="78">
        <f t="shared" si="4"/>
        <v>-2.4240304747790572E-5</v>
      </c>
      <c r="CJ22" s="78">
        <f t="shared" si="5"/>
        <v>-2.6248332200977393E-5</v>
      </c>
      <c r="CK22" s="78">
        <f t="shared" si="6"/>
        <v>-4.3092728037496157E-7</v>
      </c>
      <c r="CL22" s="78">
        <f t="shared" si="7"/>
        <v>-3.200268263804645E-7</v>
      </c>
      <c r="CM22" s="49">
        <f t="shared" si="9"/>
        <v>-4.9085359569653775E-4</v>
      </c>
      <c r="CN22" s="49">
        <f t="shared" si="10"/>
        <v>-5.5757005401422437E-4</v>
      </c>
      <c r="CO22" s="49">
        <f t="shared" si="11"/>
        <v>8.5593282516716073E-4</v>
      </c>
      <c r="CP22" s="49">
        <f t="shared" si="12"/>
        <v>-1.3363519730703222E-3</v>
      </c>
      <c r="CQ22" s="78" t="str">
        <f>IF(N22=0,"",(#REF!-N22)/N22)</f>
        <v/>
      </c>
      <c r="CR22" s="78" t="str">
        <f t="shared" si="13"/>
        <v/>
      </c>
    </row>
    <row r="23" spans="1:96" x14ac:dyDescent="0.25">
      <c r="A23" s="87" t="s">
        <v>22</v>
      </c>
      <c r="B23" s="87">
        <v>661.94265170000006</v>
      </c>
      <c r="C23" s="87"/>
      <c r="D23" s="87">
        <v>6530.2905037999999</v>
      </c>
      <c r="E23" s="87">
        <v>111.46154718</v>
      </c>
      <c r="F23" s="87">
        <v>102.54453687</v>
      </c>
      <c r="G23" s="87">
        <v>249.60922690999999</v>
      </c>
      <c r="H23" s="87">
        <v>327.77993068000001</v>
      </c>
      <c r="I23" s="87"/>
      <c r="J23" s="87"/>
      <c r="K23" s="87"/>
      <c r="L23" s="87"/>
      <c r="M23" s="87"/>
      <c r="N23" s="28"/>
      <c r="O23" s="28"/>
      <c r="P23" s="87"/>
      <c r="Q23" s="86" t="s">
        <v>22</v>
      </c>
      <c r="R23" s="86">
        <v>0</v>
      </c>
      <c r="S23" s="87">
        <v>8.6594215642556396</v>
      </c>
      <c r="T23" s="87">
        <v>3.20509491252959</v>
      </c>
      <c r="U23" s="87">
        <v>3.20509491252959</v>
      </c>
      <c r="V23" s="87">
        <v>25.464390063259899</v>
      </c>
      <c r="W23" s="87">
        <v>0</v>
      </c>
      <c r="X23" s="87">
        <v>1.5524819054622601</v>
      </c>
      <c r="Y23" s="87">
        <v>7.96942308628934</v>
      </c>
      <c r="Z23" s="87">
        <v>661.94236467534097</v>
      </c>
      <c r="AA23" s="87">
        <v>76.278795521890501</v>
      </c>
      <c r="AB23" s="87">
        <v>0.57959420305610498</v>
      </c>
      <c r="AC23" s="87">
        <v>13.316873001161399</v>
      </c>
      <c r="AD23" s="87">
        <v>0</v>
      </c>
      <c r="AE23" s="87">
        <v>0</v>
      </c>
      <c r="AF23" s="87">
        <v>14.0068684632145</v>
      </c>
      <c r="AG23" s="87">
        <v>14.0068684632145</v>
      </c>
      <c r="AH23" s="87">
        <v>52.242305755099501</v>
      </c>
      <c r="AI23" s="87">
        <v>10.5462260994108</v>
      </c>
      <c r="AJ23" s="87">
        <v>0.42089585039320998</v>
      </c>
      <c r="AK23" s="87">
        <v>11.036797805798599</v>
      </c>
      <c r="AL23" s="87">
        <v>1.1293872117452299</v>
      </c>
      <c r="AM23" s="87">
        <v>0</v>
      </c>
      <c r="AN23" s="87">
        <v>0.89364144683376801</v>
      </c>
      <c r="AO23" s="87">
        <v>1.9736740622033999</v>
      </c>
      <c r="AP23" s="87">
        <v>0</v>
      </c>
      <c r="AQ23" s="87">
        <v>337.05752222644702</v>
      </c>
      <c r="AR23" s="87">
        <v>5877.2590484600096</v>
      </c>
      <c r="AS23" s="87">
        <v>600.786665391513</v>
      </c>
      <c r="AT23" s="87">
        <v>6530.2880196066199</v>
      </c>
      <c r="AU23" s="87">
        <v>0</v>
      </c>
      <c r="AV23" s="87">
        <v>13.435698226584901</v>
      </c>
      <c r="AW23" s="87">
        <v>0</v>
      </c>
      <c r="AX23" s="87">
        <v>117.195933242742</v>
      </c>
      <c r="AY23" s="87">
        <v>5.9783458170053497E-2</v>
      </c>
      <c r="AZ23" s="87">
        <v>2.1021629340211699E-2</v>
      </c>
      <c r="BA23" s="87">
        <v>79.082319165330006</v>
      </c>
      <c r="BB23" s="87">
        <v>2.6866650895903201E-2</v>
      </c>
      <c r="BC23" s="87">
        <v>0</v>
      </c>
      <c r="BD23" s="87">
        <v>3.8966890374069201E-3</v>
      </c>
      <c r="BE23" s="87">
        <v>111.458858700269</v>
      </c>
      <c r="BF23" s="87">
        <v>102.541843532801</v>
      </c>
      <c r="BG23" s="87">
        <v>8.9170151674686</v>
      </c>
      <c r="BH23" s="87">
        <v>0</v>
      </c>
      <c r="BI23" s="87">
        <v>0</v>
      </c>
      <c r="BJ23" s="87">
        <v>0.41950975309336003</v>
      </c>
      <c r="BK23" s="87">
        <v>0</v>
      </c>
      <c r="BL23" s="87">
        <v>4.5017037077332596</v>
      </c>
      <c r="BM23" s="87">
        <v>0</v>
      </c>
      <c r="BN23" s="87">
        <v>0.11700330734084</v>
      </c>
      <c r="BO23" s="87">
        <v>18.006822569927799</v>
      </c>
      <c r="BP23" s="87">
        <v>0.28630938045366</v>
      </c>
      <c r="BQ23" s="87">
        <v>0</v>
      </c>
      <c r="BR23" s="87">
        <v>0.30250642485270302</v>
      </c>
      <c r="BS23" s="87">
        <v>4.1017707966952701E-4</v>
      </c>
      <c r="BT23" s="87">
        <v>249.60903821645999</v>
      </c>
      <c r="BU23" s="87">
        <v>48.949520309640697</v>
      </c>
      <c r="BV23" s="87">
        <v>0</v>
      </c>
      <c r="BW23" s="87">
        <v>0</v>
      </c>
      <c r="BX23" s="87">
        <v>16.3975024429215</v>
      </c>
      <c r="BY23" s="87">
        <v>0</v>
      </c>
      <c r="BZ23" s="87">
        <v>2.67663097387813</v>
      </c>
      <c r="CA23" s="87">
        <v>327.77983039732698</v>
      </c>
      <c r="CB23" s="87">
        <v>22.792778722993301</v>
      </c>
      <c r="CD23" s="34">
        <f t="shared" si="0"/>
        <v>8.0000002447436526E-3</v>
      </c>
      <c r="CE23" s="34">
        <f t="shared" si="8"/>
        <v>1.9247499305705993E-2</v>
      </c>
      <c r="CF23" s="78">
        <f t="shared" si="1"/>
        <v>-4.3360955567710978E-7</v>
      </c>
      <c r="CG23" s="78" t="str">
        <f t="shared" si="2"/>
        <v/>
      </c>
      <c r="CH23" s="78">
        <f t="shared" si="3"/>
        <v>-3.8041085287034734E-7</v>
      </c>
      <c r="CI23" s="78">
        <f t="shared" si="4"/>
        <v>-2.4120244147070741E-5</v>
      </c>
      <c r="CJ23" s="78">
        <f t="shared" si="5"/>
        <v>-2.6265048155806654E-5</v>
      </c>
      <c r="CK23" s="78">
        <f t="shared" si="6"/>
        <v>-7.5595578870430363E-7</v>
      </c>
      <c r="CL23" s="78">
        <f t="shared" si="7"/>
        <v>-3.0594512856041179E-7</v>
      </c>
      <c r="CM23" s="49">
        <f t="shared" si="9"/>
        <v>-4.9121618619332545E-4</v>
      </c>
      <c r="CN23" s="49">
        <f t="shared" si="10"/>
        <v>-5.5796283049666196E-4</v>
      </c>
      <c r="CO23" s="49">
        <f t="shared" si="11"/>
        <v>8.5608579929894498E-4</v>
      </c>
      <c r="CP23" s="49">
        <f t="shared" si="12"/>
        <v>-1.3382186463294012E-3</v>
      </c>
      <c r="CQ23" s="78" t="str">
        <f>IF(N23=0,"",(#REF!-N23)/N23)</f>
        <v/>
      </c>
      <c r="CR23" s="78" t="str">
        <f t="shared" si="13"/>
        <v/>
      </c>
    </row>
    <row r="24" spans="1:96" x14ac:dyDescent="0.25">
      <c r="A24" s="87" t="s">
        <v>23</v>
      </c>
      <c r="B24" s="87">
        <v>83.275850480000003</v>
      </c>
      <c r="C24" s="87"/>
      <c r="D24" s="87">
        <v>688.10752680999997</v>
      </c>
      <c r="E24" s="87">
        <v>13.469466945000001</v>
      </c>
      <c r="F24" s="87">
        <v>12.391912788000001</v>
      </c>
      <c r="G24" s="87">
        <v>25.841211219000002</v>
      </c>
      <c r="H24" s="87">
        <v>55.490613998999997</v>
      </c>
      <c r="I24" s="87"/>
      <c r="J24" s="87"/>
      <c r="K24" s="87"/>
      <c r="L24" s="87"/>
      <c r="M24" s="87"/>
      <c r="N24" s="28"/>
      <c r="O24" s="28"/>
      <c r="P24" s="87"/>
      <c r="Q24" s="86" t="s">
        <v>23</v>
      </c>
      <c r="R24" s="86">
        <v>0</v>
      </c>
      <c r="S24" s="87">
        <v>1.4659735828693099</v>
      </c>
      <c r="T24" s="87">
        <v>0.54259813149604297</v>
      </c>
      <c r="U24" s="87">
        <v>0.54259813149604297</v>
      </c>
      <c r="V24" s="87">
        <v>4.31093063719638</v>
      </c>
      <c r="W24" s="87">
        <v>0</v>
      </c>
      <c r="X24" s="87">
        <v>0.26282329787334202</v>
      </c>
      <c r="Y24" s="87">
        <v>1.3491624631533801</v>
      </c>
      <c r="Z24" s="87">
        <v>83.275821544668403</v>
      </c>
      <c r="AA24" s="87">
        <v>12.913400867752699</v>
      </c>
      <c r="AB24" s="87">
        <v>9.8120903194034298E-2</v>
      </c>
      <c r="AC24" s="87">
        <v>2.25444137219431</v>
      </c>
      <c r="AD24" s="87">
        <v>0</v>
      </c>
      <c r="AE24" s="87">
        <v>0</v>
      </c>
      <c r="AF24" s="87">
        <v>2.3712521680958099</v>
      </c>
      <c r="AG24" s="87">
        <v>2.3712521680958099</v>
      </c>
      <c r="AH24" s="87">
        <v>5.5048603901078597</v>
      </c>
      <c r="AI24" s="87">
        <v>1.78539493400133</v>
      </c>
      <c r="AJ24" s="87">
        <v>7.1254481401700806E-2</v>
      </c>
      <c r="AK24" s="87">
        <v>1.8684463052136999</v>
      </c>
      <c r="AL24" s="87">
        <v>0.19119627995149799</v>
      </c>
      <c r="AM24" s="87">
        <v>0</v>
      </c>
      <c r="AN24" s="87">
        <v>0.15128651764210499</v>
      </c>
      <c r="AO24" s="87">
        <v>0.23850727062286001</v>
      </c>
      <c r="AP24" s="87">
        <v>0</v>
      </c>
      <c r="AQ24" s="87">
        <v>57.0612447516217</v>
      </c>
      <c r="AR24" s="87">
        <v>619.29661647844705</v>
      </c>
      <c r="AS24" s="87">
        <v>63.305841536180601</v>
      </c>
      <c r="AT24" s="87">
        <v>688.107318404735</v>
      </c>
      <c r="AU24" s="87">
        <v>0</v>
      </c>
      <c r="AV24" s="87">
        <v>2.27455550495764</v>
      </c>
      <c r="AW24" s="87">
        <v>0</v>
      </c>
      <c r="AX24" s="87">
        <v>19.840361010135702</v>
      </c>
      <c r="AY24" s="87">
        <v>7.2244822500372001E-3</v>
      </c>
      <c r="AZ24" s="87">
        <v>2.5403416392466801E-3</v>
      </c>
      <c r="BA24" s="87">
        <v>9.5566414479957196</v>
      </c>
      <c r="BB24" s="87">
        <v>3.2466790015266999E-3</v>
      </c>
      <c r="BC24" s="87">
        <v>0</v>
      </c>
      <c r="BD24" s="87">
        <v>4.7089349581397398E-4</v>
      </c>
      <c r="BE24" s="87">
        <v>13.4691390889917</v>
      </c>
      <c r="BF24" s="87">
        <v>12.391588979918</v>
      </c>
      <c r="BG24" s="87">
        <v>1.0775501090736701</v>
      </c>
      <c r="BH24" s="87">
        <v>0</v>
      </c>
      <c r="BI24" s="87">
        <v>0</v>
      </c>
      <c r="BJ24" s="87">
        <v>5.0695356404702401E-2</v>
      </c>
      <c r="BK24" s="87">
        <v>0</v>
      </c>
      <c r="BL24" s="87">
        <v>0.54400507900813999</v>
      </c>
      <c r="BM24" s="87">
        <v>0</v>
      </c>
      <c r="BN24" s="87">
        <v>1.41391508898405E-2</v>
      </c>
      <c r="BO24" s="87">
        <v>2.1760198603371901</v>
      </c>
      <c r="BP24" s="87">
        <v>4.8469953394097098E-2</v>
      </c>
      <c r="BQ24" s="87">
        <v>0</v>
      </c>
      <c r="BR24" s="87">
        <v>3.6556120857377403E-2</v>
      </c>
      <c r="BS24" s="87">
        <v>4.9568038492699903E-5</v>
      </c>
      <c r="BT24" s="87">
        <v>25.841195515357899</v>
      </c>
      <c r="BU24" s="87">
        <v>8.2867725130557606</v>
      </c>
      <c r="BV24" s="87">
        <v>0</v>
      </c>
      <c r="BW24" s="87">
        <v>0</v>
      </c>
      <c r="BX24" s="87">
        <v>2.7759684722644198</v>
      </c>
      <c r="BY24" s="87">
        <v>0</v>
      </c>
      <c r="BZ24" s="87">
        <v>0.453132797870335</v>
      </c>
      <c r="CA24" s="87">
        <v>55.490602875929298</v>
      </c>
      <c r="CB24" s="87">
        <v>3.8586407543119599</v>
      </c>
      <c r="CD24" s="34">
        <f t="shared" si="0"/>
        <v>8.0000026781723299E-3</v>
      </c>
      <c r="CE24" s="34">
        <f t="shared" si="8"/>
        <v>1.9247513051747323E-2</v>
      </c>
      <c r="CF24" s="78">
        <f t="shared" si="1"/>
        <v>-3.4746365762003865E-7</v>
      </c>
      <c r="CG24" s="78" t="str">
        <f t="shared" si="2"/>
        <v/>
      </c>
      <c r="CH24" s="78">
        <f t="shared" si="3"/>
        <v>-3.0286729450094205E-7</v>
      </c>
      <c r="CI24" s="78">
        <f t="shared" si="4"/>
        <v>-2.4340681753764628E-5</v>
      </c>
      <c r="CJ24" s="78">
        <f t="shared" si="5"/>
        <v>-2.6130597232312008E-5</v>
      </c>
      <c r="CK24" s="78">
        <f t="shared" si="6"/>
        <v>-6.0769760245185545E-7</v>
      </c>
      <c r="CL24" s="78">
        <f t="shared" si="7"/>
        <v>-2.0044958773335904E-7</v>
      </c>
      <c r="CM24" s="49">
        <f t="shared" si="9"/>
        <v>-4.9079725388361895E-4</v>
      </c>
      <c r="CN24" s="49">
        <f t="shared" si="10"/>
        <v>-5.5774108862677513E-4</v>
      </c>
      <c r="CO24" s="49">
        <f t="shared" si="11"/>
        <v>8.548728732496203E-4</v>
      </c>
      <c r="CP24" s="49">
        <f t="shared" si="12"/>
        <v>-1.3388942175583309E-3</v>
      </c>
      <c r="CQ24" s="78" t="str">
        <f>IF(N24=0,"",(#REF!-N24)/N24)</f>
        <v/>
      </c>
      <c r="CR24" s="78" t="str">
        <f t="shared" si="13"/>
        <v/>
      </c>
    </row>
    <row r="25" spans="1:96" x14ac:dyDescent="0.25">
      <c r="A25" s="87" t="s">
        <v>24</v>
      </c>
      <c r="B25" s="87">
        <v>95.029173146000005</v>
      </c>
      <c r="C25" s="87"/>
      <c r="D25" s="87">
        <v>452.60654245000001</v>
      </c>
      <c r="E25" s="87">
        <v>17.556193187000002</v>
      </c>
      <c r="F25" s="87">
        <v>16.151684857999999</v>
      </c>
      <c r="G25" s="87">
        <v>38.651246950000001</v>
      </c>
      <c r="H25" s="87">
        <v>53.101250002999997</v>
      </c>
      <c r="I25" s="87"/>
      <c r="J25" s="87"/>
      <c r="K25" s="87"/>
      <c r="L25" s="87"/>
      <c r="M25" s="87"/>
      <c r="N25" s="28"/>
      <c r="O25" s="28"/>
      <c r="P25" s="87"/>
      <c r="Q25" s="86" t="s">
        <v>24</v>
      </c>
      <c r="R25" s="86">
        <v>0</v>
      </c>
      <c r="S25" s="87">
        <v>1.4028041682044801</v>
      </c>
      <c r="T25" s="87">
        <v>0.51921713580428197</v>
      </c>
      <c r="U25" s="87">
        <v>0.51921713580428197</v>
      </c>
      <c r="V25" s="87">
        <v>4.1251689138047896</v>
      </c>
      <c r="W25" s="87">
        <v>0</v>
      </c>
      <c r="X25" s="87">
        <v>0.251498274671069</v>
      </c>
      <c r="Y25" s="87">
        <v>1.2910251789493801</v>
      </c>
      <c r="Z25" s="87">
        <v>95.024585034805398</v>
      </c>
      <c r="AA25" s="87">
        <v>12.3569739381256</v>
      </c>
      <c r="AB25" s="87">
        <v>9.3892724865027394E-2</v>
      </c>
      <c r="AC25" s="87">
        <v>2.1573011548950798</v>
      </c>
      <c r="AD25" s="87">
        <v>0</v>
      </c>
      <c r="AE25" s="87">
        <v>0</v>
      </c>
      <c r="AF25" s="87">
        <v>2.2690763960219802</v>
      </c>
      <c r="AG25" s="87">
        <v>2.2690763960219802</v>
      </c>
      <c r="AH25" s="87">
        <v>3.6206566762016501</v>
      </c>
      <c r="AI25" s="87">
        <v>1.7084639376387301</v>
      </c>
      <c r="AJ25" s="87">
        <v>6.8184010681136706E-2</v>
      </c>
      <c r="AK25" s="87">
        <v>1.7879329626264899</v>
      </c>
      <c r="AL25" s="87">
        <v>0.18295739014974899</v>
      </c>
      <c r="AM25" s="87">
        <v>0</v>
      </c>
      <c r="AN25" s="87">
        <v>0.14476771601178501</v>
      </c>
      <c r="AO25" s="87">
        <v>0.31085497745222801</v>
      </c>
      <c r="AP25" s="87">
        <v>0</v>
      </c>
      <c r="AQ25" s="87">
        <v>54.602438752845302</v>
      </c>
      <c r="AR25" s="87">
        <v>407.32391316434899</v>
      </c>
      <c r="AS25" s="87">
        <v>41.637586089276098</v>
      </c>
      <c r="AT25" s="87">
        <v>452.582155929826</v>
      </c>
      <c r="AU25" s="87">
        <v>0</v>
      </c>
      <c r="AV25" s="87">
        <v>2.1765458718122499</v>
      </c>
      <c r="AW25" s="87">
        <v>0</v>
      </c>
      <c r="AX25" s="87">
        <v>18.9854258281783</v>
      </c>
      <c r="AY25" s="87">
        <v>9.4159276002138397E-3</v>
      </c>
      <c r="AZ25" s="87">
        <v>3.3109182768674499E-3</v>
      </c>
      <c r="BA25" s="87">
        <v>12.455518379382299</v>
      </c>
      <c r="BB25" s="87">
        <v>4.2315207669879904E-3</v>
      </c>
      <c r="BC25" s="87">
        <v>0</v>
      </c>
      <c r="BD25" s="87">
        <v>6.1373107061955302E-4</v>
      </c>
      <c r="BE25" s="87">
        <v>17.554841809610799</v>
      </c>
      <c r="BF25" s="87">
        <v>16.1504072463188</v>
      </c>
      <c r="BG25" s="87">
        <v>1.4044345632919399</v>
      </c>
      <c r="BH25" s="87">
        <v>0</v>
      </c>
      <c r="BI25" s="87">
        <v>0</v>
      </c>
      <c r="BJ25" s="87">
        <v>6.6073015206380203E-2</v>
      </c>
      <c r="BK25" s="87">
        <v>0</v>
      </c>
      <c r="BL25" s="87">
        <v>0.70902101699212405</v>
      </c>
      <c r="BM25" s="87">
        <v>0</v>
      </c>
      <c r="BN25" s="87">
        <v>1.8428101908651399E-2</v>
      </c>
      <c r="BO25" s="87">
        <v>2.8360851872550699</v>
      </c>
      <c r="BP25" s="87">
        <v>4.63813980493945E-2</v>
      </c>
      <c r="BQ25" s="87">
        <v>0</v>
      </c>
      <c r="BR25" s="87">
        <v>4.76448446237537E-2</v>
      </c>
      <c r="BS25" s="87">
        <v>6.4603235833925798E-5</v>
      </c>
      <c r="BT25" s="87">
        <v>38.649054065047302</v>
      </c>
      <c r="BU25" s="87">
        <v>7.9296909482279698</v>
      </c>
      <c r="BV25" s="87">
        <v>0</v>
      </c>
      <c r="BW25" s="87">
        <v>0</v>
      </c>
      <c r="BX25" s="87">
        <v>2.6563503611189798</v>
      </c>
      <c r="BY25" s="87">
        <v>0</v>
      </c>
      <c r="BZ25" s="87">
        <v>0.43360703747151902</v>
      </c>
      <c r="CA25" s="87">
        <v>53.099473712638499</v>
      </c>
      <c r="CB25" s="87">
        <v>3.6923683784558801</v>
      </c>
      <c r="CD25" s="34">
        <f t="shared" si="0"/>
        <v>7.9999987378270437E-3</v>
      </c>
      <c r="CE25" s="34">
        <f t="shared" si="8"/>
        <v>1.9247500865532782E-2</v>
      </c>
      <c r="CF25" s="78">
        <f t="shared" si="1"/>
        <v>-4.8281080879850425E-5</v>
      </c>
      <c r="CG25" s="78" t="str">
        <f t="shared" si="2"/>
        <v/>
      </c>
      <c r="CH25" s="78">
        <f t="shared" si="3"/>
        <v>-5.3880176017780408E-5</v>
      </c>
      <c r="CI25" s="78">
        <f t="shared" si="4"/>
        <v>-7.6974397285789727E-5</v>
      </c>
      <c r="CJ25" s="78">
        <f t="shared" si="5"/>
        <v>-7.9100830187822755E-5</v>
      </c>
      <c r="CK25" s="78">
        <f t="shared" si="6"/>
        <v>-5.6735167057751243E-5</v>
      </c>
      <c r="CL25" s="78">
        <f t="shared" si="7"/>
        <v>-3.3451008430076572E-5</v>
      </c>
      <c r="CM25" s="49">
        <f t="shared" si="9"/>
        <v>-4.90912796397583E-4</v>
      </c>
      <c r="CN25" s="49">
        <f t="shared" si="10"/>
        <v>-5.56875460286745E-4</v>
      </c>
      <c r="CO25" s="49">
        <f t="shared" si="11"/>
        <v>8.5626408492005441E-4</v>
      </c>
      <c r="CP25" s="49">
        <f t="shared" si="12"/>
        <v>-1.3372318798960138E-3</v>
      </c>
      <c r="CQ25" s="78" t="str">
        <f>IF(N25=0,"",(#REF!-N25)/N25)</f>
        <v/>
      </c>
      <c r="CR25" s="78" t="str">
        <f t="shared" si="13"/>
        <v/>
      </c>
    </row>
    <row r="26" spans="1:96" x14ac:dyDescent="0.25">
      <c r="A26" s="87" t="s">
        <v>25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28"/>
      <c r="O26" s="28"/>
      <c r="P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D26" s="34" t="e">
        <f t="shared" si="0"/>
        <v>#DIV/0!</v>
      </c>
      <c r="CE26" s="34" t="e">
        <f t="shared" si="8"/>
        <v>#DIV/0!</v>
      </c>
      <c r="CF26" s="78" t="str">
        <f t="shared" si="1"/>
        <v/>
      </c>
      <c r="CG26" s="78" t="str">
        <f t="shared" si="2"/>
        <v/>
      </c>
      <c r="CH26" s="78" t="str">
        <f t="shared" si="3"/>
        <v/>
      </c>
      <c r="CI26" s="78" t="str">
        <f t="shared" si="4"/>
        <v/>
      </c>
      <c r="CJ26" s="78" t="str">
        <f t="shared" si="5"/>
        <v/>
      </c>
      <c r="CK26" s="78" t="str">
        <f t="shared" si="6"/>
        <v/>
      </c>
      <c r="CL26" s="78" t="str">
        <f t="shared" si="7"/>
        <v/>
      </c>
      <c r="CM26" s="49" t="e">
        <f t="shared" si="9"/>
        <v>#DIV/0!</v>
      </c>
      <c r="CN26" s="49" t="e">
        <f t="shared" si="10"/>
        <v>#DIV/0!</v>
      </c>
      <c r="CO26" s="49" t="e">
        <f t="shared" si="11"/>
        <v>#DIV/0!</v>
      </c>
      <c r="CP26" s="49" t="e">
        <f t="shared" si="12"/>
        <v>#DIV/0!</v>
      </c>
      <c r="CQ26" s="78" t="str">
        <f>IF(N26=0,"",(#REF!-N26)/N26)</f>
        <v/>
      </c>
      <c r="CR26" s="78" t="str">
        <f t="shared" si="13"/>
        <v/>
      </c>
    </row>
    <row r="27" spans="1:96" x14ac:dyDescent="0.25">
      <c r="A27" s="87" t="s">
        <v>26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28"/>
      <c r="O27" s="28"/>
      <c r="P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D27" s="34" t="e">
        <f t="shared" si="0"/>
        <v>#DIV/0!</v>
      </c>
      <c r="CE27" s="34" t="e">
        <f t="shared" si="8"/>
        <v>#DIV/0!</v>
      </c>
      <c r="CF27" s="78" t="str">
        <f t="shared" si="1"/>
        <v/>
      </c>
      <c r="CG27" s="78" t="str">
        <f t="shared" si="2"/>
        <v/>
      </c>
      <c r="CH27" s="78" t="str">
        <f t="shared" si="3"/>
        <v/>
      </c>
      <c r="CI27" s="78" t="str">
        <f t="shared" si="4"/>
        <v/>
      </c>
      <c r="CJ27" s="78" t="str">
        <f t="shared" si="5"/>
        <v/>
      </c>
      <c r="CK27" s="78" t="str">
        <f t="shared" si="6"/>
        <v/>
      </c>
      <c r="CL27" s="78" t="str">
        <f t="shared" si="7"/>
        <v/>
      </c>
      <c r="CM27" s="49" t="e">
        <f t="shared" si="9"/>
        <v>#DIV/0!</v>
      </c>
      <c r="CN27" s="49" t="e">
        <f t="shared" si="10"/>
        <v>#DIV/0!</v>
      </c>
      <c r="CO27" s="49" t="e">
        <f t="shared" si="11"/>
        <v>#DIV/0!</v>
      </c>
      <c r="CP27" s="49" t="e">
        <f t="shared" si="12"/>
        <v>#DIV/0!</v>
      </c>
      <c r="CQ27" s="78" t="str">
        <f>IF(N27=0,"",(#REF!-N27)/N27)</f>
        <v/>
      </c>
      <c r="CR27" s="78" t="str">
        <f t="shared" si="13"/>
        <v/>
      </c>
    </row>
    <row r="28" spans="1:96" x14ac:dyDescent="0.25">
      <c r="A28" s="87" t="s">
        <v>27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28"/>
      <c r="O28" s="28"/>
      <c r="P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D28" s="34" t="e">
        <f t="shared" si="0"/>
        <v>#DIV/0!</v>
      </c>
      <c r="CE28" s="34" t="e">
        <f t="shared" si="8"/>
        <v>#DIV/0!</v>
      </c>
      <c r="CF28" s="78" t="str">
        <f t="shared" si="1"/>
        <v/>
      </c>
      <c r="CG28" s="78" t="str">
        <f t="shared" si="2"/>
        <v/>
      </c>
      <c r="CH28" s="78" t="str">
        <f t="shared" si="3"/>
        <v/>
      </c>
      <c r="CI28" s="78" t="str">
        <f t="shared" si="4"/>
        <v/>
      </c>
      <c r="CJ28" s="78" t="str">
        <f t="shared" si="5"/>
        <v/>
      </c>
      <c r="CK28" s="78" t="str">
        <f t="shared" si="6"/>
        <v/>
      </c>
      <c r="CL28" s="78" t="str">
        <f t="shared" si="7"/>
        <v/>
      </c>
      <c r="CM28" s="49" t="e">
        <f t="shared" si="9"/>
        <v>#DIV/0!</v>
      </c>
      <c r="CN28" s="49" t="e">
        <f t="shared" si="10"/>
        <v>#DIV/0!</v>
      </c>
      <c r="CO28" s="49" t="e">
        <f t="shared" si="11"/>
        <v>#DIV/0!</v>
      </c>
      <c r="CP28" s="49" t="e">
        <f t="shared" si="12"/>
        <v>#DIV/0!</v>
      </c>
      <c r="CQ28" s="78" t="str">
        <f>IF(N28=0,"",(#REF!-N28)/N28)</f>
        <v/>
      </c>
      <c r="CR28" s="78" t="str">
        <f t="shared" si="13"/>
        <v/>
      </c>
    </row>
    <row r="29" spans="1:96" x14ac:dyDescent="0.25">
      <c r="A29" s="87" t="s">
        <v>28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28"/>
      <c r="O29" s="28"/>
      <c r="P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D29" s="34" t="e">
        <f t="shared" si="0"/>
        <v>#DIV/0!</v>
      </c>
      <c r="CE29" s="34" t="e">
        <f t="shared" si="8"/>
        <v>#DIV/0!</v>
      </c>
      <c r="CF29" s="78" t="str">
        <f t="shared" si="1"/>
        <v/>
      </c>
      <c r="CG29" s="78" t="str">
        <f t="shared" si="2"/>
        <v/>
      </c>
      <c r="CH29" s="78" t="str">
        <f t="shared" si="3"/>
        <v/>
      </c>
      <c r="CI29" s="78" t="str">
        <f t="shared" si="4"/>
        <v/>
      </c>
      <c r="CJ29" s="78" t="str">
        <f t="shared" si="5"/>
        <v/>
      </c>
      <c r="CK29" s="78" t="str">
        <f t="shared" si="6"/>
        <v/>
      </c>
      <c r="CL29" s="78" t="str">
        <f t="shared" si="7"/>
        <v/>
      </c>
      <c r="CM29" s="49" t="e">
        <f t="shared" si="9"/>
        <v>#DIV/0!</v>
      </c>
      <c r="CN29" s="49" t="e">
        <f t="shared" si="10"/>
        <v>#DIV/0!</v>
      </c>
      <c r="CO29" s="49" t="e">
        <f t="shared" si="11"/>
        <v>#DIV/0!</v>
      </c>
      <c r="CP29" s="49" t="e">
        <f t="shared" si="12"/>
        <v>#DIV/0!</v>
      </c>
      <c r="CQ29" s="78" t="str">
        <f>IF(N29=0,"",(#REF!-N29)/N29)</f>
        <v/>
      </c>
      <c r="CR29" s="78" t="str">
        <f t="shared" si="13"/>
        <v/>
      </c>
    </row>
    <row r="30" spans="1:96" x14ac:dyDescent="0.25">
      <c r="A30" s="87" t="s">
        <v>29</v>
      </c>
      <c r="B30" s="87">
        <v>17.576017160999999</v>
      </c>
      <c r="C30" s="87"/>
      <c r="D30" s="87">
        <v>70.169206521000007</v>
      </c>
      <c r="E30" s="87">
        <v>2.8558014091000001</v>
      </c>
      <c r="F30" s="87">
        <v>2.6273307298000002</v>
      </c>
      <c r="G30" s="87">
        <v>5.6614680778000004</v>
      </c>
      <c r="H30" s="87">
        <v>11.460137484000001</v>
      </c>
      <c r="I30" s="87"/>
      <c r="J30" s="87"/>
      <c r="K30" s="87"/>
      <c r="L30" s="87"/>
      <c r="M30" s="87"/>
      <c r="N30" s="28"/>
      <c r="O30" s="28"/>
      <c r="P30" s="87"/>
      <c r="Q30" s="86" t="s">
        <v>29</v>
      </c>
      <c r="R30" s="86">
        <v>0</v>
      </c>
      <c r="S30" s="87">
        <v>0.30275774081240298</v>
      </c>
      <c r="T30" s="87">
        <v>0.112059357561665</v>
      </c>
      <c r="U30" s="87">
        <v>0.112059357561665</v>
      </c>
      <c r="V30" s="87">
        <v>0.89031132675804803</v>
      </c>
      <c r="W30" s="87">
        <v>0</v>
      </c>
      <c r="X30" s="87">
        <v>5.4279270176191101E-2</v>
      </c>
      <c r="Y30" s="87">
        <v>0.27863402027546702</v>
      </c>
      <c r="Z30" s="87">
        <v>17.576025979265498</v>
      </c>
      <c r="AA30" s="87">
        <v>2.6669313764298299</v>
      </c>
      <c r="AB30" s="87">
        <v>2.02643286793763E-2</v>
      </c>
      <c r="AC30" s="87">
        <v>0.46559828727227598</v>
      </c>
      <c r="AD30" s="87">
        <v>0</v>
      </c>
      <c r="AE30" s="87">
        <v>0</v>
      </c>
      <c r="AF30" s="87">
        <v>0.48972151972927203</v>
      </c>
      <c r="AG30" s="87">
        <v>0.48972151972927203</v>
      </c>
      <c r="AH30" s="87">
        <v>0.56135279838180696</v>
      </c>
      <c r="AI30" s="87">
        <v>0.36872754365647498</v>
      </c>
      <c r="AJ30" s="87">
        <v>1.47157363263942E-2</v>
      </c>
      <c r="AK30" s="87">
        <v>0.385878752874033</v>
      </c>
      <c r="AL30" s="87">
        <v>3.94866175240993E-2</v>
      </c>
      <c r="AM30" s="87">
        <v>0</v>
      </c>
      <c r="AN30" s="87">
        <v>3.1244342135088199E-2</v>
      </c>
      <c r="AO30" s="87">
        <v>5.0568291803766499E-2</v>
      </c>
      <c r="AP30" s="87">
        <v>0</v>
      </c>
      <c r="AQ30" s="87">
        <v>11.784512651774399</v>
      </c>
      <c r="AR30" s="87">
        <v>63.15227551161</v>
      </c>
      <c r="AS30" s="87">
        <v>6.4555803237487304</v>
      </c>
      <c r="AT30" s="87">
        <v>70.169208633740595</v>
      </c>
      <c r="AU30" s="87">
        <v>0</v>
      </c>
      <c r="AV30" s="87">
        <v>0.46975104771904203</v>
      </c>
      <c r="AW30" s="87">
        <v>0</v>
      </c>
      <c r="AX30" s="87">
        <v>4.0975056332280602</v>
      </c>
      <c r="AY30" s="87">
        <v>1.53173630516377E-3</v>
      </c>
      <c r="AZ30" s="87">
        <v>5.3860346015421304E-4</v>
      </c>
      <c r="BA30" s="87">
        <v>2.02619926475856</v>
      </c>
      <c r="BB30" s="87">
        <v>6.8836145879837003E-4</v>
      </c>
      <c r="BC30" s="87">
        <v>0</v>
      </c>
      <c r="BD30" s="87">
        <v>9.9839375651052396E-5</v>
      </c>
      <c r="BE30" s="87">
        <v>2.8557287353522098</v>
      </c>
      <c r="BF30" s="87">
        <v>2.6272642854329602</v>
      </c>
      <c r="BG30" s="87">
        <v>0.22846444991925499</v>
      </c>
      <c r="BH30" s="87">
        <v>0</v>
      </c>
      <c r="BI30" s="87">
        <v>0</v>
      </c>
      <c r="BJ30" s="87">
        <v>1.07484133886693E-2</v>
      </c>
      <c r="BK30" s="87">
        <v>0</v>
      </c>
      <c r="BL30" s="87">
        <v>0.115339776230868</v>
      </c>
      <c r="BM30" s="87">
        <v>0</v>
      </c>
      <c r="BN30" s="87">
        <v>2.99778347305125E-3</v>
      </c>
      <c r="BO30" s="87">
        <v>0.46135936991903498</v>
      </c>
      <c r="BP30" s="87">
        <v>1.00102063789855E-2</v>
      </c>
      <c r="BQ30" s="87">
        <v>0</v>
      </c>
      <c r="BR30" s="87">
        <v>7.7506277109960896E-3</v>
      </c>
      <c r="BS30" s="87">
        <v>1.05093520064815E-5</v>
      </c>
      <c r="BT30" s="87">
        <v>5.6614740181991499</v>
      </c>
      <c r="BU30" s="87">
        <v>1.7114185807061599</v>
      </c>
      <c r="BV30" s="87">
        <v>0</v>
      </c>
      <c r="BW30" s="87">
        <v>0</v>
      </c>
      <c r="BX30" s="87">
        <v>0.57330337856490099</v>
      </c>
      <c r="BY30" s="87">
        <v>0</v>
      </c>
      <c r="BZ30" s="87">
        <v>9.3582804550339696E-2</v>
      </c>
      <c r="CA30" s="87">
        <v>11.460136234615801</v>
      </c>
      <c r="CB30" s="87">
        <v>0.79690264548906697</v>
      </c>
      <c r="CD30" s="34">
        <f t="shared" si="0"/>
        <v>7.9999875915927401E-3</v>
      </c>
      <c r="CE30" s="34">
        <f t="shared" si="8"/>
        <v>1.92475085525829E-2</v>
      </c>
      <c r="CF30" s="78">
        <f t="shared" si="1"/>
        <v>5.017214889111144E-7</v>
      </c>
      <c r="CG30" s="78" t="str">
        <f t="shared" si="2"/>
        <v/>
      </c>
      <c r="CH30" s="78">
        <f t="shared" si="3"/>
        <v>3.0109227301405224E-8</v>
      </c>
      <c r="CI30" s="78">
        <f t="shared" si="4"/>
        <v>-2.544775962317359E-5</v>
      </c>
      <c r="CJ30" s="78">
        <f t="shared" si="5"/>
        <v>-2.5289685187449071E-5</v>
      </c>
      <c r="CK30" s="78">
        <f t="shared" si="6"/>
        <v>1.0492683289634828E-6</v>
      </c>
      <c r="CL30" s="78">
        <f t="shared" si="7"/>
        <v>-1.0902000097270703E-7</v>
      </c>
      <c r="CM30" s="49">
        <f t="shared" si="9"/>
        <v>-4.9195434393048615E-4</v>
      </c>
      <c r="CN30" s="49">
        <f t="shared" si="10"/>
        <v>-5.5819685069253156E-4</v>
      </c>
      <c r="CO30" s="49">
        <f t="shared" si="11"/>
        <v>8.5743176221835578E-4</v>
      </c>
      <c r="CP30" s="49">
        <f t="shared" si="12"/>
        <v>-1.3370055473460732E-3</v>
      </c>
      <c r="CQ30" s="78" t="str">
        <f>IF(N30=0,"",(#REF!-N30)/N30)</f>
        <v/>
      </c>
      <c r="CR30" s="78" t="str">
        <f t="shared" si="13"/>
        <v/>
      </c>
    </row>
    <row r="31" spans="1:96" x14ac:dyDescent="0.25">
      <c r="A31" s="87" t="s">
        <v>30</v>
      </c>
      <c r="B31" s="87">
        <v>997.56691383999998</v>
      </c>
      <c r="C31" s="87"/>
      <c r="D31" s="87">
        <v>4703.2964781000001</v>
      </c>
      <c r="E31" s="87">
        <v>154.45257515</v>
      </c>
      <c r="F31" s="87">
        <v>142.09633076</v>
      </c>
      <c r="G31" s="87">
        <v>326.44638671000001</v>
      </c>
      <c r="H31" s="87">
        <v>604.65881077999995</v>
      </c>
      <c r="I31" s="87"/>
      <c r="J31" s="87"/>
      <c r="K31" s="87"/>
      <c r="L31" s="87"/>
      <c r="M31" s="87"/>
      <c r="N31" s="28"/>
      <c r="O31" s="28"/>
      <c r="P31" s="87"/>
      <c r="Q31" s="86" t="s">
        <v>30</v>
      </c>
      <c r="R31" s="86">
        <v>0</v>
      </c>
      <c r="S31" s="87">
        <v>15.9738616628914</v>
      </c>
      <c r="T31" s="87">
        <v>5.9123802234493796</v>
      </c>
      <c r="U31" s="87">
        <v>5.9123802234493796</v>
      </c>
      <c r="V31" s="87">
        <v>46.973667186054598</v>
      </c>
      <c r="W31" s="87">
        <v>0</v>
      </c>
      <c r="X31" s="87">
        <v>2.8638337665249298</v>
      </c>
      <c r="Y31" s="87">
        <v>14.701047157069301</v>
      </c>
      <c r="Z31" s="87">
        <v>997.54457299624596</v>
      </c>
      <c r="AA31" s="87">
        <v>140.71009168386399</v>
      </c>
      <c r="AB31" s="87">
        <v>1.06916801977829</v>
      </c>
      <c r="AC31" s="87">
        <v>24.565381925461502</v>
      </c>
      <c r="AD31" s="87">
        <v>0</v>
      </c>
      <c r="AE31" s="87">
        <v>0</v>
      </c>
      <c r="AF31" s="87">
        <v>25.838210361603402</v>
      </c>
      <c r="AG31" s="87">
        <v>25.838210361603402</v>
      </c>
      <c r="AH31" s="87">
        <v>37.625395802730402</v>
      </c>
      <c r="AI31" s="87">
        <v>19.454432979150599</v>
      </c>
      <c r="AJ31" s="87">
        <v>0.77641964366139204</v>
      </c>
      <c r="AK31" s="87">
        <v>20.3593610749626</v>
      </c>
      <c r="AL31" s="87">
        <v>2.08336080272985</v>
      </c>
      <c r="AM31" s="87">
        <v>0</v>
      </c>
      <c r="AN31" s="87">
        <v>1.6484843904098501</v>
      </c>
      <c r="AO31" s="87">
        <v>2.7347725401566301</v>
      </c>
      <c r="AP31" s="87">
        <v>0</v>
      </c>
      <c r="AQ31" s="87">
        <v>621.76374932566102</v>
      </c>
      <c r="AR31" s="87">
        <v>4232.85964921289</v>
      </c>
      <c r="AS31" s="87">
        <v>432.69238935299802</v>
      </c>
      <c r="AT31" s="87">
        <v>4703.1774343686202</v>
      </c>
      <c r="AU31" s="87">
        <v>0</v>
      </c>
      <c r="AV31" s="87">
        <v>24.784600972957001</v>
      </c>
      <c r="AW31" s="87">
        <v>0</v>
      </c>
      <c r="AX31" s="87">
        <v>216.189090729155</v>
      </c>
      <c r="AY31" s="87">
        <v>8.2837417636975899E-2</v>
      </c>
      <c r="AZ31" s="87">
        <v>2.9128098129708901E-2</v>
      </c>
      <c r="BA31" s="87">
        <v>109.578493577164</v>
      </c>
      <c r="BB31" s="87">
        <v>3.7227134199749698E-2</v>
      </c>
      <c r="BC31" s="87">
        <v>0</v>
      </c>
      <c r="BD31" s="87">
        <v>5.3993576421567796E-3</v>
      </c>
      <c r="BE31" s="87">
        <v>154.440142415775</v>
      </c>
      <c r="BF31" s="87">
        <v>142.084604837222</v>
      </c>
      <c r="BG31" s="87">
        <v>12.355537578553401</v>
      </c>
      <c r="BH31" s="87">
        <v>0</v>
      </c>
      <c r="BI31" s="87">
        <v>0</v>
      </c>
      <c r="BJ31" s="87">
        <v>0.58128337232207306</v>
      </c>
      <c r="BK31" s="87">
        <v>0</v>
      </c>
      <c r="BL31" s="87">
        <v>6.2376760129411304</v>
      </c>
      <c r="BM31" s="87">
        <v>0</v>
      </c>
      <c r="BN31" s="87">
        <v>0.16212273636799501</v>
      </c>
      <c r="BO31" s="87">
        <v>24.950708211886202</v>
      </c>
      <c r="BP31" s="87">
        <v>0.52814925268739998</v>
      </c>
      <c r="BQ31" s="87">
        <v>0</v>
      </c>
      <c r="BR31" s="87">
        <v>0.41916056750276898</v>
      </c>
      <c r="BS31" s="87">
        <v>5.6835142916825099E-4</v>
      </c>
      <c r="BT31" s="87">
        <v>326.42284293148498</v>
      </c>
      <c r="BU31" s="87">
        <v>90.296354770909005</v>
      </c>
      <c r="BV31" s="87">
        <v>0</v>
      </c>
      <c r="BW31" s="87">
        <v>0</v>
      </c>
      <c r="BX31" s="87">
        <v>30.2481607058645</v>
      </c>
      <c r="BY31" s="87">
        <v>0</v>
      </c>
      <c r="BZ31" s="87">
        <v>4.9375296376069704</v>
      </c>
      <c r="CA31" s="87">
        <v>604.649345828028</v>
      </c>
      <c r="CB31" s="87">
        <v>42.045389607304401</v>
      </c>
      <c r="CD31" s="34">
        <f t="shared" si="0"/>
        <v>7.9999949667604736E-3</v>
      </c>
      <c r="CE31" s="34">
        <f t="shared" si="8"/>
        <v>1.9247493725936732E-2</v>
      </c>
      <c r="CF31" s="78">
        <f t="shared" si="1"/>
        <v>-2.2395333530083531E-5</v>
      </c>
      <c r="CG31" s="78" t="str">
        <f t="shared" si="2"/>
        <v/>
      </c>
      <c r="CH31" s="78">
        <f t="shared" si="3"/>
        <v>-2.531070110807717E-5</v>
      </c>
      <c r="CI31" s="78">
        <f t="shared" si="4"/>
        <v>-8.0495480330625231E-5</v>
      </c>
      <c r="CJ31" s="78">
        <f t="shared" si="5"/>
        <v>-8.2520939951667339E-5</v>
      </c>
      <c r="CK31" s="78">
        <f t="shared" si="6"/>
        <v>-7.2121424753122102E-5</v>
      </c>
      <c r="CL31" s="78">
        <f t="shared" si="7"/>
        <v>-1.5653376421886582E-5</v>
      </c>
      <c r="CM31" s="49">
        <f t="shared" si="9"/>
        <v>-4.9098682600184863E-4</v>
      </c>
      <c r="CN31" s="49">
        <f t="shared" si="10"/>
        <v>-5.5819948140913792E-4</v>
      </c>
      <c r="CO31" s="49">
        <f t="shared" si="11"/>
        <v>8.5612795422101073E-4</v>
      </c>
      <c r="CP31" s="49">
        <f t="shared" si="12"/>
        <v>-1.3378163493356877E-3</v>
      </c>
      <c r="CQ31" s="78" t="str">
        <f>IF(N31=0,"",(#REF!-N31)/N31)</f>
        <v/>
      </c>
      <c r="CR31" s="78" t="str">
        <f t="shared" si="13"/>
        <v/>
      </c>
    </row>
    <row r="32" spans="1:96" x14ac:dyDescent="0.25">
      <c r="A32" s="87" t="s">
        <v>31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28"/>
      <c r="O32" s="28"/>
      <c r="P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D32" s="34" t="e">
        <f t="shared" si="0"/>
        <v>#DIV/0!</v>
      </c>
      <c r="CE32" s="34" t="e">
        <f t="shared" si="8"/>
        <v>#DIV/0!</v>
      </c>
      <c r="CF32" s="78" t="str">
        <f t="shared" si="1"/>
        <v/>
      </c>
      <c r="CG32" s="78" t="str">
        <f t="shared" si="2"/>
        <v/>
      </c>
      <c r="CH32" s="78" t="str">
        <f t="shared" si="3"/>
        <v/>
      </c>
      <c r="CI32" s="78" t="str">
        <f t="shared" si="4"/>
        <v/>
      </c>
      <c r="CJ32" s="78" t="str">
        <f t="shared" si="5"/>
        <v/>
      </c>
      <c r="CK32" s="78" t="str">
        <f t="shared" si="6"/>
        <v/>
      </c>
      <c r="CL32" s="78" t="str">
        <f t="shared" si="7"/>
        <v/>
      </c>
      <c r="CM32" s="49" t="e">
        <f t="shared" si="9"/>
        <v>#DIV/0!</v>
      </c>
      <c r="CN32" s="49" t="e">
        <f t="shared" si="10"/>
        <v>#DIV/0!</v>
      </c>
      <c r="CO32" s="49" t="e">
        <f t="shared" si="11"/>
        <v>#DIV/0!</v>
      </c>
      <c r="CP32" s="49" t="e">
        <f t="shared" si="12"/>
        <v>#DIV/0!</v>
      </c>
      <c r="CQ32" s="78" t="str">
        <f>IF(N32=0,"",(#REF!-N32)/N32)</f>
        <v/>
      </c>
      <c r="CR32" s="78" t="str">
        <f t="shared" si="13"/>
        <v/>
      </c>
    </row>
    <row r="33" spans="1:96" x14ac:dyDescent="0.25">
      <c r="A33" s="87" t="s">
        <v>32</v>
      </c>
      <c r="B33" s="87">
        <v>463.86181591000002</v>
      </c>
      <c r="C33" s="87"/>
      <c r="D33" s="87">
        <v>2487.2176688</v>
      </c>
      <c r="E33" s="87">
        <v>61.831746324000001</v>
      </c>
      <c r="F33" s="87">
        <v>56.885171086</v>
      </c>
      <c r="G33" s="87">
        <v>114.77309164</v>
      </c>
      <c r="H33" s="87">
        <v>290.29956377000002</v>
      </c>
      <c r="I33" s="87"/>
      <c r="J33" s="87"/>
      <c r="K33" s="87"/>
      <c r="L33" s="87"/>
      <c r="M33" s="87"/>
      <c r="N33" s="28"/>
      <c r="O33" s="28"/>
      <c r="P33" s="87"/>
      <c r="Q33" s="86" t="s">
        <v>32</v>
      </c>
      <c r="R33" s="86">
        <v>0</v>
      </c>
      <c r="S33" s="87">
        <v>7.6692450765408298</v>
      </c>
      <c r="T33" s="87">
        <v>2.8386037832294999</v>
      </c>
      <c r="U33" s="87">
        <v>2.8386037832294999</v>
      </c>
      <c r="V33" s="87">
        <v>22.552635631434001</v>
      </c>
      <c r="W33" s="87">
        <v>0</v>
      </c>
      <c r="X33" s="87">
        <v>1.3749602527935501</v>
      </c>
      <c r="Y33" s="87">
        <v>7.0581516840426799</v>
      </c>
      <c r="Z33" s="87">
        <v>463.861635049521</v>
      </c>
      <c r="AA33" s="87">
        <v>67.556650678529707</v>
      </c>
      <c r="AB33" s="87">
        <v>0.51332039772856297</v>
      </c>
      <c r="AC33" s="87">
        <v>11.7941430059493</v>
      </c>
      <c r="AD33" s="87">
        <v>0</v>
      </c>
      <c r="AE33" s="87">
        <v>0</v>
      </c>
      <c r="AF33" s="87">
        <v>12.4052370008355</v>
      </c>
      <c r="AG33" s="87">
        <v>12.4052370008355</v>
      </c>
      <c r="AH33" s="87">
        <v>19.897741322839298</v>
      </c>
      <c r="AI33" s="87">
        <v>9.3403157556448804</v>
      </c>
      <c r="AJ33" s="87">
        <v>0.37276843550914202</v>
      </c>
      <c r="AK33" s="87">
        <v>9.7747880702457799</v>
      </c>
      <c r="AL33" s="87">
        <v>1.00024575087112</v>
      </c>
      <c r="AM33" s="87">
        <v>0</v>
      </c>
      <c r="AN33" s="87">
        <v>0.79145685785630104</v>
      </c>
      <c r="AO33" s="87">
        <v>1.0948688440174801</v>
      </c>
      <c r="AP33" s="87">
        <v>0</v>
      </c>
      <c r="AQ33" s="87">
        <v>298.516313147814</v>
      </c>
      <c r="AR33" s="87">
        <v>2238.4951396116498</v>
      </c>
      <c r="AS33" s="87">
        <v>228.82396493350299</v>
      </c>
      <c r="AT33" s="87">
        <v>2487.2168458679898</v>
      </c>
      <c r="AU33" s="87">
        <v>0</v>
      </c>
      <c r="AV33" s="87">
        <v>11.899373187332699</v>
      </c>
      <c r="AW33" s="87">
        <v>0</v>
      </c>
      <c r="AX33" s="87">
        <v>103.795001533692</v>
      </c>
      <c r="AY33" s="87">
        <v>3.3164021402470198E-2</v>
      </c>
      <c r="AZ33" s="87">
        <v>1.1661464471965401E-2</v>
      </c>
      <c r="BA33" s="87">
        <v>43.869834056008301</v>
      </c>
      <c r="BB33" s="87">
        <v>1.4903913045299399E-2</v>
      </c>
      <c r="BC33" s="87">
        <v>0</v>
      </c>
      <c r="BD33" s="87">
        <v>2.1616363100139401E-3</v>
      </c>
      <c r="BE33" s="87">
        <v>61.830255348812699</v>
      </c>
      <c r="BF33" s="87">
        <v>56.883678091582901</v>
      </c>
      <c r="BG33" s="87">
        <v>4.9465772572297704</v>
      </c>
      <c r="BH33" s="87">
        <v>0</v>
      </c>
      <c r="BI33" s="87">
        <v>0</v>
      </c>
      <c r="BJ33" s="87">
        <v>0.23271716991572799</v>
      </c>
      <c r="BK33" s="87">
        <v>0</v>
      </c>
      <c r="BL33" s="87">
        <v>2.4972574873923099</v>
      </c>
      <c r="BM33" s="87">
        <v>0</v>
      </c>
      <c r="BN33" s="87">
        <v>6.4905958630268296E-2</v>
      </c>
      <c r="BO33" s="87">
        <v>9.9890336016358194</v>
      </c>
      <c r="BP33" s="87">
        <v>0.25357095819099301</v>
      </c>
      <c r="BQ33" s="87">
        <v>0</v>
      </c>
      <c r="BR33" s="87">
        <v>0.16781124133445699</v>
      </c>
      <c r="BS33" s="87">
        <v>2.27541436212018E-4</v>
      </c>
      <c r="BT33" s="87">
        <v>114.773018619135</v>
      </c>
      <c r="BU33" s="87">
        <v>43.3523199973015</v>
      </c>
      <c r="BV33" s="87">
        <v>0</v>
      </c>
      <c r="BW33" s="87">
        <v>0</v>
      </c>
      <c r="BX33" s="87">
        <v>14.5225076022796</v>
      </c>
      <c r="BY33" s="87">
        <v>0</v>
      </c>
      <c r="BZ33" s="87">
        <v>2.3705679962672002</v>
      </c>
      <c r="CA33" s="87">
        <v>290.29947962323001</v>
      </c>
      <c r="CB33" s="87">
        <v>20.186503662446999</v>
      </c>
      <c r="CD33" s="34">
        <f t="shared" si="0"/>
        <v>8.0000026358358709E-3</v>
      </c>
      <c r="CE33" s="34">
        <f t="shared" si="8"/>
        <v>1.9247504394050218E-2</v>
      </c>
      <c r="CF33" s="78">
        <f t="shared" si="1"/>
        <v>-3.8990163194414639E-7</v>
      </c>
      <c r="CG33" s="78" t="str">
        <f t="shared" si="2"/>
        <v/>
      </c>
      <c r="CH33" s="78">
        <f t="shared" si="3"/>
        <v>-3.3086449185634001E-7</v>
      </c>
      <c r="CI33" s="78">
        <f t="shared" si="4"/>
        <v>-2.4113425156864614E-5</v>
      </c>
      <c r="CJ33" s="78">
        <f t="shared" si="5"/>
        <v>-2.6245757700923129E-5</v>
      </c>
      <c r="CK33" s="78">
        <f t="shared" si="6"/>
        <v>-6.3621937824628154E-7</v>
      </c>
      <c r="CL33" s="78">
        <f t="shared" si="7"/>
        <v>-2.8986185481724659E-7</v>
      </c>
      <c r="CM33" s="49">
        <f t="shared" si="9"/>
        <v>-4.9155845717292507E-4</v>
      </c>
      <c r="CN33" s="49">
        <f t="shared" si="10"/>
        <v>-5.5896256470310403E-4</v>
      </c>
      <c r="CO33" s="49">
        <f t="shared" si="11"/>
        <v>8.5604989967889248E-4</v>
      </c>
      <c r="CP33" s="49">
        <f t="shared" si="12"/>
        <v>-1.338420172279464E-3</v>
      </c>
      <c r="CQ33" s="78" t="str">
        <f>IF(N33=0,"",(#REF!-N33)/N33)</f>
        <v/>
      </c>
      <c r="CR33" s="78" t="str">
        <f t="shared" si="13"/>
        <v/>
      </c>
    </row>
    <row r="34" spans="1:96" x14ac:dyDescent="0.25">
      <c r="A34" s="87" t="s">
        <v>33</v>
      </c>
      <c r="B34" s="87">
        <v>86.114464017000003</v>
      </c>
      <c r="C34" s="87"/>
      <c r="D34" s="87">
        <v>390.37153846000001</v>
      </c>
      <c r="E34" s="87">
        <v>13.594555529000001</v>
      </c>
      <c r="F34" s="87">
        <v>12.506987306999999</v>
      </c>
      <c r="G34" s="87">
        <v>28.647207848000001</v>
      </c>
      <c r="H34" s="87">
        <v>49.322435089000003</v>
      </c>
      <c r="I34" s="87"/>
      <c r="J34" s="87"/>
      <c r="K34" s="87"/>
      <c r="L34" s="87"/>
      <c r="M34" s="87"/>
      <c r="N34" s="28"/>
      <c r="O34" s="28"/>
      <c r="P34" s="87"/>
      <c r="Q34" s="86" t="s">
        <v>33</v>
      </c>
      <c r="R34" s="86">
        <v>0</v>
      </c>
      <c r="S34" s="87">
        <v>1.3030178872407101</v>
      </c>
      <c r="T34" s="87">
        <v>0.48228401256174802</v>
      </c>
      <c r="U34" s="87">
        <v>0.48228401256174802</v>
      </c>
      <c r="V34" s="87">
        <v>3.8317339714611598</v>
      </c>
      <c r="W34" s="87">
        <v>0</v>
      </c>
      <c r="X34" s="87">
        <v>0.233608511101113</v>
      </c>
      <c r="Y34" s="87">
        <v>1.1991930263831501</v>
      </c>
      <c r="Z34" s="87">
        <v>86.114448312968094</v>
      </c>
      <c r="AA34" s="87">
        <v>11.477976861274101</v>
      </c>
      <c r="AB34" s="87">
        <v>8.72140593795796E-2</v>
      </c>
      <c r="AC34" s="87">
        <v>2.00384804276029</v>
      </c>
      <c r="AD34" s="87">
        <v>0</v>
      </c>
      <c r="AE34" s="87">
        <v>0</v>
      </c>
      <c r="AF34" s="87">
        <v>2.1076732007910102</v>
      </c>
      <c r="AG34" s="87">
        <v>2.1076732007910102</v>
      </c>
      <c r="AH34" s="87">
        <v>3.1229731188236101</v>
      </c>
      <c r="AI34" s="87">
        <v>1.5869357637446599</v>
      </c>
      <c r="AJ34" s="87">
        <v>6.3334166930516897E-2</v>
      </c>
      <c r="AK34" s="87">
        <v>1.66075391095807</v>
      </c>
      <c r="AL34" s="87">
        <v>0.16994343312907501</v>
      </c>
      <c r="AM34" s="87">
        <v>0</v>
      </c>
      <c r="AN34" s="87">
        <v>0.134470188333674</v>
      </c>
      <c r="AO34" s="87">
        <v>0.24072188254876301</v>
      </c>
      <c r="AP34" s="87">
        <v>0</v>
      </c>
      <c r="AQ34" s="87">
        <v>50.7184762975578</v>
      </c>
      <c r="AR34" s="87">
        <v>351.33425975738101</v>
      </c>
      <c r="AS34" s="87">
        <v>35.914198122543901</v>
      </c>
      <c r="AT34" s="87">
        <v>390.37143099874902</v>
      </c>
      <c r="AU34" s="87">
        <v>0</v>
      </c>
      <c r="AV34" s="87">
        <v>2.0217258964489</v>
      </c>
      <c r="AW34" s="87">
        <v>0</v>
      </c>
      <c r="AX34" s="87">
        <v>17.634955810664799</v>
      </c>
      <c r="AY34" s="87">
        <v>7.2915716860397798E-3</v>
      </c>
      <c r="AZ34" s="87">
        <v>2.56392840710549E-3</v>
      </c>
      <c r="BA34" s="87">
        <v>9.6453816950236106</v>
      </c>
      <c r="BB34" s="87">
        <v>3.2768275676956699E-3</v>
      </c>
      <c r="BC34" s="87">
        <v>0</v>
      </c>
      <c r="BD34" s="87">
        <v>4.75265202797665E-4</v>
      </c>
      <c r="BE34" s="87">
        <v>13.594227632221701</v>
      </c>
      <c r="BF34" s="87">
        <v>12.5066523962996</v>
      </c>
      <c r="BG34" s="87">
        <v>1.08757523592211</v>
      </c>
      <c r="BH34" s="87">
        <v>0</v>
      </c>
      <c r="BI34" s="87">
        <v>0</v>
      </c>
      <c r="BJ34" s="87">
        <v>5.1166064474169999E-2</v>
      </c>
      <c r="BK34" s="87">
        <v>0</v>
      </c>
      <c r="BL34" s="87">
        <v>0.54905536577434599</v>
      </c>
      <c r="BM34" s="87">
        <v>0</v>
      </c>
      <c r="BN34" s="87">
        <v>1.42704612289665E-2</v>
      </c>
      <c r="BO34" s="87">
        <v>2.1962256022751698</v>
      </c>
      <c r="BP34" s="87">
        <v>4.3082159618565097E-2</v>
      </c>
      <c r="BQ34" s="87">
        <v>0</v>
      </c>
      <c r="BR34" s="87">
        <v>3.6895587052254999E-2</v>
      </c>
      <c r="BS34" s="87">
        <v>5.0027607489100901E-5</v>
      </c>
      <c r="BT34" s="87">
        <v>28.647197805078299</v>
      </c>
      <c r="BU34" s="87">
        <v>7.3656546747637304</v>
      </c>
      <c r="BV34" s="87">
        <v>0</v>
      </c>
      <c r="BW34" s="87">
        <v>0</v>
      </c>
      <c r="BX34" s="87">
        <v>2.4673996473640898</v>
      </c>
      <c r="BY34" s="87">
        <v>0</v>
      </c>
      <c r="BZ34" s="87">
        <v>0.402764276878255</v>
      </c>
      <c r="CA34" s="87">
        <v>49.322422251249698</v>
      </c>
      <c r="CB34" s="87">
        <v>3.4297272836657902</v>
      </c>
      <c r="CD34" s="34">
        <f t="shared" si="0"/>
        <v>8.00000428011244E-3</v>
      </c>
      <c r="CE34" s="34">
        <f t="shared" si="8"/>
        <v>1.9247507240225729E-2</v>
      </c>
      <c r="CF34" s="78">
        <f t="shared" si="1"/>
        <v>-1.8236230218463281E-7</v>
      </c>
      <c r="CG34" s="78" t="str">
        <f t="shared" si="2"/>
        <v/>
      </c>
      <c r="CH34" s="78">
        <f t="shared" si="3"/>
        <v>-2.7527942076660344E-7</v>
      </c>
      <c r="CI34" s="78">
        <f t="shared" si="4"/>
        <v>-2.411971304251603E-5</v>
      </c>
      <c r="CJ34" s="78">
        <f t="shared" si="5"/>
        <v>-2.6777887606210646E-5</v>
      </c>
      <c r="CK34" s="78">
        <f t="shared" si="6"/>
        <v>-3.5057244512822297E-7</v>
      </c>
      <c r="CL34" s="78">
        <f t="shared" si="7"/>
        <v>-2.6028216736296359E-7</v>
      </c>
      <c r="CM34" s="49">
        <f t="shared" si="9"/>
        <v>-4.9167641599845804E-4</v>
      </c>
      <c r="CN34" s="49">
        <f t="shared" si="10"/>
        <v>-5.5809244676305954E-4</v>
      </c>
      <c r="CO34" s="49">
        <f t="shared" si="11"/>
        <v>8.5620680830633287E-4</v>
      </c>
      <c r="CP34" s="49">
        <f t="shared" si="12"/>
        <v>-1.3369782978165758E-3</v>
      </c>
      <c r="CQ34" s="78" t="str">
        <f>IF(N34=0,"",(#REF!-N34)/N34)</f>
        <v/>
      </c>
      <c r="CR34" s="78" t="str">
        <f t="shared" si="13"/>
        <v/>
      </c>
    </row>
    <row r="35" spans="1:96" x14ac:dyDescent="0.25">
      <c r="A35" s="87" t="s">
        <v>34</v>
      </c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28"/>
      <c r="O35" s="28"/>
      <c r="P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D35" s="34" t="e">
        <f t="shared" si="0"/>
        <v>#DIV/0!</v>
      </c>
      <c r="CE35" s="34" t="e">
        <f t="shared" si="8"/>
        <v>#DIV/0!</v>
      </c>
      <c r="CF35" s="78" t="str">
        <f t="shared" si="1"/>
        <v/>
      </c>
      <c r="CG35" s="78" t="str">
        <f t="shared" si="2"/>
        <v/>
      </c>
      <c r="CH35" s="78" t="str">
        <f t="shared" si="3"/>
        <v/>
      </c>
      <c r="CI35" s="78" t="str">
        <f t="shared" ref="CI35:CI60" si="14">IF(E35=0,"",(BE35-E35)/E35)</f>
        <v/>
      </c>
      <c r="CJ35" s="78" t="str">
        <f t="shared" ref="CJ35:CJ60" si="15">IF(F35=0,"",(BF35-F35)/F35)</f>
        <v/>
      </c>
      <c r="CK35" s="78" t="str">
        <f t="shared" si="6"/>
        <v/>
      </c>
      <c r="CL35" s="78" t="str">
        <f t="shared" si="7"/>
        <v/>
      </c>
      <c r="CM35" s="49" t="e">
        <f t="shared" si="9"/>
        <v>#DIV/0!</v>
      </c>
      <c r="CN35" s="49" t="e">
        <f t="shared" si="10"/>
        <v>#DIV/0!</v>
      </c>
      <c r="CO35" s="49" t="e">
        <f t="shared" si="11"/>
        <v>#DIV/0!</v>
      </c>
      <c r="CP35" s="49" t="e">
        <f t="shared" si="12"/>
        <v>#DIV/0!</v>
      </c>
      <c r="CQ35" s="78" t="str">
        <f>IF(N35=0,"",(#REF!-N35)/N35)</f>
        <v/>
      </c>
      <c r="CR35" s="78" t="str">
        <f t="shared" si="13"/>
        <v/>
      </c>
    </row>
    <row r="36" spans="1:96" x14ac:dyDescent="0.25">
      <c r="A36" s="87" t="s">
        <v>35</v>
      </c>
      <c r="B36" s="87">
        <v>91.986771633000004</v>
      </c>
      <c r="C36" s="87"/>
      <c r="D36" s="87">
        <v>750.63692203999994</v>
      </c>
      <c r="E36" s="87">
        <v>13.322235406000001</v>
      </c>
      <c r="F36" s="87">
        <v>12.256432379</v>
      </c>
      <c r="G36" s="87">
        <v>25.578954358000001</v>
      </c>
      <c r="H36" s="87">
        <v>55.989550317000003</v>
      </c>
      <c r="I36" s="87"/>
      <c r="J36" s="87"/>
      <c r="K36" s="87"/>
      <c r="L36" s="87"/>
      <c r="M36" s="87"/>
      <c r="N36" s="28"/>
      <c r="O36" s="28"/>
      <c r="P36" s="87"/>
      <c r="Q36" s="86" t="s">
        <v>35</v>
      </c>
      <c r="R36" s="86">
        <v>0</v>
      </c>
      <c r="S36" s="87">
        <v>1.47915410002244</v>
      </c>
      <c r="T36" s="87">
        <v>0.54747624721011401</v>
      </c>
      <c r="U36" s="87">
        <v>0.54747624721011401</v>
      </c>
      <c r="V36" s="87">
        <v>4.3496890724582</v>
      </c>
      <c r="W36" s="87">
        <v>0</v>
      </c>
      <c r="X36" s="87">
        <v>0.26518629922736497</v>
      </c>
      <c r="Y36" s="87">
        <v>1.36129334155604</v>
      </c>
      <c r="Z36" s="87">
        <v>91.986722916714797</v>
      </c>
      <c r="AA36" s="87">
        <v>13.0295178313755</v>
      </c>
      <c r="AB36" s="87">
        <v>9.9003150991702898E-2</v>
      </c>
      <c r="AC36" s="87">
        <v>2.2747145242921998</v>
      </c>
      <c r="AD36" s="87">
        <v>0</v>
      </c>
      <c r="AE36" s="87">
        <v>0</v>
      </c>
      <c r="AF36" s="87">
        <v>2.3925764281875601</v>
      </c>
      <c r="AG36" s="87">
        <v>2.3925764281875601</v>
      </c>
      <c r="AH36" s="87">
        <v>6.0050945203018102</v>
      </c>
      <c r="AI36" s="87">
        <v>1.80144943941114</v>
      </c>
      <c r="AJ36" s="87">
        <v>7.1895054545205006E-2</v>
      </c>
      <c r="AK36" s="87">
        <v>1.8852440296874899</v>
      </c>
      <c r="AL36" s="87">
        <v>0.192915616562751</v>
      </c>
      <c r="AM36" s="87">
        <v>0</v>
      </c>
      <c r="AN36" s="87">
        <v>0.152647097079605</v>
      </c>
      <c r="AO36" s="87">
        <v>0.23589928508518099</v>
      </c>
      <c r="AP36" s="87">
        <v>0</v>
      </c>
      <c r="AQ36" s="87">
        <v>57.574299475851099</v>
      </c>
      <c r="AR36" s="87">
        <v>675.57294062181302</v>
      </c>
      <c r="AS36" s="87">
        <v>69.0585620461096</v>
      </c>
      <c r="AT36" s="87">
        <v>750.63659718822498</v>
      </c>
      <c r="AU36" s="87">
        <v>0</v>
      </c>
      <c r="AV36" s="87">
        <v>2.2950098837216202</v>
      </c>
      <c r="AW36" s="87">
        <v>0</v>
      </c>
      <c r="AX36" s="87">
        <v>20.018759624170301</v>
      </c>
      <c r="AY36" s="87">
        <v>7.1454948880327503E-3</v>
      </c>
      <c r="AZ36" s="87">
        <v>2.5125671434161698E-3</v>
      </c>
      <c r="BA36" s="87">
        <v>9.4521580956475209</v>
      </c>
      <c r="BB36" s="87">
        <v>3.2111841134939401E-3</v>
      </c>
      <c r="BC36" s="87">
        <v>0</v>
      </c>
      <c r="BD36" s="87">
        <v>4.6574463521773299E-4</v>
      </c>
      <c r="BE36" s="87">
        <v>13.321917385942699</v>
      </c>
      <c r="BF36" s="87">
        <v>12.2561118566405</v>
      </c>
      <c r="BG36" s="87">
        <v>1.06580552930218</v>
      </c>
      <c r="BH36" s="87">
        <v>0</v>
      </c>
      <c r="BI36" s="87">
        <v>0</v>
      </c>
      <c r="BJ36" s="87">
        <v>5.0141075128005801E-2</v>
      </c>
      <c r="BK36" s="87">
        <v>0</v>
      </c>
      <c r="BL36" s="87">
        <v>0.53805734927274995</v>
      </c>
      <c r="BM36" s="87">
        <v>0</v>
      </c>
      <c r="BN36" s="87">
        <v>1.3984580884825E-2</v>
      </c>
      <c r="BO36" s="87">
        <v>2.1522302586572701</v>
      </c>
      <c r="BP36" s="87">
        <v>4.89058102379029E-2</v>
      </c>
      <c r="BQ36" s="87">
        <v>0</v>
      </c>
      <c r="BR36" s="87">
        <v>3.6156480376108503E-2</v>
      </c>
      <c r="BS36" s="87">
        <v>4.9025893902566699E-5</v>
      </c>
      <c r="BT36" s="87">
        <v>25.5789552710858</v>
      </c>
      <c r="BU36" s="87">
        <v>8.3612923964937007</v>
      </c>
      <c r="BV36" s="87">
        <v>0</v>
      </c>
      <c r="BW36" s="87">
        <v>0</v>
      </c>
      <c r="BX36" s="87">
        <v>2.8009305418612902</v>
      </c>
      <c r="BY36" s="87">
        <v>0</v>
      </c>
      <c r="BZ36" s="87">
        <v>0.457206973949767</v>
      </c>
      <c r="CA36" s="87">
        <v>55.989534075188601</v>
      </c>
      <c r="CB36" s="87">
        <v>3.8933369288491799</v>
      </c>
      <c r="CD36" s="34">
        <f t="shared" si="0"/>
        <v>8.0000023217573143E-3</v>
      </c>
      <c r="CE36" s="34">
        <f t="shared" si="8"/>
        <v>1.9247481407194247E-2</v>
      </c>
      <c r="CF36" s="78">
        <f t="shared" si="1"/>
        <v>-5.2960098872819313E-7</v>
      </c>
      <c r="CG36" s="78" t="str">
        <f t="shared" si="2"/>
        <v/>
      </c>
      <c r="CH36" s="78">
        <f t="shared" si="3"/>
        <v>-4.3276818049358192E-7</v>
      </c>
      <c r="CI36" s="78">
        <f t="shared" si="14"/>
        <v>-2.3871373505260956E-5</v>
      </c>
      <c r="CJ36" s="78">
        <f t="shared" si="15"/>
        <v>-2.6151358697915524E-5</v>
      </c>
      <c r="CK36" s="78">
        <f t="shared" si="6"/>
        <v>3.5696760164269204E-8</v>
      </c>
      <c r="CL36" s="78">
        <f t="shared" si="7"/>
        <v>-2.9008647702343682E-7</v>
      </c>
      <c r="CM36" s="49">
        <f t="shared" si="9"/>
        <v>-4.9176961279995355E-4</v>
      </c>
      <c r="CN36" s="49">
        <f t="shared" si="10"/>
        <v>-5.5817396405188479E-4</v>
      </c>
      <c r="CO36" s="49">
        <f t="shared" si="11"/>
        <v>8.5641344971031802E-4</v>
      </c>
      <c r="CP36" s="49">
        <f t="shared" si="12"/>
        <v>-1.3367944827188652E-3</v>
      </c>
      <c r="CQ36" s="78" t="str">
        <f>IF(N36=0,"",(#REF!-N36)/N36)</f>
        <v/>
      </c>
      <c r="CR36" s="78" t="str">
        <f t="shared" si="13"/>
        <v/>
      </c>
    </row>
    <row r="37" spans="1:96" x14ac:dyDescent="0.25">
      <c r="A37" s="87" t="s">
        <v>36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28"/>
      <c r="O37" s="28"/>
      <c r="P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D37" s="34" t="e">
        <f t="shared" si="0"/>
        <v>#DIV/0!</v>
      </c>
      <c r="CE37" s="34" t="e">
        <f t="shared" si="8"/>
        <v>#DIV/0!</v>
      </c>
      <c r="CF37" s="78" t="str">
        <f t="shared" si="1"/>
        <v/>
      </c>
      <c r="CG37" s="78" t="str">
        <f t="shared" si="2"/>
        <v/>
      </c>
      <c r="CH37" s="78" t="str">
        <f t="shared" si="3"/>
        <v/>
      </c>
      <c r="CI37" s="78" t="str">
        <f t="shared" si="14"/>
        <v/>
      </c>
      <c r="CJ37" s="78" t="str">
        <f t="shared" si="15"/>
        <v/>
      </c>
      <c r="CK37" s="78" t="str">
        <f t="shared" si="6"/>
        <v/>
      </c>
      <c r="CL37" s="78" t="str">
        <f t="shared" si="7"/>
        <v/>
      </c>
      <c r="CM37" s="49" t="e">
        <f t="shared" si="9"/>
        <v>#DIV/0!</v>
      </c>
      <c r="CN37" s="49" t="e">
        <f t="shared" si="10"/>
        <v>#DIV/0!</v>
      </c>
      <c r="CO37" s="49" t="e">
        <f t="shared" si="11"/>
        <v>#DIV/0!</v>
      </c>
      <c r="CP37" s="49" t="e">
        <f t="shared" si="12"/>
        <v>#DIV/0!</v>
      </c>
      <c r="CQ37" s="78" t="str">
        <f>IF(N37=0,"",(#REF!-N37)/N37)</f>
        <v/>
      </c>
      <c r="CR37" s="78" t="str">
        <f t="shared" si="13"/>
        <v/>
      </c>
    </row>
    <row r="38" spans="1:96" x14ac:dyDescent="0.25">
      <c r="A38" s="87" t="s">
        <v>37</v>
      </c>
      <c r="B38" s="87">
        <v>409.91314582000001</v>
      </c>
      <c r="C38" s="87"/>
      <c r="D38" s="87">
        <v>1204.4206514</v>
      </c>
      <c r="E38" s="87">
        <v>60.975180631000001</v>
      </c>
      <c r="F38" s="87">
        <v>56.09713163</v>
      </c>
      <c r="G38" s="87">
        <v>115.39572259000001</v>
      </c>
      <c r="H38" s="87">
        <v>277.32000209</v>
      </c>
      <c r="I38" s="87"/>
      <c r="J38" s="87"/>
      <c r="K38" s="87"/>
      <c r="L38" s="87"/>
      <c r="M38" s="87"/>
      <c r="N38" s="28"/>
      <c r="O38" s="28"/>
      <c r="P38" s="87"/>
      <c r="Q38" s="86" t="s">
        <v>37</v>
      </c>
      <c r="R38" s="86">
        <v>0</v>
      </c>
      <c r="S38" s="87">
        <v>7.3263497295212803</v>
      </c>
      <c r="T38" s="87">
        <v>2.7116864226375301</v>
      </c>
      <c r="U38" s="87">
        <v>2.7116864226375301</v>
      </c>
      <c r="V38" s="87">
        <v>21.544303637436201</v>
      </c>
      <c r="W38" s="87">
        <v>0</v>
      </c>
      <c r="X38" s="87">
        <v>1.3134859268596699</v>
      </c>
      <c r="Y38" s="87">
        <v>6.7425678785120802</v>
      </c>
      <c r="Z38" s="87">
        <v>409.91305965993701</v>
      </c>
      <c r="AA38" s="87">
        <v>64.536077096263099</v>
      </c>
      <c r="AB38" s="87">
        <v>0.49036929514750699</v>
      </c>
      <c r="AC38" s="87">
        <v>11.2668197956406</v>
      </c>
      <c r="AD38" s="87">
        <v>0</v>
      </c>
      <c r="AE38" s="87">
        <v>0</v>
      </c>
      <c r="AF38" s="87">
        <v>11.850586139696301</v>
      </c>
      <c r="AG38" s="87">
        <v>11.850586139696301</v>
      </c>
      <c r="AH38" s="87">
        <v>9.6353661142875993</v>
      </c>
      <c r="AI38" s="87">
        <v>8.9226971994583106</v>
      </c>
      <c r="AJ38" s="87">
        <v>0.35610120488298302</v>
      </c>
      <c r="AK38" s="87">
        <v>9.3377547380337393</v>
      </c>
      <c r="AL38" s="87">
        <v>0.95552371299040295</v>
      </c>
      <c r="AM38" s="87">
        <v>0</v>
      </c>
      <c r="AN38" s="87">
        <v>0.75607051399862601</v>
      </c>
      <c r="AO38" s="87">
        <v>1.07970204669168</v>
      </c>
      <c r="AP38" s="87">
        <v>0</v>
      </c>
      <c r="AQ38" s="87">
        <v>285.16937982109403</v>
      </c>
      <c r="AR38" s="87">
        <v>1083.9781748534199</v>
      </c>
      <c r="AS38" s="87">
        <v>110.806714753264</v>
      </c>
      <c r="AT38" s="87">
        <v>1204.4202557209701</v>
      </c>
      <c r="AU38" s="87">
        <v>0</v>
      </c>
      <c r="AV38" s="87">
        <v>11.3673382920771</v>
      </c>
      <c r="AW38" s="87">
        <v>0</v>
      </c>
      <c r="AX38" s="87">
        <v>99.154247923030795</v>
      </c>
      <c r="AY38" s="87">
        <v>3.2704630789089299E-2</v>
      </c>
      <c r="AZ38" s="87">
        <v>1.1499903950792799E-2</v>
      </c>
      <c r="BA38" s="87">
        <v>43.262093605934801</v>
      </c>
      <c r="BB38" s="87">
        <v>1.4697449261176001E-2</v>
      </c>
      <c r="BC38" s="87">
        <v>0</v>
      </c>
      <c r="BD38" s="87">
        <v>2.1316906350854498E-3</v>
      </c>
      <c r="BE38" s="87">
        <v>60.973700984270401</v>
      </c>
      <c r="BF38" s="87">
        <v>56.0956546732533</v>
      </c>
      <c r="BG38" s="87">
        <v>4.87804631101704</v>
      </c>
      <c r="BH38" s="87">
        <v>0</v>
      </c>
      <c r="BI38" s="87">
        <v>0</v>
      </c>
      <c r="BJ38" s="87">
        <v>0.22949319847881</v>
      </c>
      <c r="BK38" s="87">
        <v>0</v>
      </c>
      <c r="BL38" s="87">
        <v>2.4626642412958701</v>
      </c>
      <c r="BM38" s="87">
        <v>0</v>
      </c>
      <c r="BN38" s="87">
        <v>6.4006844049449604E-2</v>
      </c>
      <c r="BO38" s="87">
        <v>9.8506522718078404</v>
      </c>
      <c r="BP38" s="87">
        <v>0.2422337656395</v>
      </c>
      <c r="BQ38" s="87">
        <v>0</v>
      </c>
      <c r="BR38" s="87">
        <v>0.16548645012207999</v>
      </c>
      <c r="BS38" s="87">
        <v>2.2438692833104599E-4</v>
      </c>
      <c r="BT38" s="87">
        <v>115.395678425547</v>
      </c>
      <c r="BU38" s="87">
        <v>41.414027769971398</v>
      </c>
      <c r="BV38" s="87">
        <v>0</v>
      </c>
      <c r="BW38" s="87">
        <v>0</v>
      </c>
      <c r="BX38" s="87">
        <v>13.873194079913301</v>
      </c>
      <c r="BY38" s="87">
        <v>0</v>
      </c>
      <c r="BZ38" s="87">
        <v>2.2645751906956102</v>
      </c>
      <c r="CA38" s="87">
        <v>277.31992092384598</v>
      </c>
      <c r="CB38" s="87">
        <v>19.283952823897099</v>
      </c>
      <c r="CD38" s="34">
        <f t="shared" si="0"/>
        <v>8.0000033779902158E-3</v>
      </c>
      <c r="CE38" s="34">
        <f t="shared" si="8"/>
        <v>1.9247516638868777E-2</v>
      </c>
      <c r="CF38" s="78">
        <f t="shared" si="1"/>
        <v>-2.1019102188985539E-7</v>
      </c>
      <c r="CG38" s="78" t="str">
        <f t="shared" si="2"/>
        <v/>
      </c>
      <c r="CH38" s="78">
        <f t="shared" si="3"/>
        <v>-3.2852228949012394E-7</v>
      </c>
      <c r="CI38" s="78">
        <f t="shared" si="14"/>
        <v>-2.4266377143738709E-5</v>
      </c>
      <c r="CJ38" s="78">
        <f t="shared" si="15"/>
        <v>-2.6328560904708381E-5</v>
      </c>
      <c r="CK38" s="78">
        <f t="shared" si="6"/>
        <v>-3.8272175094641725E-7</v>
      </c>
      <c r="CL38" s="78">
        <f t="shared" si="7"/>
        <v>-2.926804897108657E-7</v>
      </c>
      <c r="CM38" s="49">
        <f t="shared" si="9"/>
        <v>-4.9183691003949737E-4</v>
      </c>
      <c r="CN38" s="49">
        <f t="shared" si="10"/>
        <v>-5.5788140311069574E-4</v>
      </c>
      <c r="CO38" s="49">
        <f t="shared" si="11"/>
        <v>8.5594675722470536E-4</v>
      </c>
      <c r="CP38" s="49">
        <f t="shared" si="12"/>
        <v>-1.3378580810460778E-3</v>
      </c>
      <c r="CQ38" s="78" t="str">
        <f>IF(N38=0,"",(#REF!-N38)/N38)</f>
        <v/>
      </c>
      <c r="CR38" s="78" t="str">
        <f t="shared" si="13"/>
        <v/>
      </c>
    </row>
    <row r="39" spans="1:96" x14ac:dyDescent="0.25">
      <c r="A39" s="87" t="s">
        <v>130</v>
      </c>
      <c r="B39" s="87">
        <v>182.91686387999999</v>
      </c>
      <c r="C39" s="87"/>
      <c r="D39" s="87">
        <v>848.55432955000003</v>
      </c>
      <c r="E39" s="87">
        <v>33.920594102999999</v>
      </c>
      <c r="F39" s="87">
        <v>31.206895857999999</v>
      </c>
      <c r="G39" s="87">
        <v>74.247713898000001</v>
      </c>
      <c r="H39" s="87">
        <v>110.22494014999999</v>
      </c>
      <c r="I39" s="87"/>
      <c r="J39" s="87"/>
      <c r="K39" s="87"/>
      <c r="L39" s="87"/>
      <c r="M39" s="87"/>
      <c r="N39" s="28"/>
      <c r="O39" s="28"/>
      <c r="P39" s="87"/>
      <c r="Q39" s="86" t="s">
        <v>130</v>
      </c>
      <c r="R39" s="86">
        <v>0</v>
      </c>
      <c r="S39" s="87">
        <v>2.9119649436137198</v>
      </c>
      <c r="T39" s="87">
        <v>1.07780059779644</v>
      </c>
      <c r="U39" s="87">
        <v>1.07780059779644</v>
      </c>
      <c r="V39" s="87">
        <v>8.5630940026620799</v>
      </c>
      <c r="W39" s="87">
        <v>0</v>
      </c>
      <c r="X39" s="87">
        <v>0.52206495069091696</v>
      </c>
      <c r="Y39" s="87">
        <v>2.67993821979905</v>
      </c>
      <c r="Z39" s="87">
        <v>182.916790596846</v>
      </c>
      <c r="AA39" s="87">
        <v>25.6508493928864</v>
      </c>
      <c r="AB39" s="87">
        <v>0.19490429791786201</v>
      </c>
      <c r="AC39" s="87">
        <v>4.4781611078000596</v>
      </c>
      <c r="AD39" s="87">
        <v>0</v>
      </c>
      <c r="AE39" s="87">
        <v>0</v>
      </c>
      <c r="AF39" s="87">
        <v>4.7101938434204698</v>
      </c>
      <c r="AG39" s="87">
        <v>4.7101938434204698</v>
      </c>
      <c r="AH39" s="87">
        <v>6.7884306973770396</v>
      </c>
      <c r="AI39" s="87">
        <v>3.54645850037633</v>
      </c>
      <c r="AJ39" s="87">
        <v>0.14153770479459599</v>
      </c>
      <c r="AK39" s="87">
        <v>3.7114231392425001</v>
      </c>
      <c r="AL39" s="87">
        <v>0.379786979151992</v>
      </c>
      <c r="AM39" s="87">
        <v>0</v>
      </c>
      <c r="AN39" s="87">
        <v>0.300511332503687</v>
      </c>
      <c r="AO39" s="87">
        <v>0.60063891715581597</v>
      </c>
      <c r="AP39" s="87">
        <v>0</v>
      </c>
      <c r="AQ39" s="87">
        <v>113.344789750712</v>
      </c>
      <c r="AR39" s="87">
        <v>763.69867584009796</v>
      </c>
      <c r="AS39" s="87">
        <v>78.066955395426405</v>
      </c>
      <c r="AT39" s="87">
        <v>848.55406193290196</v>
      </c>
      <c r="AU39" s="87">
        <v>0</v>
      </c>
      <c r="AV39" s="87">
        <v>4.5181176910938703</v>
      </c>
      <c r="AW39" s="87">
        <v>0</v>
      </c>
      <c r="AX39" s="87">
        <v>39.410308693976397</v>
      </c>
      <c r="AY39" s="87">
        <v>1.8193628730633699E-2</v>
      </c>
      <c r="AZ39" s="87">
        <v>6.3974136719632596E-3</v>
      </c>
      <c r="BA39" s="87">
        <v>24.066746960101799</v>
      </c>
      <c r="BB39" s="87">
        <v>8.1762028494739205E-3</v>
      </c>
      <c r="BC39" s="87">
        <v>0</v>
      </c>
      <c r="BD39" s="87">
        <v>1.18586140202935E-3</v>
      </c>
      <c r="BE39" s="87">
        <v>33.9197703172334</v>
      </c>
      <c r="BF39" s="87">
        <v>31.206068570290899</v>
      </c>
      <c r="BG39" s="87">
        <v>2.7137017469424598</v>
      </c>
      <c r="BH39" s="87">
        <v>0</v>
      </c>
      <c r="BI39" s="87">
        <v>0</v>
      </c>
      <c r="BJ39" s="87">
        <v>0.127667392428225</v>
      </c>
      <c r="BK39" s="87">
        <v>0</v>
      </c>
      <c r="BL39" s="87">
        <v>1.3699810144568001</v>
      </c>
      <c r="BM39" s="87">
        <v>0</v>
      </c>
      <c r="BN39" s="87">
        <v>3.5607050954325703E-2</v>
      </c>
      <c r="BO39" s="87">
        <v>5.4799279350959296</v>
      </c>
      <c r="BP39" s="87">
        <v>9.6279390233586296E-2</v>
      </c>
      <c r="BQ39" s="87">
        <v>0</v>
      </c>
      <c r="BR39" s="87">
        <v>9.2060283117555902E-2</v>
      </c>
      <c r="BS39" s="87">
        <v>1.2482748215633999E-4</v>
      </c>
      <c r="BT39" s="87">
        <v>74.247688197666406</v>
      </c>
      <c r="BU39" s="87">
        <v>16.460627975779499</v>
      </c>
      <c r="BV39" s="87">
        <v>0</v>
      </c>
      <c r="BW39" s="87">
        <v>0</v>
      </c>
      <c r="BX39" s="87">
        <v>5.5140987238782797</v>
      </c>
      <c r="BY39" s="87">
        <v>0</v>
      </c>
      <c r="BZ39" s="87">
        <v>0.90009029920335903</v>
      </c>
      <c r="CA39" s="87">
        <v>110.224908304259</v>
      </c>
      <c r="CB39" s="87">
        <v>7.6646912176901596</v>
      </c>
      <c r="CD39" s="34">
        <f t="shared" si="0"/>
        <v>7.9999978809998599E-3</v>
      </c>
      <c r="CE39" s="34">
        <f t="shared" si="8"/>
        <v>1.9247503600233768E-2</v>
      </c>
      <c r="CF39" s="78">
        <f t="shared" si="1"/>
        <v>-4.006364008240588E-7</v>
      </c>
      <c r="CG39" s="78" t="str">
        <f t="shared" si="2"/>
        <v/>
      </c>
      <c r="CH39" s="78">
        <f t="shared" si="3"/>
        <v>-3.1538003962197724E-7</v>
      </c>
      <c r="CI39" s="78">
        <f t="shared" si="14"/>
        <v>-2.428571162690985E-5</v>
      </c>
      <c r="CJ39" s="78">
        <f t="shared" si="15"/>
        <v>-2.6509772483127466E-5</v>
      </c>
      <c r="CK39" s="78">
        <f t="shared" si="6"/>
        <v>-3.4614309647190435E-7</v>
      </c>
      <c r="CL39" s="78">
        <f t="shared" si="7"/>
        <v>-2.8891592908520413E-7</v>
      </c>
      <c r="CM39" s="49">
        <f t="shared" si="9"/>
        <v>-4.9120399840523604E-4</v>
      </c>
      <c r="CN39" s="49">
        <f t="shared" si="10"/>
        <v>-5.5688046430897988E-4</v>
      </c>
      <c r="CO39" s="49">
        <f t="shared" si="11"/>
        <v>8.5657014678045267E-4</v>
      </c>
      <c r="CP39" s="49">
        <f t="shared" si="12"/>
        <v>-1.338147003398953E-3</v>
      </c>
      <c r="CQ39" s="78" t="str">
        <f>IF(N39=0,"",(#REF!-N39)/N39)</f>
        <v/>
      </c>
      <c r="CR39" s="78"/>
    </row>
    <row r="40" spans="1:96" x14ac:dyDescent="0.25">
      <c r="A40" s="87" t="s">
        <v>39</v>
      </c>
      <c r="B40" s="87">
        <v>62.848756158999997</v>
      </c>
      <c r="C40" s="87"/>
      <c r="D40" s="87">
        <v>288.85413751999999</v>
      </c>
      <c r="E40" s="87">
        <v>9.6175734494</v>
      </c>
      <c r="F40" s="87">
        <v>8.8481745792000002</v>
      </c>
      <c r="G40" s="87">
        <v>19.058203216999999</v>
      </c>
      <c r="H40" s="87">
        <v>37.904673027000001</v>
      </c>
      <c r="I40" s="87"/>
      <c r="J40" s="87"/>
      <c r="K40" s="87"/>
      <c r="L40" s="87"/>
      <c r="M40" s="87"/>
      <c r="N40" s="28"/>
      <c r="O40" s="28"/>
      <c r="P40" s="87"/>
      <c r="Q40" s="86" t="s">
        <v>39</v>
      </c>
      <c r="R40" s="86">
        <v>0</v>
      </c>
      <c r="S40" s="87">
        <v>1.0013813086146499</v>
      </c>
      <c r="T40" s="87">
        <v>0.37063912485485501</v>
      </c>
      <c r="U40" s="87">
        <v>0.37063912485485501</v>
      </c>
      <c r="V40" s="87">
        <v>2.9447188708311902</v>
      </c>
      <c r="W40" s="87">
        <v>0</v>
      </c>
      <c r="X40" s="87">
        <v>0.17952998958983099</v>
      </c>
      <c r="Y40" s="87">
        <v>0.92159038830933104</v>
      </c>
      <c r="Z40" s="87">
        <v>62.8487123504026</v>
      </c>
      <c r="AA40" s="87">
        <v>8.8209450642689191</v>
      </c>
      <c r="AB40" s="87">
        <v>6.7024736528613196E-2</v>
      </c>
      <c r="AC40" s="87">
        <v>1.53997117061128</v>
      </c>
      <c r="AD40" s="87">
        <v>0</v>
      </c>
      <c r="AE40" s="87">
        <v>0</v>
      </c>
      <c r="AF40" s="87">
        <v>1.6197647896123899</v>
      </c>
      <c r="AG40" s="87">
        <v>1.6197647896123899</v>
      </c>
      <c r="AH40" s="87">
        <v>2.31083219541769</v>
      </c>
      <c r="AI40" s="87">
        <v>1.21957445994697</v>
      </c>
      <c r="AJ40" s="87">
        <v>4.8672628514989803E-2</v>
      </c>
      <c r="AK40" s="87">
        <v>1.27630265116723</v>
      </c>
      <c r="AL40" s="87">
        <v>0.13060293446792001</v>
      </c>
      <c r="AM40" s="87">
        <v>0</v>
      </c>
      <c r="AN40" s="87">
        <v>0.103341201414633</v>
      </c>
      <c r="AO40" s="87">
        <v>0.17030077436245</v>
      </c>
      <c r="AP40" s="87">
        <v>0</v>
      </c>
      <c r="AQ40" s="87">
        <v>38.977540037588703</v>
      </c>
      <c r="AR40" s="87">
        <v>259.96859320866099</v>
      </c>
      <c r="AS40" s="87">
        <v>26.574591614940701</v>
      </c>
      <c r="AT40" s="87">
        <v>288.85401701901998</v>
      </c>
      <c r="AU40" s="87">
        <v>0</v>
      </c>
      <c r="AV40" s="87">
        <v>1.5537133194111401</v>
      </c>
      <c r="AW40" s="87">
        <v>0</v>
      </c>
      <c r="AX40" s="87">
        <v>13.5525936884736</v>
      </c>
      <c r="AY40" s="87">
        <v>5.1584841790814403E-3</v>
      </c>
      <c r="AZ40" s="87">
        <v>1.81387602859394E-3</v>
      </c>
      <c r="BA40" s="87">
        <v>6.8237097471849699</v>
      </c>
      <c r="BB40" s="87">
        <v>2.3182234384386798E-3</v>
      </c>
      <c r="BC40" s="87">
        <v>0</v>
      </c>
      <c r="BD40" s="87">
        <v>3.3623224678538499E-4</v>
      </c>
      <c r="BE40" s="87">
        <v>9.6173408740223199</v>
      </c>
      <c r="BF40" s="87">
        <v>8.8479416217198708</v>
      </c>
      <c r="BG40" s="87">
        <v>0.76939925230245199</v>
      </c>
      <c r="BH40" s="87">
        <v>0</v>
      </c>
      <c r="BI40" s="87">
        <v>0</v>
      </c>
      <c r="BJ40" s="87">
        <v>3.6197817468322298E-2</v>
      </c>
      <c r="BK40" s="87">
        <v>0</v>
      </c>
      <c r="BL40" s="87">
        <v>0.388434660846464</v>
      </c>
      <c r="BM40" s="87">
        <v>0</v>
      </c>
      <c r="BN40" s="87">
        <v>1.00957655715206E-2</v>
      </c>
      <c r="BO40" s="87">
        <v>1.5537393261572801</v>
      </c>
      <c r="BP40" s="87">
        <v>3.3109013886428902E-2</v>
      </c>
      <c r="BQ40" s="87">
        <v>0</v>
      </c>
      <c r="BR40" s="87">
        <v>2.6102095912079602E-2</v>
      </c>
      <c r="BS40" s="87">
        <v>3.5392686320871597E-5</v>
      </c>
      <c r="BT40" s="87">
        <v>19.058201069902999</v>
      </c>
      <c r="BU40" s="87">
        <v>5.6605557595932403</v>
      </c>
      <c r="BV40" s="87">
        <v>0</v>
      </c>
      <c r="BW40" s="87">
        <v>0</v>
      </c>
      <c r="BX40" s="87">
        <v>1.8962147983709801</v>
      </c>
      <c r="BY40" s="87">
        <v>0</v>
      </c>
      <c r="BZ40" s="87">
        <v>0.30952747897286598</v>
      </c>
      <c r="CA40" s="87">
        <v>37.904663323357397</v>
      </c>
      <c r="CB40" s="87">
        <v>2.6357697849541699</v>
      </c>
      <c r="CD40" s="34">
        <f t="shared" si="0"/>
        <v>8.0000002051746795E-3</v>
      </c>
      <c r="CE40" s="34">
        <f t="shared" si="8"/>
        <v>1.9247502034190275E-2</v>
      </c>
      <c r="CF40" s="78">
        <f t="shared" si="1"/>
        <v>-6.9704796203129488E-7</v>
      </c>
      <c r="CG40" s="78" t="str">
        <f t="shared" si="2"/>
        <v/>
      </c>
      <c r="CH40" s="78">
        <f t="shared" si="3"/>
        <v>-4.1716895957228601E-7</v>
      </c>
      <c r="CI40" s="78">
        <f t="shared" si="14"/>
        <v>-2.418233444265372E-5</v>
      </c>
      <c r="CJ40" s="78">
        <f t="shared" si="15"/>
        <v>-2.6328309646720031E-5</v>
      </c>
      <c r="CK40" s="78">
        <f t="shared" si="6"/>
        <v>-1.1265999083451084E-7</v>
      </c>
      <c r="CL40" s="78">
        <f t="shared" si="7"/>
        <v>-2.5600122172790083E-7</v>
      </c>
      <c r="CM40" s="49">
        <f t="shared" si="9"/>
        <v>-4.9133215133211723E-4</v>
      </c>
      <c r="CN40" s="49">
        <f t="shared" si="10"/>
        <v>-5.5786777415248797E-4</v>
      </c>
      <c r="CO40" s="49">
        <f t="shared" si="11"/>
        <v>8.5720689630125035E-4</v>
      </c>
      <c r="CP40" s="49">
        <f t="shared" si="12"/>
        <v>-1.3387110399717698E-3</v>
      </c>
      <c r="CQ40" s="78" t="str">
        <f>IF(N40=0,"",(#REF!-N40)/N40)</f>
        <v/>
      </c>
      <c r="CR40" s="78" t="str">
        <f t="shared" si="13"/>
        <v/>
      </c>
    </row>
    <row r="41" spans="1:96" x14ac:dyDescent="0.25">
      <c r="A41" s="87" t="s">
        <v>40</v>
      </c>
      <c r="B41" s="87">
        <v>642.34145244000001</v>
      </c>
      <c r="C41" s="87"/>
      <c r="D41" s="87">
        <v>2803.1568615000001</v>
      </c>
      <c r="E41" s="87">
        <v>98.633101343000007</v>
      </c>
      <c r="F41" s="87">
        <v>90.742393495000002</v>
      </c>
      <c r="G41" s="87">
        <v>195.45869023</v>
      </c>
      <c r="H41" s="87">
        <v>423.76473400999998</v>
      </c>
      <c r="I41" s="87"/>
      <c r="J41" s="87"/>
      <c r="K41" s="87"/>
      <c r="L41" s="87"/>
      <c r="M41" s="87"/>
      <c r="N41" s="28"/>
      <c r="O41" s="28"/>
      <c r="P41" s="87"/>
      <c r="Q41" s="86" t="s">
        <v>40</v>
      </c>
      <c r="R41" s="86">
        <v>0</v>
      </c>
      <c r="S41" s="87">
        <v>11.195184166174499</v>
      </c>
      <c r="T41" s="87">
        <v>4.1436561499264597</v>
      </c>
      <c r="U41" s="87">
        <v>4.1436561499264597</v>
      </c>
      <c r="V41" s="87">
        <v>32.921194978157601</v>
      </c>
      <c r="W41" s="87">
        <v>0</v>
      </c>
      <c r="X41" s="87">
        <v>2.00709825172189</v>
      </c>
      <c r="Y41" s="87">
        <v>10.303143416812601</v>
      </c>
      <c r="Z41" s="87">
        <v>642.34121707920599</v>
      </c>
      <c r="AA41" s="87">
        <v>98.6157799064313</v>
      </c>
      <c r="AB41" s="87">
        <v>0.74931925660007503</v>
      </c>
      <c r="AC41" s="87">
        <v>17.2164969347862</v>
      </c>
      <c r="AD41" s="87">
        <v>0</v>
      </c>
      <c r="AE41" s="87">
        <v>0</v>
      </c>
      <c r="AF41" s="87">
        <v>18.1085551089711</v>
      </c>
      <c r="AG41" s="87">
        <v>18.1085551089711</v>
      </c>
      <c r="AH41" s="87">
        <v>22.425248237790498</v>
      </c>
      <c r="AI41" s="87">
        <v>13.6345170543284</v>
      </c>
      <c r="AJ41" s="87">
        <v>0.54414788371577405</v>
      </c>
      <c r="AK41" s="87">
        <v>14.2687472859118</v>
      </c>
      <c r="AL41" s="87">
        <v>1.4601081268396101</v>
      </c>
      <c r="AM41" s="87">
        <v>0</v>
      </c>
      <c r="AN41" s="87">
        <v>1.1553286343846501</v>
      </c>
      <c r="AO41" s="87">
        <v>1.7465215216190699</v>
      </c>
      <c r="AP41" s="87">
        <v>0</v>
      </c>
      <c r="AQ41" s="87">
        <v>435.75913659286601</v>
      </c>
      <c r="AR41" s="87">
        <v>2522.8402776875701</v>
      </c>
      <c r="AS41" s="87">
        <v>257.89028982291302</v>
      </c>
      <c r="AT41" s="87">
        <v>2803.15581574827</v>
      </c>
      <c r="AU41" s="87">
        <v>0</v>
      </c>
      <c r="AV41" s="87">
        <v>17.3700980906154</v>
      </c>
      <c r="AW41" s="87">
        <v>0</v>
      </c>
      <c r="AX41" s="87">
        <v>151.51475730412801</v>
      </c>
      <c r="AY41" s="87">
        <v>5.2902790279821602E-2</v>
      </c>
      <c r="AZ41" s="87">
        <v>1.8602167782756501E-2</v>
      </c>
      <c r="BA41" s="87">
        <v>69.980519846558295</v>
      </c>
      <c r="BB41" s="87">
        <v>2.37744994240425E-2</v>
      </c>
      <c r="BC41" s="87">
        <v>0</v>
      </c>
      <c r="BD41" s="87">
        <v>3.4482097587592302E-3</v>
      </c>
      <c r="BE41" s="87">
        <v>98.630716974086099</v>
      </c>
      <c r="BF41" s="87">
        <v>90.740014396221596</v>
      </c>
      <c r="BG41" s="87">
        <v>7.8907025778644897</v>
      </c>
      <c r="BH41" s="87">
        <v>0</v>
      </c>
      <c r="BI41" s="87">
        <v>0</v>
      </c>
      <c r="BJ41" s="87">
        <v>0.37122684215457702</v>
      </c>
      <c r="BK41" s="87">
        <v>0</v>
      </c>
      <c r="BL41" s="87">
        <v>3.9835899063586799</v>
      </c>
      <c r="BM41" s="87">
        <v>0</v>
      </c>
      <c r="BN41" s="87">
        <v>0.10353709384524599</v>
      </c>
      <c r="BO41" s="87">
        <v>15.9343599768514</v>
      </c>
      <c r="BP41" s="87">
        <v>0.370149990012339</v>
      </c>
      <c r="BQ41" s="87">
        <v>0</v>
      </c>
      <c r="BR41" s="87">
        <v>0.26769009331062499</v>
      </c>
      <c r="BS41" s="87">
        <v>3.6296989731973098E-4</v>
      </c>
      <c r="BT41" s="87">
        <v>195.45861979640301</v>
      </c>
      <c r="BU41" s="87">
        <v>63.283493394532996</v>
      </c>
      <c r="BV41" s="87">
        <v>0</v>
      </c>
      <c r="BW41" s="87">
        <v>0</v>
      </c>
      <c r="BX41" s="87">
        <v>21.199217334599901</v>
      </c>
      <c r="BY41" s="87">
        <v>0</v>
      </c>
      <c r="BZ41" s="87">
        <v>3.4604380749198902</v>
      </c>
      <c r="CA41" s="87">
        <v>423.76461234478001</v>
      </c>
      <c r="CB41" s="87">
        <v>29.467252835393499</v>
      </c>
      <c r="CD41" s="34">
        <f t="shared" si="0"/>
        <v>8.0000006106704189E-3</v>
      </c>
      <c r="CE41" s="34">
        <f t="shared" si="8"/>
        <v>1.9247534103232353E-2</v>
      </c>
      <c r="CF41" s="78">
        <f t="shared" si="1"/>
        <v>-3.6641071991875496E-7</v>
      </c>
      <c r="CG41" s="78" t="str">
        <f t="shared" si="2"/>
        <v/>
      </c>
      <c r="CH41" s="78">
        <f t="shared" si="3"/>
        <v>-3.7306215162345828E-7</v>
      </c>
      <c r="CI41" s="78">
        <f t="shared" si="14"/>
        <v>-2.4174124928068008E-5</v>
      </c>
      <c r="CJ41" s="78">
        <f t="shared" si="15"/>
        <v>-2.6218162060453638E-5</v>
      </c>
      <c r="CK41" s="78">
        <f t="shared" si="6"/>
        <v>-3.6035029655458141E-7</v>
      </c>
      <c r="CL41" s="78">
        <f t="shared" si="7"/>
        <v>-2.8710558055976383E-7</v>
      </c>
      <c r="CM41" s="49">
        <f t="shared" si="9"/>
        <v>-4.9040160590511212E-4</v>
      </c>
      <c r="CN41" s="49">
        <f t="shared" si="10"/>
        <v>-5.5882617531042807E-4</v>
      </c>
      <c r="CO41" s="49">
        <f t="shared" si="11"/>
        <v>8.5674979988200478E-4</v>
      </c>
      <c r="CP41" s="49">
        <f t="shared" si="12"/>
        <v>-1.3387393752433447E-3</v>
      </c>
      <c r="CQ41" s="78" t="str">
        <f>IF(N41=0,"",(#REF!-N41)/N41)</f>
        <v/>
      </c>
      <c r="CR41" s="78" t="str">
        <f t="shared" si="13"/>
        <v/>
      </c>
    </row>
    <row r="42" spans="1:96" x14ac:dyDescent="0.25">
      <c r="A42" s="87" t="s">
        <v>41</v>
      </c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28"/>
      <c r="O42" s="28"/>
      <c r="P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D42" s="34" t="e">
        <f t="shared" si="0"/>
        <v>#DIV/0!</v>
      </c>
      <c r="CE42" s="34" t="e">
        <f t="shared" si="8"/>
        <v>#DIV/0!</v>
      </c>
      <c r="CF42" s="78" t="str">
        <f t="shared" si="1"/>
        <v/>
      </c>
      <c r="CG42" s="78" t="str">
        <f t="shared" si="2"/>
        <v/>
      </c>
      <c r="CH42" s="78" t="str">
        <f t="shared" si="3"/>
        <v/>
      </c>
      <c r="CI42" s="78" t="str">
        <f t="shared" si="14"/>
        <v/>
      </c>
      <c r="CJ42" s="78" t="str">
        <f t="shared" si="15"/>
        <v/>
      </c>
      <c r="CK42" s="78" t="str">
        <f t="shared" si="6"/>
        <v/>
      </c>
      <c r="CL42" s="78" t="str">
        <f t="shared" si="7"/>
        <v/>
      </c>
      <c r="CM42" s="49" t="e">
        <f t="shared" si="9"/>
        <v>#DIV/0!</v>
      </c>
      <c r="CN42" s="49" t="e">
        <f t="shared" si="10"/>
        <v>#DIV/0!</v>
      </c>
      <c r="CO42" s="49" t="e">
        <f t="shared" si="11"/>
        <v>#DIV/0!</v>
      </c>
      <c r="CP42" s="49" t="e">
        <f t="shared" si="12"/>
        <v>#DIV/0!</v>
      </c>
      <c r="CQ42" s="78" t="str">
        <f>IF(N42=0,"",(#REF!-N42)/N42)</f>
        <v/>
      </c>
      <c r="CR42" s="78" t="str">
        <f t="shared" si="13"/>
        <v/>
      </c>
    </row>
    <row r="43" spans="1:96" x14ac:dyDescent="0.25">
      <c r="A43" s="87" t="s">
        <v>42</v>
      </c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28"/>
      <c r="O43" s="28"/>
      <c r="P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D43" s="34" t="e">
        <f t="shared" si="0"/>
        <v>#DIV/0!</v>
      </c>
      <c r="CE43" s="34" t="e">
        <f t="shared" si="8"/>
        <v>#DIV/0!</v>
      </c>
      <c r="CF43" s="78" t="str">
        <f t="shared" si="1"/>
        <v/>
      </c>
      <c r="CG43" s="78" t="str">
        <f t="shared" si="2"/>
        <v/>
      </c>
      <c r="CH43" s="78" t="str">
        <f t="shared" si="3"/>
        <v/>
      </c>
      <c r="CI43" s="78" t="str">
        <f t="shared" si="14"/>
        <v/>
      </c>
      <c r="CJ43" s="78" t="str">
        <f t="shared" si="15"/>
        <v/>
      </c>
      <c r="CK43" s="78" t="str">
        <f t="shared" si="6"/>
        <v/>
      </c>
      <c r="CL43" s="78" t="str">
        <f t="shared" si="7"/>
        <v/>
      </c>
      <c r="CM43" s="49" t="e">
        <f t="shared" si="9"/>
        <v>#DIV/0!</v>
      </c>
      <c r="CN43" s="49" t="e">
        <f t="shared" si="10"/>
        <v>#DIV/0!</v>
      </c>
      <c r="CO43" s="49" t="e">
        <f t="shared" si="11"/>
        <v>#DIV/0!</v>
      </c>
      <c r="CP43" s="49" t="e">
        <f t="shared" si="12"/>
        <v>#DIV/0!</v>
      </c>
      <c r="CQ43" s="78" t="str">
        <f>IF(N43=0,"",(#REF!-N43)/N43)</f>
        <v/>
      </c>
      <c r="CR43" s="78" t="str">
        <f t="shared" si="13"/>
        <v/>
      </c>
    </row>
    <row r="44" spans="1:96" x14ac:dyDescent="0.25">
      <c r="A44" s="87" t="s">
        <v>43</v>
      </c>
      <c r="B44" s="87">
        <v>3671.9890513</v>
      </c>
      <c r="C44" s="87"/>
      <c r="D44" s="87">
        <v>16078.716399000001</v>
      </c>
      <c r="E44" s="87">
        <v>629.19717654999999</v>
      </c>
      <c r="F44" s="87">
        <v>578.86123025999996</v>
      </c>
      <c r="G44" s="87">
        <v>1410.8616583</v>
      </c>
      <c r="H44" s="87">
        <v>2395.3666284000001</v>
      </c>
      <c r="I44" s="87"/>
      <c r="J44" s="87"/>
      <c r="K44" s="87"/>
      <c r="L44" s="87"/>
      <c r="M44" s="87"/>
      <c r="N44" s="28"/>
      <c r="O44" s="28"/>
      <c r="P44" s="87"/>
      <c r="Q44" s="86" t="s">
        <v>43</v>
      </c>
      <c r="R44" s="86">
        <v>0</v>
      </c>
      <c r="S44" s="87">
        <v>63.240725963413297</v>
      </c>
      <c r="T44" s="87">
        <v>23.407170627841801</v>
      </c>
      <c r="U44" s="87">
        <v>23.407170627841801</v>
      </c>
      <c r="V44" s="87">
        <v>185.969474552957</v>
      </c>
      <c r="W44" s="87">
        <v>0</v>
      </c>
      <c r="X44" s="87">
        <v>11.3379551436015</v>
      </c>
      <c r="Y44" s="87">
        <v>58.201609244313403</v>
      </c>
      <c r="Z44" s="87">
        <v>3670.0134047132601</v>
      </c>
      <c r="AA44" s="87">
        <v>557.072917796718</v>
      </c>
      <c r="AB44" s="87">
        <v>4.2328440816550801</v>
      </c>
      <c r="AC44" s="87">
        <v>97.254715979500801</v>
      </c>
      <c r="AD44" s="87">
        <v>0</v>
      </c>
      <c r="AE44" s="87">
        <v>0</v>
      </c>
      <c r="AF44" s="87">
        <v>102.29381249399199</v>
      </c>
      <c r="AG44" s="87">
        <v>102.29381249399199</v>
      </c>
      <c r="AH44" s="87">
        <v>128.56982807240999</v>
      </c>
      <c r="AI44" s="87">
        <v>77.020428586303495</v>
      </c>
      <c r="AJ44" s="87">
        <v>3.07385287300011</v>
      </c>
      <c r="AK44" s="87">
        <v>80.6030097674453</v>
      </c>
      <c r="AL44" s="87">
        <v>8.2480424159199295</v>
      </c>
      <c r="AM44" s="87">
        <v>0</v>
      </c>
      <c r="AN44" s="87">
        <v>6.5263713883005803</v>
      </c>
      <c r="AO44" s="87">
        <v>11.1370514222137</v>
      </c>
      <c r="AP44" s="87">
        <v>0</v>
      </c>
      <c r="AQ44" s="87">
        <v>2461.5702169268602</v>
      </c>
      <c r="AR44" s="87">
        <v>14464.104851017801</v>
      </c>
      <c r="AS44" s="87">
        <v>1478.5530091548201</v>
      </c>
      <c r="AT44" s="87">
        <v>16071.227688245001</v>
      </c>
      <c r="AU44" s="87">
        <v>0</v>
      </c>
      <c r="AV44" s="87">
        <v>98.122363564044207</v>
      </c>
      <c r="AW44" s="87">
        <v>0</v>
      </c>
      <c r="AX44" s="87">
        <v>855.89534546073696</v>
      </c>
      <c r="AY44" s="87">
        <v>0.76077637265574205</v>
      </c>
      <c r="AZ44" s="87">
        <v>0.113933091039975</v>
      </c>
      <c r="BA44" s="87">
        <v>430.23204698027399</v>
      </c>
      <c r="BB44" s="87">
        <v>0.16345159266367901</v>
      </c>
      <c r="BC44" s="87">
        <v>0</v>
      </c>
      <c r="BD44" s="87">
        <v>2.1119306072465899E-2</v>
      </c>
      <c r="BE44" s="87">
        <v>628.93952836462097</v>
      </c>
      <c r="BF44" s="87">
        <v>578.62295042650396</v>
      </c>
      <c r="BG44" s="87">
        <v>50.316577938116197</v>
      </c>
      <c r="BH44" s="87">
        <v>7.6222856087788005E-2</v>
      </c>
      <c r="BI44" s="87">
        <v>0</v>
      </c>
      <c r="BJ44" s="87">
        <v>7.9812854732099803</v>
      </c>
      <c r="BK44" s="87">
        <v>0</v>
      </c>
      <c r="BL44" s="87">
        <v>26.831415499705098</v>
      </c>
      <c r="BM44" s="87">
        <v>0</v>
      </c>
      <c r="BN44" s="87">
        <v>0.63413489396539802</v>
      </c>
      <c r="BO44" s="87">
        <v>107.323380660284</v>
      </c>
      <c r="BP44" s="87">
        <v>2.0909503439808002</v>
      </c>
      <c r="BQ44" s="87">
        <v>7.7846316462463497E-2</v>
      </c>
      <c r="BR44" s="87">
        <v>4.4018708358515601</v>
      </c>
      <c r="BS44" s="87">
        <v>5.4665482323087303E-3</v>
      </c>
      <c r="BT44" s="87">
        <v>1410.4791725796099</v>
      </c>
      <c r="BU44" s="87">
        <v>357.48400905087999</v>
      </c>
      <c r="BV44" s="87">
        <v>0</v>
      </c>
      <c r="BW44" s="87">
        <v>0</v>
      </c>
      <c r="BX44" s="87">
        <v>119.75286714074301</v>
      </c>
      <c r="BY44" s="87">
        <v>0</v>
      </c>
      <c r="BZ44" s="87">
        <v>19.5477445252785</v>
      </c>
      <c r="CA44" s="87">
        <v>2393.81420498233</v>
      </c>
      <c r="CB44" s="87">
        <v>166.458190924717</v>
      </c>
      <c r="CD44" s="34">
        <f t="shared" si="0"/>
        <v>8.000000408584217E-3</v>
      </c>
      <c r="CE44" s="34">
        <f t="shared" si="8"/>
        <v>1.9247510687235202E-2</v>
      </c>
      <c r="CF44" s="78">
        <f t="shared" si="1"/>
        <v>-5.3803172044875015E-4</v>
      </c>
      <c r="CG44" s="78" t="str">
        <f t="shared" si="2"/>
        <v/>
      </c>
      <c r="CH44" s="78">
        <f t="shared" si="3"/>
        <v>-4.6575302214211807E-4</v>
      </c>
      <c r="CI44" s="78">
        <f t="shared" si="14"/>
        <v>-4.0948719253915979E-4</v>
      </c>
      <c r="CJ44" s="78">
        <f t="shared" si="15"/>
        <v>-4.1163550267301393E-4</v>
      </c>
      <c r="CK44" s="78">
        <f t="shared" si="6"/>
        <v>-2.7110079726103088E-4</v>
      </c>
      <c r="CL44" s="78">
        <f t="shared" si="7"/>
        <v>-6.4809428304802804E-4</v>
      </c>
      <c r="CM44" s="49">
        <f t="shared" si="9"/>
        <v>-4.9164758018561332E-4</v>
      </c>
      <c r="CN44" s="49">
        <f t="shared" si="10"/>
        <v>-5.5802313861428655E-4</v>
      </c>
      <c r="CO44" s="49">
        <f t="shared" si="11"/>
        <v>8.5631908717862589E-4</v>
      </c>
      <c r="CP44" s="49">
        <f t="shared" si="12"/>
        <v>-1.3376037408970895E-3</v>
      </c>
      <c r="CQ44" s="78" t="str">
        <f>IF(N44=0,"",(#REF!-N44)/N44)</f>
        <v/>
      </c>
      <c r="CR44" s="78" t="str">
        <f t="shared" si="13"/>
        <v/>
      </c>
    </row>
    <row r="45" spans="1:96" x14ac:dyDescent="0.25">
      <c r="A45" s="87" t="s">
        <v>44</v>
      </c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28"/>
      <c r="O45" s="28"/>
      <c r="P45" s="87"/>
      <c r="Q45" s="86" t="s">
        <v>44</v>
      </c>
      <c r="R45" s="86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0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  <c r="AK45" s="87">
        <v>0</v>
      </c>
      <c r="AL45" s="87">
        <v>0</v>
      </c>
      <c r="AM45" s="87">
        <v>0</v>
      </c>
      <c r="AN45" s="87">
        <v>0</v>
      </c>
      <c r="AO45" s="87">
        <v>0</v>
      </c>
      <c r="AP45" s="87">
        <v>0</v>
      </c>
      <c r="AQ45" s="87">
        <v>0</v>
      </c>
      <c r="AR45" s="87">
        <v>0</v>
      </c>
      <c r="AS45" s="87">
        <v>0</v>
      </c>
      <c r="AT45" s="87">
        <v>0</v>
      </c>
      <c r="AU45" s="87">
        <v>0</v>
      </c>
      <c r="AV45" s="87">
        <v>0</v>
      </c>
      <c r="AW45" s="87">
        <v>0</v>
      </c>
      <c r="AX45" s="87">
        <v>0</v>
      </c>
      <c r="AY45" s="87">
        <v>0</v>
      </c>
      <c r="AZ45" s="87">
        <v>0</v>
      </c>
      <c r="BA45" s="87">
        <v>0</v>
      </c>
      <c r="BB45" s="87">
        <v>0</v>
      </c>
      <c r="BC45" s="87">
        <v>0</v>
      </c>
      <c r="BD45" s="87">
        <v>0</v>
      </c>
      <c r="BE45" s="87">
        <v>0</v>
      </c>
      <c r="BF45" s="87">
        <v>0</v>
      </c>
      <c r="BG45" s="87">
        <v>0</v>
      </c>
      <c r="BH45" s="87">
        <v>0</v>
      </c>
      <c r="BI45" s="87">
        <v>0</v>
      </c>
      <c r="BJ45" s="87">
        <v>0</v>
      </c>
      <c r="BK45" s="87">
        <v>0</v>
      </c>
      <c r="BL45" s="87">
        <v>0</v>
      </c>
      <c r="BM45" s="87">
        <v>0</v>
      </c>
      <c r="BN45" s="87">
        <v>0</v>
      </c>
      <c r="BO45" s="87">
        <v>0</v>
      </c>
      <c r="BP45" s="87">
        <v>0</v>
      </c>
      <c r="BQ45" s="87">
        <v>0</v>
      </c>
      <c r="BR45" s="87">
        <v>0</v>
      </c>
      <c r="BS45" s="87">
        <v>0</v>
      </c>
      <c r="BT45" s="87">
        <v>0</v>
      </c>
      <c r="BU45" s="87">
        <v>0</v>
      </c>
      <c r="BV45" s="87">
        <v>0</v>
      </c>
      <c r="BW45" s="87">
        <v>0</v>
      </c>
      <c r="BX45" s="87">
        <v>0</v>
      </c>
      <c r="BY45" s="87">
        <v>0</v>
      </c>
      <c r="BZ45" s="87">
        <v>0</v>
      </c>
      <c r="CA45" s="87">
        <v>0</v>
      </c>
      <c r="CB45" s="87">
        <v>0</v>
      </c>
      <c r="CD45" s="34" t="e">
        <f t="shared" si="0"/>
        <v>#DIV/0!</v>
      </c>
      <c r="CE45" s="34" t="e">
        <f t="shared" si="8"/>
        <v>#DIV/0!</v>
      </c>
      <c r="CF45" s="78" t="str">
        <f t="shared" si="1"/>
        <v/>
      </c>
      <c r="CG45" s="78" t="str">
        <f t="shared" si="2"/>
        <v/>
      </c>
      <c r="CH45" s="78" t="str">
        <f t="shared" si="3"/>
        <v/>
      </c>
      <c r="CI45" s="78" t="str">
        <f t="shared" si="14"/>
        <v/>
      </c>
      <c r="CJ45" s="78" t="str">
        <f t="shared" si="15"/>
        <v/>
      </c>
      <c r="CK45" s="78" t="str">
        <f t="shared" si="6"/>
        <v/>
      </c>
      <c r="CL45" s="78" t="str">
        <f t="shared" si="7"/>
        <v/>
      </c>
      <c r="CM45" s="49" t="e">
        <f t="shared" si="9"/>
        <v>#DIV/0!</v>
      </c>
      <c r="CN45" s="49" t="e">
        <f t="shared" si="10"/>
        <v>#DIV/0!</v>
      </c>
      <c r="CO45" s="49" t="e">
        <f t="shared" si="11"/>
        <v>#DIV/0!</v>
      </c>
      <c r="CP45" s="49" t="e">
        <f t="shared" si="12"/>
        <v>#DIV/0!</v>
      </c>
      <c r="CQ45" s="78" t="str">
        <f>IF(N45=0,"",(#REF!-N45)/N45)</f>
        <v/>
      </c>
      <c r="CR45" s="78" t="str">
        <f t="shared" si="13"/>
        <v/>
      </c>
    </row>
    <row r="46" spans="1:96" x14ac:dyDescent="0.25">
      <c r="A46" s="87" t="s">
        <v>45</v>
      </c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28"/>
      <c r="O46" s="28"/>
      <c r="P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D46" s="34" t="e">
        <f t="shared" si="0"/>
        <v>#DIV/0!</v>
      </c>
      <c r="CE46" s="34" t="e">
        <f t="shared" si="8"/>
        <v>#DIV/0!</v>
      </c>
      <c r="CF46" s="78" t="str">
        <f t="shared" si="1"/>
        <v/>
      </c>
      <c r="CG46" s="78" t="str">
        <f t="shared" si="2"/>
        <v/>
      </c>
      <c r="CH46" s="78" t="str">
        <f t="shared" si="3"/>
        <v/>
      </c>
      <c r="CI46" s="78" t="str">
        <f t="shared" si="14"/>
        <v/>
      </c>
      <c r="CJ46" s="78" t="str">
        <f t="shared" si="15"/>
        <v/>
      </c>
      <c r="CK46" s="78" t="str">
        <f t="shared" si="6"/>
        <v/>
      </c>
      <c r="CL46" s="78" t="str">
        <f t="shared" si="7"/>
        <v/>
      </c>
      <c r="CM46" s="49" t="e">
        <f t="shared" si="9"/>
        <v>#DIV/0!</v>
      </c>
      <c r="CN46" s="49" t="e">
        <f t="shared" si="10"/>
        <v>#DIV/0!</v>
      </c>
      <c r="CO46" s="49" t="e">
        <f t="shared" si="11"/>
        <v>#DIV/0!</v>
      </c>
      <c r="CP46" s="49" t="e">
        <f t="shared" si="12"/>
        <v>#DIV/0!</v>
      </c>
      <c r="CQ46" s="78" t="str">
        <f>IF(N46=0,"",(#REF!-N46)/N46)</f>
        <v/>
      </c>
      <c r="CR46" s="78" t="str">
        <f t="shared" si="13"/>
        <v/>
      </c>
    </row>
    <row r="47" spans="1:96" x14ac:dyDescent="0.25">
      <c r="A47" s="87" t="s">
        <v>46</v>
      </c>
      <c r="B47" s="87">
        <v>1323.0195922</v>
      </c>
      <c r="C47" s="87"/>
      <c r="D47" s="87">
        <v>6175.7632731000003</v>
      </c>
      <c r="E47" s="87">
        <v>200.56325724999999</v>
      </c>
      <c r="F47" s="87">
        <v>184.51823985999999</v>
      </c>
      <c r="G47" s="87">
        <v>396.18151435999999</v>
      </c>
      <c r="H47" s="87">
        <v>832.28052293999997</v>
      </c>
      <c r="I47" s="87"/>
      <c r="J47" s="87"/>
      <c r="K47" s="87"/>
      <c r="L47" s="87"/>
      <c r="M47" s="87"/>
      <c r="N47" s="28"/>
      <c r="O47" s="28"/>
      <c r="P47" s="87"/>
      <c r="Q47" s="86" t="s">
        <v>46</v>
      </c>
      <c r="R47" s="86">
        <v>0</v>
      </c>
      <c r="S47" s="87">
        <v>21.987510536660299</v>
      </c>
      <c r="T47" s="87">
        <v>8.1381946662232494</v>
      </c>
      <c r="U47" s="87">
        <v>8.1381946662232494</v>
      </c>
      <c r="V47" s="87">
        <v>64.657816570512097</v>
      </c>
      <c r="W47" s="87">
        <v>0</v>
      </c>
      <c r="X47" s="87">
        <v>3.9419753339447099</v>
      </c>
      <c r="Y47" s="87">
        <v>20.2355048484918</v>
      </c>
      <c r="Z47" s="87">
        <v>1323.01918331101</v>
      </c>
      <c r="AA47" s="87">
        <v>193.68291221142201</v>
      </c>
      <c r="AB47" s="87">
        <v>1.47167425640066</v>
      </c>
      <c r="AC47" s="87">
        <v>33.813478090927603</v>
      </c>
      <c r="AD47" s="87">
        <v>0</v>
      </c>
      <c r="AE47" s="87">
        <v>0</v>
      </c>
      <c r="AF47" s="87">
        <v>35.565468890689303</v>
      </c>
      <c r="AG47" s="87">
        <v>35.565468890689303</v>
      </c>
      <c r="AH47" s="87">
        <v>49.406088090742202</v>
      </c>
      <c r="AI47" s="87">
        <v>26.778406685279801</v>
      </c>
      <c r="AJ47" s="87">
        <v>1.0687161090828301</v>
      </c>
      <c r="AK47" s="87">
        <v>28.0240409707358</v>
      </c>
      <c r="AL47" s="87">
        <v>2.8676766928320898</v>
      </c>
      <c r="AM47" s="87">
        <v>0</v>
      </c>
      <c r="AN47" s="87">
        <v>2.26908655842136</v>
      </c>
      <c r="AO47" s="87">
        <v>3.55141999646158</v>
      </c>
      <c r="AP47" s="87">
        <v>0</v>
      </c>
      <c r="AQ47" s="87">
        <v>855.837718792749</v>
      </c>
      <c r="AR47" s="87">
        <v>5558.1849172947004</v>
      </c>
      <c r="AS47" s="87">
        <v>568.17017898752704</v>
      </c>
      <c r="AT47" s="87">
        <v>6175.7611843729801</v>
      </c>
      <c r="AU47" s="87">
        <v>0</v>
      </c>
      <c r="AV47" s="87">
        <v>34.115173161867197</v>
      </c>
      <c r="AW47" s="87">
        <v>0</v>
      </c>
      <c r="AX47" s="87">
        <v>297.577311026448</v>
      </c>
      <c r="AY47" s="87">
        <v>0.10757410469749799</v>
      </c>
      <c r="AZ47" s="87">
        <v>3.7826215375033702E-2</v>
      </c>
      <c r="BA47" s="87">
        <v>142.30040531313799</v>
      </c>
      <c r="BB47" s="87">
        <v>4.8343769548658697E-2</v>
      </c>
      <c r="BC47" s="87">
        <v>0</v>
      </c>
      <c r="BD47" s="87">
        <v>7.0116934379426399E-3</v>
      </c>
      <c r="BE47" s="87">
        <v>200.55840868869399</v>
      </c>
      <c r="BF47" s="87">
        <v>184.513368743038</v>
      </c>
      <c r="BG47" s="87">
        <v>16.045039945656001</v>
      </c>
      <c r="BH47" s="87">
        <v>0</v>
      </c>
      <c r="BI47" s="87">
        <v>0</v>
      </c>
      <c r="BJ47" s="87">
        <v>0.75486370077767995</v>
      </c>
      <c r="BK47" s="87">
        <v>0</v>
      </c>
      <c r="BL47" s="87">
        <v>8.1003498293071292</v>
      </c>
      <c r="BM47" s="87">
        <v>0</v>
      </c>
      <c r="BN47" s="87">
        <v>0.21053516049096899</v>
      </c>
      <c r="BO47" s="87">
        <v>32.401392283712802</v>
      </c>
      <c r="BP47" s="87">
        <v>0.72698095107854699</v>
      </c>
      <c r="BQ47" s="87">
        <v>0</v>
      </c>
      <c r="BR47" s="87">
        <v>0.54432860101302305</v>
      </c>
      <c r="BS47" s="87">
        <v>7.3807153869387095E-4</v>
      </c>
      <c r="BT47" s="87">
        <v>396.18141193075201</v>
      </c>
      <c r="BU47" s="87">
        <v>124.289986868992</v>
      </c>
      <c r="BV47" s="87">
        <v>0</v>
      </c>
      <c r="BW47" s="87">
        <v>0</v>
      </c>
      <c r="BX47" s="87">
        <v>41.635624429744702</v>
      </c>
      <c r="BY47" s="87">
        <v>0</v>
      </c>
      <c r="BZ47" s="87">
        <v>6.7963535448410202</v>
      </c>
      <c r="CA47" s="87">
        <v>832.28029418145104</v>
      </c>
      <c r="CB47" s="87">
        <v>57.874148025172303</v>
      </c>
      <c r="CD47" s="34">
        <f t="shared" si="0"/>
        <v>7.9999997758589438E-3</v>
      </c>
      <c r="CE47" s="34">
        <f t="shared" si="8"/>
        <v>1.9247494209525026E-2</v>
      </c>
      <c r="CF47" s="78">
        <f t="shared" si="1"/>
        <v>-3.0905739600060565E-7</v>
      </c>
      <c r="CG47" s="78" t="str">
        <f t="shared" si="2"/>
        <v/>
      </c>
      <c r="CH47" s="78">
        <f t="shared" si="3"/>
        <v>-3.3821358233313322E-7</v>
      </c>
      <c r="CI47" s="78">
        <f t="shared" si="14"/>
        <v>-2.417472358838645E-5</v>
      </c>
      <c r="CJ47" s="78">
        <f t="shared" si="15"/>
        <v>-2.6399108108170601E-5</v>
      </c>
      <c r="CK47" s="78">
        <f t="shared" si="6"/>
        <v>-2.5854120971236612E-7</v>
      </c>
      <c r="CL47" s="78">
        <f t="shared" si="7"/>
        <v>-2.7485750612110058E-7</v>
      </c>
      <c r="CM47" s="49">
        <f t="shared" si="9"/>
        <v>-4.9169176380601805E-4</v>
      </c>
      <c r="CN47" s="49">
        <f t="shared" si="10"/>
        <v>-5.5803290874806137E-4</v>
      </c>
      <c r="CO47" s="49">
        <f t="shared" si="11"/>
        <v>8.563224016996672E-4</v>
      </c>
      <c r="CP47" s="49">
        <f t="shared" si="12"/>
        <v>-1.3373579456955032E-3</v>
      </c>
      <c r="CQ47" s="78" t="str">
        <f>IF(N47=0,"",(#REF!-N47)/N47)</f>
        <v/>
      </c>
      <c r="CR47" s="78" t="str">
        <f t="shared" si="13"/>
        <v/>
      </c>
    </row>
    <row r="48" spans="1:96" x14ac:dyDescent="0.25">
      <c r="A48" s="87" t="s">
        <v>47</v>
      </c>
      <c r="B48" s="87">
        <v>2169.2609966999999</v>
      </c>
      <c r="C48" s="87"/>
      <c r="D48" s="87">
        <v>12375.278184000001</v>
      </c>
      <c r="E48" s="87">
        <v>328.11894813999999</v>
      </c>
      <c r="F48" s="87">
        <v>301.86933670000002</v>
      </c>
      <c r="G48" s="87">
        <v>666.76657223999996</v>
      </c>
      <c r="H48" s="87">
        <v>1196.0756653999999</v>
      </c>
      <c r="I48" s="87"/>
      <c r="J48" s="87"/>
      <c r="K48" s="87"/>
      <c r="L48" s="87"/>
      <c r="M48" s="87"/>
      <c r="N48" s="28"/>
      <c r="O48" s="28"/>
      <c r="P48" s="87"/>
      <c r="Q48" s="86" t="s">
        <v>47</v>
      </c>
      <c r="R48" s="86">
        <v>0</v>
      </c>
      <c r="S48" s="87">
        <v>31.598405062752299</v>
      </c>
      <c r="T48" s="87">
        <v>11.6954541896128</v>
      </c>
      <c r="U48" s="87">
        <v>11.6954541896128</v>
      </c>
      <c r="V48" s="87">
        <v>92.920109940078305</v>
      </c>
      <c r="W48" s="87">
        <v>0</v>
      </c>
      <c r="X48" s="87">
        <v>5.6650392712935904</v>
      </c>
      <c r="Y48" s="87">
        <v>29.080592935326301</v>
      </c>
      <c r="Z48" s="87">
        <v>2169.2603759621202</v>
      </c>
      <c r="AA48" s="87">
        <v>278.34290791158401</v>
      </c>
      <c r="AB48" s="87">
        <v>2.1149521432952598</v>
      </c>
      <c r="AC48" s="87">
        <v>48.593555596878197</v>
      </c>
      <c r="AD48" s="87">
        <v>0</v>
      </c>
      <c r="AE48" s="87">
        <v>0</v>
      </c>
      <c r="AF48" s="87">
        <v>51.111367548197698</v>
      </c>
      <c r="AG48" s="87">
        <v>51.111367548197698</v>
      </c>
      <c r="AH48" s="87">
        <v>99.002224247094006</v>
      </c>
      <c r="AI48" s="87">
        <v>38.4834388222678</v>
      </c>
      <c r="AJ48" s="87">
        <v>1.5358588829900299</v>
      </c>
      <c r="AK48" s="87">
        <v>40.273544421385203</v>
      </c>
      <c r="AL48" s="87">
        <v>4.1211552477972999</v>
      </c>
      <c r="AM48" s="87">
        <v>0</v>
      </c>
      <c r="AN48" s="87">
        <v>3.2609165951231498</v>
      </c>
      <c r="AO48" s="87">
        <v>5.8100747310416301</v>
      </c>
      <c r="AP48" s="87">
        <v>0</v>
      </c>
      <c r="AQ48" s="87">
        <v>1229.92991255366</v>
      </c>
      <c r="AR48" s="87">
        <v>11137.746557701001</v>
      </c>
      <c r="AS48" s="87">
        <v>1138.5252622770399</v>
      </c>
      <c r="AT48" s="87">
        <v>12375.2740442251</v>
      </c>
      <c r="AU48" s="87">
        <v>0</v>
      </c>
      <c r="AV48" s="87">
        <v>49.027109939720098</v>
      </c>
      <c r="AW48" s="87">
        <v>0</v>
      </c>
      <c r="AX48" s="87">
        <v>427.65022552309</v>
      </c>
      <c r="AY48" s="87">
        <v>0.17598979156401301</v>
      </c>
      <c r="AZ48" s="87">
        <v>6.1883216751820201E-2</v>
      </c>
      <c r="BA48" s="87">
        <v>232.80155762275601</v>
      </c>
      <c r="BB48" s="87">
        <v>7.9089749694935402E-2</v>
      </c>
      <c r="BC48" s="87">
        <v>0</v>
      </c>
      <c r="BD48" s="87">
        <v>1.1471034618076701E-2</v>
      </c>
      <c r="BE48" s="87">
        <v>328.11101013013598</v>
      </c>
      <c r="BF48" s="87">
        <v>301.86139682039197</v>
      </c>
      <c r="BG48" s="87">
        <v>26.2496133097438</v>
      </c>
      <c r="BH48" s="87">
        <v>0</v>
      </c>
      <c r="BI48" s="87">
        <v>0</v>
      </c>
      <c r="BJ48" s="87">
        <v>1.23494712633035</v>
      </c>
      <c r="BK48" s="87">
        <v>0</v>
      </c>
      <c r="BL48" s="87">
        <v>13.252063864702301</v>
      </c>
      <c r="BM48" s="87">
        <v>0</v>
      </c>
      <c r="BN48" s="87">
        <v>0.34443280037698998</v>
      </c>
      <c r="BO48" s="87">
        <v>53.008239955797301</v>
      </c>
      <c r="BP48" s="87">
        <v>1.04474857311653</v>
      </c>
      <c r="BQ48" s="87">
        <v>0</v>
      </c>
      <c r="BR48" s="87">
        <v>0.89051417864051896</v>
      </c>
      <c r="BS48" s="87">
        <v>1.2074791604799399E-3</v>
      </c>
      <c r="BT48" s="87">
        <v>666.76645410142305</v>
      </c>
      <c r="BU48" s="87">
        <v>178.61780570755101</v>
      </c>
      <c r="BV48" s="87">
        <v>0</v>
      </c>
      <c r="BW48" s="87">
        <v>0</v>
      </c>
      <c r="BX48" s="87">
        <v>59.834816192981002</v>
      </c>
      <c r="BY48" s="87">
        <v>0</v>
      </c>
      <c r="BZ48" s="87">
        <v>9.7670781937743705</v>
      </c>
      <c r="CA48" s="87">
        <v>1196.0753246801901</v>
      </c>
      <c r="CB48" s="87">
        <v>83.171317351178601</v>
      </c>
      <c r="CD48" s="34">
        <f t="shared" si="0"/>
        <v>8.0000025771787431E-3</v>
      </c>
      <c r="CE48" s="34">
        <f t="shared" si="8"/>
        <v>1.9247491703944623E-2</v>
      </c>
      <c r="CF48" s="78">
        <f t="shared" si="1"/>
        <v>-2.8615177270782634E-7</v>
      </c>
      <c r="CG48" s="78" t="str">
        <f t="shared" si="2"/>
        <v/>
      </c>
      <c r="CH48" s="78">
        <f t="shared" si="3"/>
        <v>-3.3451974488378092E-7</v>
      </c>
      <c r="CI48" s="78">
        <f t="shared" si="14"/>
        <v>-2.4192476262050215E-5</v>
      </c>
      <c r="CJ48" s="78">
        <f t="shared" si="15"/>
        <v>-2.630237206217517E-5</v>
      </c>
      <c r="CK48" s="78">
        <f t="shared" si="6"/>
        <v>-1.7718131326198795E-7</v>
      </c>
      <c r="CL48" s="78">
        <f t="shared" si="7"/>
        <v>-2.8486476208157069E-7</v>
      </c>
      <c r="CM48" s="49">
        <f t="shared" si="9"/>
        <v>-4.9146321100985329E-4</v>
      </c>
      <c r="CN48" s="49">
        <f t="shared" si="10"/>
        <v>-5.5779468408064989E-4</v>
      </c>
      <c r="CO48" s="49">
        <f t="shared" si="11"/>
        <v>8.5642282373187353E-4</v>
      </c>
      <c r="CP48" s="49">
        <f t="shared" si="12"/>
        <v>-1.3380272785620416E-3</v>
      </c>
      <c r="CQ48" s="78" t="str">
        <f>IF(N48=0,"",(#REF!-N48)/N48)</f>
        <v/>
      </c>
      <c r="CR48" s="78" t="str">
        <f t="shared" si="13"/>
        <v/>
      </c>
    </row>
    <row r="49" spans="1:96" x14ac:dyDescent="0.25">
      <c r="A49" s="87" t="s">
        <v>48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28"/>
      <c r="O49" s="28"/>
      <c r="P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D49" s="34" t="e">
        <f t="shared" si="0"/>
        <v>#DIV/0!</v>
      </c>
      <c r="CE49" s="34" t="e">
        <f t="shared" si="8"/>
        <v>#DIV/0!</v>
      </c>
      <c r="CF49" s="78" t="str">
        <f t="shared" si="1"/>
        <v/>
      </c>
      <c r="CG49" s="78" t="str">
        <f t="shared" si="2"/>
        <v/>
      </c>
      <c r="CH49" s="78" t="str">
        <f t="shared" si="3"/>
        <v/>
      </c>
      <c r="CI49" s="78" t="str">
        <f t="shared" si="14"/>
        <v/>
      </c>
      <c r="CJ49" s="78" t="str">
        <f t="shared" si="15"/>
        <v/>
      </c>
      <c r="CK49" s="78" t="str">
        <f t="shared" si="6"/>
        <v/>
      </c>
      <c r="CL49" s="78" t="str">
        <f t="shared" si="7"/>
        <v/>
      </c>
      <c r="CM49" s="49" t="e">
        <f t="shared" si="9"/>
        <v>#DIV/0!</v>
      </c>
      <c r="CN49" s="49" t="e">
        <f t="shared" si="10"/>
        <v>#DIV/0!</v>
      </c>
      <c r="CO49" s="49" t="e">
        <f t="shared" si="11"/>
        <v>#DIV/0!</v>
      </c>
      <c r="CP49" s="49" t="e">
        <f t="shared" si="12"/>
        <v>#DIV/0!</v>
      </c>
      <c r="CQ49" s="78" t="str">
        <f>IF(N49=0,"",(#REF!-N49)/N49)</f>
        <v/>
      </c>
      <c r="CR49" s="78" t="str">
        <f t="shared" si="13"/>
        <v/>
      </c>
    </row>
    <row r="50" spans="1:96" x14ac:dyDescent="0.25">
      <c r="A50" s="87" t="s">
        <v>49</v>
      </c>
      <c r="B50" s="87">
        <v>98.965958127999997</v>
      </c>
      <c r="C50" s="87"/>
      <c r="D50" s="87">
        <v>887.77805608000006</v>
      </c>
      <c r="E50" s="87">
        <v>16.296685077999999</v>
      </c>
      <c r="F50" s="87">
        <v>14.992956400000001</v>
      </c>
      <c r="G50" s="87">
        <v>34.369753262000003</v>
      </c>
      <c r="H50" s="87">
        <v>57.071202243999998</v>
      </c>
      <c r="I50" s="87"/>
      <c r="J50" s="87"/>
      <c r="K50" s="87"/>
      <c r="L50" s="87"/>
      <c r="M50" s="87"/>
      <c r="N50" s="28"/>
      <c r="O50" s="28"/>
      <c r="P50" s="87"/>
      <c r="Q50" s="86" t="s">
        <v>49</v>
      </c>
      <c r="R50" s="86">
        <v>0</v>
      </c>
      <c r="S50" s="87">
        <v>1.5077301750766401</v>
      </c>
      <c r="T50" s="87">
        <v>0.55805285028621099</v>
      </c>
      <c r="U50" s="87">
        <v>0.55805285028621099</v>
      </c>
      <c r="V50" s="87">
        <v>4.4337215238727499</v>
      </c>
      <c r="W50" s="87">
        <v>0</v>
      </c>
      <c r="X50" s="87">
        <v>0.270309584326895</v>
      </c>
      <c r="Y50" s="87">
        <v>1.3875917590707501</v>
      </c>
      <c r="Z50" s="87">
        <v>98.9659179492606</v>
      </c>
      <c r="AA50" s="87">
        <v>13.2812378393293</v>
      </c>
      <c r="AB50" s="87">
        <v>0.100915719172294</v>
      </c>
      <c r="AC50" s="87">
        <v>2.31866159990357</v>
      </c>
      <c r="AD50" s="87">
        <v>0</v>
      </c>
      <c r="AE50" s="87">
        <v>0</v>
      </c>
      <c r="AF50" s="87">
        <v>2.4387980637192799</v>
      </c>
      <c r="AG50" s="87">
        <v>2.4387980637192799</v>
      </c>
      <c r="AH50" s="87">
        <v>7.1022217130794703</v>
      </c>
      <c r="AI50" s="87">
        <v>1.83625035584703</v>
      </c>
      <c r="AJ50" s="87">
        <v>7.32841591196291E-2</v>
      </c>
      <c r="AK50" s="87">
        <v>1.9216653521023499</v>
      </c>
      <c r="AL50" s="87">
        <v>0.196642343903834</v>
      </c>
      <c r="AM50" s="87">
        <v>0</v>
      </c>
      <c r="AN50" s="87">
        <v>0.155595538009317</v>
      </c>
      <c r="AO50" s="87">
        <v>0.28856927031311103</v>
      </c>
      <c r="AP50" s="87">
        <v>0</v>
      </c>
      <c r="AQ50" s="87">
        <v>58.686560710329204</v>
      </c>
      <c r="AR50" s="87">
        <v>798.99982368204905</v>
      </c>
      <c r="AS50" s="87">
        <v>81.675516026609799</v>
      </c>
      <c r="AT50" s="87">
        <v>887.77756142173803</v>
      </c>
      <c r="AU50" s="87">
        <v>0</v>
      </c>
      <c r="AV50" s="87">
        <v>2.3393447831263701</v>
      </c>
      <c r="AW50" s="87">
        <v>0</v>
      </c>
      <c r="AX50" s="87">
        <v>20.405496732591399</v>
      </c>
      <c r="AY50" s="87">
        <v>8.7408879699289507E-3</v>
      </c>
      <c r="AZ50" s="87">
        <v>3.0735537371098499E-3</v>
      </c>
      <c r="BA50" s="87">
        <v>11.5625600310851</v>
      </c>
      <c r="BB50" s="87">
        <v>3.9281538274993496E-3</v>
      </c>
      <c r="BC50" s="87">
        <v>0</v>
      </c>
      <c r="BD50" s="87">
        <v>5.6972924442092799E-4</v>
      </c>
      <c r="BE50" s="87">
        <v>16.296295052782199</v>
      </c>
      <c r="BF50" s="87">
        <v>14.9925569692601</v>
      </c>
      <c r="BG50" s="87">
        <v>1.3037380835221</v>
      </c>
      <c r="BH50" s="87">
        <v>0</v>
      </c>
      <c r="BI50" s="87">
        <v>0</v>
      </c>
      <c r="BJ50" s="87">
        <v>6.1336190964356697E-2</v>
      </c>
      <c r="BK50" s="87">
        <v>0</v>
      </c>
      <c r="BL50" s="87">
        <v>0.65819066111101898</v>
      </c>
      <c r="BM50" s="87">
        <v>0</v>
      </c>
      <c r="BN50" s="87">
        <v>1.71069663166829E-2</v>
      </c>
      <c r="BO50" s="87">
        <v>2.6327616190743801</v>
      </c>
      <c r="BP50" s="87">
        <v>4.9850481181250503E-2</v>
      </c>
      <c r="BQ50" s="87">
        <v>0</v>
      </c>
      <c r="BR50" s="87">
        <v>4.4229204153507798E-2</v>
      </c>
      <c r="BS50" s="87">
        <v>5.9971776021428899E-5</v>
      </c>
      <c r="BT50" s="87">
        <v>34.369734448431103</v>
      </c>
      <c r="BU50" s="87">
        <v>8.5228167167828506</v>
      </c>
      <c r="BV50" s="87">
        <v>0</v>
      </c>
      <c r="BW50" s="87">
        <v>0</v>
      </c>
      <c r="BX50" s="87">
        <v>2.8550428841100599</v>
      </c>
      <c r="BY50" s="87">
        <v>0</v>
      </c>
      <c r="BZ50" s="87">
        <v>0.46603944641432499</v>
      </c>
      <c r="CA50" s="87">
        <v>57.071183401401001</v>
      </c>
      <c r="CB50" s="87">
        <v>3.96855028690416</v>
      </c>
      <c r="CD50" s="34">
        <f t="shared" si="0"/>
        <v>8.0000013761392704E-3</v>
      </c>
      <c r="CE50" s="34">
        <f t="shared" si="8"/>
        <v>1.9247502004146277E-2</v>
      </c>
      <c r="CF50" s="78">
        <f t="shared" si="1"/>
        <v>-4.0598545355275339E-7</v>
      </c>
      <c r="CG50" s="78" t="str">
        <f t="shared" si="2"/>
        <v/>
      </c>
      <c r="CH50" s="78">
        <f t="shared" si="3"/>
        <v>-5.5718685389898232E-7</v>
      </c>
      <c r="CI50" s="78">
        <f t="shared" si="14"/>
        <v>-2.3932794671669052E-5</v>
      </c>
      <c r="CJ50" s="78">
        <f t="shared" si="15"/>
        <v>-2.6641226002661665E-5</v>
      </c>
      <c r="CK50" s="78">
        <f t="shared" si="6"/>
        <v>-5.4738737158467844E-7</v>
      </c>
      <c r="CL50" s="78">
        <f t="shared" si="7"/>
        <v>-3.3015948949135919E-7</v>
      </c>
      <c r="CM50" s="49">
        <f t="shared" si="9"/>
        <v>-4.9171317041056051E-4</v>
      </c>
      <c r="CN50" s="49">
        <f t="shared" si="10"/>
        <v>-5.573971155309463E-4</v>
      </c>
      <c r="CO50" s="49">
        <f t="shared" si="11"/>
        <v>8.5640726452711799E-4</v>
      </c>
      <c r="CP50" s="49">
        <f t="shared" si="12"/>
        <v>-1.3400954619723876E-3</v>
      </c>
      <c r="CQ50" s="78" t="str">
        <f>IF(N50=0,"",(#REF!-N50)/N50)</f>
        <v/>
      </c>
      <c r="CR50" s="78" t="str">
        <f t="shared" si="13"/>
        <v/>
      </c>
    </row>
    <row r="51" spans="1:96" x14ac:dyDescent="0.25">
      <c r="A51" s="87" t="s">
        <v>50</v>
      </c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28"/>
      <c r="O51" s="28"/>
      <c r="P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D51" s="34" t="e">
        <f t="shared" si="0"/>
        <v>#DIV/0!</v>
      </c>
      <c r="CE51" s="34" t="e">
        <f t="shared" si="8"/>
        <v>#DIV/0!</v>
      </c>
      <c r="CF51" s="78" t="str">
        <f t="shared" si="1"/>
        <v/>
      </c>
      <c r="CG51" s="78" t="str">
        <f t="shared" si="2"/>
        <v/>
      </c>
      <c r="CH51" s="78" t="str">
        <f t="shared" si="3"/>
        <v/>
      </c>
      <c r="CI51" s="78" t="str">
        <f t="shared" si="14"/>
        <v/>
      </c>
      <c r="CJ51" s="78" t="str">
        <f t="shared" si="15"/>
        <v/>
      </c>
      <c r="CK51" s="78" t="str">
        <f t="shared" si="6"/>
        <v/>
      </c>
      <c r="CL51" s="78" t="str">
        <f t="shared" si="7"/>
        <v/>
      </c>
      <c r="CM51" s="49"/>
      <c r="CN51" s="49"/>
      <c r="CO51" s="49"/>
      <c r="CP51" s="49"/>
      <c r="CQ51" s="78"/>
      <c r="CR51" s="78"/>
    </row>
    <row r="52" spans="1:96" x14ac:dyDescent="0.25">
      <c r="A52" s="40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28"/>
      <c r="O52" s="28"/>
      <c r="P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D52" s="34" t="e">
        <f t="shared" si="0"/>
        <v>#DIV/0!</v>
      </c>
      <c r="CE52" s="34" t="e">
        <f t="shared" si="8"/>
        <v>#DIV/0!</v>
      </c>
      <c r="CF52" s="78" t="str">
        <f t="shared" si="1"/>
        <v/>
      </c>
      <c r="CG52" s="78" t="str">
        <f t="shared" si="2"/>
        <v/>
      </c>
      <c r="CH52" s="78" t="str">
        <f t="shared" si="3"/>
        <v/>
      </c>
      <c r="CI52" s="78" t="str">
        <f t="shared" si="14"/>
        <v/>
      </c>
      <c r="CJ52" s="78" t="str">
        <f t="shared" si="15"/>
        <v/>
      </c>
      <c r="CK52" s="78" t="str">
        <f t="shared" si="6"/>
        <v/>
      </c>
      <c r="CL52" s="78" t="str">
        <f t="shared" si="7"/>
        <v/>
      </c>
      <c r="CM52" s="49"/>
      <c r="CN52" s="49"/>
      <c r="CO52" s="49"/>
      <c r="CP52" s="49"/>
      <c r="CQ52" s="78"/>
      <c r="CR52" s="78"/>
    </row>
    <row r="53" spans="1:96" x14ac:dyDescent="0.25">
      <c r="A53" s="40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28"/>
      <c r="P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D53" s="34" t="e">
        <f t="shared" si="0"/>
        <v>#DIV/0!</v>
      </c>
      <c r="CE53" s="34" t="e">
        <f t="shared" si="8"/>
        <v>#DIV/0!</v>
      </c>
      <c r="CF53" s="78" t="str">
        <f t="shared" si="1"/>
        <v/>
      </c>
      <c r="CG53" s="78" t="str">
        <f t="shared" si="2"/>
        <v/>
      </c>
      <c r="CH53" s="78" t="str">
        <f t="shared" si="3"/>
        <v/>
      </c>
      <c r="CI53" s="78" t="str">
        <f t="shared" si="14"/>
        <v/>
      </c>
      <c r="CJ53" s="78" t="str">
        <f t="shared" si="15"/>
        <v/>
      </c>
      <c r="CK53" s="78" t="str">
        <f t="shared" si="6"/>
        <v/>
      </c>
      <c r="CL53" s="78" t="str">
        <f t="shared" si="7"/>
        <v/>
      </c>
      <c r="CM53" s="49"/>
      <c r="CN53" s="49"/>
      <c r="CO53" s="49"/>
      <c r="CP53" s="49"/>
      <c r="CQ53" s="78"/>
      <c r="CR53" s="78"/>
    </row>
    <row r="54" spans="1:96" x14ac:dyDescent="0.25">
      <c r="A54" s="40" t="s">
        <v>229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28"/>
      <c r="P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D54" s="34" t="e">
        <f t="shared" si="0"/>
        <v>#DIV/0!</v>
      </c>
      <c r="CE54" s="34" t="e">
        <f t="shared" si="8"/>
        <v>#DIV/0!</v>
      </c>
      <c r="CF54" s="78" t="str">
        <f t="shared" si="1"/>
        <v/>
      </c>
      <c r="CG54" s="78" t="str">
        <f t="shared" si="2"/>
        <v/>
      </c>
      <c r="CH54" s="78" t="str">
        <f t="shared" si="3"/>
        <v/>
      </c>
      <c r="CI54" s="78" t="str">
        <f t="shared" si="14"/>
        <v/>
      </c>
      <c r="CJ54" s="78" t="str">
        <f t="shared" si="15"/>
        <v/>
      </c>
      <c r="CK54" s="78" t="str">
        <f t="shared" si="6"/>
        <v/>
      </c>
      <c r="CL54" s="78" t="str">
        <f t="shared" si="7"/>
        <v/>
      </c>
      <c r="CM54" s="49"/>
      <c r="CN54" s="49"/>
      <c r="CO54" s="49"/>
      <c r="CP54" s="49"/>
      <c r="CQ54" s="78"/>
      <c r="CR54" s="78"/>
    </row>
    <row r="55" spans="1:96" x14ac:dyDescent="0.25">
      <c r="A55" s="87" t="s">
        <v>1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28"/>
      <c r="O55" s="28"/>
      <c r="P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D55" s="34" t="e">
        <f t="shared" si="0"/>
        <v>#DIV/0!</v>
      </c>
      <c r="CE55" s="34" t="e">
        <f t="shared" si="8"/>
        <v>#DIV/0!</v>
      </c>
      <c r="CF55" s="78" t="str">
        <f t="shared" si="1"/>
        <v/>
      </c>
      <c r="CG55" s="78" t="str">
        <f t="shared" si="2"/>
        <v/>
      </c>
      <c r="CH55" s="78" t="str">
        <f t="shared" si="3"/>
        <v/>
      </c>
      <c r="CI55" s="78" t="str">
        <f t="shared" si="14"/>
        <v/>
      </c>
      <c r="CJ55" s="78" t="str">
        <f t="shared" si="15"/>
        <v/>
      </c>
      <c r="CK55" s="78" t="str">
        <f t="shared" si="6"/>
        <v/>
      </c>
      <c r="CL55" s="78" t="str">
        <f t="shared" si="7"/>
        <v/>
      </c>
      <c r="CM55" s="49"/>
      <c r="CN55" s="49"/>
      <c r="CO55" s="49"/>
      <c r="CP55" s="49"/>
      <c r="CQ55" s="78"/>
      <c r="CR55" s="78"/>
    </row>
    <row r="56" spans="1:96" x14ac:dyDescent="0.25">
      <c r="A56" s="87" t="s">
        <v>11</v>
      </c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28"/>
      <c r="O56" s="28"/>
      <c r="P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D56" s="34" t="e">
        <f t="shared" si="0"/>
        <v>#DIV/0!</v>
      </c>
      <c r="CE56" s="34" t="e">
        <f t="shared" si="8"/>
        <v>#DIV/0!</v>
      </c>
      <c r="CF56" s="78" t="str">
        <f t="shared" si="1"/>
        <v/>
      </c>
      <c r="CG56" s="78" t="str">
        <f t="shared" si="2"/>
        <v/>
      </c>
      <c r="CH56" s="78" t="str">
        <f t="shared" si="3"/>
        <v/>
      </c>
      <c r="CI56" s="78" t="str">
        <f t="shared" si="14"/>
        <v/>
      </c>
      <c r="CJ56" s="78" t="str">
        <f t="shared" si="15"/>
        <v/>
      </c>
      <c r="CK56" s="78" t="str">
        <f t="shared" si="6"/>
        <v/>
      </c>
      <c r="CL56" s="78" t="str">
        <f t="shared" si="7"/>
        <v/>
      </c>
      <c r="CM56" s="49"/>
      <c r="CN56" s="49"/>
      <c r="CO56" s="49"/>
      <c r="CP56" s="49"/>
      <c r="CQ56" s="78"/>
      <c r="CR56" s="78"/>
    </row>
    <row r="57" spans="1:96" x14ac:dyDescent="0.25">
      <c r="A57" s="86" t="s">
        <v>58</v>
      </c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D57" s="34" t="e">
        <f t="shared" si="0"/>
        <v>#DIV/0!</v>
      </c>
      <c r="CE57" s="34" t="e">
        <f t="shared" si="8"/>
        <v>#DIV/0!</v>
      </c>
      <c r="CF57" s="78" t="str">
        <f t="shared" si="1"/>
        <v/>
      </c>
      <c r="CG57" s="78" t="str">
        <f t="shared" si="2"/>
        <v/>
      </c>
      <c r="CH57" s="78" t="str">
        <f t="shared" si="3"/>
        <v/>
      </c>
      <c r="CI57" s="78" t="str">
        <f t="shared" si="14"/>
        <v/>
      </c>
      <c r="CJ57" s="78" t="str">
        <f t="shared" si="15"/>
        <v/>
      </c>
      <c r="CK57" s="78" t="str">
        <f t="shared" si="6"/>
        <v/>
      </c>
      <c r="CL57" s="78" t="str">
        <f t="shared" si="7"/>
        <v/>
      </c>
      <c r="CM57" s="49"/>
      <c r="CN57" s="49"/>
      <c r="CO57" s="49"/>
      <c r="CP57" s="49"/>
      <c r="CQ57" s="78"/>
      <c r="CR57" s="78"/>
    </row>
    <row r="58" spans="1:96" x14ac:dyDescent="0.25">
      <c r="A58" s="86" t="s">
        <v>75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D58" s="34" t="e">
        <f t="shared" si="0"/>
        <v>#DIV/0!</v>
      </c>
      <c r="CE58" s="34" t="e">
        <f t="shared" si="8"/>
        <v>#DIV/0!</v>
      </c>
      <c r="CF58" s="78" t="str">
        <f t="shared" si="1"/>
        <v/>
      </c>
      <c r="CG58" s="78" t="str">
        <f t="shared" si="2"/>
        <v/>
      </c>
      <c r="CH58" s="78" t="str">
        <f t="shared" si="3"/>
        <v/>
      </c>
      <c r="CI58" s="78" t="str">
        <f t="shared" si="14"/>
        <v/>
      </c>
      <c r="CJ58" s="78" t="str">
        <f t="shared" si="15"/>
        <v/>
      </c>
      <c r="CK58" s="78" t="str">
        <f t="shared" si="6"/>
        <v/>
      </c>
      <c r="CL58" s="78" t="str">
        <f t="shared" si="7"/>
        <v/>
      </c>
      <c r="CM58" s="49"/>
      <c r="CN58" s="49"/>
      <c r="CO58" s="49"/>
      <c r="CP58" s="49"/>
      <c r="CQ58" s="78"/>
      <c r="CR58" s="78"/>
    </row>
    <row r="59" spans="1:96" x14ac:dyDescent="0.25">
      <c r="A59" s="86" t="s">
        <v>379</v>
      </c>
      <c r="B59" s="87">
        <v>42587.312422000003</v>
      </c>
      <c r="C59" s="87"/>
      <c r="D59" s="87">
        <v>217210.33491999999</v>
      </c>
      <c r="E59" s="87">
        <v>9616.3248062999992</v>
      </c>
      <c r="F59" s="87">
        <v>8847.0181618000006</v>
      </c>
      <c r="G59" s="87">
        <v>43149.187132999999</v>
      </c>
      <c r="H59" s="87">
        <v>22629.137508</v>
      </c>
      <c r="I59" s="87"/>
      <c r="J59" s="87"/>
      <c r="K59" s="87"/>
      <c r="L59" s="87"/>
      <c r="M59" s="87"/>
      <c r="N59" s="87"/>
      <c r="O59" s="87"/>
      <c r="P59" s="87"/>
      <c r="Q59" s="86" t="s">
        <v>69</v>
      </c>
      <c r="R59" s="86">
        <v>0</v>
      </c>
      <c r="S59" s="87">
        <v>597.81974667657596</v>
      </c>
      <c r="T59" s="87">
        <v>221.269711108547</v>
      </c>
      <c r="U59" s="87">
        <v>221.269711108547</v>
      </c>
      <c r="V59" s="87">
        <v>1757.9871762462899</v>
      </c>
      <c r="W59" s="87">
        <v>0</v>
      </c>
      <c r="X59" s="87">
        <v>107.178439594048</v>
      </c>
      <c r="Y59" s="87">
        <v>550.18492439184899</v>
      </c>
      <c r="Z59" s="87">
        <v>42587.104401858502</v>
      </c>
      <c r="AA59" s="87">
        <v>5266.0567298325004</v>
      </c>
      <c r="AB59" s="87">
        <v>40.013440024639898</v>
      </c>
      <c r="AC59" s="87">
        <v>919.35796794087196</v>
      </c>
      <c r="AD59" s="87">
        <v>0</v>
      </c>
      <c r="AE59" s="87">
        <v>0</v>
      </c>
      <c r="AF59" s="87">
        <v>966.99093883933199</v>
      </c>
      <c r="AG59" s="87">
        <v>966.99093883933199</v>
      </c>
      <c r="AH59" s="87">
        <v>1737.6786650352401</v>
      </c>
      <c r="AI59" s="87">
        <v>728.08089401379004</v>
      </c>
      <c r="AJ59" s="87">
        <v>29.0572344376193</v>
      </c>
      <c r="AK59" s="87">
        <v>761.94618351372696</v>
      </c>
      <c r="AL59" s="87">
        <v>77.9695890199242</v>
      </c>
      <c r="AM59" s="87">
        <v>0</v>
      </c>
      <c r="AN59" s="87">
        <v>61.694341992759597</v>
      </c>
      <c r="AO59" s="87">
        <v>170.27712257147101</v>
      </c>
      <c r="AP59" s="87">
        <v>0</v>
      </c>
      <c r="AQ59" s="87">
        <v>23269.4038889531</v>
      </c>
      <c r="AR59" s="87">
        <v>195488.585239835</v>
      </c>
      <c r="AS59" s="87">
        <v>19983.198076687699</v>
      </c>
      <c r="AT59" s="87">
        <v>217209.46198155801</v>
      </c>
      <c r="AU59" s="87">
        <v>0</v>
      </c>
      <c r="AV59" s="87">
        <v>927.56158961016695</v>
      </c>
      <c r="AW59" s="87">
        <v>0</v>
      </c>
      <c r="AX59" s="87">
        <v>8090.8124907190904</v>
      </c>
      <c r="AY59" s="87">
        <v>80.079837922805098</v>
      </c>
      <c r="AZ59" s="87">
        <v>0.98417210712258196</v>
      </c>
      <c r="BA59" s="87">
        <v>3989.27891466459</v>
      </c>
      <c r="BB59" s="87">
        <v>4.4143720233469397</v>
      </c>
      <c r="BC59" s="87">
        <v>0</v>
      </c>
      <c r="BD59" s="87">
        <v>0.18243203800768301</v>
      </c>
      <c r="BE59" s="87">
        <v>9615.9969082774696</v>
      </c>
      <c r="BF59" s="87">
        <v>8846.6907378712094</v>
      </c>
      <c r="BG59" s="87">
        <v>769.306170406256</v>
      </c>
      <c r="BH59" s="87">
        <v>13.486947786835</v>
      </c>
      <c r="BI59" s="87">
        <v>0</v>
      </c>
      <c r="BJ59" s="87">
        <v>1029.5526095559301</v>
      </c>
      <c r="BK59" s="87">
        <v>0</v>
      </c>
      <c r="BL59" s="87">
        <v>641.26749791938801</v>
      </c>
      <c r="BM59" s="87">
        <v>0</v>
      </c>
      <c r="BN59" s="87">
        <v>5.4777641649718598</v>
      </c>
      <c r="BO59" s="87">
        <v>2564.6656534223998</v>
      </c>
      <c r="BP59" s="87">
        <v>19.7659418306466</v>
      </c>
      <c r="BQ59" s="87">
        <v>13.774229081168601</v>
      </c>
      <c r="BR59" s="87">
        <v>502.933202687434</v>
      </c>
      <c r="BS59" s="87">
        <v>0.59310449720839697</v>
      </c>
      <c r="BT59" s="87">
        <v>43148.925328350801</v>
      </c>
      <c r="BU59" s="87">
        <v>3379.3210291904802</v>
      </c>
      <c r="BV59" s="87">
        <v>0</v>
      </c>
      <c r="BW59" s="87">
        <v>0</v>
      </c>
      <c r="BX59" s="87">
        <v>1132.0335741983099</v>
      </c>
      <c r="BY59" s="87">
        <v>0</v>
      </c>
      <c r="BZ59" s="87">
        <v>184.78613280788301</v>
      </c>
      <c r="CA59" s="87">
        <v>22628.7899215705</v>
      </c>
      <c r="CB59" s="87">
        <v>1573.5458993407599</v>
      </c>
      <c r="CD59" s="34">
        <f t="shared" si="0"/>
        <v>8.000013669675109E-3</v>
      </c>
      <c r="CE59" s="34">
        <f t="shared" si="8"/>
        <v>1.9247550029362168E-2</v>
      </c>
      <c r="CF59" s="78">
        <f t="shared" si="1"/>
        <v>-4.8845566829800137E-6</v>
      </c>
      <c r="CG59" s="78" t="str">
        <f t="shared" si="2"/>
        <v/>
      </c>
      <c r="CH59" s="78">
        <f t="shared" si="3"/>
        <v>-4.0188623727653723E-6</v>
      </c>
      <c r="CI59" s="78">
        <f t="shared" si="14"/>
        <v>-3.4098060239680646E-5</v>
      </c>
      <c r="CJ59" s="78">
        <f t="shared" si="15"/>
        <v>-3.7009523751735996E-5</v>
      </c>
      <c r="CK59" s="78">
        <f t="shared" si="6"/>
        <v>-6.0674294603030492E-6</v>
      </c>
      <c r="CL59" s="78">
        <f t="shared" si="7"/>
        <v>-1.536012715362049E-5</v>
      </c>
      <c r="CM59" s="49">
        <f t="shared" si="9"/>
        <v>-4.8668323399624866E-4</v>
      </c>
      <c r="CN59" s="49">
        <f t="shared" si="10"/>
        <v>-5.5387022716218135E-4</v>
      </c>
      <c r="CO59" s="49">
        <f t="shared" si="11"/>
        <v>8.6127077192383814E-4</v>
      </c>
      <c r="CP59" s="49">
        <f t="shared" si="12"/>
        <v>-1.3314830827019955E-3</v>
      </c>
      <c r="CQ59" s="78" t="str">
        <f>IF(N59=0,"",(#REF!-N59)/N59)</f>
        <v/>
      </c>
      <c r="CR59" s="78" t="str">
        <f t="shared" si="13"/>
        <v/>
      </c>
    </row>
    <row r="60" spans="1:96" x14ac:dyDescent="0.25">
      <c r="A60" s="87" t="s">
        <v>380</v>
      </c>
      <c r="B60" s="87">
        <v>191347.73410999999</v>
      </c>
      <c r="C60" s="87"/>
      <c r="D60" s="87">
        <v>2235162.2582</v>
      </c>
      <c r="E60" s="87">
        <v>98457.315025000004</v>
      </c>
      <c r="F60" s="87">
        <v>90580.729852000004</v>
      </c>
      <c r="G60" s="87">
        <v>266930.64510999998</v>
      </c>
      <c r="H60" s="87">
        <v>83181.643551999994</v>
      </c>
      <c r="I60" s="87">
        <v>15.272057508</v>
      </c>
      <c r="J60" s="87">
        <v>0.65451666850000001</v>
      </c>
      <c r="K60" s="87">
        <v>104.72266979</v>
      </c>
      <c r="L60" s="87"/>
      <c r="M60" s="87"/>
      <c r="N60" s="87"/>
      <c r="O60" s="87"/>
      <c r="P60" s="87"/>
      <c r="Q60" s="86" t="s">
        <v>70</v>
      </c>
      <c r="R60" s="86">
        <v>0</v>
      </c>
      <c r="S60" s="87">
        <v>432.23173049730701</v>
      </c>
      <c r="T60" s="87">
        <v>159.98135194272299</v>
      </c>
      <c r="U60" s="87">
        <v>159.98135194272299</v>
      </c>
      <c r="V60" s="87">
        <v>1271.0622868764301</v>
      </c>
      <c r="W60" s="87">
        <v>0</v>
      </c>
      <c r="X60" s="87">
        <v>77.4927761363559</v>
      </c>
      <c r="Y60" s="87">
        <v>397.79406382556999</v>
      </c>
      <c r="Z60" s="87">
        <v>33952.179199611899</v>
      </c>
      <c r="AA60" s="87">
        <v>3807.3917922667301</v>
      </c>
      <c r="AB60" s="87">
        <v>28.930363070156499</v>
      </c>
      <c r="AC60" s="87">
        <v>664.71446854709802</v>
      </c>
      <c r="AD60" s="87">
        <v>0</v>
      </c>
      <c r="AE60" s="87">
        <v>0</v>
      </c>
      <c r="AF60" s="87">
        <v>699.14236856451498</v>
      </c>
      <c r="AG60" s="87">
        <v>699.14236856451498</v>
      </c>
      <c r="AH60" s="87">
        <v>3036.4488370067802</v>
      </c>
      <c r="AI60" s="87">
        <v>526.42658247325505</v>
      </c>
      <c r="AJ60" s="87">
        <v>21.0088097512965</v>
      </c>
      <c r="AK60" s="87">
        <v>550.89130797939799</v>
      </c>
      <c r="AL60" s="87">
        <v>56.373096709050401</v>
      </c>
      <c r="AM60" s="87">
        <v>0</v>
      </c>
      <c r="AN60" s="87">
        <v>44.605970354800803</v>
      </c>
      <c r="AO60" s="87">
        <v>335.800765665217</v>
      </c>
      <c r="AP60" s="87">
        <v>0</v>
      </c>
      <c r="AQ60" s="87">
        <v>16823.947955488598</v>
      </c>
      <c r="AR60" s="87">
        <v>341606.10257224197</v>
      </c>
      <c r="AS60" s="87">
        <v>34919.673508270003</v>
      </c>
      <c r="AT60" s="87">
        <v>379562.22491751902</v>
      </c>
      <c r="AU60" s="87">
        <v>0</v>
      </c>
      <c r="AV60" s="87">
        <v>670.63565456329104</v>
      </c>
      <c r="AW60" s="87">
        <v>0</v>
      </c>
      <c r="AX60" s="87">
        <v>5849.8257061525401</v>
      </c>
      <c r="AY60" s="87">
        <v>332.92227891775099</v>
      </c>
      <c r="AZ60" s="87">
        <v>3.4334610911776501E-3</v>
      </c>
      <c r="BA60" s="87">
        <v>1248.7126720569599</v>
      </c>
      <c r="BB60" s="87">
        <v>13.602403809586701</v>
      </c>
      <c r="BC60" s="87">
        <v>0</v>
      </c>
      <c r="BD60" s="87">
        <v>6.3644769258750899E-4</v>
      </c>
      <c r="BE60" s="87">
        <v>18963.348498261301</v>
      </c>
      <c r="BF60" s="87">
        <v>17446.2336999566</v>
      </c>
      <c r="BG60" s="87">
        <v>1517.1147983046401</v>
      </c>
      <c r="BH60" s="87">
        <v>58.100174054906098</v>
      </c>
      <c r="BI60" s="87">
        <v>0</v>
      </c>
      <c r="BJ60" s="87">
        <v>4350.6273141641404</v>
      </c>
      <c r="BK60" s="87">
        <v>0</v>
      </c>
      <c r="BL60" s="87">
        <v>1855.31133164679</v>
      </c>
      <c r="BM60" s="87">
        <v>0</v>
      </c>
      <c r="BN60" s="87">
        <v>1.9110142914620501E-2</v>
      </c>
      <c r="BO60" s="87">
        <v>7419.4958999542496</v>
      </c>
      <c r="BP60" s="87">
        <v>14.2909148284418</v>
      </c>
      <c r="BQ60" s="87">
        <v>59.3369231193196</v>
      </c>
      <c r="BR60" s="87">
        <v>2105.6291156709999</v>
      </c>
      <c r="BS60" s="87">
        <v>2.4724065102487298</v>
      </c>
      <c r="BT60" s="87">
        <v>50583.402037731998</v>
      </c>
      <c r="BU60" s="87">
        <v>2443.28414040708</v>
      </c>
      <c r="BV60" s="87">
        <v>0</v>
      </c>
      <c r="BW60" s="87">
        <v>0</v>
      </c>
      <c r="BX60" s="87">
        <v>818.48092227031998</v>
      </c>
      <c r="BY60" s="87">
        <v>0</v>
      </c>
      <c r="BZ60" s="87">
        <v>133.60117423899101</v>
      </c>
      <c r="CA60" s="87">
        <v>16361.032982247199</v>
      </c>
      <c r="CB60" s="87">
        <v>1137.7128629573899</v>
      </c>
      <c r="CD60" s="34">
        <f t="shared" si="0"/>
        <v>7.9998710031447869E-3</v>
      </c>
      <c r="CE60" s="34">
        <f t="shared" si="8"/>
        <v>1.924775120179964E-2</v>
      </c>
      <c r="CF60" s="78">
        <f t="shared" si="1"/>
        <v>-0.82256294093300397</v>
      </c>
      <c r="CG60" s="78" t="str">
        <f t="shared" si="2"/>
        <v/>
      </c>
      <c r="CH60" s="78">
        <f t="shared" si="3"/>
        <v>-0.83018582945151176</v>
      </c>
      <c r="CI60" s="78">
        <f t="shared" si="14"/>
        <v>-0.80739523017211889</v>
      </c>
      <c r="CJ60" s="78">
        <f t="shared" si="15"/>
        <v>-0.80739574820757098</v>
      </c>
      <c r="CK60" s="78">
        <f t="shared" si="6"/>
        <v>-0.81049983220590127</v>
      </c>
      <c r="CL60" s="78">
        <f t="shared" si="7"/>
        <v>-0.80330957307883322</v>
      </c>
      <c r="CM60" s="49">
        <f t="shared" si="9"/>
        <v>-4.9127658155468713E-4</v>
      </c>
      <c r="CN60" s="49">
        <f t="shared" si="10"/>
        <v>-5.4374413738651024E-4</v>
      </c>
      <c r="CO60" s="49">
        <f t="shared" si="11"/>
        <v>8.4704572596423441E-4</v>
      </c>
      <c r="CP60" s="49">
        <f t="shared" si="12"/>
        <v>-1.3354720404324385E-3</v>
      </c>
      <c r="CQ60" s="78" t="str">
        <f>IF(N60=0,"",(#REF!-N60)/N60)</f>
        <v/>
      </c>
      <c r="CR60" s="78" t="str">
        <f t="shared" si="13"/>
        <v/>
      </c>
    </row>
    <row r="61" spans="1:96" x14ac:dyDescent="0.25">
      <c r="A61" s="41" t="s">
        <v>444</v>
      </c>
      <c r="B61" s="1">
        <f>SUM(B3:B60)+SUM(B67:B90)</f>
        <v>265617.01550392871</v>
      </c>
      <c r="C61" s="1">
        <f t="shared" ref="C61:O61" si="16">SUM(C3:C60)+SUM(C67:C90)</f>
        <v>22.435483505100002</v>
      </c>
      <c r="D61" s="1">
        <f t="shared" si="16"/>
        <v>2628933.4143330604</v>
      </c>
      <c r="E61" s="1">
        <f t="shared" si="16"/>
        <v>113399.4831923179</v>
      </c>
      <c r="F61" s="1">
        <f t="shared" si="16"/>
        <v>104327.52352848041</v>
      </c>
      <c r="G61" s="1">
        <f t="shared" si="16"/>
        <v>323746.16973580263</v>
      </c>
      <c r="H61" s="1">
        <f t="shared" si="16"/>
        <v>124495.34699117159</v>
      </c>
      <c r="I61" s="1">
        <f t="shared" si="16"/>
        <v>15.272057508</v>
      </c>
      <c r="J61" s="1">
        <f t="shared" si="16"/>
        <v>0.65451666850000001</v>
      </c>
      <c r="K61" s="1">
        <f t="shared" si="16"/>
        <v>104.72266979</v>
      </c>
      <c r="L61" s="1">
        <f t="shared" si="16"/>
        <v>0</v>
      </c>
      <c r="M61" s="1">
        <f t="shared" si="16"/>
        <v>0</v>
      </c>
      <c r="N61" s="1">
        <f t="shared" si="16"/>
        <v>0</v>
      </c>
      <c r="O61" s="1">
        <f t="shared" si="16"/>
        <v>0</v>
      </c>
      <c r="P61" s="87"/>
      <c r="Q61" s="87"/>
      <c r="R61" s="1">
        <f t="shared" ref="R61:CB61" si="17">SUM(R3:R60)+SUM(R67:R90)</f>
        <v>0</v>
      </c>
      <c r="S61" s="1">
        <f t="shared" si="17"/>
        <v>1515.5833170612236</v>
      </c>
      <c r="T61" s="1">
        <f t="shared" si="17"/>
        <v>560.96008000109634</v>
      </c>
      <c r="U61" s="1">
        <f t="shared" si="17"/>
        <v>560.96008000109634</v>
      </c>
      <c r="V61" s="1">
        <f t="shared" si="17"/>
        <v>4456.8335080616116</v>
      </c>
      <c r="W61" s="1">
        <f t="shared" si="17"/>
        <v>0</v>
      </c>
      <c r="X61" s="1">
        <f t="shared" si="17"/>
        <v>271.71854559639388</v>
      </c>
      <c r="Y61" s="1">
        <f t="shared" si="17"/>
        <v>1394.8230480419511</v>
      </c>
      <c r="Z61" s="1">
        <f t="shared" si="17"/>
        <v>107497.54749293726</v>
      </c>
      <c r="AA61" s="1">
        <f t="shared" si="17"/>
        <v>13350.386095350841</v>
      </c>
      <c r="AB61" s="1">
        <f t="shared" si="17"/>
        <v>101.44155229357418</v>
      </c>
      <c r="AC61" s="1">
        <f t="shared" si="17"/>
        <v>2330.7471517219037</v>
      </c>
      <c r="AD61" s="1">
        <f t="shared" si="17"/>
        <v>0</v>
      </c>
      <c r="AE61" s="1">
        <f t="shared" si="17"/>
        <v>0</v>
      </c>
      <c r="AF61" s="1">
        <f t="shared" si="17"/>
        <v>2451.4956935403993</v>
      </c>
      <c r="AG61" s="1">
        <f t="shared" si="17"/>
        <v>2451.4956935403993</v>
      </c>
      <c r="AH61" s="1">
        <f t="shared" si="17"/>
        <v>6128.0608351587844</v>
      </c>
      <c r="AI61" s="1">
        <f t="shared" si="17"/>
        <v>1845.8331405913918</v>
      </c>
      <c r="AJ61" s="1">
        <f t="shared" si="17"/>
        <v>73.665608881721781</v>
      </c>
      <c r="AK61" s="1">
        <f t="shared" si="17"/>
        <v>1931.6687124825107</v>
      </c>
      <c r="AL61" s="1">
        <f t="shared" si="17"/>
        <v>197.66721479396853</v>
      </c>
      <c r="AM61" s="1">
        <f t="shared" si="17"/>
        <v>0</v>
      </c>
      <c r="AN61" s="1">
        <f t="shared" si="17"/>
        <v>156.40662260952024</v>
      </c>
      <c r="AO61" s="1">
        <f t="shared" si="17"/>
        <v>599.15097695250199</v>
      </c>
      <c r="AP61" s="1">
        <f t="shared" si="17"/>
        <v>0</v>
      </c>
      <c r="AQ61" s="1">
        <f t="shared" si="17"/>
        <v>58992.112912029639</v>
      </c>
      <c r="AR61" s="1">
        <f t="shared" si="17"/>
        <v>689412.20053520147</v>
      </c>
      <c r="AS61" s="1">
        <f t="shared" si="17"/>
        <v>70473.104388575404</v>
      </c>
      <c r="AT61" s="1">
        <f t="shared" si="17"/>
        <v>766013.3657589358</v>
      </c>
      <c r="AU61" s="1">
        <f t="shared" si="17"/>
        <v>0</v>
      </c>
      <c r="AV61" s="1">
        <f t="shared" si="17"/>
        <v>2351.5334739456466</v>
      </c>
      <c r="AW61" s="1">
        <f t="shared" si="17"/>
        <v>0</v>
      </c>
      <c r="AX61" s="1">
        <f t="shared" si="17"/>
        <v>20511.789096550965</v>
      </c>
      <c r="AY61" s="1">
        <f t="shared" si="17"/>
        <v>420.75354427665411</v>
      </c>
      <c r="AZ61" s="1">
        <f t="shared" si="17"/>
        <v>1.8419638899028288</v>
      </c>
      <c r="BA61" s="1">
        <f t="shared" si="17"/>
        <v>8471.8017656814045</v>
      </c>
      <c r="BB61" s="1">
        <f t="shared" si="17"/>
        <v>19.326053141392332</v>
      </c>
      <c r="BC61" s="1">
        <f t="shared" si="17"/>
        <v>0</v>
      </c>
      <c r="BD61" s="1">
        <f t="shared" si="17"/>
        <v>0.34143744019211031</v>
      </c>
      <c r="BE61" s="1">
        <f t="shared" si="17"/>
        <v>33412.081372542722</v>
      </c>
      <c r="BF61" s="1">
        <f t="shared" si="17"/>
        <v>30739.031736333334</v>
      </c>
      <c r="BG61" s="1">
        <f t="shared" si="17"/>
        <v>2673.0496362093218</v>
      </c>
      <c r="BH61" s="1">
        <f t="shared" si="17"/>
        <v>72.515848984606109</v>
      </c>
      <c r="BI61" s="1">
        <f t="shared" si="17"/>
        <v>0</v>
      </c>
      <c r="BJ61" s="1">
        <f t="shared" si="17"/>
        <v>5466.774101762775</v>
      </c>
      <c r="BK61" s="1">
        <f t="shared" si="17"/>
        <v>0</v>
      </c>
      <c r="BL61" s="1">
        <f t="shared" si="17"/>
        <v>2709.1821193183782</v>
      </c>
      <c r="BM61" s="1">
        <f t="shared" si="17"/>
        <v>0</v>
      </c>
      <c r="BN61" s="1">
        <f t="shared" si="17"/>
        <v>10.252110822875148</v>
      </c>
      <c r="BO61" s="1">
        <f t="shared" si="17"/>
        <v>10834.546939987758</v>
      </c>
      <c r="BP61" s="1">
        <f t="shared" si="17"/>
        <v>50.11015973918343</v>
      </c>
      <c r="BQ61" s="1">
        <f t="shared" si="17"/>
        <v>74.059672786476725</v>
      </c>
      <c r="BR61" s="1">
        <f t="shared" si="17"/>
        <v>2654.514476835941</v>
      </c>
      <c r="BS61" s="1">
        <f t="shared" si="17"/>
        <v>3.121701405029826</v>
      </c>
      <c r="BT61" s="1">
        <f t="shared" si="17"/>
        <v>103783.1387752619</v>
      </c>
      <c r="BU61" s="1">
        <f t="shared" si="17"/>
        <v>8567.1951337868995</v>
      </c>
      <c r="BV61" s="1">
        <f t="shared" si="17"/>
        <v>0</v>
      </c>
      <c r="BW61" s="1">
        <f t="shared" si="17"/>
        <v>0</v>
      </c>
      <c r="BX61" s="1">
        <f t="shared" si="17"/>
        <v>2869.9188188727485</v>
      </c>
      <c r="BY61" s="1">
        <f t="shared" si="17"/>
        <v>0</v>
      </c>
      <c r="BZ61" s="1">
        <f t="shared" si="17"/>
        <v>468.46554509618272</v>
      </c>
      <c r="CA61" s="1">
        <f t="shared" si="17"/>
        <v>57368.376310838285</v>
      </c>
      <c r="CB61" s="1">
        <f t="shared" si="17"/>
        <v>3989.2456165514582</v>
      </c>
      <c r="CF61" s="78"/>
      <c r="CG61" s="78"/>
      <c r="CH61" s="78"/>
      <c r="CI61" s="78"/>
      <c r="CJ61" s="78"/>
      <c r="CK61" s="78"/>
      <c r="CL61" s="78"/>
      <c r="CM61" s="49"/>
      <c r="CN61" s="49"/>
      <c r="CO61" s="49"/>
      <c r="CP61" s="49"/>
      <c r="CQ61" s="78"/>
      <c r="CR61" s="78"/>
    </row>
    <row r="62" spans="1:96" x14ac:dyDescent="0.25">
      <c r="A62" s="9" t="s">
        <v>56</v>
      </c>
      <c r="B62" s="1">
        <f>SUM(B3:B51)</f>
        <v>20561.026469457</v>
      </c>
      <c r="C62" s="1">
        <f t="shared" ref="C62:O62" si="18">SUM(C3:C51)</f>
        <v>0</v>
      </c>
      <c r="D62" s="1">
        <f t="shared" si="18"/>
        <v>107189.53913415098</v>
      </c>
      <c r="E62" s="1">
        <f t="shared" si="18"/>
        <v>3252.5601781273999</v>
      </c>
      <c r="F62" s="1">
        <f t="shared" si="18"/>
        <v>2992.3544459270993</v>
      </c>
      <c r="G62" s="1">
        <f t="shared" si="18"/>
        <v>6650.9724976783991</v>
      </c>
      <c r="H62" s="1">
        <f t="shared" si="18"/>
        <v>12856.3261280883</v>
      </c>
      <c r="I62" s="1">
        <f t="shared" si="18"/>
        <v>0</v>
      </c>
      <c r="J62" s="1">
        <f t="shared" si="18"/>
        <v>0</v>
      </c>
      <c r="K62" s="1">
        <f t="shared" si="18"/>
        <v>0</v>
      </c>
      <c r="L62" s="1">
        <f t="shared" si="18"/>
        <v>0</v>
      </c>
      <c r="M62" s="1">
        <f t="shared" si="18"/>
        <v>0</v>
      </c>
      <c r="N62" s="1">
        <f t="shared" si="18"/>
        <v>0</v>
      </c>
      <c r="O62" s="1">
        <f t="shared" si="18"/>
        <v>0</v>
      </c>
      <c r="R62" s="1">
        <f t="shared" ref="R62:CB62" si="19">SUM(R3:R51)</f>
        <v>0</v>
      </c>
      <c r="S62" s="1">
        <f t="shared" si="19"/>
        <v>339.58859754518755</v>
      </c>
      <c r="T62" s="1">
        <f t="shared" si="19"/>
        <v>125.69129346318287</v>
      </c>
      <c r="U62" s="1">
        <f t="shared" si="19"/>
        <v>125.69129346318287</v>
      </c>
      <c r="V62" s="1">
        <f t="shared" si="19"/>
        <v>998.61417883656065</v>
      </c>
      <c r="W62" s="1">
        <f t="shared" si="19"/>
        <v>0</v>
      </c>
      <c r="X62" s="1">
        <f t="shared" si="19"/>
        <v>60.882267549101414</v>
      </c>
      <c r="Y62" s="1">
        <f t="shared" si="19"/>
        <v>312.52968719558959</v>
      </c>
      <c r="Z62" s="1">
        <f t="shared" si="19"/>
        <v>20558.215473179538</v>
      </c>
      <c r="AA62" s="1">
        <f t="shared" si="19"/>
        <v>2991.3567289667153</v>
      </c>
      <c r="AB62" s="1">
        <f t="shared" si="19"/>
        <v>22.729437850738048</v>
      </c>
      <c r="AC62" s="1">
        <f t="shared" si="19"/>
        <v>522.2358797653776</v>
      </c>
      <c r="AD62" s="1">
        <f t="shared" si="19"/>
        <v>0</v>
      </c>
      <c r="AE62" s="1">
        <f t="shared" si="19"/>
        <v>0</v>
      </c>
      <c r="AF62" s="1">
        <f t="shared" si="19"/>
        <v>549.29473854656248</v>
      </c>
      <c r="AG62" s="1">
        <f t="shared" si="19"/>
        <v>549.29473854656248</v>
      </c>
      <c r="AH62" s="1">
        <f t="shared" si="19"/>
        <v>857.42262278314979</v>
      </c>
      <c r="AI62" s="1">
        <f t="shared" si="19"/>
        <v>413.58222186436001</v>
      </c>
      <c r="AJ62" s="1">
        <f t="shared" si="19"/>
        <v>16.50590244925829</v>
      </c>
      <c r="AK62" s="1">
        <f t="shared" si="19"/>
        <v>432.82022875021198</v>
      </c>
      <c r="AL62" s="1">
        <f t="shared" si="19"/>
        <v>44.290148884794768</v>
      </c>
      <c r="AM62" s="1">
        <f t="shared" si="19"/>
        <v>0</v>
      </c>
      <c r="AN62" s="1">
        <f t="shared" si="19"/>
        <v>35.045139563748393</v>
      </c>
      <c r="AO62" s="1">
        <f t="shared" si="19"/>
        <v>57.587056589081492</v>
      </c>
      <c r="AP62" s="1">
        <f t="shared" si="19"/>
        <v>0</v>
      </c>
      <c r="AQ62" s="1">
        <f t="shared" si="19"/>
        <v>13218.080331288296</v>
      </c>
      <c r="AR62" s="1">
        <f t="shared" si="19"/>
        <v>96460.044014750922</v>
      </c>
      <c r="AS62" s="1">
        <f t="shared" si="19"/>
        <v>9860.3611878899428</v>
      </c>
      <c r="AT62" s="1">
        <f t="shared" si="19"/>
        <v>107177.82782542397</v>
      </c>
      <c r="AU62" s="1">
        <f t="shared" si="19"/>
        <v>0</v>
      </c>
      <c r="AV62" s="1">
        <f t="shared" si="19"/>
        <v>526.89530681062104</v>
      </c>
      <c r="AW62" s="1">
        <f t="shared" si="19"/>
        <v>0</v>
      </c>
      <c r="AX62" s="1">
        <f t="shared" si="19"/>
        <v>4595.9658260518809</v>
      </c>
      <c r="AY62" s="1">
        <f t="shared" si="19"/>
        <v>2.1687938636403783</v>
      </c>
      <c r="AZ62" s="1">
        <f t="shared" si="19"/>
        <v>0.60866127006013016</v>
      </c>
      <c r="BA62" s="1">
        <f t="shared" si="19"/>
        <v>2291.3793850909087</v>
      </c>
      <c r="BB62" s="1">
        <f t="shared" si="19"/>
        <v>0.79578168337670774</v>
      </c>
      <c r="BC62" s="1">
        <f t="shared" si="19"/>
        <v>0</v>
      </c>
      <c r="BD62" s="1">
        <f t="shared" si="19"/>
        <v>0.11282503996944371</v>
      </c>
      <c r="BE62" s="1">
        <f t="shared" si="19"/>
        <v>3252.099197903935</v>
      </c>
      <c r="BF62" s="1">
        <f t="shared" si="19"/>
        <v>2991.9240278978618</v>
      </c>
      <c r="BG62" s="1">
        <f t="shared" si="19"/>
        <v>260.1751700060733</v>
      </c>
      <c r="BH62" s="1">
        <f t="shared" si="19"/>
        <v>7.6407589411200544E-2</v>
      </c>
      <c r="BI62" s="1">
        <f t="shared" si="19"/>
        <v>0</v>
      </c>
      <c r="BJ62" s="1">
        <f t="shared" si="19"/>
        <v>17.86796212544407</v>
      </c>
      <c r="BK62" s="1">
        <f t="shared" si="19"/>
        <v>0</v>
      </c>
      <c r="BL62" s="1">
        <f t="shared" si="19"/>
        <v>132.78155886048575</v>
      </c>
      <c r="BM62" s="1">
        <f t="shared" si="19"/>
        <v>0</v>
      </c>
      <c r="BN62" s="1">
        <f t="shared" si="19"/>
        <v>3.3877197014500848</v>
      </c>
      <c r="BO62" s="1">
        <f t="shared" si="19"/>
        <v>531.12394652182218</v>
      </c>
      <c r="BP62" s="1">
        <f t="shared" si="19"/>
        <v>11.227935336945281</v>
      </c>
      <c r="BQ62" s="1">
        <f t="shared" si="19"/>
        <v>7.8034983382661696E-2</v>
      </c>
      <c r="BR62" s="1">
        <f t="shared" si="19"/>
        <v>11.527823530390144</v>
      </c>
      <c r="BS62" s="1">
        <f t="shared" si="19"/>
        <v>1.5127637521331347E-2</v>
      </c>
      <c r="BT62" s="1">
        <f t="shared" si="19"/>
        <v>6650.2987633835955</v>
      </c>
      <c r="BU62" s="1">
        <f t="shared" si="19"/>
        <v>1919.609231635214</v>
      </c>
      <c r="BV62" s="1">
        <f t="shared" si="19"/>
        <v>0</v>
      </c>
      <c r="BW62" s="1">
        <f t="shared" si="19"/>
        <v>0</v>
      </c>
      <c r="BX62" s="1">
        <f t="shared" si="19"/>
        <v>643.04589512165853</v>
      </c>
      <c r="BY62" s="1">
        <f t="shared" si="19"/>
        <v>0</v>
      </c>
      <c r="BZ62" s="1">
        <f t="shared" si="19"/>
        <v>104.9670056593684</v>
      </c>
      <c r="CA62" s="1">
        <f t="shared" si="19"/>
        <v>12854.245153698508</v>
      </c>
      <c r="CB62" s="1">
        <f t="shared" si="19"/>
        <v>893.84364833497011</v>
      </c>
      <c r="CF62" s="78"/>
      <c r="CG62" s="78"/>
      <c r="CH62" s="78"/>
      <c r="CI62" s="78"/>
      <c r="CJ62" s="78"/>
      <c r="CK62" s="78"/>
      <c r="CL62" s="78"/>
      <c r="CM62" s="49"/>
      <c r="CN62" s="49"/>
      <c r="CO62" s="49"/>
      <c r="CP62" s="49"/>
      <c r="CQ62" s="78"/>
      <c r="CR62" s="78"/>
    </row>
    <row r="63" spans="1:96" x14ac:dyDescent="0.25">
      <c r="A63" s="86" t="s">
        <v>238</v>
      </c>
      <c r="B63" s="87">
        <f>+B3+B5+B8+B9+B11+B12+B14+B15+B16+B17+B18+B19+B20+B21+B22+B23+B24+B25+B26+B28+B30+B31+B33+B34+B35+B36+B37+B39+B40+B41+B42+B43+B44+B46+B47+B49+B50+B10</f>
        <v>15278.741125837003</v>
      </c>
      <c r="C63" s="87">
        <f t="shared" ref="C63:O63" si="20">+C3+C5+C8+C9+C11+C12+C14+C15+C16+C17+C18+C19+C20+C21+C22+C23+C24+C25+C26+C28+C30+C31+C33+C34+C35+C36+C37+C39+C40+C41+C42+C43+C44+C46+C47+C49+C50+C10</f>
        <v>0</v>
      </c>
      <c r="D63" s="87">
        <f t="shared" si="20"/>
        <v>75416.063644751019</v>
      </c>
      <c r="E63" s="87">
        <f t="shared" si="20"/>
        <v>2440.4555112063995</v>
      </c>
      <c r="F63" s="87">
        <f t="shared" si="20"/>
        <v>2245.2183812770995</v>
      </c>
      <c r="G63" s="87">
        <f t="shared" si="20"/>
        <v>5099.7340296683988</v>
      </c>
      <c r="H63" s="87">
        <f t="shared" si="20"/>
        <v>9299.4928795983014</v>
      </c>
      <c r="I63" s="87">
        <f t="shared" si="20"/>
        <v>0</v>
      </c>
      <c r="J63" s="87">
        <f t="shared" si="20"/>
        <v>0</v>
      </c>
      <c r="K63" s="87">
        <f t="shared" si="20"/>
        <v>0</v>
      </c>
      <c r="L63" s="87">
        <f t="shared" si="20"/>
        <v>0</v>
      </c>
      <c r="M63" s="87">
        <f t="shared" si="20"/>
        <v>0</v>
      </c>
      <c r="N63" s="87">
        <f t="shared" si="20"/>
        <v>0</v>
      </c>
      <c r="O63" s="87">
        <f t="shared" si="20"/>
        <v>0</v>
      </c>
      <c r="R63" s="87">
        <f t="shared" ref="R63:CB63" si="21">+R3+R5+R8+R9+R11+R12+R14+R15+R16+R17+R18+R19+R20+R21+R22+R23+R24+R25+R26+R28+R30+R31+R33+R34+R35+R36+R37+R39+R40+R41+R42+R43+R44+R46+R47+R49+R50+R10</f>
        <v>0</v>
      </c>
      <c r="S63" s="87">
        <f t="shared" si="21"/>
        <v>245.62809318711473</v>
      </c>
      <c r="T63" s="87">
        <f t="shared" si="21"/>
        <v>90.913880440873058</v>
      </c>
      <c r="U63" s="87">
        <f t="shared" si="21"/>
        <v>90.913880440873058</v>
      </c>
      <c r="V63" s="87">
        <f t="shared" si="21"/>
        <v>722.30842232691123</v>
      </c>
      <c r="W63" s="87">
        <f t="shared" si="21"/>
        <v>0</v>
      </c>
      <c r="X63" s="87">
        <f t="shared" si="21"/>
        <v>44.036808491210174</v>
      </c>
      <c r="Y63" s="87">
        <f t="shared" si="21"/>
        <v>226.05611291586916</v>
      </c>
      <c r="Z63" s="87">
        <f t="shared" si="21"/>
        <v>15276.164600990962</v>
      </c>
      <c r="AA63" s="87">
        <f t="shared" si="21"/>
        <v>2163.680718044875</v>
      </c>
      <c r="AB63" s="87">
        <f t="shared" si="21"/>
        <v>16.44044505467847</v>
      </c>
      <c r="AC63" s="87">
        <f t="shared" si="21"/>
        <v>377.73885026328122</v>
      </c>
      <c r="AD63" s="87">
        <f t="shared" si="21"/>
        <v>0</v>
      </c>
      <c r="AE63" s="87">
        <f t="shared" si="21"/>
        <v>0</v>
      </c>
      <c r="AF63" s="87">
        <f t="shared" si="21"/>
        <v>397.31083864958805</v>
      </c>
      <c r="AG63" s="87">
        <f t="shared" si="21"/>
        <v>397.31083864958805</v>
      </c>
      <c r="AH63" s="87">
        <f t="shared" si="21"/>
        <v>603.24627834003911</v>
      </c>
      <c r="AI63" s="87">
        <f t="shared" si="21"/>
        <v>299.14847715416624</v>
      </c>
      <c r="AJ63" s="87">
        <f t="shared" si="21"/>
        <v>11.93889765401979</v>
      </c>
      <c r="AK63" s="87">
        <f t="shared" si="21"/>
        <v>313.06351161175195</v>
      </c>
      <c r="AL63" s="87">
        <f t="shared" si="21"/>
        <v>32.035543286186005</v>
      </c>
      <c r="AM63" s="87">
        <f t="shared" si="21"/>
        <v>0</v>
      </c>
      <c r="AN63" s="87">
        <f t="shared" si="21"/>
        <v>25.348530394089909</v>
      </c>
      <c r="AO63" s="87">
        <f t="shared" si="21"/>
        <v>43.207594418964042</v>
      </c>
      <c r="AP63" s="87">
        <f t="shared" si="21"/>
        <v>0</v>
      </c>
      <c r="AQ63" s="87">
        <f t="shared" si="21"/>
        <v>9560.780224605991</v>
      </c>
      <c r="AR63" s="87">
        <f t="shared" si="21"/>
        <v>67865.20151418852</v>
      </c>
      <c r="AS63" s="87">
        <f t="shared" si="21"/>
        <v>6937.33259797341</v>
      </c>
      <c r="AT63" s="87">
        <f t="shared" si="21"/>
        <v>75405.780390501939</v>
      </c>
      <c r="AU63" s="87">
        <f t="shared" si="21"/>
        <v>0</v>
      </c>
      <c r="AV63" s="87">
        <f t="shared" si="21"/>
        <v>381.10905752456313</v>
      </c>
      <c r="AW63" s="87">
        <f t="shared" si="21"/>
        <v>0</v>
      </c>
      <c r="AX63" s="87">
        <f t="shared" si="21"/>
        <v>3324.3118381842828</v>
      </c>
      <c r="AY63" s="87">
        <f t="shared" si="21"/>
        <v>1.7322073228478172</v>
      </c>
      <c r="AZ63" s="87">
        <f t="shared" si="21"/>
        <v>0.45551679819959473</v>
      </c>
      <c r="BA63" s="87">
        <f t="shared" si="21"/>
        <v>1715.2534148488971</v>
      </c>
      <c r="BB63" s="87">
        <f t="shared" si="21"/>
        <v>0.60001233657688235</v>
      </c>
      <c r="BC63" s="87">
        <f t="shared" si="21"/>
        <v>0</v>
      </c>
      <c r="BD63" s="87">
        <f t="shared" si="21"/>
        <v>8.4437269134046436E-2</v>
      </c>
      <c r="BE63" s="87">
        <f t="shared" si="21"/>
        <v>2440.0513368404836</v>
      </c>
      <c r="BF63" s="87">
        <f t="shared" si="21"/>
        <v>2244.8417998514578</v>
      </c>
      <c r="BG63" s="87">
        <f t="shared" si="21"/>
        <v>195.20953698902616</v>
      </c>
      <c r="BH63" s="87">
        <f t="shared" si="21"/>
        <v>7.6222856087788005E-2</v>
      </c>
      <c r="BI63" s="87">
        <f t="shared" si="21"/>
        <v>0</v>
      </c>
      <c r="BJ63" s="87">
        <f t="shared" si="21"/>
        <v>14.797964004237267</v>
      </c>
      <c r="BK63" s="87">
        <f t="shared" si="21"/>
        <v>0</v>
      </c>
      <c r="BL63" s="87">
        <f t="shared" si="21"/>
        <v>99.980324687533283</v>
      </c>
      <c r="BM63" s="87">
        <f t="shared" si="21"/>
        <v>0</v>
      </c>
      <c r="BN63" s="87">
        <f t="shared" si="21"/>
        <v>2.5353398982269288</v>
      </c>
      <c r="BO63" s="87">
        <f t="shared" si="21"/>
        <v>399.91903910988316</v>
      </c>
      <c r="BP63" s="87">
        <f t="shared" si="21"/>
        <v>8.1212870327186089</v>
      </c>
      <c r="BQ63" s="87">
        <f t="shared" si="21"/>
        <v>7.7846316462463497E-2</v>
      </c>
      <c r="BR63" s="87">
        <f t="shared" si="21"/>
        <v>9.3173428118597528</v>
      </c>
      <c r="BS63" s="87">
        <f t="shared" si="21"/>
        <v>1.2131591512088482E-2</v>
      </c>
      <c r="BT63" s="87">
        <f t="shared" si="21"/>
        <v>5099.1263410367555</v>
      </c>
      <c r="BU63" s="87">
        <f t="shared" si="21"/>
        <v>1388.4741539155007</v>
      </c>
      <c r="BV63" s="87">
        <f t="shared" si="21"/>
        <v>0</v>
      </c>
      <c r="BW63" s="87">
        <f t="shared" si="21"/>
        <v>0</v>
      </c>
      <c r="BX63" s="87">
        <f t="shared" si="21"/>
        <v>465.12205560150124</v>
      </c>
      <c r="BY63" s="87">
        <f t="shared" si="21"/>
        <v>0</v>
      </c>
      <c r="BZ63" s="87">
        <f t="shared" si="21"/>
        <v>75.923772362223005</v>
      </c>
      <c r="CA63" s="87">
        <f t="shared" si="21"/>
        <v>9297.6145107683533</v>
      </c>
      <c r="CB63" s="87">
        <f t="shared" si="21"/>
        <v>646.52665714975444</v>
      </c>
      <c r="CF63" s="78"/>
      <c r="CG63" s="78"/>
      <c r="CH63" s="78"/>
      <c r="CI63" s="78"/>
      <c r="CJ63" s="78"/>
      <c r="CK63" s="78"/>
      <c r="CL63" s="78"/>
      <c r="CM63" s="49"/>
      <c r="CN63" s="49"/>
      <c r="CO63" s="49"/>
      <c r="CP63" s="49"/>
      <c r="CQ63" s="78"/>
      <c r="CR63" s="78"/>
    </row>
    <row r="64" spans="1:96" x14ac:dyDescent="0.25">
      <c r="A64" s="2" t="s">
        <v>333</v>
      </c>
      <c r="B64" s="1">
        <f>SUM(B67:B77)</f>
        <v>11120.9425024717</v>
      </c>
      <c r="C64" s="1">
        <f t="shared" ref="C64:O64" si="22">SUM(C67:C77)</f>
        <v>22.435483505100002</v>
      </c>
      <c r="D64" s="1">
        <f t="shared" si="22"/>
        <v>69371.282078909397</v>
      </c>
      <c r="E64" s="1">
        <f t="shared" si="22"/>
        <v>2073.2831828905</v>
      </c>
      <c r="F64" s="1">
        <f t="shared" si="22"/>
        <v>1907.4210687532998</v>
      </c>
      <c r="G64" s="1">
        <f t="shared" si="22"/>
        <v>7015.3649951242005</v>
      </c>
      <c r="H64" s="1">
        <f t="shared" si="22"/>
        <v>5828.2398030832992</v>
      </c>
      <c r="I64" s="1">
        <f t="shared" si="22"/>
        <v>0</v>
      </c>
      <c r="J64" s="1">
        <f t="shared" si="22"/>
        <v>0</v>
      </c>
      <c r="K64" s="1">
        <f t="shared" si="22"/>
        <v>0</v>
      </c>
      <c r="L64" s="1">
        <f t="shared" si="22"/>
        <v>0</v>
      </c>
      <c r="M64" s="1">
        <f t="shared" si="22"/>
        <v>0</v>
      </c>
      <c r="N64" s="1">
        <f t="shared" si="22"/>
        <v>0</v>
      </c>
      <c r="O64" s="1">
        <f t="shared" si="22"/>
        <v>0</v>
      </c>
      <c r="R64" s="1">
        <f t="shared" ref="R64:CB64" si="23">SUM(R67:R77)</f>
        <v>0</v>
      </c>
      <c r="S64" s="1">
        <f t="shared" si="23"/>
        <v>145.94324234215316</v>
      </c>
      <c r="T64" s="1">
        <f t="shared" si="23"/>
        <v>54.017723486643476</v>
      </c>
      <c r="U64" s="1">
        <f t="shared" si="23"/>
        <v>54.017723486643476</v>
      </c>
      <c r="V64" s="1">
        <f t="shared" si="23"/>
        <v>429.16986610233141</v>
      </c>
      <c r="W64" s="1">
        <f t="shared" si="23"/>
        <v>0</v>
      </c>
      <c r="X64" s="1">
        <f t="shared" si="23"/>
        <v>26.165062316888587</v>
      </c>
      <c r="Y64" s="1">
        <f t="shared" si="23"/>
        <v>134.31437262894235</v>
      </c>
      <c r="Z64" s="1">
        <f t="shared" si="23"/>
        <v>10400.048418287322</v>
      </c>
      <c r="AA64" s="1">
        <f t="shared" si="23"/>
        <v>1285.5808442848961</v>
      </c>
      <c r="AB64" s="1">
        <f t="shared" si="23"/>
        <v>9.7683113480397239</v>
      </c>
      <c r="AC64" s="1">
        <f t="shared" si="23"/>
        <v>224.43883546855611</v>
      </c>
      <c r="AD64" s="1">
        <f t="shared" si="23"/>
        <v>0</v>
      </c>
      <c r="AE64" s="1">
        <f t="shared" si="23"/>
        <v>0</v>
      </c>
      <c r="AF64" s="1">
        <f t="shared" si="23"/>
        <v>236.06764758999012</v>
      </c>
      <c r="AG64" s="1">
        <f t="shared" si="23"/>
        <v>236.06764758999012</v>
      </c>
      <c r="AH64" s="1">
        <f t="shared" si="23"/>
        <v>496.51071033361404</v>
      </c>
      <c r="AI64" s="1">
        <f t="shared" si="23"/>
        <v>177.74344223998662</v>
      </c>
      <c r="AJ64" s="1">
        <f t="shared" si="23"/>
        <v>7.0936622435476959</v>
      </c>
      <c r="AK64" s="1">
        <f t="shared" si="23"/>
        <v>186.01099223917385</v>
      </c>
      <c r="AL64" s="1">
        <f t="shared" si="23"/>
        <v>19.034380180199165</v>
      </c>
      <c r="AM64" s="1">
        <f t="shared" si="23"/>
        <v>0</v>
      </c>
      <c r="AN64" s="1">
        <f t="shared" si="23"/>
        <v>15.061170698211434</v>
      </c>
      <c r="AO64" s="1">
        <f t="shared" si="23"/>
        <v>35.486032126732589</v>
      </c>
      <c r="AP64" s="1">
        <f t="shared" si="23"/>
        <v>0</v>
      </c>
      <c r="AQ64" s="1">
        <f t="shared" si="23"/>
        <v>5680.6807362996424</v>
      </c>
      <c r="AR64" s="1">
        <f t="shared" si="23"/>
        <v>55857.46870837365</v>
      </c>
      <c r="AS64" s="1">
        <f t="shared" si="23"/>
        <v>5709.8716157277595</v>
      </c>
      <c r="AT64" s="1">
        <f t="shared" si="23"/>
        <v>62063.851034434876</v>
      </c>
      <c r="AU64" s="1">
        <f t="shared" si="23"/>
        <v>0</v>
      </c>
      <c r="AV64" s="1">
        <f t="shared" si="23"/>
        <v>226.44092296156782</v>
      </c>
      <c r="AW64" s="1">
        <f t="shared" si="23"/>
        <v>0</v>
      </c>
      <c r="AX64" s="1">
        <f t="shared" si="23"/>
        <v>1975.1850736274548</v>
      </c>
      <c r="AY64" s="1">
        <f t="shared" si="23"/>
        <v>5.582633572457647</v>
      </c>
      <c r="AZ64" s="1">
        <f t="shared" si="23"/>
        <v>0.24569705162893901</v>
      </c>
      <c r="BA64" s="1">
        <f t="shared" si="23"/>
        <v>942.43079386894453</v>
      </c>
      <c r="BB64" s="1">
        <f t="shared" si="23"/>
        <v>0.51349562508198321</v>
      </c>
      <c r="BC64" s="1">
        <f t="shared" si="23"/>
        <v>0</v>
      </c>
      <c r="BD64" s="1">
        <f t="shared" si="23"/>
        <v>4.5543914522396062E-2</v>
      </c>
      <c r="BE64" s="1">
        <f t="shared" si="23"/>
        <v>1580.636768100017</v>
      </c>
      <c r="BF64" s="1">
        <f t="shared" si="23"/>
        <v>1454.1832706076643</v>
      </c>
      <c r="BG64" s="1">
        <f t="shared" si="23"/>
        <v>126.4534974923526</v>
      </c>
      <c r="BH64" s="1">
        <f t="shared" si="23"/>
        <v>0.85231955345381727</v>
      </c>
      <c r="BI64" s="1">
        <f t="shared" si="23"/>
        <v>0</v>
      </c>
      <c r="BJ64" s="1">
        <f t="shared" si="23"/>
        <v>68.726215917260532</v>
      </c>
      <c r="BK64" s="1">
        <f t="shared" si="23"/>
        <v>0</v>
      </c>
      <c r="BL64" s="1">
        <f t="shared" si="23"/>
        <v>79.821730891714253</v>
      </c>
      <c r="BM64" s="1">
        <f t="shared" si="23"/>
        <v>0</v>
      </c>
      <c r="BN64" s="1">
        <f t="shared" si="23"/>
        <v>1.3675168135385822</v>
      </c>
      <c r="BO64" s="1">
        <f t="shared" si="23"/>
        <v>319.26144008928696</v>
      </c>
      <c r="BP64" s="1">
        <f t="shared" si="23"/>
        <v>4.8253677431497453</v>
      </c>
      <c r="BQ64" s="1">
        <f t="shared" si="23"/>
        <v>0.87048560260586261</v>
      </c>
      <c r="BR64" s="1">
        <f t="shared" si="23"/>
        <v>34.42433494711657</v>
      </c>
      <c r="BS64" s="1">
        <f t="shared" si="23"/>
        <v>4.1062760051367657E-2</v>
      </c>
      <c r="BT64" s="1">
        <f t="shared" si="23"/>
        <v>3400.5126457955039</v>
      </c>
      <c r="BU64" s="1">
        <f t="shared" si="23"/>
        <v>824.98073255412623</v>
      </c>
      <c r="BV64" s="1">
        <f t="shared" si="23"/>
        <v>0</v>
      </c>
      <c r="BW64" s="1">
        <f t="shared" si="23"/>
        <v>0</v>
      </c>
      <c r="BX64" s="1">
        <f t="shared" si="23"/>
        <v>276.35842728246024</v>
      </c>
      <c r="BY64" s="1">
        <f t="shared" si="23"/>
        <v>0</v>
      </c>
      <c r="BZ64" s="1">
        <f t="shared" si="23"/>
        <v>45.111232389940284</v>
      </c>
      <c r="CA64" s="1">
        <f t="shared" si="23"/>
        <v>5524.3082533220804</v>
      </c>
      <c r="CB64" s="1">
        <f t="shared" si="23"/>
        <v>384.14320591833859</v>
      </c>
      <c r="CM64" s="49"/>
      <c r="CN64" s="49"/>
      <c r="CO64" s="49"/>
      <c r="CP64" s="49"/>
    </row>
    <row r="65" spans="1:96" x14ac:dyDescent="0.25">
      <c r="A65" s="2" t="s">
        <v>445</v>
      </c>
      <c r="B65" s="1">
        <f>SUM(B78:B86)</f>
        <v>0</v>
      </c>
      <c r="C65" s="1">
        <f t="shared" ref="C65:O65" si="24">SUM(C78:C86)</f>
        <v>0</v>
      </c>
      <c r="D65" s="1">
        <f t="shared" si="24"/>
        <v>0</v>
      </c>
      <c r="E65" s="1">
        <f t="shared" si="24"/>
        <v>0</v>
      </c>
      <c r="F65" s="1">
        <f t="shared" si="24"/>
        <v>0</v>
      </c>
      <c r="G65" s="1">
        <f t="shared" si="24"/>
        <v>0</v>
      </c>
      <c r="H65" s="1">
        <f t="shared" si="24"/>
        <v>0</v>
      </c>
      <c r="I65" s="1">
        <f t="shared" si="24"/>
        <v>0</v>
      </c>
      <c r="J65" s="1">
        <f t="shared" si="24"/>
        <v>0</v>
      </c>
      <c r="K65" s="1">
        <f t="shared" si="24"/>
        <v>0</v>
      </c>
      <c r="L65" s="1">
        <f t="shared" si="24"/>
        <v>0</v>
      </c>
      <c r="M65" s="1">
        <f t="shared" si="24"/>
        <v>0</v>
      </c>
      <c r="N65" s="1">
        <f t="shared" si="24"/>
        <v>0</v>
      </c>
      <c r="O65" s="1">
        <f t="shared" si="24"/>
        <v>0</v>
      </c>
      <c r="R65" s="1">
        <f t="shared" ref="R65:CB65" si="25">SUM(R78:R86)</f>
        <v>0</v>
      </c>
      <c r="S65" s="1">
        <f t="shared" si="25"/>
        <v>0</v>
      </c>
      <c r="T65" s="1">
        <f t="shared" si="25"/>
        <v>0</v>
      </c>
      <c r="U65" s="1">
        <f t="shared" si="25"/>
        <v>0</v>
      </c>
      <c r="V65" s="1">
        <f t="shared" si="25"/>
        <v>0</v>
      </c>
      <c r="W65" s="1">
        <f t="shared" si="25"/>
        <v>0</v>
      </c>
      <c r="X65" s="1">
        <f t="shared" si="25"/>
        <v>0</v>
      </c>
      <c r="Y65" s="1">
        <f t="shared" si="25"/>
        <v>0</v>
      </c>
      <c r="Z65" s="1">
        <f t="shared" si="25"/>
        <v>0</v>
      </c>
      <c r="AA65" s="1">
        <f t="shared" si="25"/>
        <v>0</v>
      </c>
      <c r="AB65" s="1">
        <f t="shared" si="25"/>
        <v>0</v>
      </c>
      <c r="AC65" s="1">
        <f t="shared" si="25"/>
        <v>0</v>
      </c>
      <c r="AD65" s="1">
        <f t="shared" si="25"/>
        <v>0</v>
      </c>
      <c r="AE65" s="1">
        <f t="shared" si="25"/>
        <v>0</v>
      </c>
      <c r="AF65" s="1">
        <f t="shared" si="25"/>
        <v>0</v>
      </c>
      <c r="AG65" s="1">
        <f t="shared" si="25"/>
        <v>0</v>
      </c>
      <c r="AH65" s="1">
        <f t="shared" si="25"/>
        <v>0</v>
      </c>
      <c r="AI65" s="1">
        <f t="shared" si="25"/>
        <v>0</v>
      </c>
      <c r="AJ65" s="1">
        <f t="shared" si="25"/>
        <v>0</v>
      </c>
      <c r="AK65" s="1">
        <f t="shared" si="25"/>
        <v>0</v>
      </c>
      <c r="AL65" s="1">
        <f t="shared" si="25"/>
        <v>0</v>
      </c>
      <c r="AM65" s="1">
        <f t="shared" si="25"/>
        <v>0</v>
      </c>
      <c r="AN65" s="1">
        <f t="shared" si="25"/>
        <v>0</v>
      </c>
      <c r="AO65" s="1">
        <f t="shared" si="25"/>
        <v>0</v>
      </c>
      <c r="AP65" s="1">
        <f t="shared" si="25"/>
        <v>0</v>
      </c>
      <c r="AQ65" s="1">
        <f t="shared" si="25"/>
        <v>0</v>
      </c>
      <c r="AR65" s="1">
        <f t="shared" si="25"/>
        <v>0</v>
      </c>
      <c r="AS65" s="1">
        <f t="shared" si="25"/>
        <v>0</v>
      </c>
      <c r="AT65" s="1">
        <f t="shared" si="25"/>
        <v>0</v>
      </c>
      <c r="AU65" s="1">
        <f t="shared" si="25"/>
        <v>0</v>
      </c>
      <c r="AV65" s="1">
        <f t="shared" si="25"/>
        <v>0</v>
      </c>
      <c r="AW65" s="1">
        <f t="shared" si="25"/>
        <v>0</v>
      </c>
      <c r="AX65" s="1">
        <f t="shared" si="25"/>
        <v>0</v>
      </c>
      <c r="AY65" s="1">
        <f t="shared" si="25"/>
        <v>0</v>
      </c>
      <c r="AZ65" s="1">
        <f t="shared" si="25"/>
        <v>0</v>
      </c>
      <c r="BA65" s="1">
        <f t="shared" si="25"/>
        <v>0</v>
      </c>
      <c r="BB65" s="1">
        <f t="shared" si="25"/>
        <v>0</v>
      </c>
      <c r="BC65" s="1">
        <f t="shared" si="25"/>
        <v>0</v>
      </c>
      <c r="BD65" s="1">
        <f t="shared" si="25"/>
        <v>0</v>
      </c>
      <c r="BE65" s="1">
        <f t="shared" si="25"/>
        <v>0</v>
      </c>
      <c r="BF65" s="1">
        <f t="shared" si="25"/>
        <v>0</v>
      </c>
      <c r="BG65" s="1">
        <f t="shared" si="25"/>
        <v>0</v>
      </c>
      <c r="BH65" s="1">
        <f t="shared" si="25"/>
        <v>0</v>
      </c>
      <c r="BI65" s="1">
        <f t="shared" si="25"/>
        <v>0</v>
      </c>
      <c r="BJ65" s="1">
        <f t="shared" si="25"/>
        <v>0</v>
      </c>
      <c r="BK65" s="1">
        <f t="shared" si="25"/>
        <v>0</v>
      </c>
      <c r="BL65" s="1">
        <f t="shared" si="25"/>
        <v>0</v>
      </c>
      <c r="BM65" s="1">
        <f t="shared" si="25"/>
        <v>0</v>
      </c>
      <c r="BN65" s="1">
        <f t="shared" si="25"/>
        <v>0</v>
      </c>
      <c r="BO65" s="1">
        <f t="shared" si="25"/>
        <v>0</v>
      </c>
      <c r="BP65" s="1">
        <f t="shared" si="25"/>
        <v>0</v>
      </c>
      <c r="BQ65" s="1">
        <f t="shared" si="25"/>
        <v>0</v>
      </c>
      <c r="BR65" s="1">
        <f t="shared" si="25"/>
        <v>0</v>
      </c>
      <c r="BS65" s="1">
        <f t="shared" si="25"/>
        <v>0</v>
      </c>
      <c r="BT65" s="1">
        <f t="shared" si="25"/>
        <v>0</v>
      </c>
      <c r="BU65" s="1">
        <f t="shared" si="25"/>
        <v>0</v>
      </c>
      <c r="BV65" s="1">
        <f t="shared" si="25"/>
        <v>0</v>
      </c>
      <c r="BW65" s="1">
        <f t="shared" si="25"/>
        <v>0</v>
      </c>
      <c r="BX65" s="1">
        <f t="shared" si="25"/>
        <v>0</v>
      </c>
      <c r="BY65" s="1">
        <f t="shared" si="25"/>
        <v>0</v>
      </c>
      <c r="BZ65" s="1">
        <f t="shared" si="25"/>
        <v>0</v>
      </c>
      <c r="CA65" s="1">
        <f t="shared" si="25"/>
        <v>0</v>
      </c>
      <c r="CB65" s="1">
        <f t="shared" si="25"/>
        <v>0</v>
      </c>
      <c r="CM65" s="49"/>
      <c r="CN65" s="49"/>
      <c r="CO65" s="49"/>
      <c r="CP65" s="49"/>
    </row>
    <row r="66" spans="1:96" x14ac:dyDescent="0.25">
      <c r="A66" s="38"/>
      <c r="CM66" s="49"/>
      <c r="CN66" s="49"/>
      <c r="CO66" s="49"/>
      <c r="CP66" s="49"/>
    </row>
    <row r="67" spans="1:96" x14ac:dyDescent="0.25">
      <c r="A67" s="24" t="s">
        <v>121</v>
      </c>
      <c r="B67" s="87">
        <v>349.66044273</v>
      </c>
      <c r="C67" s="87">
        <v>3.6715831999999997E-2</v>
      </c>
      <c r="D67" s="87">
        <v>1964.6326701</v>
      </c>
      <c r="E67" s="87">
        <v>48.449053691000003</v>
      </c>
      <c r="F67" s="87">
        <v>44.573159150999999</v>
      </c>
      <c r="G67" s="87">
        <v>97.634283730000007</v>
      </c>
      <c r="H67" s="87">
        <v>192.01141382</v>
      </c>
      <c r="Q67" s="87" t="s">
        <v>121</v>
      </c>
      <c r="R67" s="87">
        <v>0</v>
      </c>
      <c r="S67" s="87">
        <v>5.0414473427272304</v>
      </c>
      <c r="T67" s="87">
        <v>1.86597778588666</v>
      </c>
      <c r="U67" s="87">
        <v>1.86597778588666</v>
      </c>
      <c r="V67" s="87">
        <v>14.8251573670199</v>
      </c>
      <c r="W67" s="87">
        <v>0</v>
      </c>
      <c r="X67" s="87">
        <v>0.903841657233308</v>
      </c>
      <c r="Y67" s="87">
        <v>4.6397300916571496</v>
      </c>
      <c r="Z67" s="87">
        <v>347.00270970088798</v>
      </c>
      <c r="AA67" s="87">
        <v>44.408880654772702</v>
      </c>
      <c r="AB67" s="87">
        <v>0.337435011732998</v>
      </c>
      <c r="AC67" s="87">
        <v>7.7529781523834602</v>
      </c>
      <c r="AD67" s="87">
        <v>0</v>
      </c>
      <c r="AE67" s="87">
        <v>0</v>
      </c>
      <c r="AF67" s="87">
        <v>8.1546844153066793</v>
      </c>
      <c r="AG67" s="87">
        <v>8.1546844153066793</v>
      </c>
      <c r="AH67" s="87">
        <v>15.5733947320557</v>
      </c>
      <c r="AI67" s="87">
        <v>6.1399283740361703</v>
      </c>
      <c r="AJ67" s="87">
        <v>0.24504231483236599</v>
      </c>
      <c r="AK67" s="87">
        <v>6.4255319712252703</v>
      </c>
      <c r="AL67" s="87">
        <v>0.65751931663332097</v>
      </c>
      <c r="AM67" s="87">
        <v>0</v>
      </c>
      <c r="AN67" s="87">
        <v>0.52027071762462995</v>
      </c>
      <c r="AO67" s="87">
        <v>0.84714883623516801</v>
      </c>
      <c r="AP67" s="87">
        <v>0</v>
      </c>
      <c r="AQ67" s="87">
        <v>196.232125310713</v>
      </c>
      <c r="AR67" s="87">
        <v>1752.00823205851</v>
      </c>
      <c r="AS67" s="87">
        <v>179.094195340531</v>
      </c>
      <c r="AT67" s="87">
        <v>1946.6758221310899</v>
      </c>
      <c r="AU67" s="87">
        <v>0</v>
      </c>
      <c r="AV67" s="87">
        <v>7.8221479224193597</v>
      </c>
      <c r="AW67" s="87">
        <v>0</v>
      </c>
      <c r="AX67" s="87">
        <v>68.230475517121604</v>
      </c>
      <c r="AY67" s="87">
        <v>2.5660555454510299E-2</v>
      </c>
      <c r="AZ67" s="87">
        <v>9.0230076555498605E-3</v>
      </c>
      <c r="BA67" s="87">
        <v>33.944089463560303</v>
      </c>
      <c r="BB67" s="87">
        <v>1.15318341903801E-2</v>
      </c>
      <c r="BC67" s="87">
        <v>0</v>
      </c>
      <c r="BD67" s="87">
        <v>1.67255631431295E-3</v>
      </c>
      <c r="BE67" s="87">
        <v>47.840813906094098</v>
      </c>
      <c r="BF67" s="87">
        <v>44.013492907620801</v>
      </c>
      <c r="BG67" s="87">
        <v>3.8273209984732901</v>
      </c>
      <c r="BH67" s="87">
        <v>0</v>
      </c>
      <c r="BI67" s="87">
        <v>0</v>
      </c>
      <c r="BJ67" s="87">
        <v>0.18006387892216</v>
      </c>
      <c r="BK67" s="87">
        <v>0</v>
      </c>
      <c r="BL67" s="87">
        <v>1.93224193521718</v>
      </c>
      <c r="BM67" s="87">
        <v>0</v>
      </c>
      <c r="BN67" s="87">
        <v>5.0220685968132103E-2</v>
      </c>
      <c r="BO67" s="87">
        <v>7.7289698352596199</v>
      </c>
      <c r="BP67" s="87">
        <v>0.16668669082844101</v>
      </c>
      <c r="BQ67" s="87">
        <v>0</v>
      </c>
      <c r="BR67" s="87">
        <v>0.12984309705297101</v>
      </c>
      <c r="BS67" s="87">
        <v>1.7605802565077601E-4</v>
      </c>
      <c r="BT67" s="87">
        <v>96.188715642344107</v>
      </c>
      <c r="BU67" s="87">
        <v>28.498018140941401</v>
      </c>
      <c r="BV67" s="87">
        <v>0</v>
      </c>
      <c r="BW67" s="87">
        <v>0</v>
      </c>
      <c r="BX67" s="87">
        <v>9.5464833997916596</v>
      </c>
      <c r="BY67" s="87">
        <v>0</v>
      </c>
      <c r="BZ67" s="87">
        <v>1.55831497610741</v>
      </c>
      <c r="CA67" s="87">
        <v>190.83070851039199</v>
      </c>
      <c r="CB67" s="87">
        <v>13.2697724594211</v>
      </c>
      <c r="CD67" s="34">
        <f t="shared" ref="CD67:CD86" si="26">AH67/AT67</f>
        <v>7.9999939152719298E-3</v>
      </c>
      <c r="CE67" s="34">
        <f t="shared" ref="CE67:CE86" si="27">AO67/BF67</f>
        <v>1.9247480267317908E-2</v>
      </c>
      <c r="CF67" s="78">
        <f t="shared" ref="CF67:CF86" si="28">IF(B67=0,"",(Z67-B67)/B67)</f>
        <v>-7.6008970541865542E-3</v>
      </c>
      <c r="CG67" s="78">
        <f t="shared" ref="CG67:CG86" si="29">IF(C67=0,"",(AO67-C67)/C67)</f>
        <v>22.073121051299289</v>
      </c>
      <c r="CH67" s="78">
        <f t="shared" ref="CH67:CH86" si="30">IF(D67=0,"",(AT67-D67)/D67)</f>
        <v>-9.1400536304815146E-3</v>
      </c>
      <c r="CI67" s="78">
        <f t="shared" ref="CI67:CI86" si="31">IF(E67=0,"",(BE67-E67)/E67)</f>
        <v>-1.2554213933365076E-2</v>
      </c>
      <c r="CJ67" s="78">
        <f t="shared" ref="CJ67:CJ86" si="32">IF(F67=0,"",(BF67-F67)/F67)</f>
        <v>-1.2556126916721845E-2</v>
      </c>
      <c r="CK67" s="78">
        <f t="shared" ref="CK67:CK86" si="33">IF(G67=0,"",(BT67-G67)/G67)</f>
        <v>-1.4805947587565715E-2</v>
      </c>
      <c r="CL67" s="78">
        <f t="shared" ref="CL67:CL86" si="34">IF(H67=0,"",(CA67-H67)/H67)</f>
        <v>-6.1491412730019304E-3</v>
      </c>
      <c r="CM67" s="49">
        <f t="shared" si="9"/>
        <v>-4.9227973393666164E-4</v>
      </c>
      <c r="CN67" s="49">
        <f t="shared" si="10"/>
        <v>-5.5849198322729216E-4</v>
      </c>
      <c r="CO67" s="49">
        <f t="shared" si="11"/>
        <v>8.5625120665129616E-4</v>
      </c>
      <c r="CP67" s="49">
        <f t="shared" si="12"/>
        <v>-1.3381183307910125E-3</v>
      </c>
      <c r="CQ67" s="78" t="str">
        <f>IF(N67=0,"",(#REF!-N67)/N67)</f>
        <v/>
      </c>
      <c r="CR67" s="78" t="str">
        <f t="shared" ref="CR67:CR86" si="35">IF(O67=0,"",(AN67-O67)/O67)</f>
        <v/>
      </c>
    </row>
    <row r="68" spans="1:96" x14ac:dyDescent="0.25">
      <c r="A68" s="77" t="s">
        <v>77</v>
      </c>
      <c r="B68" s="87">
        <v>28.582602459</v>
      </c>
      <c r="C68" s="87"/>
      <c r="D68" s="87">
        <v>124.67730555</v>
      </c>
      <c r="E68" s="87">
        <v>4.7118374782999997</v>
      </c>
      <c r="F68" s="87">
        <v>4.3348995737999996</v>
      </c>
      <c r="G68" s="87">
        <v>11.941596685</v>
      </c>
      <c r="H68" s="87">
        <v>14.496117910000001</v>
      </c>
      <c r="Q68" s="87" t="s">
        <v>77</v>
      </c>
      <c r="R68" s="87">
        <v>0</v>
      </c>
      <c r="S68" s="87">
        <v>0.38296397520717301</v>
      </c>
      <c r="T68" s="87">
        <v>0.14174600158360401</v>
      </c>
      <c r="U68" s="87">
        <v>0.14174600158360401</v>
      </c>
      <c r="V68" s="87">
        <v>1.12616645386001</v>
      </c>
      <c r="W68" s="87">
        <v>0</v>
      </c>
      <c r="X68" s="87">
        <v>6.86588306552703E-2</v>
      </c>
      <c r="Y68" s="87">
        <v>0.35244939156313099</v>
      </c>
      <c r="Z68" s="87">
        <v>28.5825990773656</v>
      </c>
      <c r="AA68" s="87">
        <v>3.37343959093768</v>
      </c>
      <c r="AB68" s="87">
        <v>2.56326345858198E-2</v>
      </c>
      <c r="AC68" s="87">
        <v>0.58894164817573003</v>
      </c>
      <c r="AD68" s="87">
        <v>0</v>
      </c>
      <c r="AE68" s="87">
        <v>0</v>
      </c>
      <c r="AF68" s="87">
        <v>0.61945519124257897</v>
      </c>
      <c r="AG68" s="87">
        <v>0.61945519124257897</v>
      </c>
      <c r="AH68" s="87">
        <v>0.99741823553079001</v>
      </c>
      <c r="AI68" s="87">
        <v>0.46640890291660397</v>
      </c>
      <c r="AJ68" s="87">
        <v>1.8614143376736801E-2</v>
      </c>
      <c r="AK68" s="87">
        <v>0.48810377485970502</v>
      </c>
      <c r="AL68" s="87">
        <v>4.99472232830128E-2</v>
      </c>
      <c r="AM68" s="87">
        <v>0</v>
      </c>
      <c r="AN68" s="87">
        <v>3.9521412280784998E-2</v>
      </c>
      <c r="AO68" s="87">
        <v>8.3433792324608499E-2</v>
      </c>
      <c r="AP68" s="87">
        <v>0</v>
      </c>
      <c r="AQ68" s="87">
        <v>14.906421799302199</v>
      </c>
      <c r="AR68" s="87">
        <v>112.209493108902</v>
      </c>
      <c r="AS68" s="87">
        <v>11.4703068436978</v>
      </c>
      <c r="AT68" s="87">
        <v>124.67721818813099</v>
      </c>
      <c r="AU68" s="87">
        <v>0</v>
      </c>
      <c r="AV68" s="87">
        <v>0.59419673069991097</v>
      </c>
      <c r="AW68" s="87">
        <v>0</v>
      </c>
      <c r="AX68" s="87">
        <v>5.1830084256518703</v>
      </c>
      <c r="AY68" s="87">
        <v>2.5272472869370599E-3</v>
      </c>
      <c r="AZ68" s="87">
        <v>8.8865521586005002E-4</v>
      </c>
      <c r="BA68" s="87">
        <v>3.3430737236616501</v>
      </c>
      <c r="BB68" s="87">
        <v>1.13574479295843E-3</v>
      </c>
      <c r="BC68" s="87">
        <v>0</v>
      </c>
      <c r="BD68" s="87">
        <v>1.64724720977529E-4</v>
      </c>
      <c r="BE68" s="87">
        <v>4.71172381989913</v>
      </c>
      <c r="BF68" s="87">
        <v>4.3347859046999204</v>
      </c>
      <c r="BG68" s="87">
        <v>0.37693791519921499</v>
      </c>
      <c r="BH68" s="87">
        <v>0</v>
      </c>
      <c r="BI68" s="87">
        <v>0</v>
      </c>
      <c r="BJ68" s="87">
        <v>1.7734073976090801E-2</v>
      </c>
      <c r="BK68" s="87">
        <v>0</v>
      </c>
      <c r="BL68" s="87">
        <v>0.19030240689605701</v>
      </c>
      <c r="BM68" s="87">
        <v>0</v>
      </c>
      <c r="BN68" s="87">
        <v>4.9461181456924401E-3</v>
      </c>
      <c r="BO68" s="87">
        <v>0.76120794259164304</v>
      </c>
      <c r="BP68" s="87">
        <v>1.26620922370982E-2</v>
      </c>
      <c r="BQ68" s="87">
        <v>0</v>
      </c>
      <c r="BR68" s="87">
        <v>1.27879274899827E-2</v>
      </c>
      <c r="BS68" s="87">
        <v>1.7339922066612599E-5</v>
      </c>
      <c r="BT68" s="87">
        <v>11.941570215556901</v>
      </c>
      <c r="BU68" s="87">
        <v>2.1648018693493598</v>
      </c>
      <c r="BV68" s="87">
        <v>0</v>
      </c>
      <c r="BW68" s="87">
        <v>0</v>
      </c>
      <c r="BX68" s="87">
        <v>0.72518217857616696</v>
      </c>
      <c r="BY68" s="87">
        <v>0</v>
      </c>
      <c r="BZ68" s="87">
        <v>0.118374460278774</v>
      </c>
      <c r="CA68" s="87">
        <v>14.496113681332901</v>
      </c>
      <c r="CB68" s="87">
        <v>1.00801609875466</v>
      </c>
      <c r="CD68" s="34">
        <f t="shared" si="26"/>
        <v>8.0000039303551145E-3</v>
      </c>
      <c r="CE68" s="34">
        <f t="shared" si="27"/>
        <v>1.9247500143927933E-2</v>
      </c>
      <c r="CF68" s="78">
        <f t="shared" si="28"/>
        <v>-1.1831093424427527E-7</v>
      </c>
      <c r="CG68" s="78" t="str">
        <f t="shared" si="29"/>
        <v/>
      </c>
      <c r="CH68" s="78">
        <f t="shared" si="30"/>
        <v>-7.0070385802050163E-7</v>
      </c>
      <c r="CI68" s="78">
        <f t="shared" si="31"/>
        <v>-2.4121884804617447E-5</v>
      </c>
      <c r="CJ68" s="78">
        <f t="shared" si="32"/>
        <v>-2.6221853158066836E-5</v>
      </c>
      <c r="CK68" s="78">
        <f t="shared" si="33"/>
        <v>-2.216574868320131E-6</v>
      </c>
      <c r="CL68" s="78">
        <f t="shared" si="34"/>
        <v>-2.9171031349847008E-7</v>
      </c>
      <c r="CM68" s="49">
        <f t="shared" ref="CM68:CM86" si="36">(T68/0.009783-$CA68)/$CA68</f>
        <v>-4.8992226240019028E-4</v>
      </c>
      <c r="CN68" s="49">
        <f t="shared" ref="CN68:CN86" si="37">(X68/0.004739-$CA68)/$CA68</f>
        <v>-5.5682248856781999E-4</v>
      </c>
      <c r="CO68" s="49">
        <f t="shared" ref="CO68:CO86" si="38">(AF68/0.042696-$CA68)/$CA68</f>
        <v>8.5490259703119276E-4</v>
      </c>
      <c r="CP68" s="49">
        <f t="shared" ref="CP68:CP86" si="39">(AN68/0.00273-$CA68)/$CA68</f>
        <v>-1.33869577737582E-3</v>
      </c>
      <c r="CQ68" s="78" t="str">
        <f>IF(N68=0,"",(#REF!-N68)/N68)</f>
        <v/>
      </c>
      <c r="CR68" s="78" t="str">
        <f t="shared" si="35"/>
        <v/>
      </c>
    </row>
    <row r="69" spans="1:96" x14ac:dyDescent="0.25">
      <c r="A69" s="77" t="s">
        <v>71</v>
      </c>
      <c r="B69" s="87">
        <v>1744.9984072</v>
      </c>
      <c r="C69" s="87"/>
      <c r="D69" s="87">
        <v>10860.730345</v>
      </c>
      <c r="E69" s="87">
        <v>262.78537240999998</v>
      </c>
      <c r="F69" s="87">
        <v>241.76262011</v>
      </c>
      <c r="G69" s="87">
        <v>655.75353683000003</v>
      </c>
      <c r="H69" s="87">
        <v>920.20411950000005</v>
      </c>
      <c r="Q69" s="87" t="s">
        <v>71</v>
      </c>
      <c r="R69" s="87">
        <v>0</v>
      </c>
      <c r="S69" s="87">
        <v>24.3061977049334</v>
      </c>
      <c r="T69" s="87">
        <v>8.9964068845119698</v>
      </c>
      <c r="U69" s="87">
        <v>8.9964068845119698</v>
      </c>
      <c r="V69" s="87">
        <v>71.476189950230605</v>
      </c>
      <c r="W69" s="87">
        <v>0</v>
      </c>
      <c r="X69" s="87">
        <v>4.35766727866885</v>
      </c>
      <c r="Y69" s="87">
        <v>22.369474714859599</v>
      </c>
      <c r="Z69" s="87">
        <v>1744.83983443289</v>
      </c>
      <c r="AA69" s="87">
        <v>214.107783963359</v>
      </c>
      <c r="AB69" s="87">
        <v>1.62686728798095</v>
      </c>
      <c r="AC69" s="87">
        <v>37.379265788455498</v>
      </c>
      <c r="AD69" s="87">
        <v>0</v>
      </c>
      <c r="AE69" s="87">
        <v>0</v>
      </c>
      <c r="AF69" s="87">
        <v>39.315930576012498</v>
      </c>
      <c r="AG69" s="87">
        <v>39.315930576012498</v>
      </c>
      <c r="AH69" s="87">
        <v>86.880691369456002</v>
      </c>
      <c r="AI69" s="87">
        <v>29.602305839492399</v>
      </c>
      <c r="AJ69" s="87">
        <v>1.1814169951222699</v>
      </c>
      <c r="AK69" s="87">
        <v>30.9792878977265</v>
      </c>
      <c r="AL69" s="87">
        <v>3.1700811854252402</v>
      </c>
      <c r="AM69" s="87">
        <v>0</v>
      </c>
      <c r="AN69" s="87">
        <v>2.5083723495130501</v>
      </c>
      <c r="AO69" s="87">
        <v>4.6528431356338498</v>
      </c>
      <c r="AP69" s="87">
        <v>0</v>
      </c>
      <c r="AQ69" s="87">
        <v>946.09153678687301</v>
      </c>
      <c r="AR69" s="87">
        <v>9774.0821499473604</v>
      </c>
      <c r="AS69" s="87">
        <v>999.12840203486599</v>
      </c>
      <c r="AT69" s="87">
        <v>10860.0912433516</v>
      </c>
      <c r="AU69" s="87">
        <v>0</v>
      </c>
      <c r="AV69" s="87">
        <v>37.712715184885099</v>
      </c>
      <c r="AW69" s="87">
        <v>0</v>
      </c>
      <c r="AX69" s="87">
        <v>328.95822789397897</v>
      </c>
      <c r="AY69" s="87">
        <v>0.57370200124561099</v>
      </c>
      <c r="AZ69" s="87">
        <v>4.4766376207719498E-2</v>
      </c>
      <c r="BA69" s="87">
        <v>170.06575428385599</v>
      </c>
      <c r="BB69" s="87">
        <v>7.5446420520621504E-2</v>
      </c>
      <c r="BC69" s="87">
        <v>0</v>
      </c>
      <c r="BD69" s="87">
        <v>8.2981537393144698E-3</v>
      </c>
      <c r="BE69" s="87">
        <v>262.75796688260903</v>
      </c>
      <c r="BF69" s="87">
        <v>241.736899845566</v>
      </c>
      <c r="BG69" s="87">
        <v>21.0210670370431</v>
      </c>
      <c r="BH69" s="87">
        <v>7.7903308586451503E-2</v>
      </c>
      <c r="BI69" s="87">
        <v>0</v>
      </c>
      <c r="BJ69" s="87">
        <v>6.7268156991131898</v>
      </c>
      <c r="BK69" s="87">
        <v>0</v>
      </c>
      <c r="BL69" s="87">
        <v>12.0732394164365</v>
      </c>
      <c r="BM69" s="87">
        <v>0</v>
      </c>
      <c r="BN69" s="87">
        <v>0.24916325776991399</v>
      </c>
      <c r="BO69" s="87">
        <v>48.290619002739199</v>
      </c>
      <c r="BP69" s="87">
        <v>0.80364363950462103</v>
      </c>
      <c r="BQ69" s="87">
        <v>7.9562616996533206E-2</v>
      </c>
      <c r="BR69" s="87">
        <v>3.4674408527477798</v>
      </c>
      <c r="BS69" s="87">
        <v>4.1884556071804498E-3</v>
      </c>
      <c r="BT69" s="87">
        <v>655.73019306977005</v>
      </c>
      <c r="BU69" s="87">
        <v>137.396864630896</v>
      </c>
      <c r="BV69" s="87">
        <v>0</v>
      </c>
      <c r="BW69" s="87">
        <v>0</v>
      </c>
      <c r="BX69" s="87">
        <v>46.026313359436003</v>
      </c>
      <c r="BY69" s="87">
        <v>0</v>
      </c>
      <c r="BZ69" s="87">
        <v>7.5130560055556499</v>
      </c>
      <c r="CA69" s="87">
        <v>920.04759216697801</v>
      </c>
      <c r="CB69" s="87">
        <v>63.977268776820601</v>
      </c>
      <c r="CD69" s="34">
        <f t="shared" si="26"/>
        <v>7.9999964477870458E-3</v>
      </c>
      <c r="CE69" s="34">
        <f t="shared" si="27"/>
        <v>1.9247550285481141E-2</v>
      </c>
      <c r="CF69" s="78">
        <f t="shared" si="28"/>
        <v>-9.0872728855030007E-5</v>
      </c>
      <c r="CG69" s="78" t="str">
        <f t="shared" si="29"/>
        <v/>
      </c>
      <c r="CH69" s="78">
        <f t="shared" si="30"/>
        <v>-5.8845181502335354E-5</v>
      </c>
      <c r="CI69" s="78">
        <f t="shared" si="31"/>
        <v>-1.0428863349439246E-4</v>
      </c>
      <c r="CJ69" s="78">
        <f t="shared" si="32"/>
        <v>-1.0638643981562272E-4</v>
      </c>
      <c r="CK69" s="78">
        <f t="shared" si="33"/>
        <v>-3.5598374875451157E-5</v>
      </c>
      <c r="CL69" s="78">
        <f t="shared" si="34"/>
        <v>-1.7010066539051251E-4</v>
      </c>
      <c r="CM69" s="49">
        <f t="shared" si="36"/>
        <v>-4.9092270607247954E-4</v>
      </c>
      <c r="CN69" s="49">
        <f t="shared" si="37"/>
        <v>-5.5922054833146707E-4</v>
      </c>
      <c r="CO69" s="49">
        <f t="shared" si="38"/>
        <v>8.5480067118546437E-4</v>
      </c>
      <c r="CP69" s="49">
        <f t="shared" si="39"/>
        <v>-1.3367588080313983E-3</v>
      </c>
      <c r="CQ69" s="78" t="str">
        <f>IF(N69=0,"",(#REF!-N69)/N69)</f>
        <v/>
      </c>
      <c r="CR69" s="78" t="str">
        <f t="shared" si="35"/>
        <v/>
      </c>
    </row>
    <row r="70" spans="1:96" x14ac:dyDescent="0.25">
      <c r="A70" s="77" t="s">
        <v>122</v>
      </c>
      <c r="B70" s="87">
        <v>227.7706708</v>
      </c>
      <c r="C70" s="87"/>
      <c r="D70" s="87">
        <v>741.25741099000004</v>
      </c>
      <c r="E70" s="87">
        <v>33.551447564999997</v>
      </c>
      <c r="F70" s="87">
        <v>30.867329341000001</v>
      </c>
      <c r="G70" s="87">
        <v>68.537856318999999</v>
      </c>
      <c r="H70" s="87">
        <v>163.08474075999999</v>
      </c>
      <c r="Q70" s="87" t="s">
        <v>122</v>
      </c>
      <c r="R70" s="87">
        <v>0</v>
      </c>
      <c r="S70" s="87">
        <v>4.3007089604777402</v>
      </c>
      <c r="T70" s="87">
        <v>1.59181169752588</v>
      </c>
      <c r="U70" s="87">
        <v>1.59181169752588</v>
      </c>
      <c r="V70" s="87">
        <v>12.6469105216686</v>
      </c>
      <c r="W70" s="87">
        <v>0</v>
      </c>
      <c r="X70" s="87">
        <v>0.77104092901015797</v>
      </c>
      <c r="Y70" s="87">
        <v>3.9580234904479199</v>
      </c>
      <c r="Z70" s="87">
        <v>227.445779196084</v>
      </c>
      <c r="AA70" s="87">
        <v>37.883912449048402</v>
      </c>
      <c r="AB70" s="87">
        <v>0.28785566442599803</v>
      </c>
      <c r="AC70" s="87">
        <v>6.6138398786157104</v>
      </c>
      <c r="AD70" s="87">
        <v>0</v>
      </c>
      <c r="AE70" s="87">
        <v>0</v>
      </c>
      <c r="AF70" s="87">
        <v>6.9565270185441701</v>
      </c>
      <c r="AG70" s="87">
        <v>6.9565270185441701</v>
      </c>
      <c r="AH70" s="87">
        <v>5.92308227318573</v>
      </c>
      <c r="AI70" s="87">
        <v>5.2377930576453497</v>
      </c>
      <c r="AJ70" s="87">
        <v>0.20903821337599199</v>
      </c>
      <c r="AK70" s="87">
        <v>5.48143091838456</v>
      </c>
      <c r="AL70" s="87">
        <v>0.56091032814695996</v>
      </c>
      <c r="AM70" s="87">
        <v>0</v>
      </c>
      <c r="AN70" s="87">
        <v>0.44382774522875701</v>
      </c>
      <c r="AO70" s="87">
        <v>0.59343384535679</v>
      </c>
      <c r="AP70" s="87">
        <v>0</v>
      </c>
      <c r="AQ70" s="87">
        <v>167.39986684083101</v>
      </c>
      <c r="AR70" s="87">
        <v>666.34700926492405</v>
      </c>
      <c r="AS70" s="87">
        <v>68.115479202147299</v>
      </c>
      <c r="AT70" s="87">
        <v>740.38557074025698</v>
      </c>
      <c r="AU70" s="87">
        <v>0</v>
      </c>
      <c r="AV70" s="87">
        <v>6.6728457886208403</v>
      </c>
      <c r="AW70" s="87">
        <v>0</v>
      </c>
      <c r="AX70" s="87">
        <v>58.205448528249399</v>
      </c>
      <c r="AY70" s="87">
        <v>1.7975413614642999E-2</v>
      </c>
      <c r="AZ70" s="87">
        <v>6.3206819998126102E-3</v>
      </c>
      <c r="BA70" s="87">
        <v>23.778107001328198</v>
      </c>
      <c r="BB70" s="87">
        <v>8.0781318033256704E-3</v>
      </c>
      <c r="BC70" s="87">
        <v>0</v>
      </c>
      <c r="BD70" s="87">
        <v>1.1716388608718101E-3</v>
      </c>
      <c r="BE70" s="87">
        <v>33.512901962289902</v>
      </c>
      <c r="BF70" s="87">
        <v>30.8318062651609</v>
      </c>
      <c r="BG70" s="87">
        <v>2.6810956971290301</v>
      </c>
      <c r="BH70" s="87">
        <v>0</v>
      </c>
      <c r="BI70" s="87">
        <v>0</v>
      </c>
      <c r="BJ70" s="87">
        <v>0.12613629083373201</v>
      </c>
      <c r="BK70" s="87">
        <v>0</v>
      </c>
      <c r="BL70" s="87">
        <v>1.35355219718139</v>
      </c>
      <c r="BM70" s="87">
        <v>0</v>
      </c>
      <c r="BN70" s="87">
        <v>3.5179961419115099E-2</v>
      </c>
      <c r="BO70" s="87">
        <v>5.4142053715614704</v>
      </c>
      <c r="BP70" s="87">
        <v>0.142195551215683</v>
      </c>
      <c r="BQ70" s="87">
        <v>0</v>
      </c>
      <c r="BR70" s="87">
        <v>9.0956247071986407E-2</v>
      </c>
      <c r="BS70" s="87">
        <v>1.2332948626795999E-4</v>
      </c>
      <c r="BT70" s="87">
        <v>68.483813114193794</v>
      </c>
      <c r="BU70" s="87">
        <v>24.310819086299698</v>
      </c>
      <c r="BV70" s="87">
        <v>0</v>
      </c>
      <c r="BW70" s="87">
        <v>0</v>
      </c>
      <c r="BX70" s="87">
        <v>8.1438364869657303</v>
      </c>
      <c r="BY70" s="87">
        <v>0</v>
      </c>
      <c r="BZ70" s="87">
        <v>1.32934984586385</v>
      </c>
      <c r="CA70" s="87">
        <v>162.792089706068</v>
      </c>
      <c r="CB70" s="87">
        <v>11.320051476672299</v>
      </c>
      <c r="CD70" s="34">
        <f t="shared" si="26"/>
        <v>7.9999969033211667E-3</v>
      </c>
      <c r="CE70" s="34">
        <f t="shared" si="27"/>
        <v>1.9247456352479552E-2</v>
      </c>
      <c r="CF70" s="78">
        <f t="shared" si="28"/>
        <v>-1.4263978886082326E-3</v>
      </c>
      <c r="CG70" s="78" t="str">
        <f t="shared" si="29"/>
        <v/>
      </c>
      <c r="CH70" s="78">
        <f t="shared" si="30"/>
        <v>-1.1761639571045319E-3</v>
      </c>
      <c r="CI70" s="78">
        <f t="shared" si="31"/>
        <v>-1.1488506609265976E-3</v>
      </c>
      <c r="CJ70" s="78">
        <f t="shared" si="32"/>
        <v>-1.1508308816311351E-3</v>
      </c>
      <c r="CK70" s="78">
        <f t="shared" si="33"/>
        <v>-7.8851612391652858E-4</v>
      </c>
      <c r="CL70" s="78">
        <f t="shared" si="34"/>
        <v>-1.7944723250513303E-3</v>
      </c>
      <c r="CM70" s="49">
        <f t="shared" si="36"/>
        <v>-4.9184887676832962E-4</v>
      </c>
      <c r="CN70" s="49">
        <f t="shared" si="37"/>
        <v>-5.5839261449757566E-4</v>
      </c>
      <c r="CO70" s="49">
        <f t="shared" si="38"/>
        <v>8.5690174241594673E-4</v>
      </c>
      <c r="CP70" s="49">
        <f t="shared" si="39"/>
        <v>-1.3380506073847661E-3</v>
      </c>
      <c r="CQ70" s="78" t="str">
        <f>IF(N70=0,"",(#REF!-N70)/N70)</f>
        <v/>
      </c>
      <c r="CR70" s="78" t="str">
        <f t="shared" si="35"/>
        <v/>
      </c>
    </row>
    <row r="71" spans="1:96" x14ac:dyDescent="0.25">
      <c r="A71" s="77" t="s">
        <v>123</v>
      </c>
      <c r="B71" s="87">
        <v>3222.2022056999999</v>
      </c>
      <c r="C71" s="87">
        <v>11.112009335</v>
      </c>
      <c r="D71" s="87">
        <v>19980.033617000001</v>
      </c>
      <c r="E71" s="87">
        <v>536.30821462999995</v>
      </c>
      <c r="F71" s="87">
        <v>493.40360300999998</v>
      </c>
      <c r="G71" s="87">
        <v>1138.1830143</v>
      </c>
      <c r="H71" s="87">
        <v>1580.0322217</v>
      </c>
      <c r="Q71" s="87" t="s">
        <v>123</v>
      </c>
      <c r="R71" s="87">
        <v>0</v>
      </c>
      <c r="S71" s="87">
        <v>41.477337586490002</v>
      </c>
      <c r="T71" s="87">
        <v>15.3519594971609</v>
      </c>
      <c r="U71" s="87">
        <v>15.3519594971609</v>
      </c>
      <c r="V71" s="87">
        <v>121.970889680715</v>
      </c>
      <c r="W71" s="87">
        <v>0</v>
      </c>
      <c r="X71" s="87">
        <v>7.4361596674019097</v>
      </c>
      <c r="Y71" s="87">
        <v>38.172359729272401</v>
      </c>
      <c r="Z71" s="87">
        <v>3197.9413791012798</v>
      </c>
      <c r="AA71" s="87">
        <v>365.36521155277001</v>
      </c>
      <c r="AB71" s="87">
        <v>2.7761759393839101</v>
      </c>
      <c r="AC71" s="87">
        <v>63.7858296886522</v>
      </c>
      <c r="AD71" s="87">
        <v>0</v>
      </c>
      <c r="AE71" s="87">
        <v>0</v>
      </c>
      <c r="AF71" s="87">
        <v>67.090916421678003</v>
      </c>
      <c r="AG71" s="87">
        <v>67.090916421678003</v>
      </c>
      <c r="AH71" s="87">
        <v>158.533685852389</v>
      </c>
      <c r="AI71" s="87">
        <v>50.515093544315597</v>
      </c>
      <c r="AJ71" s="87">
        <v>2.0160329859620698</v>
      </c>
      <c r="AK71" s="87">
        <v>52.864721949087503</v>
      </c>
      <c r="AL71" s="87">
        <v>5.4096088451638797</v>
      </c>
      <c r="AM71" s="87">
        <v>0</v>
      </c>
      <c r="AN71" s="87">
        <v>4.2804110857190096</v>
      </c>
      <c r="AO71" s="87">
        <v>16.146144391717201</v>
      </c>
      <c r="AP71" s="87">
        <v>0</v>
      </c>
      <c r="AQ71" s="87">
        <v>1614.4632061817599</v>
      </c>
      <c r="AR71" s="87">
        <v>17835.062691733201</v>
      </c>
      <c r="AS71" s="87">
        <v>1823.13537172682</v>
      </c>
      <c r="AT71" s="87">
        <v>19816.731749312399</v>
      </c>
      <c r="AU71" s="87">
        <v>0</v>
      </c>
      <c r="AV71" s="87">
        <v>64.354973059519196</v>
      </c>
      <c r="AW71" s="87">
        <v>0</v>
      </c>
      <c r="AX71" s="87">
        <v>561.35149418475805</v>
      </c>
      <c r="AY71" s="87">
        <v>4.1958280835772097</v>
      </c>
      <c r="AZ71" s="87">
        <v>5.6781958475944701E-2</v>
      </c>
      <c r="BA71" s="87">
        <v>228.58695051174701</v>
      </c>
      <c r="BB71" s="87">
        <v>0.23735277809928501</v>
      </c>
      <c r="BC71" s="87">
        <v>0</v>
      </c>
      <c r="BD71" s="87">
        <v>1.0525455116652E-2</v>
      </c>
      <c r="BE71" s="87">
        <v>530.64457603465598</v>
      </c>
      <c r="BF71" s="87">
        <v>488.19191213479002</v>
      </c>
      <c r="BG71" s="87">
        <v>42.452663899866003</v>
      </c>
      <c r="BH71" s="87">
        <v>0.70405738631040105</v>
      </c>
      <c r="BI71" s="87">
        <v>0</v>
      </c>
      <c r="BJ71" s="87">
        <v>53.854242629673102</v>
      </c>
      <c r="BK71" s="87">
        <v>0</v>
      </c>
      <c r="BL71" s="87">
        <v>34.633658404845697</v>
      </c>
      <c r="BM71" s="87">
        <v>0</v>
      </c>
      <c r="BN71" s="87">
        <v>0.31603982649624901</v>
      </c>
      <c r="BO71" s="87">
        <v>138.51360780877101</v>
      </c>
      <c r="BP71" s="87">
        <v>1.37137906229049</v>
      </c>
      <c r="BQ71" s="87">
        <v>0.719065350507338</v>
      </c>
      <c r="BR71" s="87">
        <v>26.332734227307501</v>
      </c>
      <c r="BS71" s="87">
        <v>3.10677138621119E-2</v>
      </c>
      <c r="BT71" s="87">
        <v>1124.6722042361801</v>
      </c>
      <c r="BU71" s="87">
        <v>234.460755848079</v>
      </c>
      <c r="BV71" s="87">
        <v>0</v>
      </c>
      <c r="BW71" s="87">
        <v>0</v>
      </c>
      <c r="BX71" s="87">
        <v>78.541610785451695</v>
      </c>
      <c r="BY71" s="87">
        <v>0</v>
      </c>
      <c r="BZ71" s="87">
        <v>12.8206972264753</v>
      </c>
      <c r="CA71" s="87">
        <v>1570.0194562299801</v>
      </c>
      <c r="CB71" s="87">
        <v>109.17414641941799</v>
      </c>
      <c r="CD71" s="34">
        <f t="shared" si="26"/>
        <v>7.9999915151442568E-3</v>
      </c>
      <c r="CE71" s="34">
        <f t="shared" si="27"/>
        <v>3.3073354945829671E-2</v>
      </c>
      <c r="CF71" s="78">
        <f t="shared" si="28"/>
        <v>-7.5292688198782976E-3</v>
      </c>
      <c r="CG71" s="78">
        <f t="shared" si="29"/>
        <v>0.45303553164421462</v>
      </c>
      <c r="CH71" s="78">
        <f t="shared" si="30"/>
        <v>-8.1732528992672204E-3</v>
      </c>
      <c r="CI71" s="78">
        <f t="shared" si="31"/>
        <v>-1.0560417388443925E-2</v>
      </c>
      <c r="CJ71" s="78">
        <f t="shared" si="32"/>
        <v>-1.0562733720256883E-2</v>
      </c>
      <c r="CK71" s="78">
        <f t="shared" si="33"/>
        <v>-1.1870507549376208E-2</v>
      </c>
      <c r="CL71" s="78">
        <f t="shared" si="34"/>
        <v>-6.3370641006592742E-3</v>
      </c>
      <c r="CM71" s="49">
        <f t="shared" si="36"/>
        <v>-4.9095627917082661E-4</v>
      </c>
      <c r="CN71" s="49">
        <f t="shared" si="37"/>
        <v>-5.5945637276928859E-4</v>
      </c>
      <c r="CO71" s="49">
        <f t="shared" si="38"/>
        <v>8.5577621774474784E-4</v>
      </c>
      <c r="CP71" s="49">
        <f t="shared" si="39"/>
        <v>-1.3396697770922494E-3</v>
      </c>
      <c r="CQ71" s="78" t="str">
        <f>IF(N71=0,"",(#REF!-N71)/N71)</f>
        <v/>
      </c>
      <c r="CR71" s="78" t="str">
        <f t="shared" si="35"/>
        <v/>
      </c>
    </row>
    <row r="72" spans="1:96" x14ac:dyDescent="0.25">
      <c r="A72" s="77" t="s">
        <v>72</v>
      </c>
      <c r="B72" s="87">
        <v>580.42800614999999</v>
      </c>
      <c r="C72" s="87">
        <v>1.044321136</v>
      </c>
      <c r="D72" s="87">
        <v>2902.6992762</v>
      </c>
      <c r="E72" s="87">
        <v>91.981389746999994</v>
      </c>
      <c r="F72" s="87">
        <v>84.622755816999998</v>
      </c>
      <c r="G72" s="87">
        <v>187.60077342</v>
      </c>
      <c r="H72" s="87">
        <v>324.75473347000002</v>
      </c>
      <c r="Q72" s="87" t="s">
        <v>72</v>
      </c>
      <c r="R72" s="87">
        <v>0</v>
      </c>
      <c r="S72" s="87">
        <v>8.5814905149941794</v>
      </c>
      <c r="T72" s="87">
        <v>3.1762508529975602</v>
      </c>
      <c r="U72" s="87">
        <v>3.1762508529975602</v>
      </c>
      <c r="V72" s="87">
        <v>25.235261713983299</v>
      </c>
      <c r="W72" s="87">
        <v>0</v>
      </c>
      <c r="X72" s="87">
        <v>1.53851339334329</v>
      </c>
      <c r="Y72" s="87">
        <v>7.8976991351488399</v>
      </c>
      <c r="Z72" s="87">
        <v>580.59350099483595</v>
      </c>
      <c r="AA72" s="87">
        <v>75.592393031961507</v>
      </c>
      <c r="AB72" s="87">
        <v>0.57437928857553799</v>
      </c>
      <c r="AC72" s="87">
        <v>13.1970845709419</v>
      </c>
      <c r="AD72" s="87">
        <v>0</v>
      </c>
      <c r="AE72" s="87">
        <v>0</v>
      </c>
      <c r="AF72" s="87">
        <v>13.880828311579201</v>
      </c>
      <c r="AG72" s="87">
        <v>13.880828311579201</v>
      </c>
      <c r="AH72" s="87">
        <v>23.229369974150799</v>
      </c>
      <c r="AI72" s="87">
        <v>10.451334405760599</v>
      </c>
      <c r="AJ72" s="87">
        <v>0.41710891959512097</v>
      </c>
      <c r="AK72" s="87">
        <v>10.9374689015948</v>
      </c>
      <c r="AL72" s="87">
        <v>1.11922554266219</v>
      </c>
      <c r="AM72" s="87">
        <v>0</v>
      </c>
      <c r="AN72" s="87">
        <v>0.88559999554374202</v>
      </c>
      <c r="AO72" s="87">
        <v>2.3763889394114699</v>
      </c>
      <c r="AP72" s="87">
        <v>0</v>
      </c>
      <c r="AQ72" s="87">
        <v>334.024565110754</v>
      </c>
      <c r="AR72" s="87">
        <v>2613.3087160832602</v>
      </c>
      <c r="AS72" s="87">
        <v>267.13796259858702</v>
      </c>
      <c r="AT72" s="87">
        <v>2903.6760486560001</v>
      </c>
      <c r="AU72" s="87">
        <v>0</v>
      </c>
      <c r="AV72" s="87">
        <v>13.314805784928099</v>
      </c>
      <c r="AW72" s="87">
        <v>0</v>
      </c>
      <c r="AX72" s="87">
        <v>116.141322002678</v>
      </c>
      <c r="AY72" s="87">
        <v>0.33781085445636799</v>
      </c>
      <c r="AZ72" s="87">
        <v>1.41615591086713E-2</v>
      </c>
      <c r="BA72" s="87">
        <v>54.379561831379398</v>
      </c>
      <c r="BB72" s="87">
        <v>3.0252131593886501E-2</v>
      </c>
      <c r="BC72" s="87">
        <v>0</v>
      </c>
      <c r="BD72" s="87">
        <v>2.6250704101147999E-3</v>
      </c>
      <c r="BE72" s="87">
        <v>92.017959086514793</v>
      </c>
      <c r="BF72" s="87">
        <v>84.656231765185694</v>
      </c>
      <c r="BG72" s="87">
        <v>7.3617273213291599</v>
      </c>
      <c r="BH72" s="87">
        <v>5.1925902654916103E-2</v>
      </c>
      <c r="BI72" s="87">
        <v>0</v>
      </c>
      <c r="BJ72" s="87">
        <v>4.1708447560310198</v>
      </c>
      <c r="BK72" s="87">
        <v>0</v>
      </c>
      <c r="BL72" s="87">
        <v>4.6901348677502304</v>
      </c>
      <c r="BM72" s="87">
        <v>0</v>
      </c>
      <c r="BN72" s="87">
        <v>7.8821265783715497E-2</v>
      </c>
      <c r="BO72" s="87">
        <v>18.758981795333899</v>
      </c>
      <c r="BP72" s="87">
        <v>0.28373313665283201</v>
      </c>
      <c r="BQ72" s="87">
        <v>5.3032060715289701E-2</v>
      </c>
      <c r="BR72" s="87">
        <v>2.0855937873752302</v>
      </c>
      <c r="BS72" s="87">
        <v>2.4858825928559202E-3</v>
      </c>
      <c r="BT72" s="87">
        <v>187.68840842826901</v>
      </c>
      <c r="BU72" s="87">
        <v>48.5089820072157</v>
      </c>
      <c r="BV72" s="87">
        <v>0</v>
      </c>
      <c r="BW72" s="87">
        <v>0</v>
      </c>
      <c r="BX72" s="87">
        <v>16.249954676851999</v>
      </c>
      <c r="BY72" s="87">
        <v>0</v>
      </c>
      <c r="BZ72" s="87">
        <v>2.6525508067263002</v>
      </c>
      <c r="CA72" s="87">
        <v>324.83051483435003</v>
      </c>
      <c r="CB72" s="87">
        <v>22.587711087280901</v>
      </c>
      <c r="CD72" s="34">
        <f t="shared" si="26"/>
        <v>7.9999867701849112E-3</v>
      </c>
      <c r="CE72" s="34">
        <f t="shared" si="27"/>
        <v>2.8071045567005074E-2</v>
      </c>
      <c r="CF72" s="78">
        <f t="shared" si="28"/>
        <v>2.8512553336923762E-4</v>
      </c>
      <c r="CG72" s="78">
        <f t="shared" si="29"/>
        <v>1.2755346583461946</v>
      </c>
      <c r="CH72" s="78">
        <f t="shared" si="30"/>
        <v>3.3650487462100485E-4</v>
      </c>
      <c r="CI72" s="78">
        <f t="shared" si="31"/>
        <v>3.9757324405931033E-4</v>
      </c>
      <c r="CJ72" s="78">
        <f t="shared" si="32"/>
        <v>3.9559038065469486E-4</v>
      </c>
      <c r="CK72" s="78">
        <f t="shared" si="33"/>
        <v>4.6713564486656502E-4</v>
      </c>
      <c r="CL72" s="78">
        <f t="shared" si="34"/>
        <v>2.3334952978293583E-4</v>
      </c>
      <c r="CM72" s="49">
        <f t="shared" si="36"/>
        <v>-4.9281430083819501E-4</v>
      </c>
      <c r="CN72" s="49">
        <f t="shared" si="37"/>
        <v>-5.5764075399454386E-4</v>
      </c>
      <c r="CO72" s="49">
        <f t="shared" si="38"/>
        <v>8.554821038894556E-4</v>
      </c>
      <c r="CP72" s="49">
        <f t="shared" si="39"/>
        <v>-1.3388892090273412E-3</v>
      </c>
      <c r="CQ72" s="78" t="str">
        <f>IF(N72=0,"",(#REF!-N72)/N72)</f>
        <v/>
      </c>
      <c r="CR72" s="78" t="str">
        <f t="shared" si="35"/>
        <v/>
      </c>
    </row>
    <row r="73" spans="1:96" x14ac:dyDescent="0.25">
      <c r="A73" s="77" t="s">
        <v>124</v>
      </c>
      <c r="B73" s="87">
        <v>38.196703677000002</v>
      </c>
      <c r="C73" s="87">
        <v>0.53095903450000004</v>
      </c>
      <c r="D73" s="87">
        <v>395.87924648000001</v>
      </c>
      <c r="E73" s="87">
        <v>26.173246254999999</v>
      </c>
      <c r="F73" s="87">
        <v>24.079379019000001</v>
      </c>
      <c r="G73" s="87">
        <v>195.68507088000001</v>
      </c>
      <c r="H73" s="87">
        <v>15.630745471999999</v>
      </c>
      <c r="Q73" s="87" t="s">
        <v>124</v>
      </c>
      <c r="R73" s="87">
        <v>0</v>
      </c>
      <c r="S73" s="87">
        <v>0</v>
      </c>
      <c r="T73" s="87">
        <v>0</v>
      </c>
      <c r="U73" s="87">
        <v>0</v>
      </c>
      <c r="V73" s="87">
        <v>0</v>
      </c>
      <c r="W73" s="87">
        <v>0</v>
      </c>
      <c r="X73" s="87">
        <v>0</v>
      </c>
      <c r="Y73" s="87">
        <v>0</v>
      </c>
      <c r="Z73" s="87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87">
        <v>0</v>
      </c>
      <c r="AJ73" s="87">
        <v>0</v>
      </c>
      <c r="AK73" s="87">
        <v>0</v>
      </c>
      <c r="AL73" s="87">
        <v>0</v>
      </c>
      <c r="AM73" s="87">
        <v>0</v>
      </c>
      <c r="AN73" s="87">
        <v>0</v>
      </c>
      <c r="AO73" s="87">
        <v>0</v>
      </c>
      <c r="AP73" s="87">
        <v>0</v>
      </c>
      <c r="AQ73" s="87">
        <v>0</v>
      </c>
      <c r="AR73" s="87">
        <v>0</v>
      </c>
      <c r="AS73" s="87">
        <v>0</v>
      </c>
      <c r="AT73" s="87">
        <v>0</v>
      </c>
      <c r="AU73" s="87">
        <v>0</v>
      </c>
      <c r="AV73" s="87">
        <v>0</v>
      </c>
      <c r="AW73" s="87">
        <v>0</v>
      </c>
      <c r="AX73" s="87">
        <v>0</v>
      </c>
      <c r="AY73" s="87">
        <v>0</v>
      </c>
      <c r="AZ73" s="87">
        <v>0</v>
      </c>
      <c r="BA73" s="87">
        <v>0</v>
      </c>
      <c r="BB73" s="87">
        <v>0</v>
      </c>
      <c r="BC73" s="87">
        <v>0</v>
      </c>
      <c r="BD73" s="87">
        <v>0</v>
      </c>
      <c r="BE73" s="87">
        <v>0</v>
      </c>
      <c r="BF73" s="87">
        <v>0</v>
      </c>
      <c r="BG73" s="87">
        <v>0</v>
      </c>
      <c r="BH73" s="87">
        <v>0</v>
      </c>
      <c r="BI73" s="87">
        <v>0</v>
      </c>
      <c r="BJ73" s="87">
        <v>0</v>
      </c>
      <c r="BK73" s="87">
        <v>0</v>
      </c>
      <c r="BL73" s="87">
        <v>0</v>
      </c>
      <c r="BM73" s="87">
        <v>0</v>
      </c>
      <c r="BN73" s="87">
        <v>0</v>
      </c>
      <c r="BO73" s="87">
        <v>0</v>
      </c>
      <c r="BP73" s="87">
        <v>0</v>
      </c>
      <c r="BQ73" s="87">
        <v>0</v>
      </c>
      <c r="BR73" s="87">
        <v>0</v>
      </c>
      <c r="BS73" s="87">
        <v>0</v>
      </c>
      <c r="BT73" s="87">
        <v>0</v>
      </c>
      <c r="BU73" s="87">
        <v>0</v>
      </c>
      <c r="BV73" s="87">
        <v>0</v>
      </c>
      <c r="BW73" s="87">
        <v>0</v>
      </c>
      <c r="BX73" s="87">
        <v>0</v>
      </c>
      <c r="BY73" s="87">
        <v>0</v>
      </c>
      <c r="BZ73" s="87">
        <v>0</v>
      </c>
      <c r="CA73" s="87">
        <v>0</v>
      </c>
      <c r="CB73" s="87">
        <v>0</v>
      </c>
      <c r="CD73" s="34" t="e">
        <f t="shared" si="26"/>
        <v>#DIV/0!</v>
      </c>
      <c r="CE73" s="34" t="e">
        <f t="shared" si="27"/>
        <v>#DIV/0!</v>
      </c>
      <c r="CF73" s="78">
        <f t="shared" si="28"/>
        <v>-1</v>
      </c>
      <c r="CG73" s="78">
        <f t="shared" si="29"/>
        <v>-1</v>
      </c>
      <c r="CH73" s="78">
        <f t="shared" si="30"/>
        <v>-1</v>
      </c>
      <c r="CI73" s="78">
        <f t="shared" si="31"/>
        <v>-1</v>
      </c>
      <c r="CJ73" s="78">
        <f t="shared" si="32"/>
        <v>-1</v>
      </c>
      <c r="CK73" s="78">
        <f t="shared" si="33"/>
        <v>-1</v>
      </c>
      <c r="CL73" s="78">
        <f t="shared" si="34"/>
        <v>-1</v>
      </c>
      <c r="CM73" s="49" t="e">
        <f t="shared" si="36"/>
        <v>#DIV/0!</v>
      </c>
      <c r="CN73" s="49" t="e">
        <f t="shared" si="37"/>
        <v>#DIV/0!</v>
      </c>
      <c r="CO73" s="49" t="e">
        <f t="shared" si="38"/>
        <v>#DIV/0!</v>
      </c>
      <c r="CP73" s="49" t="e">
        <f t="shared" si="39"/>
        <v>#DIV/0!</v>
      </c>
      <c r="CQ73" s="78" t="str">
        <f>IF(N73=0,"",(#REF!-N73)/N73)</f>
        <v/>
      </c>
      <c r="CR73" s="78" t="str">
        <f t="shared" si="35"/>
        <v/>
      </c>
    </row>
    <row r="74" spans="1:96" x14ac:dyDescent="0.25">
      <c r="A74" s="77" t="s">
        <v>73</v>
      </c>
      <c r="B74" s="87">
        <v>4274.0018004000003</v>
      </c>
      <c r="C74" s="87"/>
      <c r="D74" s="87">
        <v>25673.085467000001</v>
      </c>
      <c r="E74" s="87">
        <v>609.20597492000002</v>
      </c>
      <c r="F74" s="87">
        <v>560.47004895999999</v>
      </c>
      <c r="G74" s="87">
        <v>1255.8701452</v>
      </c>
      <c r="H74" s="87">
        <v>2341.5627734999998</v>
      </c>
      <c r="Q74" s="87" t="s">
        <v>73</v>
      </c>
      <c r="R74" s="87">
        <v>0</v>
      </c>
      <c r="S74" s="87">
        <v>61.853096257323401</v>
      </c>
      <c r="T74" s="87">
        <v>22.8935707669769</v>
      </c>
      <c r="U74" s="87">
        <v>22.8935707669769</v>
      </c>
      <c r="V74" s="87">
        <v>181.889290414854</v>
      </c>
      <c r="W74" s="87">
        <v>0</v>
      </c>
      <c r="X74" s="87">
        <v>11.0891805605758</v>
      </c>
      <c r="Y74" s="87">
        <v>56.924636075993298</v>
      </c>
      <c r="Z74" s="87">
        <v>4273.6426157839796</v>
      </c>
      <c r="AA74" s="87">
        <v>544.84922304204702</v>
      </c>
      <c r="AB74" s="87">
        <v>4.1399655213545099</v>
      </c>
      <c r="AC74" s="87">
        <v>95.120895741331594</v>
      </c>
      <c r="AD74" s="87">
        <v>0</v>
      </c>
      <c r="AE74" s="87">
        <v>0</v>
      </c>
      <c r="AF74" s="87">
        <v>100.04930565562699</v>
      </c>
      <c r="AG74" s="87">
        <v>100.04930565562699</v>
      </c>
      <c r="AH74" s="87">
        <v>205.37306789684601</v>
      </c>
      <c r="AI74" s="87">
        <v>75.330578115819904</v>
      </c>
      <c r="AJ74" s="87">
        <v>3.0064086712831402</v>
      </c>
      <c r="AK74" s="87">
        <v>78.834446826295505</v>
      </c>
      <c r="AL74" s="87">
        <v>8.0670877388845597</v>
      </c>
      <c r="AM74" s="87">
        <v>0</v>
      </c>
      <c r="AN74" s="87">
        <v>6.38316739230146</v>
      </c>
      <c r="AO74" s="87">
        <v>10.786639186053501</v>
      </c>
      <c r="AP74" s="87">
        <v>0</v>
      </c>
      <c r="AQ74" s="87">
        <v>2407.5630142694099</v>
      </c>
      <c r="AR74" s="87">
        <v>23104.4504161775</v>
      </c>
      <c r="AS74" s="87">
        <v>2361.7898979811098</v>
      </c>
      <c r="AT74" s="87">
        <v>25671.613382055399</v>
      </c>
      <c r="AU74" s="87">
        <v>0</v>
      </c>
      <c r="AV74" s="87">
        <v>95.9692384904953</v>
      </c>
      <c r="AW74" s="87">
        <v>0</v>
      </c>
      <c r="AX74" s="87">
        <v>837.11509707501705</v>
      </c>
      <c r="AY74" s="87">
        <v>0.42912941682236799</v>
      </c>
      <c r="AZ74" s="87">
        <v>0.11375481296538099</v>
      </c>
      <c r="BA74" s="87">
        <v>428.33325705341201</v>
      </c>
      <c r="BB74" s="87">
        <v>0.149698584081526</v>
      </c>
      <c r="BC74" s="87">
        <v>0</v>
      </c>
      <c r="BD74" s="87">
        <v>2.1086315360152499E-2</v>
      </c>
      <c r="BE74" s="87">
        <v>609.15082640795401</v>
      </c>
      <c r="BF74" s="87">
        <v>560.41814178464097</v>
      </c>
      <c r="BG74" s="87">
        <v>48.732684623312799</v>
      </c>
      <c r="BH74" s="87">
        <v>1.84329559020486E-2</v>
      </c>
      <c r="BI74" s="87">
        <v>0</v>
      </c>
      <c r="BJ74" s="87">
        <v>3.6503785887112299</v>
      </c>
      <c r="BK74" s="87">
        <v>0</v>
      </c>
      <c r="BL74" s="87">
        <v>24.948601663387201</v>
      </c>
      <c r="BM74" s="87">
        <v>0</v>
      </c>
      <c r="BN74" s="87">
        <v>0.63314569795576403</v>
      </c>
      <c r="BO74" s="87">
        <v>99.793848333030098</v>
      </c>
      <c r="BP74" s="87">
        <v>2.0450675704205801</v>
      </c>
      <c r="BQ74" s="87">
        <v>1.88255743867017E-2</v>
      </c>
      <c r="BR74" s="87">
        <v>2.30497880807112</v>
      </c>
      <c r="BS74" s="87">
        <v>3.00398055523404E-3</v>
      </c>
      <c r="BT74" s="87">
        <v>1255.8077410891899</v>
      </c>
      <c r="BU74" s="87">
        <v>349.640490971345</v>
      </c>
      <c r="BV74" s="87">
        <v>0</v>
      </c>
      <c r="BW74" s="87">
        <v>0</v>
      </c>
      <c r="BX74" s="87">
        <v>117.125046395387</v>
      </c>
      <c r="BY74" s="87">
        <v>0</v>
      </c>
      <c r="BZ74" s="87">
        <v>19.118889068933001</v>
      </c>
      <c r="CA74" s="87">
        <v>2341.29177819298</v>
      </c>
      <c r="CB74" s="87">
        <v>162.80623959997101</v>
      </c>
      <c r="CD74" s="34">
        <f t="shared" si="26"/>
        <v>8.0000062653016943E-3</v>
      </c>
      <c r="CE74" s="34">
        <f t="shared" si="27"/>
        <v>1.9247483944227168E-2</v>
      </c>
      <c r="CF74" s="78">
        <f t="shared" si="28"/>
        <v>-8.4039416171296046E-5</v>
      </c>
      <c r="CG74" s="78" t="str">
        <f t="shared" si="29"/>
        <v/>
      </c>
      <c r="CH74" s="78">
        <f t="shared" si="30"/>
        <v>-5.7339619209163986E-5</v>
      </c>
      <c r="CI74" s="78">
        <f t="shared" si="31"/>
        <v>-9.0525231721906411E-5</v>
      </c>
      <c r="CJ74" s="78">
        <f t="shared" si="32"/>
        <v>-9.2613647161588508E-5</v>
      </c>
      <c r="CK74" s="78">
        <f t="shared" si="33"/>
        <v>-4.9689938922931393E-5</v>
      </c>
      <c r="CL74" s="78">
        <f t="shared" si="34"/>
        <v>-1.1573266797999964E-4</v>
      </c>
      <c r="CM74" s="49">
        <f t="shared" si="36"/>
        <v>-4.9276443224973007E-4</v>
      </c>
      <c r="CN74" s="49">
        <f t="shared" si="37"/>
        <v>-5.5889706436447408E-4</v>
      </c>
      <c r="CO74" s="49">
        <f t="shared" si="38"/>
        <v>8.5542865753325677E-4</v>
      </c>
      <c r="CP74" s="49">
        <f t="shared" si="39"/>
        <v>-1.3391001777748322E-3</v>
      </c>
      <c r="CQ74" s="78" t="str">
        <f>IF(N74=0,"",(#REF!-N74)/N74)</f>
        <v/>
      </c>
      <c r="CR74" s="78" t="str">
        <f t="shared" si="35"/>
        <v/>
      </c>
    </row>
    <row r="75" spans="1:96" x14ac:dyDescent="0.25">
      <c r="A75" s="77" t="s">
        <v>86</v>
      </c>
      <c r="B75" s="87">
        <v>0.52992525469999996</v>
      </c>
      <c r="C75" s="87">
        <v>8.3122722E-3</v>
      </c>
      <c r="D75" s="87">
        <v>6.2272775993999998</v>
      </c>
      <c r="E75" s="87">
        <v>0.39881803119999998</v>
      </c>
      <c r="F75" s="87">
        <v>0.36691253150000003</v>
      </c>
      <c r="G75" s="87">
        <v>3.1461785002</v>
      </c>
      <c r="H75" s="87">
        <v>0.23086952429999999</v>
      </c>
      <c r="Q75" s="87" t="s">
        <v>86</v>
      </c>
      <c r="R75" s="87">
        <v>0</v>
      </c>
      <c r="S75" s="87">
        <v>0</v>
      </c>
      <c r="T75" s="87">
        <v>0</v>
      </c>
      <c r="U75" s="87">
        <v>0</v>
      </c>
      <c r="V75" s="87">
        <v>0</v>
      </c>
      <c r="W75" s="87">
        <v>0</v>
      </c>
      <c r="X75" s="87">
        <v>0</v>
      </c>
      <c r="Y75" s="87">
        <v>0</v>
      </c>
      <c r="Z75" s="87">
        <v>0</v>
      </c>
      <c r="AA75" s="87">
        <v>0</v>
      </c>
      <c r="AB75" s="87">
        <v>0</v>
      </c>
      <c r="AC75" s="87">
        <v>0</v>
      </c>
      <c r="AD75" s="87">
        <v>0</v>
      </c>
      <c r="AE75" s="87">
        <v>0</v>
      </c>
      <c r="AF75" s="87">
        <v>0</v>
      </c>
      <c r="AG75" s="87">
        <v>0</v>
      </c>
      <c r="AH75" s="87">
        <v>0</v>
      </c>
      <c r="AI75" s="87">
        <v>0</v>
      </c>
      <c r="AJ75" s="87">
        <v>0</v>
      </c>
      <c r="AK75" s="87">
        <v>0</v>
      </c>
      <c r="AL75" s="87">
        <v>0</v>
      </c>
      <c r="AM75" s="87">
        <v>0</v>
      </c>
      <c r="AN75" s="87">
        <v>0</v>
      </c>
      <c r="AO75" s="87">
        <v>0</v>
      </c>
      <c r="AP75" s="87">
        <v>0</v>
      </c>
      <c r="AQ75" s="87">
        <v>0</v>
      </c>
      <c r="AR75" s="87">
        <v>0</v>
      </c>
      <c r="AS75" s="87">
        <v>0</v>
      </c>
      <c r="AT75" s="87">
        <v>0</v>
      </c>
      <c r="AU75" s="87">
        <v>0</v>
      </c>
      <c r="AV75" s="87">
        <v>0</v>
      </c>
      <c r="AW75" s="87">
        <v>0</v>
      </c>
      <c r="AX75" s="87">
        <v>0</v>
      </c>
      <c r="AY75" s="87">
        <v>0</v>
      </c>
      <c r="AZ75" s="87">
        <v>0</v>
      </c>
      <c r="BA75" s="87">
        <v>0</v>
      </c>
      <c r="BB75" s="87">
        <v>0</v>
      </c>
      <c r="BC75" s="87">
        <v>0</v>
      </c>
      <c r="BD75" s="87">
        <v>0</v>
      </c>
      <c r="BE75" s="87">
        <v>0</v>
      </c>
      <c r="BF75" s="87">
        <v>0</v>
      </c>
      <c r="BG75" s="87">
        <v>0</v>
      </c>
      <c r="BH75" s="87">
        <v>0</v>
      </c>
      <c r="BI75" s="87">
        <v>0</v>
      </c>
      <c r="BJ75" s="87">
        <v>0</v>
      </c>
      <c r="BK75" s="87">
        <v>0</v>
      </c>
      <c r="BL75" s="87">
        <v>0</v>
      </c>
      <c r="BM75" s="87">
        <v>0</v>
      </c>
      <c r="BN75" s="87">
        <v>0</v>
      </c>
      <c r="BO75" s="87">
        <v>0</v>
      </c>
      <c r="BP75" s="87">
        <v>0</v>
      </c>
      <c r="BQ75" s="87">
        <v>0</v>
      </c>
      <c r="BR75" s="87">
        <v>0</v>
      </c>
      <c r="BS75" s="87">
        <v>0</v>
      </c>
      <c r="BT75" s="87">
        <v>0</v>
      </c>
      <c r="BU75" s="87">
        <v>0</v>
      </c>
      <c r="BV75" s="87">
        <v>0</v>
      </c>
      <c r="BW75" s="87">
        <v>0</v>
      </c>
      <c r="BX75" s="87">
        <v>0</v>
      </c>
      <c r="BY75" s="87">
        <v>0</v>
      </c>
      <c r="BZ75" s="87">
        <v>0</v>
      </c>
      <c r="CA75" s="87">
        <v>0</v>
      </c>
      <c r="CB75" s="87">
        <v>0</v>
      </c>
      <c r="CD75" s="34" t="e">
        <f t="shared" si="26"/>
        <v>#DIV/0!</v>
      </c>
      <c r="CE75" s="34" t="e">
        <f t="shared" si="27"/>
        <v>#DIV/0!</v>
      </c>
      <c r="CF75" s="78">
        <f t="shared" si="28"/>
        <v>-1</v>
      </c>
      <c r="CG75" s="78">
        <f t="shared" si="29"/>
        <v>-1</v>
      </c>
      <c r="CH75" s="78">
        <f t="shared" si="30"/>
        <v>-1</v>
      </c>
      <c r="CI75" s="78">
        <f t="shared" si="31"/>
        <v>-1</v>
      </c>
      <c r="CJ75" s="78">
        <f t="shared" si="32"/>
        <v>-1</v>
      </c>
      <c r="CK75" s="78">
        <f t="shared" si="33"/>
        <v>-1</v>
      </c>
      <c r="CL75" s="78">
        <f t="shared" si="34"/>
        <v>-1</v>
      </c>
      <c r="CM75" s="49" t="e">
        <f t="shared" si="36"/>
        <v>#DIV/0!</v>
      </c>
      <c r="CN75" s="49" t="e">
        <f t="shared" si="37"/>
        <v>#DIV/0!</v>
      </c>
      <c r="CO75" s="49" t="e">
        <f t="shared" si="38"/>
        <v>#DIV/0!</v>
      </c>
      <c r="CP75" s="49" t="e">
        <f t="shared" si="39"/>
        <v>#DIV/0!</v>
      </c>
      <c r="CQ75" s="78" t="str">
        <f>IF(N75=0,"",(#REF!-N75)/N75)</f>
        <v/>
      </c>
      <c r="CR75" s="78" t="str">
        <f t="shared" si="35"/>
        <v/>
      </c>
    </row>
    <row r="76" spans="1:96" x14ac:dyDescent="0.25">
      <c r="A76" s="77" t="s">
        <v>180</v>
      </c>
      <c r="B76" s="87">
        <v>64.109737831000004</v>
      </c>
      <c r="C76" s="87">
        <v>0.97281732570000001</v>
      </c>
      <c r="D76" s="87">
        <v>202.25906939000001</v>
      </c>
      <c r="E76" s="87">
        <v>47.441402383000003</v>
      </c>
      <c r="F76" s="87">
        <v>43.646093790000002</v>
      </c>
      <c r="G76" s="87">
        <v>371.55631096000002</v>
      </c>
      <c r="H76" s="87">
        <v>27.471548866999999</v>
      </c>
      <c r="Q76" s="87" t="s">
        <v>180</v>
      </c>
      <c r="R76" s="87">
        <v>0</v>
      </c>
      <c r="S76" s="87">
        <v>0</v>
      </c>
      <c r="T76" s="87">
        <v>0</v>
      </c>
      <c r="U76" s="87">
        <v>0</v>
      </c>
      <c r="V76" s="87">
        <v>0</v>
      </c>
      <c r="W76" s="87">
        <v>0</v>
      </c>
      <c r="X76" s="87">
        <v>0</v>
      </c>
      <c r="Y76" s="87">
        <v>0</v>
      </c>
      <c r="Z76" s="87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87">
        <v>0</v>
      </c>
      <c r="AJ76" s="87">
        <v>0</v>
      </c>
      <c r="AK76" s="87">
        <v>0</v>
      </c>
      <c r="AL76" s="87">
        <v>0</v>
      </c>
      <c r="AM76" s="87">
        <v>0</v>
      </c>
      <c r="AN76" s="87">
        <v>0</v>
      </c>
      <c r="AO76" s="87">
        <v>0</v>
      </c>
      <c r="AP76" s="87">
        <v>0</v>
      </c>
      <c r="AQ76" s="87">
        <v>0</v>
      </c>
      <c r="AR76" s="87">
        <v>0</v>
      </c>
      <c r="AS76" s="87">
        <v>0</v>
      </c>
      <c r="AT76" s="87">
        <v>0</v>
      </c>
      <c r="AU76" s="87">
        <v>0</v>
      </c>
      <c r="AV76" s="87">
        <v>0</v>
      </c>
      <c r="AW76" s="87">
        <v>0</v>
      </c>
      <c r="AX76" s="87">
        <v>0</v>
      </c>
      <c r="AY76" s="87">
        <v>0</v>
      </c>
      <c r="AZ76" s="87">
        <v>0</v>
      </c>
      <c r="BA76" s="87">
        <v>0</v>
      </c>
      <c r="BB76" s="87">
        <v>0</v>
      </c>
      <c r="BC76" s="87">
        <v>0</v>
      </c>
      <c r="BD76" s="87">
        <v>0</v>
      </c>
      <c r="BE76" s="87">
        <v>0</v>
      </c>
      <c r="BF76" s="87">
        <v>0</v>
      </c>
      <c r="BG76" s="87">
        <v>0</v>
      </c>
      <c r="BH76" s="87">
        <v>0</v>
      </c>
      <c r="BI76" s="87">
        <v>0</v>
      </c>
      <c r="BJ76" s="87">
        <v>0</v>
      </c>
      <c r="BK76" s="87">
        <v>0</v>
      </c>
      <c r="BL76" s="87">
        <v>0</v>
      </c>
      <c r="BM76" s="87">
        <v>0</v>
      </c>
      <c r="BN76" s="87">
        <v>0</v>
      </c>
      <c r="BO76" s="87">
        <v>0</v>
      </c>
      <c r="BP76" s="87">
        <v>0</v>
      </c>
      <c r="BQ76" s="87">
        <v>0</v>
      </c>
      <c r="BR76" s="87">
        <v>0</v>
      </c>
      <c r="BS76" s="87">
        <v>0</v>
      </c>
      <c r="BT76" s="87">
        <v>0</v>
      </c>
      <c r="BU76" s="87">
        <v>0</v>
      </c>
      <c r="BV76" s="87">
        <v>0</v>
      </c>
      <c r="BW76" s="87">
        <v>0</v>
      </c>
      <c r="BX76" s="87">
        <v>0</v>
      </c>
      <c r="BY76" s="87">
        <v>0</v>
      </c>
      <c r="BZ76" s="87">
        <v>0</v>
      </c>
      <c r="CA76" s="87">
        <v>0</v>
      </c>
      <c r="CB76" s="87">
        <v>0</v>
      </c>
      <c r="CD76" s="34" t="e">
        <f t="shared" si="26"/>
        <v>#DIV/0!</v>
      </c>
      <c r="CE76" s="34" t="e">
        <f t="shared" si="27"/>
        <v>#DIV/0!</v>
      </c>
      <c r="CF76" s="78">
        <f t="shared" si="28"/>
        <v>-1</v>
      </c>
      <c r="CG76" s="78">
        <f t="shared" si="29"/>
        <v>-1</v>
      </c>
      <c r="CH76" s="78">
        <f t="shared" si="30"/>
        <v>-1</v>
      </c>
      <c r="CI76" s="78">
        <f t="shared" si="31"/>
        <v>-1</v>
      </c>
      <c r="CJ76" s="78">
        <f t="shared" si="32"/>
        <v>-1</v>
      </c>
      <c r="CK76" s="78">
        <f t="shared" si="33"/>
        <v>-1</v>
      </c>
      <c r="CL76" s="78">
        <f t="shared" si="34"/>
        <v>-1</v>
      </c>
      <c r="CM76" s="49" t="e">
        <f t="shared" si="36"/>
        <v>#DIV/0!</v>
      </c>
      <c r="CN76" s="49" t="e">
        <f t="shared" si="37"/>
        <v>#DIV/0!</v>
      </c>
      <c r="CO76" s="49" t="e">
        <f t="shared" si="38"/>
        <v>#DIV/0!</v>
      </c>
      <c r="CP76" s="49" t="e">
        <f t="shared" si="39"/>
        <v>#DIV/0!</v>
      </c>
      <c r="CQ76" s="78" t="str">
        <f>IF(N76=0,"",(#REF!-N76)/N76)</f>
        <v/>
      </c>
      <c r="CR76" s="78" t="str">
        <f t="shared" si="35"/>
        <v/>
      </c>
    </row>
    <row r="77" spans="1:96" x14ac:dyDescent="0.25">
      <c r="A77" s="12" t="s">
        <v>88</v>
      </c>
      <c r="B77" s="87">
        <v>590.46200026999998</v>
      </c>
      <c r="C77" s="87">
        <v>8.7303485697000003</v>
      </c>
      <c r="D77" s="87">
        <v>6519.8003935999996</v>
      </c>
      <c r="E77" s="87">
        <v>412.27642578000001</v>
      </c>
      <c r="F77" s="87">
        <v>379.29426745000001</v>
      </c>
      <c r="G77" s="87">
        <v>3029.4562283</v>
      </c>
      <c r="H77" s="87">
        <v>248.76051856000001</v>
      </c>
      <c r="Q77" s="87" t="s">
        <v>88</v>
      </c>
      <c r="R77" s="87">
        <v>0</v>
      </c>
      <c r="S77" s="87">
        <v>0</v>
      </c>
      <c r="T77" s="87">
        <v>0</v>
      </c>
      <c r="U77" s="87">
        <v>0</v>
      </c>
      <c r="V77" s="87">
        <v>0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0</v>
      </c>
      <c r="AD77" s="87">
        <v>0</v>
      </c>
      <c r="AE77" s="87">
        <v>0</v>
      </c>
      <c r="AF77" s="87">
        <v>0</v>
      </c>
      <c r="AG77" s="87">
        <v>0</v>
      </c>
      <c r="AH77" s="87">
        <v>0</v>
      </c>
      <c r="AI77" s="87">
        <v>0</v>
      </c>
      <c r="AJ77" s="87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87">
        <v>0</v>
      </c>
      <c r="AV77" s="87">
        <v>0</v>
      </c>
      <c r="AW77" s="87">
        <v>0</v>
      </c>
      <c r="AX77" s="87">
        <v>0</v>
      </c>
      <c r="AY77" s="87">
        <v>0</v>
      </c>
      <c r="AZ77" s="87">
        <v>0</v>
      </c>
      <c r="BA77" s="87">
        <v>0</v>
      </c>
      <c r="BB77" s="87">
        <v>0</v>
      </c>
      <c r="BC77" s="87">
        <v>0</v>
      </c>
      <c r="BD77" s="87">
        <v>0</v>
      </c>
      <c r="BE77" s="87">
        <v>0</v>
      </c>
      <c r="BF77" s="87">
        <v>0</v>
      </c>
      <c r="BG77" s="87">
        <v>0</v>
      </c>
      <c r="BH77" s="87">
        <v>0</v>
      </c>
      <c r="BI77" s="87">
        <v>0</v>
      </c>
      <c r="BJ77" s="87">
        <v>0</v>
      </c>
      <c r="BK77" s="87">
        <v>0</v>
      </c>
      <c r="BL77" s="87">
        <v>0</v>
      </c>
      <c r="BM77" s="87">
        <v>0</v>
      </c>
      <c r="BN77" s="87">
        <v>0</v>
      </c>
      <c r="BO77" s="87">
        <v>0</v>
      </c>
      <c r="BP77" s="87">
        <v>0</v>
      </c>
      <c r="BQ77" s="87">
        <v>0</v>
      </c>
      <c r="BR77" s="87">
        <v>0</v>
      </c>
      <c r="BS77" s="87">
        <v>0</v>
      </c>
      <c r="BT77" s="87">
        <v>0</v>
      </c>
      <c r="BU77" s="87">
        <v>0</v>
      </c>
      <c r="BV77" s="87">
        <v>0</v>
      </c>
      <c r="BW77" s="87">
        <v>0</v>
      </c>
      <c r="BX77" s="87">
        <v>0</v>
      </c>
      <c r="BY77" s="87">
        <v>0</v>
      </c>
      <c r="BZ77" s="87">
        <v>0</v>
      </c>
      <c r="CA77" s="87">
        <v>0</v>
      </c>
      <c r="CB77" s="87">
        <v>0</v>
      </c>
      <c r="CD77" s="34" t="e">
        <f t="shared" si="26"/>
        <v>#DIV/0!</v>
      </c>
      <c r="CE77" s="34" t="e">
        <f t="shared" si="27"/>
        <v>#DIV/0!</v>
      </c>
      <c r="CF77" s="78">
        <f t="shared" si="28"/>
        <v>-1</v>
      </c>
      <c r="CG77" s="78">
        <f t="shared" si="29"/>
        <v>-1</v>
      </c>
      <c r="CH77" s="78">
        <f t="shared" si="30"/>
        <v>-1</v>
      </c>
      <c r="CI77" s="78">
        <f t="shared" si="31"/>
        <v>-1</v>
      </c>
      <c r="CJ77" s="78">
        <f t="shared" si="32"/>
        <v>-1</v>
      </c>
      <c r="CK77" s="78">
        <f t="shared" si="33"/>
        <v>-1</v>
      </c>
      <c r="CL77" s="78">
        <f t="shared" si="34"/>
        <v>-1</v>
      </c>
      <c r="CM77" s="49" t="e">
        <f t="shared" si="36"/>
        <v>#DIV/0!</v>
      </c>
      <c r="CN77" s="49" t="e">
        <f t="shared" si="37"/>
        <v>#DIV/0!</v>
      </c>
      <c r="CO77" s="49" t="e">
        <f t="shared" si="38"/>
        <v>#DIV/0!</v>
      </c>
      <c r="CP77" s="49" t="e">
        <f t="shared" si="39"/>
        <v>#DIV/0!</v>
      </c>
      <c r="CQ77" s="78" t="str">
        <f>IF(N77=0,"",(#REF!-N77)/N77)</f>
        <v/>
      </c>
      <c r="CR77" s="78" t="str">
        <f t="shared" si="35"/>
        <v/>
      </c>
    </row>
    <row r="78" spans="1:96" x14ac:dyDescent="0.25">
      <c r="A78" s="86">
        <v>204</v>
      </c>
      <c r="B78" s="87"/>
      <c r="C78" s="87"/>
      <c r="D78" s="87"/>
      <c r="E78" s="87"/>
      <c r="F78" s="87"/>
      <c r="G78" s="87"/>
      <c r="H78" s="87"/>
      <c r="Q78" s="87" t="s">
        <v>183</v>
      </c>
      <c r="R78" s="87">
        <v>0</v>
      </c>
      <c r="S78" s="87">
        <v>0</v>
      </c>
      <c r="T78" s="87">
        <v>0</v>
      </c>
      <c r="U78" s="87">
        <v>0</v>
      </c>
      <c r="V78" s="87">
        <v>0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87">
        <v>0</v>
      </c>
      <c r="AI78" s="87">
        <v>0</v>
      </c>
      <c r="AJ78" s="87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87">
        <v>0</v>
      </c>
      <c r="AV78" s="87">
        <v>0</v>
      </c>
      <c r="AW78" s="87">
        <v>0</v>
      </c>
      <c r="AX78" s="87">
        <v>0</v>
      </c>
      <c r="AY78" s="87">
        <v>0</v>
      </c>
      <c r="AZ78" s="87">
        <v>0</v>
      </c>
      <c r="BA78" s="87">
        <v>0</v>
      </c>
      <c r="BB78" s="87">
        <v>0</v>
      </c>
      <c r="BC78" s="87">
        <v>0</v>
      </c>
      <c r="BD78" s="87">
        <v>0</v>
      </c>
      <c r="BE78" s="87">
        <v>0</v>
      </c>
      <c r="BF78" s="87">
        <v>0</v>
      </c>
      <c r="BG78" s="87">
        <v>0</v>
      </c>
      <c r="BH78" s="87">
        <v>0</v>
      </c>
      <c r="BI78" s="87">
        <v>0</v>
      </c>
      <c r="BJ78" s="87">
        <v>0</v>
      </c>
      <c r="BK78" s="87">
        <v>0</v>
      </c>
      <c r="BL78" s="87">
        <v>0</v>
      </c>
      <c r="BM78" s="87">
        <v>0</v>
      </c>
      <c r="BN78" s="87">
        <v>0</v>
      </c>
      <c r="BO78" s="87">
        <v>0</v>
      </c>
      <c r="BP78" s="87">
        <v>0</v>
      </c>
      <c r="BQ78" s="87">
        <v>0</v>
      </c>
      <c r="BR78" s="87">
        <v>0</v>
      </c>
      <c r="BS78" s="87">
        <v>0</v>
      </c>
      <c r="BT78" s="87">
        <v>0</v>
      </c>
      <c r="BU78" s="87">
        <v>0</v>
      </c>
      <c r="BV78" s="87">
        <v>0</v>
      </c>
      <c r="BW78" s="87">
        <v>0</v>
      </c>
      <c r="BX78" s="87">
        <v>0</v>
      </c>
      <c r="BY78" s="87">
        <v>0</v>
      </c>
      <c r="BZ78" s="87">
        <v>0</v>
      </c>
      <c r="CA78" s="87">
        <v>0</v>
      </c>
      <c r="CB78" s="87">
        <v>0</v>
      </c>
      <c r="CD78" s="34" t="e">
        <f t="shared" si="26"/>
        <v>#DIV/0!</v>
      </c>
      <c r="CE78" s="34" t="e">
        <f t="shared" si="27"/>
        <v>#DIV/0!</v>
      </c>
      <c r="CF78" s="78" t="str">
        <f t="shared" si="28"/>
        <v/>
      </c>
      <c r="CG78" s="78" t="str">
        <f t="shared" si="29"/>
        <v/>
      </c>
      <c r="CH78" s="78" t="str">
        <f t="shared" si="30"/>
        <v/>
      </c>
      <c r="CI78" s="78" t="str">
        <f t="shared" si="31"/>
        <v/>
      </c>
      <c r="CJ78" s="78" t="str">
        <f t="shared" si="32"/>
        <v/>
      </c>
      <c r="CK78" s="78" t="str">
        <f t="shared" si="33"/>
        <v/>
      </c>
      <c r="CL78" s="78" t="str">
        <f t="shared" si="34"/>
        <v/>
      </c>
      <c r="CM78" s="49" t="e">
        <f t="shared" si="36"/>
        <v>#DIV/0!</v>
      </c>
      <c r="CN78" s="49" t="e">
        <f t="shared" si="37"/>
        <v>#DIV/0!</v>
      </c>
      <c r="CO78" s="49" t="e">
        <f t="shared" si="38"/>
        <v>#DIV/0!</v>
      </c>
      <c r="CP78" s="49" t="e">
        <f t="shared" si="39"/>
        <v>#DIV/0!</v>
      </c>
      <c r="CQ78" s="78" t="str">
        <f>IF(N78=0,"",(#REF!-N78)/N78)</f>
        <v/>
      </c>
      <c r="CR78" s="78" t="str">
        <f t="shared" si="35"/>
        <v/>
      </c>
    </row>
    <row r="79" spans="1:96" x14ac:dyDescent="0.25">
      <c r="A79" s="86">
        <v>206</v>
      </c>
      <c r="B79" s="87"/>
      <c r="C79" s="87"/>
      <c r="D79" s="87"/>
      <c r="E79" s="87"/>
      <c r="F79" s="87"/>
      <c r="G79" s="87"/>
      <c r="H79" s="87"/>
      <c r="Q79" s="87" t="s">
        <v>185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87">
        <v>0</v>
      </c>
      <c r="BN79" s="87">
        <v>0</v>
      </c>
      <c r="BO79" s="87">
        <v>0</v>
      </c>
      <c r="BP79" s="87">
        <v>0</v>
      </c>
      <c r="BQ79" s="87">
        <v>0</v>
      </c>
      <c r="BR79" s="87">
        <v>0</v>
      </c>
      <c r="BS79" s="87">
        <v>0</v>
      </c>
      <c r="BT79" s="87">
        <v>0</v>
      </c>
      <c r="BU79" s="87">
        <v>0</v>
      </c>
      <c r="BV79" s="87">
        <v>0</v>
      </c>
      <c r="BW79" s="87">
        <v>0</v>
      </c>
      <c r="BX79" s="87">
        <v>0</v>
      </c>
      <c r="BY79" s="87">
        <v>0</v>
      </c>
      <c r="BZ79" s="87">
        <v>0</v>
      </c>
      <c r="CA79" s="87">
        <v>0</v>
      </c>
      <c r="CB79" s="87">
        <v>0</v>
      </c>
      <c r="CD79" s="34" t="e">
        <f t="shared" si="26"/>
        <v>#DIV/0!</v>
      </c>
      <c r="CE79" s="34" t="e">
        <f t="shared" si="27"/>
        <v>#DIV/0!</v>
      </c>
      <c r="CF79" s="78" t="str">
        <f t="shared" si="28"/>
        <v/>
      </c>
      <c r="CG79" s="78" t="str">
        <f t="shared" si="29"/>
        <v/>
      </c>
      <c r="CH79" s="78" t="str">
        <f t="shared" si="30"/>
        <v/>
      </c>
      <c r="CI79" s="78" t="str">
        <f t="shared" si="31"/>
        <v/>
      </c>
      <c r="CJ79" s="78" t="str">
        <f t="shared" si="32"/>
        <v/>
      </c>
      <c r="CK79" s="78" t="str">
        <f t="shared" si="33"/>
        <v/>
      </c>
      <c r="CL79" s="78" t="str">
        <f t="shared" si="34"/>
        <v/>
      </c>
      <c r="CM79" s="49" t="e">
        <f t="shared" si="36"/>
        <v>#DIV/0!</v>
      </c>
      <c r="CN79" s="49" t="e">
        <f t="shared" si="37"/>
        <v>#DIV/0!</v>
      </c>
      <c r="CO79" s="49" t="e">
        <f t="shared" si="38"/>
        <v>#DIV/0!</v>
      </c>
      <c r="CP79" s="49" t="e">
        <f t="shared" si="39"/>
        <v>#DIV/0!</v>
      </c>
      <c r="CQ79" s="78" t="str">
        <f>IF(N79=0,"",(#REF!-N79)/N79)</f>
        <v/>
      </c>
      <c r="CR79" s="78" t="str">
        <f t="shared" si="35"/>
        <v/>
      </c>
    </row>
    <row r="80" spans="1:96" x14ac:dyDescent="0.25">
      <c r="A80" s="86">
        <v>207</v>
      </c>
      <c r="B80" s="87"/>
      <c r="C80" s="87"/>
      <c r="D80" s="87"/>
      <c r="E80" s="87"/>
      <c r="F80" s="87"/>
      <c r="G80" s="87"/>
      <c r="H80" s="87"/>
      <c r="Q80" s="87" t="s">
        <v>186</v>
      </c>
      <c r="R80" s="87">
        <v>0</v>
      </c>
      <c r="S80" s="87">
        <v>0</v>
      </c>
      <c r="T80" s="87">
        <v>0</v>
      </c>
      <c r="U80" s="87">
        <v>0</v>
      </c>
      <c r="V80" s="87">
        <v>0</v>
      </c>
      <c r="W80" s="87">
        <v>0</v>
      </c>
      <c r="X80" s="87">
        <v>0</v>
      </c>
      <c r="Y80" s="87">
        <v>0</v>
      </c>
      <c r="Z80" s="87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87">
        <v>0</v>
      </c>
      <c r="AI80" s="87">
        <v>0</v>
      </c>
      <c r="AJ80" s="87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87">
        <v>0</v>
      </c>
      <c r="AV80" s="87">
        <v>0</v>
      </c>
      <c r="AW80" s="87">
        <v>0</v>
      </c>
      <c r="AX80" s="87">
        <v>0</v>
      </c>
      <c r="AY80" s="87">
        <v>0</v>
      </c>
      <c r="AZ80" s="87">
        <v>0</v>
      </c>
      <c r="BA80" s="87">
        <v>0</v>
      </c>
      <c r="BB80" s="87">
        <v>0</v>
      </c>
      <c r="BC80" s="87">
        <v>0</v>
      </c>
      <c r="BD80" s="87">
        <v>0</v>
      </c>
      <c r="BE80" s="87">
        <v>0</v>
      </c>
      <c r="BF80" s="87">
        <v>0</v>
      </c>
      <c r="BG80" s="87">
        <v>0</v>
      </c>
      <c r="BH80" s="87">
        <v>0</v>
      </c>
      <c r="BI80" s="87">
        <v>0</v>
      </c>
      <c r="BJ80" s="87">
        <v>0</v>
      </c>
      <c r="BK80" s="87">
        <v>0</v>
      </c>
      <c r="BL80" s="87">
        <v>0</v>
      </c>
      <c r="BM80" s="87">
        <v>0</v>
      </c>
      <c r="BN80" s="87">
        <v>0</v>
      </c>
      <c r="BO80" s="87">
        <v>0</v>
      </c>
      <c r="BP80" s="87">
        <v>0</v>
      </c>
      <c r="BQ80" s="87">
        <v>0</v>
      </c>
      <c r="BR80" s="87">
        <v>0</v>
      </c>
      <c r="BS80" s="87">
        <v>0</v>
      </c>
      <c r="BT80" s="87">
        <v>0</v>
      </c>
      <c r="BU80" s="87">
        <v>0</v>
      </c>
      <c r="BV80" s="87">
        <v>0</v>
      </c>
      <c r="BW80" s="87">
        <v>0</v>
      </c>
      <c r="BX80" s="87">
        <v>0</v>
      </c>
      <c r="BY80" s="87">
        <v>0</v>
      </c>
      <c r="BZ80" s="87">
        <v>0</v>
      </c>
      <c r="CA80" s="87">
        <v>0</v>
      </c>
      <c r="CB80" s="87">
        <v>0</v>
      </c>
      <c r="CD80" s="34" t="e">
        <f t="shared" si="26"/>
        <v>#DIV/0!</v>
      </c>
      <c r="CE80" s="34" t="e">
        <f t="shared" si="27"/>
        <v>#DIV/0!</v>
      </c>
      <c r="CF80" s="78" t="str">
        <f t="shared" si="28"/>
        <v/>
      </c>
      <c r="CG80" s="78" t="str">
        <f t="shared" si="29"/>
        <v/>
      </c>
      <c r="CH80" s="78" t="str">
        <f t="shared" si="30"/>
        <v/>
      </c>
      <c r="CI80" s="78" t="str">
        <f t="shared" si="31"/>
        <v/>
      </c>
      <c r="CJ80" s="78" t="str">
        <f t="shared" si="32"/>
        <v/>
      </c>
      <c r="CK80" s="78" t="str">
        <f t="shared" si="33"/>
        <v/>
      </c>
      <c r="CL80" s="78" t="str">
        <f t="shared" si="34"/>
        <v/>
      </c>
      <c r="CM80" s="49" t="e">
        <f t="shared" si="36"/>
        <v>#DIV/0!</v>
      </c>
      <c r="CN80" s="49" t="e">
        <f t="shared" si="37"/>
        <v>#DIV/0!</v>
      </c>
      <c r="CO80" s="49" t="e">
        <f t="shared" si="38"/>
        <v>#DIV/0!</v>
      </c>
      <c r="CP80" s="49" t="e">
        <f t="shared" si="39"/>
        <v>#DIV/0!</v>
      </c>
      <c r="CQ80" s="78" t="str">
        <f>IF(N80=0,"",(#REF!-N80)/N80)</f>
        <v/>
      </c>
      <c r="CR80" s="78" t="str">
        <f t="shared" si="35"/>
        <v/>
      </c>
    </row>
    <row r="81" spans="1:96" x14ac:dyDescent="0.25">
      <c r="A81" s="86">
        <v>212</v>
      </c>
      <c r="B81" s="87"/>
      <c r="C81" s="87"/>
      <c r="D81" s="87"/>
      <c r="E81" s="87"/>
      <c r="F81" s="87"/>
      <c r="G81" s="87"/>
      <c r="H81" s="87"/>
      <c r="Q81" s="87" t="s">
        <v>191</v>
      </c>
      <c r="R81" s="87">
        <v>0</v>
      </c>
      <c r="S81" s="87">
        <v>0</v>
      </c>
      <c r="T81" s="87">
        <v>0</v>
      </c>
      <c r="U81" s="87">
        <v>0</v>
      </c>
      <c r="V81" s="87">
        <v>0</v>
      </c>
      <c r="W81" s="87">
        <v>0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87">
        <v>0</v>
      </c>
      <c r="AI81" s="87">
        <v>0</v>
      </c>
      <c r="AJ81" s="87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87">
        <v>0</v>
      </c>
      <c r="AV81" s="87">
        <v>0</v>
      </c>
      <c r="AW81" s="87">
        <v>0</v>
      </c>
      <c r="AX81" s="87">
        <v>0</v>
      </c>
      <c r="AY81" s="87">
        <v>0</v>
      </c>
      <c r="AZ81" s="87">
        <v>0</v>
      </c>
      <c r="BA81" s="87">
        <v>0</v>
      </c>
      <c r="BB81" s="87">
        <v>0</v>
      </c>
      <c r="BC81" s="87">
        <v>0</v>
      </c>
      <c r="BD81" s="87">
        <v>0</v>
      </c>
      <c r="BE81" s="87">
        <v>0</v>
      </c>
      <c r="BF81" s="87">
        <v>0</v>
      </c>
      <c r="BG81" s="87">
        <v>0</v>
      </c>
      <c r="BH81" s="87">
        <v>0</v>
      </c>
      <c r="BI81" s="87">
        <v>0</v>
      </c>
      <c r="BJ81" s="87">
        <v>0</v>
      </c>
      <c r="BK81" s="87">
        <v>0</v>
      </c>
      <c r="BL81" s="87">
        <v>0</v>
      </c>
      <c r="BM81" s="87">
        <v>0</v>
      </c>
      <c r="BN81" s="87">
        <v>0</v>
      </c>
      <c r="BO81" s="87">
        <v>0</v>
      </c>
      <c r="BP81" s="87">
        <v>0</v>
      </c>
      <c r="BQ81" s="87">
        <v>0</v>
      </c>
      <c r="BR81" s="87">
        <v>0</v>
      </c>
      <c r="BS81" s="87">
        <v>0</v>
      </c>
      <c r="BT81" s="87">
        <v>0</v>
      </c>
      <c r="BU81" s="87">
        <v>0</v>
      </c>
      <c r="BV81" s="87">
        <v>0</v>
      </c>
      <c r="BW81" s="87">
        <v>0</v>
      </c>
      <c r="BX81" s="87">
        <v>0</v>
      </c>
      <c r="BY81" s="87">
        <v>0</v>
      </c>
      <c r="BZ81" s="87">
        <v>0</v>
      </c>
      <c r="CA81" s="87">
        <v>0</v>
      </c>
      <c r="CB81" s="87">
        <v>0</v>
      </c>
      <c r="CD81" s="34" t="e">
        <f t="shared" si="26"/>
        <v>#DIV/0!</v>
      </c>
      <c r="CE81" s="34" t="e">
        <f t="shared" si="27"/>
        <v>#DIV/0!</v>
      </c>
      <c r="CF81" s="78" t="str">
        <f t="shared" si="28"/>
        <v/>
      </c>
      <c r="CG81" s="78" t="str">
        <f t="shared" si="29"/>
        <v/>
      </c>
      <c r="CH81" s="78" t="str">
        <f t="shared" si="30"/>
        <v/>
      </c>
      <c r="CI81" s="78" t="str">
        <f t="shared" si="31"/>
        <v/>
      </c>
      <c r="CJ81" s="78" t="str">
        <f t="shared" si="32"/>
        <v/>
      </c>
      <c r="CK81" s="78" t="str">
        <f t="shared" si="33"/>
        <v/>
      </c>
      <c r="CL81" s="78" t="str">
        <f t="shared" si="34"/>
        <v/>
      </c>
      <c r="CM81" s="49" t="e">
        <f t="shared" si="36"/>
        <v>#DIV/0!</v>
      </c>
      <c r="CN81" s="49" t="e">
        <f t="shared" si="37"/>
        <v>#DIV/0!</v>
      </c>
      <c r="CO81" s="49" t="e">
        <f t="shared" si="38"/>
        <v>#DIV/0!</v>
      </c>
      <c r="CP81" s="49" t="e">
        <f t="shared" si="39"/>
        <v>#DIV/0!</v>
      </c>
      <c r="CQ81" s="78" t="str">
        <f>IF(N81=0,"",(#REF!-N81)/N81)</f>
        <v/>
      </c>
      <c r="CR81" s="78" t="str">
        <f t="shared" si="35"/>
        <v/>
      </c>
    </row>
    <row r="82" spans="1:96" x14ac:dyDescent="0.25">
      <c r="A82" s="86">
        <v>216</v>
      </c>
      <c r="B82" s="87"/>
      <c r="C82" s="87"/>
      <c r="D82" s="87"/>
      <c r="E82" s="87"/>
      <c r="F82" s="87"/>
      <c r="G82" s="87"/>
      <c r="H82" s="87"/>
      <c r="Q82" s="87" t="s">
        <v>195</v>
      </c>
      <c r="R82" s="87">
        <v>0</v>
      </c>
      <c r="S82" s="87">
        <v>0</v>
      </c>
      <c r="T82" s="87">
        <v>0</v>
      </c>
      <c r="U82" s="87">
        <v>0</v>
      </c>
      <c r="V82" s="87">
        <v>0</v>
      </c>
      <c r="W82" s="87">
        <v>0</v>
      </c>
      <c r="X82" s="87">
        <v>0</v>
      </c>
      <c r="Y82" s="87">
        <v>0</v>
      </c>
      <c r="Z82" s="87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87">
        <v>0</v>
      </c>
      <c r="AI82" s="87">
        <v>0</v>
      </c>
      <c r="AJ82" s="87">
        <v>0</v>
      </c>
      <c r="AK82" s="87">
        <v>0</v>
      </c>
      <c r="AL82" s="87">
        <v>0</v>
      </c>
      <c r="AM82" s="87">
        <v>0</v>
      </c>
      <c r="AN82" s="87">
        <v>0</v>
      </c>
      <c r="AO82" s="87">
        <v>0</v>
      </c>
      <c r="AP82" s="87">
        <v>0</v>
      </c>
      <c r="AQ82" s="87">
        <v>0</v>
      </c>
      <c r="AR82" s="87">
        <v>0</v>
      </c>
      <c r="AS82" s="87">
        <v>0</v>
      </c>
      <c r="AT82" s="87">
        <v>0</v>
      </c>
      <c r="AU82" s="87">
        <v>0</v>
      </c>
      <c r="AV82" s="87">
        <v>0</v>
      </c>
      <c r="AW82" s="87">
        <v>0</v>
      </c>
      <c r="AX82" s="87">
        <v>0</v>
      </c>
      <c r="AY82" s="87">
        <v>0</v>
      </c>
      <c r="AZ82" s="87">
        <v>0</v>
      </c>
      <c r="BA82" s="87">
        <v>0</v>
      </c>
      <c r="BB82" s="87">
        <v>0</v>
      </c>
      <c r="BC82" s="87">
        <v>0</v>
      </c>
      <c r="BD82" s="87">
        <v>0</v>
      </c>
      <c r="BE82" s="87">
        <v>0</v>
      </c>
      <c r="BF82" s="87">
        <v>0</v>
      </c>
      <c r="BG82" s="87">
        <v>0</v>
      </c>
      <c r="BH82" s="87">
        <v>0</v>
      </c>
      <c r="BI82" s="87">
        <v>0</v>
      </c>
      <c r="BJ82" s="87">
        <v>0</v>
      </c>
      <c r="BK82" s="87">
        <v>0</v>
      </c>
      <c r="BL82" s="87">
        <v>0</v>
      </c>
      <c r="BM82" s="87">
        <v>0</v>
      </c>
      <c r="BN82" s="87">
        <v>0</v>
      </c>
      <c r="BO82" s="87">
        <v>0</v>
      </c>
      <c r="BP82" s="87">
        <v>0</v>
      </c>
      <c r="BQ82" s="87">
        <v>0</v>
      </c>
      <c r="BR82" s="87">
        <v>0</v>
      </c>
      <c r="BS82" s="87">
        <v>0</v>
      </c>
      <c r="BT82" s="87">
        <v>0</v>
      </c>
      <c r="BU82" s="87">
        <v>0</v>
      </c>
      <c r="BV82" s="87">
        <v>0</v>
      </c>
      <c r="BW82" s="87">
        <v>0</v>
      </c>
      <c r="BX82" s="87">
        <v>0</v>
      </c>
      <c r="BY82" s="87">
        <v>0</v>
      </c>
      <c r="BZ82" s="87">
        <v>0</v>
      </c>
      <c r="CA82" s="87">
        <v>0</v>
      </c>
      <c r="CB82" s="87">
        <v>0</v>
      </c>
      <c r="CD82" s="34" t="e">
        <f t="shared" si="26"/>
        <v>#DIV/0!</v>
      </c>
      <c r="CE82" s="34" t="e">
        <f t="shared" si="27"/>
        <v>#DIV/0!</v>
      </c>
      <c r="CF82" s="78" t="str">
        <f t="shared" si="28"/>
        <v/>
      </c>
      <c r="CG82" s="78" t="str">
        <f t="shared" si="29"/>
        <v/>
      </c>
      <c r="CH82" s="78" t="str">
        <f t="shared" si="30"/>
        <v/>
      </c>
      <c r="CI82" s="78" t="str">
        <f t="shared" si="31"/>
        <v/>
      </c>
      <c r="CJ82" s="78" t="str">
        <f t="shared" si="32"/>
        <v/>
      </c>
      <c r="CK82" s="78" t="str">
        <f t="shared" si="33"/>
        <v/>
      </c>
      <c r="CL82" s="78" t="str">
        <f t="shared" si="34"/>
        <v/>
      </c>
      <c r="CM82" s="49" t="e">
        <f t="shared" si="36"/>
        <v>#DIV/0!</v>
      </c>
      <c r="CN82" s="49" t="e">
        <f t="shared" si="37"/>
        <v>#DIV/0!</v>
      </c>
      <c r="CO82" s="49" t="e">
        <f t="shared" si="38"/>
        <v>#DIV/0!</v>
      </c>
      <c r="CP82" s="49" t="e">
        <f t="shared" si="39"/>
        <v>#DIV/0!</v>
      </c>
      <c r="CQ82" s="78" t="str">
        <f>IF(N82=0,"",(#REF!-N82)/N82)</f>
        <v/>
      </c>
      <c r="CR82" s="78" t="str">
        <f t="shared" si="35"/>
        <v/>
      </c>
    </row>
    <row r="83" spans="1:96" x14ac:dyDescent="0.25">
      <c r="A83" s="86">
        <v>220</v>
      </c>
      <c r="B83" s="87"/>
      <c r="C83" s="87"/>
      <c r="D83" s="87"/>
      <c r="E83" s="87"/>
      <c r="F83" s="87"/>
      <c r="G83" s="87"/>
      <c r="H83" s="87"/>
      <c r="Q83" s="87" t="s">
        <v>199</v>
      </c>
      <c r="R83" s="87">
        <v>0</v>
      </c>
      <c r="S83" s="87">
        <v>0</v>
      </c>
      <c r="T83" s="87">
        <v>0</v>
      </c>
      <c r="U83" s="87">
        <v>0</v>
      </c>
      <c r="V83" s="87">
        <v>0</v>
      </c>
      <c r="W83" s="87">
        <v>0</v>
      </c>
      <c r="X83" s="87">
        <v>0</v>
      </c>
      <c r="Y83" s="87">
        <v>0</v>
      </c>
      <c r="Z83" s="87">
        <v>0</v>
      </c>
      <c r="AA83" s="87">
        <v>0</v>
      </c>
      <c r="AB83" s="87">
        <v>0</v>
      </c>
      <c r="AC83" s="87">
        <v>0</v>
      </c>
      <c r="AD83" s="87">
        <v>0</v>
      </c>
      <c r="AE83" s="87">
        <v>0</v>
      </c>
      <c r="AF83" s="87">
        <v>0</v>
      </c>
      <c r="AG83" s="87">
        <v>0</v>
      </c>
      <c r="AH83" s="87">
        <v>0</v>
      </c>
      <c r="AI83" s="87">
        <v>0</v>
      </c>
      <c r="AJ83" s="87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0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87">
        <v>0</v>
      </c>
      <c r="AV83" s="87">
        <v>0</v>
      </c>
      <c r="AW83" s="87">
        <v>0</v>
      </c>
      <c r="AX83" s="87">
        <v>0</v>
      </c>
      <c r="AY83" s="87">
        <v>0</v>
      </c>
      <c r="AZ83" s="87">
        <v>0</v>
      </c>
      <c r="BA83" s="87">
        <v>0</v>
      </c>
      <c r="BB83" s="87">
        <v>0</v>
      </c>
      <c r="BC83" s="87">
        <v>0</v>
      </c>
      <c r="BD83" s="87">
        <v>0</v>
      </c>
      <c r="BE83" s="87">
        <v>0</v>
      </c>
      <c r="BF83" s="87">
        <v>0</v>
      </c>
      <c r="BG83" s="87">
        <v>0</v>
      </c>
      <c r="BH83" s="87">
        <v>0</v>
      </c>
      <c r="BI83" s="87">
        <v>0</v>
      </c>
      <c r="BJ83" s="87">
        <v>0</v>
      </c>
      <c r="BK83" s="87">
        <v>0</v>
      </c>
      <c r="BL83" s="87">
        <v>0</v>
      </c>
      <c r="BM83" s="87">
        <v>0</v>
      </c>
      <c r="BN83" s="87">
        <v>0</v>
      </c>
      <c r="BO83" s="87">
        <v>0</v>
      </c>
      <c r="BP83" s="87">
        <v>0</v>
      </c>
      <c r="BQ83" s="87">
        <v>0</v>
      </c>
      <c r="BR83" s="87">
        <v>0</v>
      </c>
      <c r="BS83" s="87">
        <v>0</v>
      </c>
      <c r="BT83" s="87">
        <v>0</v>
      </c>
      <c r="BU83" s="87">
        <v>0</v>
      </c>
      <c r="BV83" s="87">
        <v>0</v>
      </c>
      <c r="BW83" s="87">
        <v>0</v>
      </c>
      <c r="BX83" s="87">
        <v>0</v>
      </c>
      <c r="BY83" s="87">
        <v>0</v>
      </c>
      <c r="BZ83" s="87">
        <v>0</v>
      </c>
      <c r="CA83" s="87">
        <v>0</v>
      </c>
      <c r="CB83" s="87">
        <v>0</v>
      </c>
      <c r="CD83" s="34" t="e">
        <f t="shared" si="26"/>
        <v>#DIV/0!</v>
      </c>
      <c r="CE83" s="34" t="e">
        <f t="shared" si="27"/>
        <v>#DIV/0!</v>
      </c>
      <c r="CF83" s="78" t="str">
        <f t="shared" si="28"/>
        <v/>
      </c>
      <c r="CG83" s="78" t="str">
        <f t="shared" si="29"/>
        <v/>
      </c>
      <c r="CH83" s="78" t="str">
        <f t="shared" si="30"/>
        <v/>
      </c>
      <c r="CI83" s="78" t="str">
        <f t="shared" si="31"/>
        <v/>
      </c>
      <c r="CJ83" s="78" t="str">
        <f t="shared" si="32"/>
        <v/>
      </c>
      <c r="CK83" s="78" t="str">
        <f t="shared" si="33"/>
        <v/>
      </c>
      <c r="CL83" s="78" t="str">
        <f t="shared" si="34"/>
        <v/>
      </c>
      <c r="CM83" s="49" t="e">
        <f t="shared" si="36"/>
        <v>#DIV/0!</v>
      </c>
      <c r="CN83" s="49" t="e">
        <f t="shared" si="37"/>
        <v>#DIV/0!</v>
      </c>
      <c r="CO83" s="49" t="e">
        <f t="shared" si="38"/>
        <v>#DIV/0!</v>
      </c>
      <c r="CP83" s="49" t="e">
        <f t="shared" si="39"/>
        <v>#DIV/0!</v>
      </c>
      <c r="CQ83" s="78" t="str">
        <f>IF(N83=0,"",(#REF!-N83)/N83)</f>
        <v/>
      </c>
      <c r="CR83" s="78" t="str">
        <f t="shared" si="35"/>
        <v/>
      </c>
    </row>
    <row r="84" spans="1:96" x14ac:dyDescent="0.25">
      <c r="A84" s="86">
        <v>223</v>
      </c>
      <c r="B84" s="87"/>
      <c r="C84" s="87"/>
      <c r="D84" s="87"/>
      <c r="E84" s="87"/>
      <c r="F84" s="87"/>
      <c r="G84" s="87"/>
      <c r="H84" s="87"/>
      <c r="Q84" s="87" t="s">
        <v>202</v>
      </c>
      <c r="R84" s="87">
        <v>0</v>
      </c>
      <c r="S84" s="87">
        <v>0</v>
      </c>
      <c r="T84" s="87">
        <v>0</v>
      </c>
      <c r="U84" s="87">
        <v>0</v>
      </c>
      <c r="V84" s="87">
        <v>0</v>
      </c>
      <c r="W84" s="87">
        <v>0</v>
      </c>
      <c r="X84" s="87">
        <v>0</v>
      </c>
      <c r="Y84" s="87">
        <v>0</v>
      </c>
      <c r="Z84" s="87">
        <v>0</v>
      </c>
      <c r="AA84" s="87">
        <v>0</v>
      </c>
      <c r="AB84" s="87">
        <v>0</v>
      </c>
      <c r="AC84" s="87">
        <v>0</v>
      </c>
      <c r="AD84" s="87">
        <v>0</v>
      </c>
      <c r="AE84" s="87">
        <v>0</v>
      </c>
      <c r="AF84" s="87">
        <v>0</v>
      </c>
      <c r="AG84" s="87">
        <v>0</v>
      </c>
      <c r="AH84" s="87">
        <v>0</v>
      </c>
      <c r="AI84" s="87">
        <v>0</v>
      </c>
      <c r="AJ84" s="87">
        <v>0</v>
      </c>
      <c r="AK84" s="87">
        <v>0</v>
      </c>
      <c r="AL84" s="87">
        <v>0</v>
      </c>
      <c r="AM84" s="87">
        <v>0</v>
      </c>
      <c r="AN84" s="87">
        <v>0</v>
      </c>
      <c r="AO84" s="87">
        <v>0</v>
      </c>
      <c r="AP84" s="87">
        <v>0</v>
      </c>
      <c r="AQ84" s="87">
        <v>0</v>
      </c>
      <c r="AR84" s="87">
        <v>0</v>
      </c>
      <c r="AS84" s="87">
        <v>0</v>
      </c>
      <c r="AT84" s="87">
        <v>0</v>
      </c>
      <c r="AU84" s="87">
        <v>0</v>
      </c>
      <c r="AV84" s="87">
        <v>0</v>
      </c>
      <c r="AW84" s="87">
        <v>0</v>
      </c>
      <c r="AX84" s="87">
        <v>0</v>
      </c>
      <c r="AY84" s="87">
        <v>0</v>
      </c>
      <c r="AZ84" s="87">
        <v>0</v>
      </c>
      <c r="BA84" s="87">
        <v>0</v>
      </c>
      <c r="BB84" s="87">
        <v>0</v>
      </c>
      <c r="BC84" s="87">
        <v>0</v>
      </c>
      <c r="BD84" s="87">
        <v>0</v>
      </c>
      <c r="BE84" s="87">
        <v>0</v>
      </c>
      <c r="BF84" s="87">
        <v>0</v>
      </c>
      <c r="BG84" s="87">
        <v>0</v>
      </c>
      <c r="BH84" s="87">
        <v>0</v>
      </c>
      <c r="BI84" s="87">
        <v>0</v>
      </c>
      <c r="BJ84" s="87">
        <v>0</v>
      </c>
      <c r="BK84" s="87">
        <v>0</v>
      </c>
      <c r="BL84" s="87">
        <v>0</v>
      </c>
      <c r="BM84" s="87">
        <v>0</v>
      </c>
      <c r="BN84" s="87">
        <v>0</v>
      </c>
      <c r="BO84" s="87">
        <v>0</v>
      </c>
      <c r="BP84" s="87">
        <v>0</v>
      </c>
      <c r="BQ84" s="87">
        <v>0</v>
      </c>
      <c r="BR84" s="87">
        <v>0</v>
      </c>
      <c r="BS84" s="87">
        <v>0</v>
      </c>
      <c r="BT84" s="87">
        <v>0</v>
      </c>
      <c r="BU84" s="87">
        <v>0</v>
      </c>
      <c r="BV84" s="87">
        <v>0</v>
      </c>
      <c r="BW84" s="87">
        <v>0</v>
      </c>
      <c r="BX84" s="87">
        <v>0</v>
      </c>
      <c r="BY84" s="87">
        <v>0</v>
      </c>
      <c r="BZ84" s="87">
        <v>0</v>
      </c>
      <c r="CA84" s="87">
        <v>0</v>
      </c>
      <c r="CB84" s="87">
        <v>0</v>
      </c>
      <c r="CD84" s="34" t="e">
        <f t="shared" si="26"/>
        <v>#DIV/0!</v>
      </c>
      <c r="CE84" s="34" t="e">
        <f t="shared" si="27"/>
        <v>#DIV/0!</v>
      </c>
      <c r="CF84" s="78" t="str">
        <f t="shared" si="28"/>
        <v/>
      </c>
      <c r="CG84" s="78" t="str">
        <f t="shared" si="29"/>
        <v/>
      </c>
      <c r="CH84" s="78" t="str">
        <f t="shared" si="30"/>
        <v/>
      </c>
      <c r="CI84" s="78" t="str">
        <f t="shared" si="31"/>
        <v/>
      </c>
      <c r="CJ84" s="78" t="str">
        <f t="shared" si="32"/>
        <v/>
      </c>
      <c r="CK84" s="78" t="str">
        <f t="shared" si="33"/>
        <v/>
      </c>
      <c r="CL84" s="78" t="str">
        <f t="shared" si="34"/>
        <v/>
      </c>
      <c r="CM84" s="49" t="e">
        <f t="shared" si="36"/>
        <v>#DIV/0!</v>
      </c>
      <c r="CN84" s="49" t="e">
        <f t="shared" si="37"/>
        <v>#DIV/0!</v>
      </c>
      <c r="CO84" s="49" t="e">
        <f t="shared" si="38"/>
        <v>#DIV/0!</v>
      </c>
      <c r="CP84" s="49" t="e">
        <f t="shared" si="39"/>
        <v>#DIV/0!</v>
      </c>
      <c r="CQ84" s="78" t="str">
        <f>IF(N84=0,"",(#REF!-N84)/N84)</f>
        <v/>
      </c>
      <c r="CR84" s="78" t="str">
        <f t="shared" si="35"/>
        <v/>
      </c>
    </row>
    <row r="85" spans="1:96" x14ac:dyDescent="0.25">
      <c r="A85" s="86">
        <v>227</v>
      </c>
      <c r="B85" s="87"/>
      <c r="C85" s="87"/>
      <c r="D85" s="87"/>
      <c r="E85" s="87"/>
      <c r="F85" s="87"/>
      <c r="G85" s="87"/>
      <c r="H85" s="87"/>
      <c r="Q85" s="87" t="s">
        <v>206</v>
      </c>
      <c r="R85" s="87">
        <v>0</v>
      </c>
      <c r="S85" s="87">
        <v>0</v>
      </c>
      <c r="T85" s="87">
        <v>0</v>
      </c>
      <c r="U85" s="87">
        <v>0</v>
      </c>
      <c r="V85" s="87">
        <v>0</v>
      </c>
      <c r="W85" s="87">
        <v>0</v>
      </c>
      <c r="X85" s="87">
        <v>0</v>
      </c>
      <c r="Y85" s="87">
        <v>0</v>
      </c>
      <c r="Z85" s="87">
        <v>0</v>
      </c>
      <c r="AA85" s="87">
        <v>0</v>
      </c>
      <c r="AB85" s="87">
        <v>0</v>
      </c>
      <c r="AC85" s="87">
        <v>0</v>
      </c>
      <c r="AD85" s="87">
        <v>0</v>
      </c>
      <c r="AE85" s="87">
        <v>0</v>
      </c>
      <c r="AF85" s="87">
        <v>0</v>
      </c>
      <c r="AG85" s="87">
        <v>0</v>
      </c>
      <c r="AH85" s="87">
        <v>0</v>
      </c>
      <c r="AI85" s="87">
        <v>0</v>
      </c>
      <c r="AJ85" s="87">
        <v>0</v>
      </c>
      <c r="AK85" s="87">
        <v>0</v>
      </c>
      <c r="AL85" s="87">
        <v>0</v>
      </c>
      <c r="AM85" s="87">
        <v>0</v>
      </c>
      <c r="AN85" s="87">
        <v>0</v>
      </c>
      <c r="AO85" s="87">
        <v>0</v>
      </c>
      <c r="AP85" s="87">
        <v>0</v>
      </c>
      <c r="AQ85" s="87">
        <v>0</v>
      </c>
      <c r="AR85" s="87">
        <v>0</v>
      </c>
      <c r="AS85" s="87">
        <v>0</v>
      </c>
      <c r="AT85" s="87">
        <v>0</v>
      </c>
      <c r="AU85" s="87">
        <v>0</v>
      </c>
      <c r="AV85" s="87">
        <v>0</v>
      </c>
      <c r="AW85" s="87">
        <v>0</v>
      </c>
      <c r="AX85" s="87">
        <v>0</v>
      </c>
      <c r="AY85" s="87">
        <v>0</v>
      </c>
      <c r="AZ85" s="87">
        <v>0</v>
      </c>
      <c r="BA85" s="87">
        <v>0</v>
      </c>
      <c r="BB85" s="87">
        <v>0</v>
      </c>
      <c r="BC85" s="87">
        <v>0</v>
      </c>
      <c r="BD85" s="87">
        <v>0</v>
      </c>
      <c r="BE85" s="87">
        <v>0</v>
      </c>
      <c r="BF85" s="87">
        <v>0</v>
      </c>
      <c r="BG85" s="87">
        <v>0</v>
      </c>
      <c r="BH85" s="87">
        <v>0</v>
      </c>
      <c r="BI85" s="87">
        <v>0</v>
      </c>
      <c r="BJ85" s="87">
        <v>0</v>
      </c>
      <c r="BK85" s="87">
        <v>0</v>
      </c>
      <c r="BL85" s="87">
        <v>0</v>
      </c>
      <c r="BM85" s="87">
        <v>0</v>
      </c>
      <c r="BN85" s="87">
        <v>0</v>
      </c>
      <c r="BO85" s="87">
        <v>0</v>
      </c>
      <c r="BP85" s="87">
        <v>0</v>
      </c>
      <c r="BQ85" s="87">
        <v>0</v>
      </c>
      <c r="BR85" s="87">
        <v>0</v>
      </c>
      <c r="BS85" s="87">
        <v>0</v>
      </c>
      <c r="BT85" s="87">
        <v>0</v>
      </c>
      <c r="BU85" s="87">
        <v>0</v>
      </c>
      <c r="BV85" s="87">
        <v>0</v>
      </c>
      <c r="BW85" s="87">
        <v>0</v>
      </c>
      <c r="BX85" s="87">
        <v>0</v>
      </c>
      <c r="BY85" s="87">
        <v>0</v>
      </c>
      <c r="BZ85" s="87">
        <v>0</v>
      </c>
      <c r="CA85" s="87">
        <v>0</v>
      </c>
      <c r="CB85" s="87">
        <v>0</v>
      </c>
      <c r="CD85" s="34" t="e">
        <f t="shared" si="26"/>
        <v>#DIV/0!</v>
      </c>
      <c r="CE85" s="34" t="e">
        <f t="shared" si="27"/>
        <v>#DIV/0!</v>
      </c>
      <c r="CF85" s="78" t="str">
        <f t="shared" si="28"/>
        <v/>
      </c>
      <c r="CG85" s="78" t="str">
        <f t="shared" si="29"/>
        <v/>
      </c>
      <c r="CH85" s="78" t="str">
        <f t="shared" si="30"/>
        <v/>
      </c>
      <c r="CI85" s="78" t="str">
        <f t="shared" si="31"/>
        <v/>
      </c>
      <c r="CJ85" s="78" t="str">
        <f t="shared" si="32"/>
        <v/>
      </c>
      <c r="CK85" s="78" t="str">
        <f t="shared" si="33"/>
        <v/>
      </c>
      <c r="CL85" s="78" t="str">
        <f t="shared" si="34"/>
        <v/>
      </c>
      <c r="CM85" s="49" t="e">
        <f t="shared" si="36"/>
        <v>#DIV/0!</v>
      </c>
      <c r="CN85" s="49" t="e">
        <f t="shared" si="37"/>
        <v>#DIV/0!</v>
      </c>
      <c r="CO85" s="49" t="e">
        <f t="shared" si="38"/>
        <v>#DIV/0!</v>
      </c>
      <c r="CP85" s="49" t="e">
        <f t="shared" si="39"/>
        <v>#DIV/0!</v>
      </c>
      <c r="CQ85" s="78" t="str">
        <f>IF(N85=0,"",(#REF!-N85)/N85)</f>
        <v/>
      </c>
      <c r="CR85" s="78" t="str">
        <f t="shared" si="35"/>
        <v/>
      </c>
    </row>
    <row r="86" spans="1:96" x14ac:dyDescent="0.25">
      <c r="A86" s="86">
        <v>230</v>
      </c>
      <c r="B86" s="87"/>
      <c r="C86" s="87"/>
      <c r="D86" s="87"/>
      <c r="E86" s="87"/>
      <c r="F86" s="87"/>
      <c r="G86" s="87"/>
      <c r="H86" s="87"/>
      <c r="Q86" s="87" t="s">
        <v>209</v>
      </c>
      <c r="R86" s="87">
        <v>0</v>
      </c>
      <c r="S86" s="87">
        <v>0</v>
      </c>
      <c r="T86" s="87">
        <v>0</v>
      </c>
      <c r="U86" s="87">
        <v>0</v>
      </c>
      <c r="V86" s="87">
        <v>0</v>
      </c>
      <c r="W86" s="87">
        <v>0</v>
      </c>
      <c r="X86" s="87">
        <v>0</v>
      </c>
      <c r="Y86" s="87">
        <v>0</v>
      </c>
      <c r="Z86" s="87">
        <v>0</v>
      </c>
      <c r="AA86" s="87">
        <v>0</v>
      </c>
      <c r="AB86" s="87">
        <v>0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87">
        <v>0</v>
      </c>
      <c r="AI86" s="87">
        <v>0</v>
      </c>
      <c r="AJ86" s="87">
        <v>0</v>
      </c>
      <c r="AK86" s="87">
        <v>0</v>
      </c>
      <c r="AL86" s="87">
        <v>0</v>
      </c>
      <c r="AM86" s="87">
        <v>0</v>
      </c>
      <c r="AN86" s="87">
        <v>0</v>
      </c>
      <c r="AO86" s="87">
        <v>0</v>
      </c>
      <c r="AP86" s="87">
        <v>0</v>
      </c>
      <c r="AQ86" s="87">
        <v>0</v>
      </c>
      <c r="AR86" s="87">
        <v>0</v>
      </c>
      <c r="AS86" s="87">
        <v>0</v>
      </c>
      <c r="AT86" s="87">
        <v>0</v>
      </c>
      <c r="AU86" s="87">
        <v>0</v>
      </c>
      <c r="AV86" s="87">
        <v>0</v>
      </c>
      <c r="AW86" s="87">
        <v>0</v>
      </c>
      <c r="AX86" s="87">
        <v>0</v>
      </c>
      <c r="AY86" s="87">
        <v>0</v>
      </c>
      <c r="AZ86" s="87">
        <v>0</v>
      </c>
      <c r="BA86" s="87">
        <v>0</v>
      </c>
      <c r="BB86" s="87">
        <v>0</v>
      </c>
      <c r="BC86" s="87">
        <v>0</v>
      </c>
      <c r="BD86" s="87">
        <v>0</v>
      </c>
      <c r="BE86" s="87">
        <v>0</v>
      </c>
      <c r="BF86" s="87">
        <v>0</v>
      </c>
      <c r="BG86" s="87">
        <v>0</v>
      </c>
      <c r="BH86" s="87">
        <v>0</v>
      </c>
      <c r="BI86" s="87">
        <v>0</v>
      </c>
      <c r="BJ86" s="87">
        <v>0</v>
      </c>
      <c r="BK86" s="87">
        <v>0</v>
      </c>
      <c r="BL86" s="87">
        <v>0</v>
      </c>
      <c r="BM86" s="87">
        <v>0</v>
      </c>
      <c r="BN86" s="87">
        <v>0</v>
      </c>
      <c r="BO86" s="87">
        <v>0</v>
      </c>
      <c r="BP86" s="87">
        <v>0</v>
      </c>
      <c r="BQ86" s="87">
        <v>0</v>
      </c>
      <c r="BR86" s="87">
        <v>0</v>
      </c>
      <c r="BS86" s="87">
        <v>0</v>
      </c>
      <c r="BT86" s="87">
        <v>0</v>
      </c>
      <c r="BU86" s="87">
        <v>0</v>
      </c>
      <c r="BV86" s="87">
        <v>0</v>
      </c>
      <c r="BW86" s="87">
        <v>0</v>
      </c>
      <c r="BX86" s="87">
        <v>0</v>
      </c>
      <c r="BY86" s="87">
        <v>0</v>
      </c>
      <c r="BZ86" s="87">
        <v>0</v>
      </c>
      <c r="CA86" s="87">
        <v>0</v>
      </c>
      <c r="CB86" s="87">
        <v>0</v>
      </c>
      <c r="CD86" s="34" t="e">
        <f t="shared" si="26"/>
        <v>#DIV/0!</v>
      </c>
      <c r="CE86" s="34" t="e">
        <f t="shared" si="27"/>
        <v>#DIV/0!</v>
      </c>
      <c r="CF86" s="78" t="str">
        <f t="shared" si="28"/>
        <v/>
      </c>
      <c r="CG86" s="78" t="str">
        <f t="shared" si="29"/>
        <v/>
      </c>
      <c r="CH86" s="78" t="str">
        <f t="shared" si="30"/>
        <v/>
      </c>
      <c r="CI86" s="78" t="str">
        <f t="shared" si="31"/>
        <v/>
      </c>
      <c r="CJ86" s="78" t="str">
        <f t="shared" si="32"/>
        <v/>
      </c>
      <c r="CK86" s="78" t="str">
        <f t="shared" si="33"/>
        <v/>
      </c>
      <c r="CL86" s="78" t="str">
        <f t="shared" si="34"/>
        <v/>
      </c>
      <c r="CM86" s="49" t="e">
        <f t="shared" si="36"/>
        <v>#DIV/0!</v>
      </c>
      <c r="CN86" s="49" t="e">
        <f t="shared" si="37"/>
        <v>#DIV/0!</v>
      </c>
      <c r="CO86" s="49" t="e">
        <f t="shared" si="38"/>
        <v>#DIV/0!</v>
      </c>
      <c r="CP86" s="49" t="e">
        <f t="shared" si="39"/>
        <v>#DIV/0!</v>
      </c>
      <c r="CQ86" s="78" t="str">
        <f>IF(N86=0,"",(#REF!-N86)/N86)</f>
        <v/>
      </c>
      <c r="CR86" s="78" t="str">
        <f t="shared" si="35"/>
        <v/>
      </c>
    </row>
    <row r="87" spans="1:96" x14ac:dyDescent="0.25">
      <c r="A87" s="18"/>
    </row>
    <row r="88" spans="1:96" x14ac:dyDescent="0.25">
      <c r="A88" s="18"/>
    </row>
    <row r="89" spans="1:96" x14ac:dyDescent="0.25">
      <c r="A89" s="18"/>
    </row>
    <row r="90" spans="1:96" x14ac:dyDescent="0.25">
      <c r="A90" s="18"/>
    </row>
    <row r="91" spans="1:96" x14ac:dyDescent="0.25">
      <c r="A91" s="18"/>
    </row>
    <row r="92" spans="1:96" x14ac:dyDescent="0.25">
      <c r="A92" s="18"/>
    </row>
    <row r="93" spans="1:96" x14ac:dyDescent="0.25">
      <c r="A93" s="18"/>
    </row>
    <row r="94" spans="1:96" x14ac:dyDescent="0.25">
      <c r="A94" s="18"/>
    </row>
    <row r="95" spans="1:96" x14ac:dyDescent="0.25">
      <c r="A95" s="21"/>
    </row>
    <row r="96" spans="1:96" x14ac:dyDescent="0.25">
      <c r="A96" s="21"/>
    </row>
    <row r="97" spans="1:2" x14ac:dyDescent="0.25">
      <c r="A97" s="15"/>
      <c r="B97" s="13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Y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5703125" customWidth="1"/>
    <col min="2" max="2" width="10.28515625" bestFit="1" customWidth="1"/>
    <col min="3" max="3" width="7.85546875" bestFit="1" customWidth="1"/>
    <col min="4" max="4" width="9.42578125" bestFit="1" customWidth="1"/>
    <col min="5" max="7" width="7.85546875" bestFit="1" customWidth="1"/>
    <col min="8" max="8" width="9.42578125" bestFit="1" customWidth="1"/>
    <col min="9" max="9" width="9" bestFit="1" customWidth="1"/>
    <col min="10" max="10" width="9.140625" bestFit="1" customWidth="1"/>
    <col min="11" max="11" width="6.85546875" bestFit="1" customWidth="1"/>
    <col min="12" max="12" width="9.85546875" bestFit="1" customWidth="1"/>
    <col min="13" max="13" width="6.85546875" bestFit="1" customWidth="1"/>
    <col min="14" max="14" width="11.140625" bestFit="1" customWidth="1"/>
    <col min="15" max="17" width="9.140625" style="27" customWidth="1"/>
    <col min="19" max="19" width="15.42578125" bestFit="1" customWidth="1"/>
    <col min="20" max="20" width="6" style="86" bestFit="1" customWidth="1"/>
    <col min="21" max="21" width="5.42578125" style="27" bestFit="1" customWidth="1"/>
    <col min="22" max="22" width="9.85546875" style="25" bestFit="1" customWidth="1"/>
    <col min="23" max="23" width="5.7109375" style="25" bestFit="1" customWidth="1"/>
    <col min="24" max="24" width="14.5703125" style="25" bestFit="1" customWidth="1"/>
    <col min="25" max="25" width="5.7109375" style="25" bestFit="1" customWidth="1"/>
    <col min="26" max="26" width="5.42578125" style="87" bestFit="1" customWidth="1"/>
    <col min="27" max="27" width="6.7109375" style="25" bestFit="1" customWidth="1"/>
    <col min="28" max="28" width="13.42578125" style="25" bestFit="1" customWidth="1"/>
    <col min="29" max="29" width="9.28515625" style="25" bestFit="1" customWidth="1"/>
    <col min="30" max="30" width="4" style="25" bestFit="1" customWidth="1"/>
    <col min="31" max="31" width="9.28515625" style="25" bestFit="1" customWidth="1"/>
    <col min="32" max="33" width="6.7109375" style="25" bestFit="1" customWidth="1"/>
    <col min="34" max="34" width="5.7109375" style="25" bestFit="1" customWidth="1"/>
    <col min="35" max="35" width="6.7109375" style="25" bestFit="1" customWidth="1"/>
    <col min="36" max="36" width="5.7109375" style="87" bestFit="1" customWidth="1"/>
    <col min="37" max="37" width="6.42578125" style="25" bestFit="1" customWidth="1"/>
    <col min="38" max="38" width="15.42578125" style="25" bestFit="1" customWidth="1"/>
    <col min="39" max="39" width="5.7109375" style="25" bestFit="1" customWidth="1"/>
    <col min="40" max="40" width="6.5703125" style="25" bestFit="1" customWidth="1"/>
    <col min="41" max="41" width="6.7109375" style="25" bestFit="1" customWidth="1"/>
    <col min="42" max="42" width="5.140625" style="25" bestFit="1" customWidth="1"/>
    <col min="43" max="43" width="5.7109375" style="87" bestFit="1" customWidth="1"/>
    <col min="44" max="44" width="4.140625" style="25" bestFit="1" customWidth="1"/>
    <col min="45" max="45" width="6.5703125" style="25" bestFit="1" customWidth="1"/>
    <col min="46" max="46" width="6.140625" style="25" bestFit="1" customWidth="1"/>
    <col min="47" max="47" width="7.7109375" style="25" bestFit="1" customWidth="1"/>
    <col min="48" max="48" width="10" style="25" bestFit="1" customWidth="1"/>
    <col min="49" max="49" width="7.7109375" style="87" bestFit="1" customWidth="1"/>
    <col min="50" max="50" width="7.7109375" style="25" bestFit="1" customWidth="1"/>
    <col min="51" max="51" width="6.7109375" style="25" bestFit="1" customWidth="1"/>
    <col min="52" max="52" width="7.7109375" style="25" bestFit="1" customWidth="1"/>
    <col min="53" max="53" width="6" style="25" bestFit="1" customWidth="1"/>
    <col min="54" max="54" width="6.7109375" style="25" bestFit="1" customWidth="1"/>
    <col min="55" max="55" width="4.28515625" style="25" bestFit="1" customWidth="1"/>
    <col min="56" max="56" width="7.7109375" style="25" bestFit="1" customWidth="1"/>
    <col min="57" max="57" width="5.7109375" style="25" bestFit="1" customWidth="1"/>
    <col min="58" max="59" width="6.7109375" style="25" bestFit="1" customWidth="1"/>
    <col min="60" max="60" width="4.140625" style="25" bestFit="1" customWidth="1"/>
    <col min="61" max="61" width="5.85546875" style="25" bestFit="1" customWidth="1"/>
    <col min="62" max="62" width="6.7109375" style="25" bestFit="1" customWidth="1"/>
    <col min="63" max="64" width="7.7109375" style="25" bestFit="1" customWidth="1"/>
    <col min="65" max="65" width="6.7109375" style="25" bestFit="1" customWidth="1"/>
    <col min="66" max="66" width="5.140625" style="25" bestFit="1" customWidth="1"/>
    <col min="67" max="67" width="5.28515625" style="25" bestFit="1" customWidth="1"/>
    <col min="68" max="68" width="8.7109375" style="25" bestFit="1" customWidth="1"/>
    <col min="69" max="69" width="5.7109375" style="25" bestFit="1" customWidth="1"/>
    <col min="70" max="70" width="7.85546875" style="25" bestFit="1" customWidth="1"/>
    <col min="71" max="71" width="5.85546875" style="25" bestFit="1" customWidth="1"/>
    <col min="72" max="72" width="6" style="25" bestFit="1" customWidth="1"/>
    <col min="73" max="73" width="7.7109375" style="25" bestFit="1" customWidth="1"/>
    <col min="74" max="74" width="5.7109375" style="25" bestFit="1" customWidth="1"/>
    <col min="75" max="76" width="6.7109375" style="25" bestFit="1" customWidth="1"/>
    <col min="77" max="77" width="3.85546875" style="25" bestFit="1" customWidth="1"/>
    <col min="78" max="78" width="7.7109375" style="25" bestFit="1" customWidth="1"/>
    <col min="79" max="79" width="8" style="25" bestFit="1" customWidth="1"/>
    <col min="80" max="81" width="5.7109375" style="25" bestFit="1" customWidth="1"/>
    <col min="82" max="82" width="6.7109375" style="25" bestFit="1" customWidth="1"/>
    <col min="83" max="83" width="4.85546875" style="87" bestFit="1" customWidth="1"/>
    <col min="84" max="84" width="6.7109375" style="25" bestFit="1" customWidth="1"/>
    <col min="85" max="85" width="9.140625" style="25" bestFit="1" customWidth="1"/>
    <col min="86" max="86" width="7.140625" style="25" bestFit="1" customWidth="1"/>
    <col min="87" max="87" width="7.7109375" style="25" customWidth="1"/>
    <col min="88" max="100" width="9.140625" style="7"/>
  </cols>
  <sheetData>
    <row r="1" spans="1:103" x14ac:dyDescent="0.25">
      <c r="B1" s="27" t="s">
        <v>491</v>
      </c>
      <c r="S1" s="27" t="s">
        <v>490</v>
      </c>
      <c r="CJ1" s="7" t="s">
        <v>310</v>
      </c>
    </row>
    <row r="2" spans="1:103" x14ac:dyDescent="0.25">
      <c r="A2" s="27" t="s">
        <v>227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63</v>
      </c>
      <c r="J2" s="27" t="s">
        <v>64</v>
      </c>
      <c r="K2" s="27" t="s">
        <v>225</v>
      </c>
      <c r="L2" s="27" t="s">
        <v>65</v>
      </c>
      <c r="M2" s="27" t="s">
        <v>67</v>
      </c>
      <c r="N2" s="27" t="s">
        <v>68</v>
      </c>
      <c r="O2" s="27" t="s">
        <v>311</v>
      </c>
      <c r="P2" s="27" t="s">
        <v>314</v>
      </c>
      <c r="Q2" s="27" t="s">
        <v>321</v>
      </c>
      <c r="S2" s="27" t="s">
        <v>226</v>
      </c>
      <c r="T2" s="86" t="s">
        <v>457</v>
      </c>
      <c r="U2" s="27" t="s">
        <v>359</v>
      </c>
      <c r="V2" s="27" t="s">
        <v>178</v>
      </c>
      <c r="W2" s="27" t="s">
        <v>131</v>
      </c>
      <c r="X2" s="27" t="s">
        <v>132</v>
      </c>
      <c r="Y2" s="27" t="s">
        <v>133</v>
      </c>
      <c r="Z2" s="86" t="s">
        <v>335</v>
      </c>
      <c r="AA2" s="27" t="s">
        <v>360</v>
      </c>
      <c r="AB2" s="27" t="s">
        <v>179</v>
      </c>
      <c r="AC2" s="27" t="s">
        <v>134</v>
      </c>
      <c r="AD2" s="27" t="s">
        <v>135</v>
      </c>
      <c r="AE2" s="27" t="s">
        <v>59</v>
      </c>
      <c r="AF2" s="27" t="s">
        <v>136</v>
      </c>
      <c r="AG2" s="27" t="s">
        <v>137</v>
      </c>
      <c r="AH2" s="27" t="s">
        <v>361</v>
      </c>
      <c r="AI2" s="27" t="s">
        <v>138</v>
      </c>
      <c r="AJ2" s="86" t="s">
        <v>458</v>
      </c>
      <c r="AK2" s="27" t="s">
        <v>139</v>
      </c>
      <c r="AL2" s="27" t="s">
        <v>140</v>
      </c>
      <c r="AM2" s="27" t="s">
        <v>67</v>
      </c>
      <c r="AN2" s="27" t="s">
        <v>141</v>
      </c>
      <c r="AO2" s="27" t="s">
        <v>142</v>
      </c>
      <c r="AP2" s="27" t="s">
        <v>143</v>
      </c>
      <c r="AQ2" s="86" t="s">
        <v>459</v>
      </c>
      <c r="AR2" s="27" t="s">
        <v>362</v>
      </c>
      <c r="AS2" s="27" t="s">
        <v>144</v>
      </c>
      <c r="AT2" s="27" t="s">
        <v>367</v>
      </c>
      <c r="AU2" s="27" t="s">
        <v>57</v>
      </c>
      <c r="AV2" s="27" t="s">
        <v>128</v>
      </c>
      <c r="AW2" s="86" t="s">
        <v>460</v>
      </c>
      <c r="AX2" s="27" t="s">
        <v>145</v>
      </c>
      <c r="AY2" s="27" t="s">
        <v>146</v>
      </c>
      <c r="AZ2" s="27" t="s">
        <v>60</v>
      </c>
      <c r="BA2" s="27" t="s">
        <v>147</v>
      </c>
      <c r="BB2" s="27" t="s">
        <v>148</v>
      </c>
      <c r="BC2" s="27" t="s">
        <v>149</v>
      </c>
      <c r="BD2" s="27" t="s">
        <v>150</v>
      </c>
      <c r="BE2" s="27" t="s">
        <v>151</v>
      </c>
      <c r="BF2" s="27" t="s">
        <v>152</v>
      </c>
      <c r="BG2" s="27" t="s">
        <v>153</v>
      </c>
      <c r="BH2" s="27" t="s">
        <v>154</v>
      </c>
      <c r="BI2" s="27" t="s">
        <v>155</v>
      </c>
      <c r="BJ2" s="27" t="s">
        <v>156</v>
      </c>
      <c r="BK2" s="27" t="s">
        <v>54</v>
      </c>
      <c r="BL2" s="27" t="s">
        <v>53</v>
      </c>
      <c r="BM2" s="27" t="s">
        <v>157</v>
      </c>
      <c r="BN2" s="27" t="s">
        <v>158</v>
      </c>
      <c r="BO2" s="27" t="s">
        <v>159</v>
      </c>
      <c r="BP2" s="27" t="s">
        <v>160</v>
      </c>
      <c r="BQ2" s="27" t="s">
        <v>161</v>
      </c>
      <c r="BR2" s="27" t="s">
        <v>162</v>
      </c>
      <c r="BS2" s="27" t="s">
        <v>163</v>
      </c>
      <c r="BT2" s="27" t="s">
        <v>164</v>
      </c>
      <c r="BU2" s="27" t="s">
        <v>165</v>
      </c>
      <c r="BV2" s="27" t="s">
        <v>363</v>
      </c>
      <c r="BW2" s="27" t="s">
        <v>166</v>
      </c>
      <c r="BX2" s="27" t="s">
        <v>167</v>
      </c>
      <c r="BY2" s="27" t="s">
        <v>168</v>
      </c>
      <c r="BZ2" s="27" t="s">
        <v>61</v>
      </c>
      <c r="CA2" s="27" t="s">
        <v>368</v>
      </c>
      <c r="CB2" s="27" t="s">
        <v>169</v>
      </c>
      <c r="CC2" s="27" t="s">
        <v>170</v>
      </c>
      <c r="CD2" s="27" t="s">
        <v>171</v>
      </c>
      <c r="CE2" s="86" t="s">
        <v>172</v>
      </c>
      <c r="CF2" s="27" t="s">
        <v>173</v>
      </c>
      <c r="CG2" s="27" t="s">
        <v>174</v>
      </c>
      <c r="CH2" s="27" t="s">
        <v>369</v>
      </c>
      <c r="CI2" s="27"/>
      <c r="CJ2" s="7" t="s">
        <v>59</v>
      </c>
      <c r="CK2" s="7" t="s">
        <v>57</v>
      </c>
      <c r="CL2" s="7" t="s">
        <v>60</v>
      </c>
      <c r="CM2" s="7" t="s">
        <v>54</v>
      </c>
      <c r="CN2" s="7" t="s">
        <v>53</v>
      </c>
      <c r="CO2" s="7" t="s">
        <v>61</v>
      </c>
      <c r="CP2" s="7" t="s">
        <v>62</v>
      </c>
      <c r="CQ2" s="7" t="s">
        <v>63</v>
      </c>
      <c r="CR2" s="7" t="s">
        <v>64</v>
      </c>
      <c r="CS2" s="7" t="s">
        <v>225</v>
      </c>
      <c r="CT2" s="7" t="s">
        <v>65</v>
      </c>
      <c r="CU2" s="7" t="s">
        <v>67</v>
      </c>
      <c r="CV2" s="7" t="s">
        <v>68</v>
      </c>
      <c r="CW2" s="27" t="s">
        <v>311</v>
      </c>
      <c r="CX2" s="27" t="s">
        <v>314</v>
      </c>
      <c r="CY2" s="27" t="s">
        <v>321</v>
      </c>
    </row>
    <row r="3" spans="1:103" x14ac:dyDescent="0.25">
      <c r="A3" s="27" t="s">
        <v>0</v>
      </c>
      <c r="B3" s="25">
        <v>49601.233912999996</v>
      </c>
      <c r="C3" s="25">
        <v>524.66132958000003</v>
      </c>
      <c r="D3" s="25">
        <v>7225.8659912000003</v>
      </c>
      <c r="E3" s="25">
        <v>16443.54794</v>
      </c>
      <c r="F3" s="25">
        <v>10226.507346</v>
      </c>
      <c r="G3" s="25">
        <v>14949.528854</v>
      </c>
      <c r="H3" s="25">
        <v>13506.273802</v>
      </c>
      <c r="I3" s="25">
        <v>101.21641280999999</v>
      </c>
      <c r="J3" s="25">
        <v>232.76191177999999</v>
      </c>
      <c r="K3" s="25"/>
      <c r="L3" s="25">
        <v>108.76739406999999</v>
      </c>
      <c r="M3" s="25">
        <v>46.810796023000002</v>
      </c>
      <c r="N3" s="25">
        <v>95.119729202000002</v>
      </c>
      <c r="O3" s="25">
        <v>4.4586037051999998</v>
      </c>
      <c r="P3" s="25">
        <v>24.286766167</v>
      </c>
      <c r="Q3" s="25">
        <v>7.436559956</v>
      </c>
      <c r="R3" s="25"/>
      <c r="S3" s="25" t="s">
        <v>0</v>
      </c>
      <c r="T3" s="87">
        <v>44.082134522981498</v>
      </c>
      <c r="U3" s="25">
        <v>3.6419042203750398</v>
      </c>
      <c r="V3" s="25">
        <v>4.4708323629516302</v>
      </c>
      <c r="W3" s="25">
        <v>101.802192298319</v>
      </c>
      <c r="X3" s="25">
        <v>101.80212892795601</v>
      </c>
      <c r="Y3" s="25">
        <v>57.674518840952999</v>
      </c>
      <c r="Z3" s="87">
        <v>10.089318204367601</v>
      </c>
      <c r="AA3" s="25">
        <v>233.38969275653699</v>
      </c>
      <c r="AB3" s="25">
        <v>24.382748019545001</v>
      </c>
      <c r="AC3" s="25">
        <v>449.66605470154701</v>
      </c>
      <c r="AD3" s="25">
        <v>0</v>
      </c>
      <c r="AE3" s="25">
        <v>49830.809360384003</v>
      </c>
      <c r="AF3" s="25">
        <v>636.96368697002902</v>
      </c>
      <c r="AG3" s="25">
        <v>16.5944792493354</v>
      </c>
      <c r="AH3" s="25">
        <v>67.177172282506007</v>
      </c>
      <c r="AI3" s="25">
        <v>401.37723708561902</v>
      </c>
      <c r="AJ3" s="87">
        <v>1.16043500132277E-3</v>
      </c>
      <c r="AK3" s="25">
        <v>109.46208028183401</v>
      </c>
      <c r="AL3" s="25">
        <v>109.46208028183401</v>
      </c>
      <c r="AM3" s="25">
        <v>46.939060818558502</v>
      </c>
      <c r="AN3" s="25">
        <v>0</v>
      </c>
      <c r="AO3" s="25">
        <v>854.94651662042395</v>
      </c>
      <c r="AP3" s="25">
        <v>2.4228669627319999</v>
      </c>
      <c r="AQ3" s="87">
        <v>54.833302775608502</v>
      </c>
      <c r="AR3" s="25">
        <v>2.22138865344506</v>
      </c>
      <c r="AS3" s="25">
        <v>95.381023530728498</v>
      </c>
      <c r="AT3" s="25">
        <v>7.4590819132295403</v>
      </c>
      <c r="AU3" s="25">
        <v>527.43663832084906</v>
      </c>
      <c r="AV3" s="25">
        <v>0</v>
      </c>
      <c r="AW3" s="87">
        <v>13475.546261457101</v>
      </c>
      <c r="AX3" s="25">
        <v>6520.7262733400503</v>
      </c>
      <c r="AY3" s="25">
        <v>724.52504653185304</v>
      </c>
      <c r="AZ3" s="25">
        <v>7245.2513198719098</v>
      </c>
      <c r="BA3" s="25">
        <v>5.5525441008230896E-4</v>
      </c>
      <c r="BB3" s="25">
        <v>462.435194541356</v>
      </c>
      <c r="BC3" s="25">
        <v>69.966496613149403</v>
      </c>
      <c r="BD3" s="25">
        <v>8887.0653911341105</v>
      </c>
      <c r="BE3" s="25">
        <v>42.090545427889502</v>
      </c>
      <c r="BF3" s="25">
        <v>681.47049587460106</v>
      </c>
      <c r="BG3" s="25">
        <v>913.19418233326098</v>
      </c>
      <c r="BH3" s="25">
        <v>34.769653157845397</v>
      </c>
      <c r="BI3" s="25">
        <v>1.9445491625192199E-2</v>
      </c>
      <c r="BJ3" s="25">
        <v>528.080787380743</v>
      </c>
      <c r="BK3" s="25">
        <v>16484.345262368701</v>
      </c>
      <c r="BL3" s="25">
        <v>10263.382006252299</v>
      </c>
      <c r="BM3" s="25">
        <v>6220.9632561164399</v>
      </c>
      <c r="BN3" s="25">
        <v>7.3906610757452897</v>
      </c>
      <c r="BO3" s="25">
        <v>0.420511481891786</v>
      </c>
      <c r="BP3" s="25">
        <v>870.09372597650895</v>
      </c>
      <c r="BQ3" s="25">
        <v>54.090306673941797</v>
      </c>
      <c r="BR3" s="25">
        <v>2481.19846536263</v>
      </c>
      <c r="BS3" s="25">
        <v>136.43752753848401</v>
      </c>
      <c r="BT3" s="25">
        <v>34.005230463466603</v>
      </c>
      <c r="BU3" s="25">
        <v>4060.34644940117</v>
      </c>
      <c r="BV3" s="25">
        <v>64.671575586943803</v>
      </c>
      <c r="BW3" s="25">
        <v>103.633288281882</v>
      </c>
      <c r="BX3" s="25">
        <v>241.201504654508</v>
      </c>
      <c r="BY3" s="25">
        <v>4.9727290629805401</v>
      </c>
      <c r="BZ3" s="25">
        <v>14948.643629513201</v>
      </c>
      <c r="CA3" s="25">
        <v>7439.25468215826</v>
      </c>
      <c r="CB3" s="25">
        <v>326.40009137011702</v>
      </c>
      <c r="CC3" s="25">
        <v>26.871910802630801</v>
      </c>
      <c r="CD3" s="25">
        <v>628.65322073252298</v>
      </c>
      <c r="CE3" s="87">
        <v>0</v>
      </c>
      <c r="CF3" s="25">
        <v>298.26674999646099</v>
      </c>
      <c r="CG3" s="25">
        <v>13548.4027392428</v>
      </c>
      <c r="CH3" s="25">
        <v>426.04831850605899</v>
      </c>
      <c r="CI3" s="27"/>
      <c r="CJ3" s="54">
        <f t="shared" ref="CJ3:CJ34" si="0">IF(AE3=0,"",(AE3-B3)/B3)</f>
        <v>4.6284221031008795E-3</v>
      </c>
      <c r="CK3" s="54">
        <f t="shared" ref="CK3:CK34" si="1">IF(AU3=0,"",(AU3-C3)/C3)</f>
        <v>5.289714687131044E-3</v>
      </c>
      <c r="CL3" s="54">
        <f t="shared" ref="CL3:CL34" si="2">IF(AZ3=0,"",(AZ3-D3)/D3)</f>
        <v>2.6827689159358735E-3</v>
      </c>
      <c r="CM3" s="54">
        <f t="shared" ref="CM3:CM34" si="3">IF(BK3=0,"",(BK3-E3)/E3)</f>
        <v>2.4810535121473549E-3</v>
      </c>
      <c r="CN3" s="54">
        <f t="shared" ref="CN3:CN34" si="4">IF(BL3=0,"",(BL3-F3)/F3)</f>
        <v>3.6057921834595805E-3</v>
      </c>
      <c r="CO3" s="54">
        <f t="shared" ref="CO3:CO34" si="5">IF(BZ3=0,"",(BZ3-G3)/G3)</f>
        <v>-5.9214206376982851E-5</v>
      </c>
      <c r="CP3" s="54">
        <f t="shared" ref="CP3:CP34" si="6">IF(CG3=0,"",(CG3-H3)/H3)</f>
        <v>3.1192124386343772E-3</v>
      </c>
      <c r="CQ3" s="54">
        <f t="shared" ref="CQ3:CQ34" si="7">IF(X3=0,"",(X3-I3)/I3)</f>
        <v>5.7867701659759197E-3</v>
      </c>
      <c r="CR3" s="54">
        <f t="shared" ref="CR3:CR34" si="8">IF(AA3=0,"",AA3-J3)/J3</f>
        <v>2.6970949488091399E-3</v>
      </c>
      <c r="CS3" s="54" t="str">
        <f t="shared" ref="CS3:CS34" si="9">IF(AD3=0,"",(AD3-K3)/K3)</f>
        <v/>
      </c>
      <c r="CT3" s="54">
        <f t="shared" ref="CT3:CT34" si="10">IF(AL3=0,"",(AL3-L3)/L3)</f>
        <v>6.3868976339262837E-3</v>
      </c>
      <c r="CU3" s="54">
        <f t="shared" ref="CU3:CU34" si="11">IF(AM3=0,"",(AM3-M3)/M3)</f>
        <v>2.7400686691052847E-3</v>
      </c>
      <c r="CV3" s="54">
        <f t="shared" ref="CV3:CV34" si="12">IF(AS3=0,"",(AS3-N3)/N3)</f>
        <v>2.7470045480638555E-3</v>
      </c>
      <c r="CW3" s="54">
        <f t="shared" ref="CW3:CW34" si="13">IF(V3=0,"",(V3-O3)/O3)</f>
        <v>2.7427101756920687E-3</v>
      </c>
      <c r="CX3" s="54">
        <f t="shared" ref="CX3:CX34" si="14">IF(AB3=0,"",(AB3-P3)/P3)</f>
        <v>3.9520227553151372E-3</v>
      </c>
      <c r="CY3" s="54">
        <f t="shared" ref="CY3:CY34" si="15">IF(AT3=0,"",(AT3-Q3)/Q3)</f>
        <v>3.0285451018745627E-3</v>
      </c>
    </row>
    <row r="4" spans="1:103" x14ac:dyDescent="0.25">
      <c r="A4" s="27" t="s">
        <v>2</v>
      </c>
      <c r="B4" s="25">
        <v>13063.893142999999</v>
      </c>
      <c r="C4" s="25">
        <v>1610.7684412000001</v>
      </c>
      <c r="D4" s="25">
        <v>7982.1631393999996</v>
      </c>
      <c r="E4" s="25">
        <v>5769.7251370000004</v>
      </c>
      <c r="F4" s="25">
        <v>5064.3467346999996</v>
      </c>
      <c r="G4" s="25">
        <v>788.15974054000003</v>
      </c>
      <c r="H4" s="25">
        <v>10362.788643</v>
      </c>
      <c r="I4" s="25">
        <v>78.439554732999994</v>
      </c>
      <c r="J4" s="25">
        <v>130.68566715</v>
      </c>
      <c r="K4" s="25"/>
      <c r="L4" s="25">
        <v>89.507206663000005</v>
      </c>
      <c r="M4" s="25">
        <v>20.294679679000001</v>
      </c>
      <c r="N4" s="25">
        <v>137.05557977999999</v>
      </c>
      <c r="O4" s="25">
        <v>1.4083858118999999</v>
      </c>
      <c r="P4" s="25">
        <v>8.3124535412</v>
      </c>
      <c r="Q4" s="25">
        <v>9.2843325105000005</v>
      </c>
      <c r="R4" s="25"/>
      <c r="S4" s="25" t="s">
        <v>2</v>
      </c>
      <c r="T4" s="87">
        <v>71.880639301654298</v>
      </c>
      <c r="U4" s="25">
        <v>6.6790967728437796</v>
      </c>
      <c r="V4" s="25">
        <v>1.4119911834115899</v>
      </c>
      <c r="W4" s="25">
        <v>79.582544264932196</v>
      </c>
      <c r="X4" s="25">
        <v>79.557576914809204</v>
      </c>
      <c r="Y4" s="25">
        <v>109.49805189566599</v>
      </c>
      <c r="Z4" s="87">
        <v>16.529620471769999</v>
      </c>
      <c r="AA4" s="25">
        <v>132.458295911194</v>
      </c>
      <c r="AB4" s="25">
        <v>8.3880771348750098</v>
      </c>
      <c r="AC4" s="25">
        <v>1555.8087251407401</v>
      </c>
      <c r="AD4" s="25">
        <v>0</v>
      </c>
      <c r="AE4" s="25">
        <v>13167.311370889</v>
      </c>
      <c r="AF4" s="25">
        <v>143.11758882599901</v>
      </c>
      <c r="AG4" s="25">
        <v>35.5192676196246</v>
      </c>
      <c r="AH4" s="25">
        <v>23.5669124580598</v>
      </c>
      <c r="AI4" s="25">
        <v>595.48760107607097</v>
      </c>
      <c r="AJ4" s="87">
        <v>0.18067154931184201</v>
      </c>
      <c r="AK4" s="25">
        <v>91.250726887175105</v>
      </c>
      <c r="AL4" s="25">
        <v>91.250726887175105</v>
      </c>
      <c r="AM4" s="25">
        <v>20.3502310062138</v>
      </c>
      <c r="AN4" s="25">
        <v>0</v>
      </c>
      <c r="AO4" s="25">
        <v>597.456458001334</v>
      </c>
      <c r="AP4" s="25">
        <v>2.3328540029873701</v>
      </c>
      <c r="AQ4" s="87">
        <v>98.092238579346699</v>
      </c>
      <c r="AR4" s="25">
        <v>4.3686485878952999</v>
      </c>
      <c r="AS4" s="25">
        <v>138.05911189950999</v>
      </c>
      <c r="AT4" s="25">
        <v>9.3888827062104099</v>
      </c>
      <c r="AU4" s="25">
        <v>1615.80302238793</v>
      </c>
      <c r="AV4" s="25">
        <v>0</v>
      </c>
      <c r="AW4" s="87">
        <v>10369.0797756797</v>
      </c>
      <c r="AX4" s="25">
        <v>7197.71829011722</v>
      </c>
      <c r="AY4" s="25">
        <v>799.74672754068797</v>
      </c>
      <c r="AZ4" s="25">
        <v>7997.4650176579098</v>
      </c>
      <c r="BA4" s="25">
        <v>2.3415772738058899E-3</v>
      </c>
      <c r="BB4" s="25">
        <v>207.92122204147901</v>
      </c>
      <c r="BC4" s="25">
        <v>6.0363811886219398</v>
      </c>
      <c r="BD4" s="25">
        <v>6530.4394654574298</v>
      </c>
      <c r="BE4" s="25">
        <v>10.197381659749601</v>
      </c>
      <c r="BF4" s="25">
        <v>145.95415212994001</v>
      </c>
      <c r="BG4" s="25">
        <v>291.50289940861001</v>
      </c>
      <c r="BH4" s="25">
        <v>5.3905634385489201</v>
      </c>
      <c r="BI4" s="25">
        <v>0.94286797995997995</v>
      </c>
      <c r="BJ4" s="25">
        <v>103.03699631276901</v>
      </c>
      <c r="BK4" s="25">
        <v>5797.0702143467897</v>
      </c>
      <c r="BL4" s="25">
        <v>5087.8701452318901</v>
      </c>
      <c r="BM4" s="25">
        <v>709.20006911489895</v>
      </c>
      <c r="BN4" s="25">
        <v>3.99279518179863</v>
      </c>
      <c r="BO4" s="25">
        <v>0.32401959082215798</v>
      </c>
      <c r="BP4" s="25">
        <v>301.20903353781199</v>
      </c>
      <c r="BQ4" s="25">
        <v>20.552186985014</v>
      </c>
      <c r="BR4" s="25">
        <v>1257.6966408174701</v>
      </c>
      <c r="BS4" s="25">
        <v>23.7620077272</v>
      </c>
      <c r="BT4" s="25">
        <v>21.166478044720701</v>
      </c>
      <c r="BU4" s="25">
        <v>2773.0850533242901</v>
      </c>
      <c r="BV4" s="25">
        <v>36.747094495349003</v>
      </c>
      <c r="BW4" s="25">
        <v>20.131384304193698</v>
      </c>
      <c r="BX4" s="25">
        <v>102.391085985769</v>
      </c>
      <c r="BY4" s="25">
        <v>0.49821761459900599</v>
      </c>
      <c r="BZ4" s="25">
        <v>788.53627839084595</v>
      </c>
      <c r="CA4" s="25">
        <v>5678.0476461349899</v>
      </c>
      <c r="CB4" s="25">
        <v>0.15078173161813699</v>
      </c>
      <c r="CC4" s="25">
        <v>43.759957009413299</v>
      </c>
      <c r="CD4" s="25">
        <v>526.06404655080496</v>
      </c>
      <c r="CE4" s="87">
        <v>0</v>
      </c>
      <c r="CF4" s="25">
        <v>310.89569734717799</v>
      </c>
      <c r="CG4" s="25">
        <v>10394.0893957682</v>
      </c>
      <c r="CH4" s="25">
        <v>449.80080938504199</v>
      </c>
      <c r="CI4" s="27"/>
      <c r="CJ4" s="54">
        <f t="shared" si="0"/>
        <v>7.9163406158457936E-3</v>
      </c>
      <c r="CK4" s="54">
        <f t="shared" si="1"/>
        <v>3.1255772457146128E-3</v>
      </c>
      <c r="CL4" s="54">
        <f t="shared" si="2"/>
        <v>1.9170089599371909E-3</v>
      </c>
      <c r="CM4" s="54">
        <f t="shared" si="3"/>
        <v>4.7394072850076158E-3</v>
      </c>
      <c r="CN4" s="54">
        <f t="shared" si="4"/>
        <v>4.6449052097306586E-3</v>
      </c>
      <c r="CO4" s="54">
        <f t="shared" si="5"/>
        <v>4.7774306587639135E-4</v>
      </c>
      <c r="CP4" s="54">
        <f t="shared" si="6"/>
        <v>3.0204951433940247E-3</v>
      </c>
      <c r="CQ4" s="54">
        <f t="shared" si="7"/>
        <v>1.4253295873680561E-2</v>
      </c>
      <c r="CR4" s="54">
        <f t="shared" si="8"/>
        <v>1.3564064061894331E-2</v>
      </c>
      <c r="CS4" s="54" t="str">
        <f t="shared" si="9"/>
        <v/>
      </c>
      <c r="CT4" s="54">
        <f t="shared" si="10"/>
        <v>1.9479104411553788E-2</v>
      </c>
      <c r="CU4" s="54">
        <f t="shared" si="11"/>
        <v>2.7372359698429032E-3</v>
      </c>
      <c r="CV4" s="54">
        <f t="shared" si="12"/>
        <v>7.3220814586378476E-3</v>
      </c>
      <c r="CW4" s="54">
        <f t="shared" si="13"/>
        <v>2.5599317183734949E-3</v>
      </c>
      <c r="CX4" s="54">
        <f t="shared" si="14"/>
        <v>9.0976260258403396E-3</v>
      </c>
      <c r="CY4" s="54">
        <f t="shared" si="15"/>
        <v>1.1260927545644192E-2</v>
      </c>
    </row>
    <row r="5" spans="1:103" x14ac:dyDescent="0.25">
      <c r="A5" s="27" t="s">
        <v>3</v>
      </c>
      <c r="B5" s="25">
        <v>43583.626955</v>
      </c>
      <c r="C5" s="25">
        <v>789.93157088999999</v>
      </c>
      <c r="D5" s="25">
        <v>10924.722245999999</v>
      </c>
      <c r="E5" s="25">
        <v>17644.707245000001</v>
      </c>
      <c r="F5" s="25">
        <v>15428.649933000001</v>
      </c>
      <c r="G5" s="25">
        <v>920.39448421999998</v>
      </c>
      <c r="H5" s="25">
        <v>13838.769179000001</v>
      </c>
      <c r="I5" s="25">
        <v>109.35312015</v>
      </c>
      <c r="J5" s="25">
        <v>177.42213798</v>
      </c>
      <c r="K5" s="25"/>
      <c r="L5" s="25">
        <v>103.58054319999999</v>
      </c>
      <c r="M5" s="25">
        <v>31.035980590000001</v>
      </c>
      <c r="N5" s="25">
        <v>58.666740382999997</v>
      </c>
      <c r="O5" s="25">
        <v>4.7256305611</v>
      </c>
      <c r="P5" s="25">
        <v>19.188948036999999</v>
      </c>
      <c r="Q5" s="25">
        <v>11.254863021</v>
      </c>
      <c r="R5" s="25"/>
      <c r="S5" s="25" t="s">
        <v>3</v>
      </c>
      <c r="T5" s="87">
        <v>27.168100861710801</v>
      </c>
      <c r="U5" s="25">
        <v>23.510575930500401</v>
      </c>
      <c r="V5" s="25">
        <v>4.7333054277457496</v>
      </c>
      <c r="W5" s="25">
        <v>109.712311942464</v>
      </c>
      <c r="X5" s="25">
        <v>109.712244735887</v>
      </c>
      <c r="Y5" s="25">
        <v>87.753195164486797</v>
      </c>
      <c r="Z5" s="87">
        <v>6.2182228531524402</v>
      </c>
      <c r="AA5" s="25">
        <v>177.86819564767299</v>
      </c>
      <c r="AB5" s="25">
        <v>19.251022029700401</v>
      </c>
      <c r="AC5" s="25">
        <v>618.81353620833795</v>
      </c>
      <c r="AD5" s="25">
        <v>0</v>
      </c>
      <c r="AE5" s="25">
        <v>43694.810676984198</v>
      </c>
      <c r="AF5" s="25">
        <v>383.512915430916</v>
      </c>
      <c r="AG5" s="25">
        <v>22.1048310242751</v>
      </c>
      <c r="AH5" s="25">
        <v>57.255542957333603</v>
      </c>
      <c r="AI5" s="25">
        <v>521.03999609618904</v>
      </c>
      <c r="AJ5" s="87">
        <v>9.6788610838472995E-4</v>
      </c>
      <c r="AK5" s="25">
        <v>104.028693964889</v>
      </c>
      <c r="AL5" s="25">
        <v>104.028693964889</v>
      </c>
      <c r="AM5" s="25">
        <v>31.121071858326498</v>
      </c>
      <c r="AN5" s="25">
        <v>0</v>
      </c>
      <c r="AO5" s="25">
        <v>907.68910402632298</v>
      </c>
      <c r="AP5" s="25">
        <v>4.0250480479009196</v>
      </c>
      <c r="AQ5" s="87">
        <v>124.989048748085</v>
      </c>
      <c r="AR5" s="25">
        <v>7.5945447468245098</v>
      </c>
      <c r="AS5" s="25">
        <v>58.828653714260398</v>
      </c>
      <c r="AT5" s="25">
        <v>11.2681916816619</v>
      </c>
      <c r="AU5" s="25">
        <v>792.48165388096095</v>
      </c>
      <c r="AV5" s="25">
        <v>0</v>
      </c>
      <c r="AW5" s="87">
        <v>13821.724547143</v>
      </c>
      <c r="AX5" s="25">
        <v>9847.1837348501103</v>
      </c>
      <c r="AY5" s="25">
        <v>1094.13097304077</v>
      </c>
      <c r="AZ5" s="25">
        <v>10941.3147078908</v>
      </c>
      <c r="BA5" s="25">
        <v>7.4217799659642598E-3</v>
      </c>
      <c r="BB5" s="25">
        <v>372.38408568902702</v>
      </c>
      <c r="BC5" s="25">
        <v>7.8672499545296697</v>
      </c>
      <c r="BD5" s="25">
        <v>9181.7225203690505</v>
      </c>
      <c r="BE5" s="25">
        <v>70.635640259704502</v>
      </c>
      <c r="BF5" s="25">
        <v>445.78354282753799</v>
      </c>
      <c r="BG5" s="25">
        <v>887.78920010802597</v>
      </c>
      <c r="BH5" s="25">
        <v>3.91167926508925</v>
      </c>
      <c r="BI5" s="25">
        <v>1.6219651779956601E-2</v>
      </c>
      <c r="BJ5" s="25">
        <v>1214.1810522660701</v>
      </c>
      <c r="BK5" s="25">
        <v>17663.340482432199</v>
      </c>
      <c r="BL5" s="25">
        <v>15444.9531081921</v>
      </c>
      <c r="BM5" s="25">
        <v>2218.3873742400901</v>
      </c>
      <c r="BN5" s="25">
        <v>18.747269157889502</v>
      </c>
      <c r="BO5" s="25">
        <v>3.1353397739160099E-2</v>
      </c>
      <c r="BP5" s="25">
        <v>1901.5173212740499</v>
      </c>
      <c r="BQ5" s="25">
        <v>45.893994003428197</v>
      </c>
      <c r="BR5" s="25">
        <v>2809.5657380798798</v>
      </c>
      <c r="BS5" s="25">
        <v>77.750734535954606</v>
      </c>
      <c r="BT5" s="25">
        <v>16.568512316671899</v>
      </c>
      <c r="BU5" s="25">
        <v>5778.6049411090298</v>
      </c>
      <c r="BV5" s="25">
        <v>59.706917001627602</v>
      </c>
      <c r="BW5" s="25">
        <v>1401.8975860711901</v>
      </c>
      <c r="BX5" s="25">
        <v>763.67114220362896</v>
      </c>
      <c r="BY5" s="25">
        <v>0.51993170995993099</v>
      </c>
      <c r="BZ5" s="25">
        <v>921.15056604330903</v>
      </c>
      <c r="CA5" s="25">
        <v>7612.1918138533301</v>
      </c>
      <c r="CB5" s="25">
        <v>0.37991814400083801</v>
      </c>
      <c r="CC5" s="25">
        <v>16.561077563728698</v>
      </c>
      <c r="CD5" s="25">
        <v>733.44571671533095</v>
      </c>
      <c r="CE5" s="87">
        <v>0</v>
      </c>
      <c r="CF5" s="25">
        <v>338.97698746374698</v>
      </c>
      <c r="CG5" s="25">
        <v>13876.483278052399</v>
      </c>
      <c r="CH5" s="25">
        <v>565.21460059399601</v>
      </c>
      <c r="CI5" s="27"/>
      <c r="CJ5" s="54">
        <f t="shared" si="0"/>
        <v>2.5510433562354771E-3</v>
      </c>
      <c r="CK5" s="54">
        <f t="shared" si="1"/>
        <v>3.2282327798189305E-3</v>
      </c>
      <c r="CL5" s="54">
        <f t="shared" si="2"/>
        <v>1.5187994273150817E-3</v>
      </c>
      <c r="CM5" s="54">
        <f t="shared" si="3"/>
        <v>1.0560241761720058E-3</v>
      </c>
      <c r="CN5" s="54">
        <f t="shared" si="4"/>
        <v>1.0566819043076757E-3</v>
      </c>
      <c r="CO5" s="54">
        <f t="shared" si="5"/>
        <v>8.2147583049652561E-4</v>
      </c>
      <c r="CP5" s="54">
        <f t="shared" si="6"/>
        <v>2.7252495192729106E-3</v>
      </c>
      <c r="CQ5" s="54">
        <f t="shared" si="7"/>
        <v>3.2840817472276074E-3</v>
      </c>
      <c r="CR5" s="54">
        <f t="shared" si="8"/>
        <v>2.5141037795591813E-3</v>
      </c>
      <c r="CS5" s="54" t="str">
        <f t="shared" si="9"/>
        <v/>
      </c>
      <c r="CT5" s="54">
        <f t="shared" si="10"/>
        <v>4.3265921479450908E-3</v>
      </c>
      <c r="CU5" s="54">
        <f t="shared" si="11"/>
        <v>2.7416974333949106E-3</v>
      </c>
      <c r="CV5" s="54">
        <f t="shared" si="12"/>
        <v>2.759882860431064E-3</v>
      </c>
      <c r="CW5" s="54">
        <f t="shared" si="13"/>
        <v>1.6240936625318981E-3</v>
      </c>
      <c r="CX5" s="54">
        <f t="shared" si="14"/>
        <v>3.2348825261661585E-3</v>
      </c>
      <c r="CY5" s="54">
        <f t="shared" si="15"/>
        <v>1.1842579191795087E-3</v>
      </c>
    </row>
    <row r="6" spans="1:103" x14ac:dyDescent="0.25">
      <c r="A6" s="27" t="s">
        <v>4</v>
      </c>
      <c r="B6" s="25">
        <v>76488.745324999996</v>
      </c>
      <c r="C6" s="25">
        <v>40157.128260999998</v>
      </c>
      <c r="D6" s="25">
        <v>40681.069171000003</v>
      </c>
      <c r="E6" s="25">
        <v>35867.432972000002</v>
      </c>
      <c r="F6" s="25">
        <v>25362.257744999999</v>
      </c>
      <c r="G6" s="25">
        <v>4114.7562927999998</v>
      </c>
      <c r="H6" s="25">
        <v>43091.378364999997</v>
      </c>
      <c r="I6" s="25">
        <v>779.15253923</v>
      </c>
      <c r="J6" s="25">
        <v>928.10018711999999</v>
      </c>
      <c r="K6" s="25">
        <v>32.049034493000001</v>
      </c>
      <c r="L6" s="25">
        <v>1084.8490729</v>
      </c>
      <c r="M6" s="25">
        <v>133.16472379999999</v>
      </c>
      <c r="N6" s="25">
        <v>10.514900207</v>
      </c>
      <c r="O6" s="25">
        <v>16.403569840999999</v>
      </c>
      <c r="P6" s="25">
        <v>429.98632656000001</v>
      </c>
      <c r="Q6" s="25">
        <v>160.81679414000001</v>
      </c>
      <c r="R6" s="25"/>
      <c r="S6" s="25" t="s">
        <v>4</v>
      </c>
      <c r="T6" s="87">
        <v>26.726061885933699</v>
      </c>
      <c r="U6" s="25">
        <v>183.321235713774</v>
      </c>
      <c r="V6" s="25">
        <v>16.4485548983548</v>
      </c>
      <c r="W6" s="25">
        <v>923.376916489309</v>
      </c>
      <c r="X6" s="25">
        <v>915.30352747943505</v>
      </c>
      <c r="Y6" s="25">
        <v>1238.31966001929</v>
      </c>
      <c r="Z6" s="87">
        <v>91.113855260849206</v>
      </c>
      <c r="AA6" s="25">
        <v>1182.12079629245</v>
      </c>
      <c r="AB6" s="25">
        <v>431.36092744142002</v>
      </c>
      <c r="AC6" s="25">
        <v>821910.45236153598</v>
      </c>
      <c r="AD6" s="25">
        <v>32.246746755791897</v>
      </c>
      <c r="AE6" s="25">
        <v>77010.468835750202</v>
      </c>
      <c r="AF6" s="25">
        <v>944.63486451101096</v>
      </c>
      <c r="AG6" s="25">
        <v>17382.7341298916</v>
      </c>
      <c r="AH6" s="25">
        <v>151.70480085093899</v>
      </c>
      <c r="AI6" s="25">
        <v>8282.3124392819609</v>
      </c>
      <c r="AJ6" s="87">
        <v>12.402525672924099</v>
      </c>
      <c r="AK6" s="25">
        <v>1133.2879576867699</v>
      </c>
      <c r="AL6" s="25">
        <v>1133.2879576867699</v>
      </c>
      <c r="AM6" s="25">
        <v>133.52979698866599</v>
      </c>
      <c r="AN6" s="25">
        <v>0</v>
      </c>
      <c r="AO6" s="25">
        <v>2029.36377753223</v>
      </c>
      <c r="AP6" s="25">
        <v>22.034234727979701</v>
      </c>
      <c r="AQ6" s="87">
        <v>2977.6414882191102</v>
      </c>
      <c r="AR6" s="25">
        <v>116.622150157197</v>
      </c>
      <c r="AS6" s="25">
        <v>56.1565281188103</v>
      </c>
      <c r="AT6" s="25">
        <v>165.677357187908</v>
      </c>
      <c r="AU6" s="25">
        <v>40255.238130810103</v>
      </c>
      <c r="AV6" s="25">
        <v>0</v>
      </c>
      <c r="AW6" s="87">
        <v>61301.670255570803</v>
      </c>
      <c r="AX6" s="25">
        <v>36701.109112937302</v>
      </c>
      <c r="AY6" s="25">
        <v>4077.9046818146198</v>
      </c>
      <c r="AZ6" s="25">
        <v>40779.013794751903</v>
      </c>
      <c r="BA6" s="25">
        <v>9.9334719458751705E-2</v>
      </c>
      <c r="BB6" s="25">
        <v>1048.3682477962</v>
      </c>
      <c r="BC6" s="25">
        <v>26.054476080623001</v>
      </c>
      <c r="BD6" s="25">
        <v>14241.2447375551</v>
      </c>
      <c r="BE6" s="25">
        <v>58.2811745853381</v>
      </c>
      <c r="BF6" s="25">
        <v>684.89465187949497</v>
      </c>
      <c r="BG6" s="25">
        <v>1321.8445026064101</v>
      </c>
      <c r="BH6" s="25">
        <v>84.040343339561403</v>
      </c>
      <c r="BI6" s="25">
        <v>97.338165861428493</v>
      </c>
      <c r="BJ6" s="25">
        <v>375.02995244244499</v>
      </c>
      <c r="BK6" s="25">
        <v>36030.3940616994</v>
      </c>
      <c r="BL6" s="25">
        <v>25483.5293528693</v>
      </c>
      <c r="BM6" s="25">
        <v>10546.86470883</v>
      </c>
      <c r="BN6" s="25">
        <v>12.0162344325578</v>
      </c>
      <c r="BO6" s="25">
        <v>6.1450878592348799</v>
      </c>
      <c r="BP6" s="25">
        <v>3951.3389529699002</v>
      </c>
      <c r="BQ6" s="25">
        <v>157.70664037456501</v>
      </c>
      <c r="BR6" s="25">
        <v>5258.4278426340798</v>
      </c>
      <c r="BS6" s="25">
        <v>149.408709821965</v>
      </c>
      <c r="BT6" s="25">
        <v>197.324641188952</v>
      </c>
      <c r="BU6" s="25">
        <v>12110.328788229501</v>
      </c>
      <c r="BV6" s="25">
        <v>766.27282237754798</v>
      </c>
      <c r="BW6" s="25">
        <v>93.267072624657601</v>
      </c>
      <c r="BX6" s="25">
        <v>873.73352217353704</v>
      </c>
      <c r="BY6" s="25">
        <v>26.348593765075499</v>
      </c>
      <c r="BZ6" s="25">
        <v>4122.8256189244703</v>
      </c>
      <c r="CA6" s="25">
        <v>11557.7814508478</v>
      </c>
      <c r="CB6" s="25">
        <v>21.969692600425201</v>
      </c>
      <c r="CC6" s="25">
        <v>180.53622276757</v>
      </c>
      <c r="CD6" s="25">
        <v>4868.4542918120796</v>
      </c>
      <c r="CE6" s="87">
        <v>0</v>
      </c>
      <c r="CF6" s="25">
        <v>1178.7456746948701</v>
      </c>
      <c r="CG6" s="25">
        <v>43223.515457596797</v>
      </c>
      <c r="CH6" s="25">
        <v>714.38952791976305</v>
      </c>
      <c r="CI6" s="27"/>
      <c r="CJ6" s="54">
        <f t="shared" si="0"/>
        <v>6.8209186663136792E-3</v>
      </c>
      <c r="CK6" s="54">
        <f t="shared" si="1"/>
        <v>2.4431495492517039E-3</v>
      </c>
      <c r="CL6" s="54">
        <f t="shared" si="2"/>
        <v>2.4076216714019288E-3</v>
      </c>
      <c r="CM6" s="54">
        <f t="shared" si="3"/>
        <v>4.5434277336383151E-3</v>
      </c>
      <c r="CN6" s="54">
        <f t="shared" si="4"/>
        <v>4.7815777715297832E-3</v>
      </c>
      <c r="CO6" s="54">
        <f t="shared" si="5"/>
        <v>1.9610702433556617E-3</v>
      </c>
      <c r="CP6" s="54">
        <f t="shared" si="6"/>
        <v>3.066439218480088E-3</v>
      </c>
      <c r="CQ6" s="54">
        <f t="shared" si="7"/>
        <v>0.17474240459254192</v>
      </c>
      <c r="CR6" s="54">
        <f t="shared" si="8"/>
        <v>0.27369955603683771</v>
      </c>
      <c r="CS6" s="54">
        <f t="shared" si="9"/>
        <v>6.1690551968134732E-3</v>
      </c>
      <c r="CT6" s="54">
        <f t="shared" si="10"/>
        <v>4.465034445508987E-2</v>
      </c>
      <c r="CU6" s="54">
        <f t="shared" si="11"/>
        <v>2.7415157576889939E-3</v>
      </c>
      <c r="CV6" s="54">
        <f t="shared" si="12"/>
        <v>4.3406620142172789</v>
      </c>
      <c r="CW6" s="54">
        <f t="shared" si="13"/>
        <v>2.7423943562798355E-3</v>
      </c>
      <c r="CX6" s="54">
        <f t="shared" si="14"/>
        <v>3.1968478914600955E-3</v>
      </c>
      <c r="CY6" s="54">
        <f t="shared" si="15"/>
        <v>3.0224225485284799E-2</v>
      </c>
    </row>
    <row r="7" spans="1:103" x14ac:dyDescent="0.25">
      <c r="A7" s="27" t="s">
        <v>5</v>
      </c>
      <c r="B7" s="25">
        <v>8833.0012325000007</v>
      </c>
      <c r="C7" s="25">
        <v>1453.8688589000001</v>
      </c>
      <c r="D7" s="25">
        <v>7315.5595833999996</v>
      </c>
      <c r="E7" s="25">
        <v>4234.7896061000001</v>
      </c>
      <c r="F7" s="25">
        <v>3855.0520093</v>
      </c>
      <c r="G7" s="25">
        <v>108.62791948</v>
      </c>
      <c r="H7" s="25">
        <v>3451.6274477000002</v>
      </c>
      <c r="I7" s="25">
        <v>69.388767324</v>
      </c>
      <c r="J7" s="25">
        <v>116.47620130999999</v>
      </c>
      <c r="K7" s="25"/>
      <c r="L7" s="25">
        <v>80.823146496000007</v>
      </c>
      <c r="M7" s="25">
        <v>20.563371344</v>
      </c>
      <c r="N7" s="25">
        <v>117.00790600000001</v>
      </c>
      <c r="O7" s="25">
        <v>1.5744365380000001</v>
      </c>
      <c r="P7" s="25">
        <v>9.3337016663999997</v>
      </c>
      <c r="Q7" s="25">
        <v>7.3383599235999997</v>
      </c>
      <c r="R7" s="25"/>
      <c r="S7" s="25" t="s">
        <v>5</v>
      </c>
      <c r="T7" s="87">
        <v>54.779401000253202</v>
      </c>
      <c r="U7" s="25">
        <v>4.3426368714397796</v>
      </c>
      <c r="V7" s="25">
        <v>1.57875078931598</v>
      </c>
      <c r="W7" s="25">
        <v>69.943655267421505</v>
      </c>
      <c r="X7" s="25">
        <v>69.943475349005396</v>
      </c>
      <c r="Y7" s="25">
        <v>84.357284818548607</v>
      </c>
      <c r="Z7" s="87">
        <v>12.5379945842606</v>
      </c>
      <c r="AA7" s="25">
        <v>116.782915987306</v>
      </c>
      <c r="AB7" s="25">
        <v>9.3940901916017499</v>
      </c>
      <c r="AC7" s="25">
        <v>652.13057921368204</v>
      </c>
      <c r="AD7" s="25">
        <v>0</v>
      </c>
      <c r="AE7" s="25">
        <v>8928.4234979634803</v>
      </c>
      <c r="AF7" s="25">
        <v>85.7234330798032</v>
      </c>
      <c r="AG7" s="25">
        <v>24.067538537891402</v>
      </c>
      <c r="AH7" s="25">
        <v>15.3487139801792</v>
      </c>
      <c r="AI7" s="25">
        <v>258.67257354095801</v>
      </c>
      <c r="AJ7" s="87">
        <v>2.1511192581193501E-3</v>
      </c>
      <c r="AK7" s="25">
        <v>81.5264182846241</v>
      </c>
      <c r="AL7" s="25">
        <v>81.5264182846241</v>
      </c>
      <c r="AM7" s="25">
        <v>20.619670327842702</v>
      </c>
      <c r="AN7" s="25">
        <v>0</v>
      </c>
      <c r="AO7" s="25">
        <v>120.83744535504</v>
      </c>
      <c r="AP7" s="25">
        <v>0.49155514007793999</v>
      </c>
      <c r="AQ7" s="87">
        <v>67.451293529159003</v>
      </c>
      <c r="AR7" s="25">
        <v>3.0290613126044201</v>
      </c>
      <c r="AS7" s="25">
        <v>117.329270493468</v>
      </c>
      <c r="AT7" s="25">
        <v>7.3612579818948296</v>
      </c>
      <c r="AU7" s="25">
        <v>1462.5300794157699</v>
      </c>
      <c r="AV7" s="25">
        <v>0</v>
      </c>
      <c r="AW7" s="87">
        <v>3101.2381869188698</v>
      </c>
      <c r="AX7" s="25">
        <v>6625.5944759095401</v>
      </c>
      <c r="AY7" s="25">
        <v>736.17719536081404</v>
      </c>
      <c r="AZ7" s="25">
        <v>7361.7716712703505</v>
      </c>
      <c r="BA7" s="25">
        <v>8.1425256985699699E-4</v>
      </c>
      <c r="BB7" s="25">
        <v>67.875563652634199</v>
      </c>
      <c r="BC7" s="25">
        <v>1.61801883772328</v>
      </c>
      <c r="BD7" s="25">
        <v>1484.6204199629601</v>
      </c>
      <c r="BE7" s="25">
        <v>2.0751023847396</v>
      </c>
      <c r="BF7" s="25">
        <v>122.74077193736601</v>
      </c>
      <c r="BG7" s="25">
        <v>216.46809047768599</v>
      </c>
      <c r="BH7" s="25">
        <v>2.17724081835568</v>
      </c>
      <c r="BI7" s="25">
        <v>3.6045919608459202E-2</v>
      </c>
      <c r="BJ7" s="25">
        <v>84.044628592844902</v>
      </c>
      <c r="BK7" s="25">
        <v>4258.2534854030901</v>
      </c>
      <c r="BL7" s="25">
        <v>3875.1429194545799</v>
      </c>
      <c r="BM7" s="25">
        <v>383.11056594850999</v>
      </c>
      <c r="BN7" s="25">
        <v>3.1208372203023602</v>
      </c>
      <c r="BO7" s="25">
        <v>0.17265599349636501</v>
      </c>
      <c r="BP7" s="25">
        <v>90.631073904440598</v>
      </c>
      <c r="BQ7" s="25">
        <v>16.657314742858301</v>
      </c>
      <c r="BR7" s="25">
        <v>1024.1792822853099</v>
      </c>
      <c r="BS7" s="25">
        <v>19.760639260349301</v>
      </c>
      <c r="BT7" s="25">
        <v>16.657204238385699</v>
      </c>
      <c r="BU7" s="25">
        <v>2243.0333944013601</v>
      </c>
      <c r="BV7" s="25">
        <v>10.145307830019201</v>
      </c>
      <c r="BW7" s="25">
        <v>2.5151136076985399</v>
      </c>
      <c r="BX7" s="25">
        <v>29.134783729889701</v>
      </c>
      <c r="BY7" s="25">
        <v>0.12072110216769399</v>
      </c>
      <c r="BZ7" s="25">
        <v>109.16594382138101</v>
      </c>
      <c r="CA7" s="25">
        <v>1474.86257882257</v>
      </c>
      <c r="CB7" s="25">
        <v>0.39238852297337301</v>
      </c>
      <c r="CC7" s="25">
        <v>33.392434214561199</v>
      </c>
      <c r="CD7" s="25">
        <v>93.886119627857994</v>
      </c>
      <c r="CE7" s="87">
        <v>0</v>
      </c>
      <c r="CF7" s="25">
        <v>68.400315404262599</v>
      </c>
      <c r="CG7" s="25">
        <v>3465.2194476319601</v>
      </c>
      <c r="CH7" s="25">
        <v>97.2329968374587</v>
      </c>
      <c r="CI7" s="27"/>
      <c r="CJ7" s="54">
        <f t="shared" si="0"/>
        <v>1.0802926768807009E-2</v>
      </c>
      <c r="CK7" s="54">
        <f t="shared" si="1"/>
        <v>5.9573602273336754E-3</v>
      </c>
      <c r="CL7" s="54">
        <f t="shared" si="2"/>
        <v>6.3169587156684994E-3</v>
      </c>
      <c r="CM7" s="54">
        <f t="shared" si="3"/>
        <v>5.5407426308243021E-3</v>
      </c>
      <c r="CN7" s="54">
        <f t="shared" si="4"/>
        <v>5.2115795341054275E-3</v>
      </c>
      <c r="CO7" s="54">
        <f t="shared" si="5"/>
        <v>4.95291030111335E-3</v>
      </c>
      <c r="CP7" s="54">
        <f t="shared" si="6"/>
        <v>3.9378525457656067E-3</v>
      </c>
      <c r="CQ7" s="54">
        <f t="shared" si="7"/>
        <v>7.9942049181429362E-3</v>
      </c>
      <c r="CR7" s="54">
        <f t="shared" si="8"/>
        <v>2.6332819396271963E-3</v>
      </c>
      <c r="CS7" s="54" t="str">
        <f t="shared" si="9"/>
        <v/>
      </c>
      <c r="CT7" s="54">
        <f t="shared" si="10"/>
        <v>8.7013661199010425E-3</v>
      </c>
      <c r="CU7" s="54">
        <f t="shared" si="11"/>
        <v>2.7378284864329147E-3</v>
      </c>
      <c r="CV7" s="54">
        <f t="shared" si="12"/>
        <v>2.7465194827774818E-3</v>
      </c>
      <c r="CW7" s="54">
        <f t="shared" si="13"/>
        <v>2.7401874968300283E-3</v>
      </c>
      <c r="CX7" s="54">
        <f t="shared" si="14"/>
        <v>6.4699437972332366E-3</v>
      </c>
      <c r="CY7" s="54">
        <f t="shared" si="15"/>
        <v>3.1203236872029538E-3</v>
      </c>
    </row>
    <row r="8" spans="1:103" x14ac:dyDescent="0.25">
      <c r="A8" s="27" t="s">
        <v>6</v>
      </c>
      <c r="B8" s="25">
        <v>8603.9871032999999</v>
      </c>
      <c r="C8" s="25">
        <v>813.61883745</v>
      </c>
      <c r="D8" s="25">
        <v>10776.161314000001</v>
      </c>
      <c r="E8" s="25">
        <v>3135.5107404</v>
      </c>
      <c r="F8" s="25">
        <v>2782.2641570000001</v>
      </c>
      <c r="G8" s="25">
        <v>327.31475382000002</v>
      </c>
      <c r="H8" s="25">
        <v>4773.8462638999999</v>
      </c>
      <c r="I8" s="25">
        <v>28.409479681000001</v>
      </c>
      <c r="J8" s="25">
        <v>32.811029290999997</v>
      </c>
      <c r="K8" s="25"/>
      <c r="L8" s="25">
        <v>39.531988718999997</v>
      </c>
      <c r="M8" s="25">
        <v>2.7048012814</v>
      </c>
      <c r="N8" s="25">
        <v>71.259398652000002</v>
      </c>
      <c r="O8" s="25">
        <v>0.21053917320000001</v>
      </c>
      <c r="P8" s="25">
        <v>0.93783704670000001</v>
      </c>
      <c r="Q8" s="25">
        <v>4.7279705264</v>
      </c>
      <c r="R8" s="25"/>
      <c r="S8" s="25" t="s">
        <v>6</v>
      </c>
      <c r="T8" s="87">
        <v>33.096866191357599</v>
      </c>
      <c r="U8" s="25">
        <v>11.4558040308518</v>
      </c>
      <c r="V8" s="25">
        <v>0.21058740253356201</v>
      </c>
      <c r="W8" s="25">
        <v>28.6973353377773</v>
      </c>
      <c r="X8" s="25">
        <v>28.697135563314099</v>
      </c>
      <c r="Y8" s="25">
        <v>48.857870753319297</v>
      </c>
      <c r="Z8" s="87">
        <v>7.57534398185242</v>
      </c>
      <c r="AA8" s="25">
        <v>43.443306909559098</v>
      </c>
      <c r="AB8" s="25">
        <v>0.96062083736807702</v>
      </c>
      <c r="AC8" s="25">
        <v>52649.756439505501</v>
      </c>
      <c r="AD8" s="25">
        <v>0</v>
      </c>
      <c r="AE8" s="25">
        <v>8658.8430020337601</v>
      </c>
      <c r="AF8" s="25">
        <v>34.849618938077597</v>
      </c>
      <c r="AG8" s="25">
        <v>345.21218688159502</v>
      </c>
      <c r="AH8" s="25">
        <v>8.67871901846922</v>
      </c>
      <c r="AI8" s="25">
        <v>169.01946471495299</v>
      </c>
      <c r="AJ8" s="87">
        <v>1.20151801567486E-3</v>
      </c>
      <c r="AK8" s="25">
        <v>39.954404239660001</v>
      </c>
      <c r="AL8" s="25">
        <v>39.954404239660001</v>
      </c>
      <c r="AM8" s="25">
        <v>2.7122095258982499</v>
      </c>
      <c r="AN8" s="25">
        <v>0</v>
      </c>
      <c r="AO8" s="25">
        <v>236.29539007340199</v>
      </c>
      <c r="AP8" s="25">
        <v>0.96774942222424098</v>
      </c>
      <c r="AQ8" s="87">
        <v>46.953459214316098</v>
      </c>
      <c r="AR8" s="25">
        <v>4.4210459808771096</v>
      </c>
      <c r="AS8" s="25">
        <v>71.455454084978697</v>
      </c>
      <c r="AT8" s="25">
        <v>4.7412080126037202</v>
      </c>
      <c r="AU8" s="25">
        <v>817.95139315575102</v>
      </c>
      <c r="AV8" s="25">
        <v>0</v>
      </c>
      <c r="AW8" s="87">
        <v>5054.3733596785596</v>
      </c>
      <c r="AX8" s="25">
        <v>9730.5748617977606</v>
      </c>
      <c r="AY8" s="25">
        <v>1081.17534798304</v>
      </c>
      <c r="AZ8" s="25">
        <v>10811.750209780799</v>
      </c>
      <c r="BA8" s="25">
        <v>1.14131036956298E-3</v>
      </c>
      <c r="BB8" s="25">
        <v>70.3298259708328</v>
      </c>
      <c r="BC8" s="25">
        <v>0.77900701841410502</v>
      </c>
      <c r="BD8" s="25">
        <v>2944.42596029365</v>
      </c>
      <c r="BE8" s="25">
        <v>7.7192172158931198</v>
      </c>
      <c r="BF8" s="25">
        <v>19.6077418608111</v>
      </c>
      <c r="BG8" s="25">
        <v>125.87183198575801</v>
      </c>
      <c r="BH8" s="25">
        <v>1.6021124941439699</v>
      </c>
      <c r="BI8" s="25">
        <v>2.01357390168488E-2</v>
      </c>
      <c r="BJ8" s="25">
        <v>97.895963337136394</v>
      </c>
      <c r="BK8" s="25">
        <v>3148.75842736189</v>
      </c>
      <c r="BL8" s="25">
        <v>2793.5032006991901</v>
      </c>
      <c r="BM8" s="25">
        <v>355.25522666269802</v>
      </c>
      <c r="BN8" s="25">
        <v>2.6017208838329502</v>
      </c>
      <c r="BO8" s="25">
        <v>8.1703822594068304E-2</v>
      </c>
      <c r="BP8" s="25">
        <v>330.41225549364202</v>
      </c>
      <c r="BQ8" s="25">
        <v>6.3071800459663603</v>
      </c>
      <c r="BR8" s="25">
        <v>545.73206446314703</v>
      </c>
      <c r="BS8" s="25">
        <v>1.28212025110644</v>
      </c>
      <c r="BT8" s="25">
        <v>6.6095481517000501</v>
      </c>
      <c r="BU8" s="25">
        <v>1358.02051555085</v>
      </c>
      <c r="BV8" s="25">
        <v>41.587038339055397</v>
      </c>
      <c r="BW8" s="25">
        <v>145.81212938926399</v>
      </c>
      <c r="BX8" s="25">
        <v>143.09372421281199</v>
      </c>
      <c r="BY8" s="25">
        <v>5.4228783103777101E-2</v>
      </c>
      <c r="BZ8" s="25">
        <v>328.54073874678198</v>
      </c>
      <c r="CA8" s="25">
        <v>2741.3728204112899</v>
      </c>
      <c r="CB8" s="25">
        <v>3.2740644386756799</v>
      </c>
      <c r="CC8" s="25">
        <v>20.175686438034099</v>
      </c>
      <c r="CD8" s="25">
        <v>437.66748159125098</v>
      </c>
      <c r="CE8" s="87">
        <v>0</v>
      </c>
      <c r="CF8" s="25">
        <v>145.13374711883401</v>
      </c>
      <c r="CG8" s="25">
        <v>4788.8491775106404</v>
      </c>
      <c r="CH8" s="25">
        <v>140.90687937223399</v>
      </c>
      <c r="CI8" s="27"/>
      <c r="CJ8" s="54">
        <f t="shared" si="0"/>
        <v>6.3756370244581742E-3</v>
      </c>
      <c r="CK8" s="54">
        <f t="shared" si="1"/>
        <v>5.3250435048061082E-3</v>
      </c>
      <c r="CL8" s="54">
        <f t="shared" si="2"/>
        <v>3.3025578166283134E-3</v>
      </c>
      <c r="CM8" s="54">
        <f t="shared" si="3"/>
        <v>4.225049141499646E-3</v>
      </c>
      <c r="CN8" s="54">
        <f t="shared" si="4"/>
        <v>4.0395314984428363E-3</v>
      </c>
      <c r="CO8" s="54">
        <f t="shared" si="5"/>
        <v>3.7455840669381097E-3</v>
      </c>
      <c r="CP8" s="54">
        <f t="shared" si="6"/>
        <v>3.1427307837902205E-3</v>
      </c>
      <c r="CQ8" s="54">
        <f t="shared" si="7"/>
        <v>1.0125348494378791E-2</v>
      </c>
      <c r="CR8" s="54">
        <f t="shared" si="8"/>
        <v>0.32404584215453169</v>
      </c>
      <c r="CS8" s="54" t="str">
        <f t="shared" si="9"/>
        <v/>
      </c>
      <c r="CT8" s="54">
        <f t="shared" si="10"/>
        <v>1.0685410330924747E-2</v>
      </c>
      <c r="CU8" s="54">
        <f t="shared" si="11"/>
        <v>2.7389237609409356E-3</v>
      </c>
      <c r="CV8" s="54">
        <f t="shared" si="12"/>
        <v>2.7512922742464552E-3</v>
      </c>
      <c r="CW8" s="54">
        <f t="shared" si="13"/>
        <v>2.2907534416970115E-4</v>
      </c>
      <c r="CX8" s="54">
        <f t="shared" si="14"/>
        <v>2.4293975961226025E-2</v>
      </c>
      <c r="CY8" s="54">
        <f t="shared" si="15"/>
        <v>2.7998241803337729E-3</v>
      </c>
    </row>
    <row r="9" spans="1:103" x14ac:dyDescent="0.25">
      <c r="A9" s="27" t="s">
        <v>7</v>
      </c>
      <c r="B9" s="25">
        <v>3511.4527756000002</v>
      </c>
      <c r="C9" s="25">
        <v>92.733155542000006</v>
      </c>
      <c r="D9" s="25">
        <v>3243.8839205999998</v>
      </c>
      <c r="E9" s="25">
        <v>512.72745935</v>
      </c>
      <c r="F9" s="25">
        <v>488.19301208000002</v>
      </c>
      <c r="G9" s="25">
        <v>55.365577858000002</v>
      </c>
      <c r="H9" s="25">
        <v>1390.0540375</v>
      </c>
      <c r="I9" s="25">
        <v>7.1792464197000001</v>
      </c>
      <c r="J9" s="25">
        <v>10.358178607999999</v>
      </c>
      <c r="K9" s="25"/>
      <c r="L9" s="25">
        <v>10.408878066</v>
      </c>
      <c r="M9" s="25">
        <v>1.2723129464</v>
      </c>
      <c r="N9" s="25">
        <v>24.082228191999999</v>
      </c>
      <c r="O9" s="25">
        <v>5.24013984E-2</v>
      </c>
      <c r="P9" s="25">
        <v>0.69110655320000003</v>
      </c>
      <c r="Q9" s="25">
        <v>1.3052102976</v>
      </c>
      <c r="R9" s="25"/>
      <c r="S9" s="25" t="s">
        <v>7</v>
      </c>
      <c r="T9" s="87">
        <v>19.3046555252355</v>
      </c>
      <c r="U9" s="25">
        <v>2.2023226835146001</v>
      </c>
      <c r="V9" s="25">
        <v>5.25473091298468E-2</v>
      </c>
      <c r="W9" s="25">
        <v>8.3824112891430005</v>
      </c>
      <c r="X9" s="25">
        <v>8.3784945150964791</v>
      </c>
      <c r="Y9" s="25">
        <v>11.636393715173799</v>
      </c>
      <c r="Z9" s="87">
        <v>2.5785673128998599</v>
      </c>
      <c r="AA9" s="25">
        <v>11.6333842747677</v>
      </c>
      <c r="AB9" s="25">
        <v>0.69870540595763697</v>
      </c>
      <c r="AC9" s="25">
        <v>283.04281920027302</v>
      </c>
      <c r="AD9" s="25">
        <v>0</v>
      </c>
      <c r="AE9" s="25">
        <v>3526.33550642922</v>
      </c>
      <c r="AF9" s="25">
        <v>13.8260738953025</v>
      </c>
      <c r="AG9" s="25">
        <v>8.1581472589493895</v>
      </c>
      <c r="AH9" s="25">
        <v>2.4889827032093801</v>
      </c>
      <c r="AI9" s="25">
        <v>78.5271266499864</v>
      </c>
      <c r="AJ9" s="87">
        <v>6.2075688441607602</v>
      </c>
      <c r="AK9" s="25">
        <v>15.3041448135716</v>
      </c>
      <c r="AL9" s="25">
        <v>15.3041448135716</v>
      </c>
      <c r="AM9" s="25">
        <v>1.2757813314373501</v>
      </c>
      <c r="AN9" s="25">
        <v>0</v>
      </c>
      <c r="AO9" s="25">
        <v>62.047317330974401</v>
      </c>
      <c r="AP9" s="25">
        <v>0.462797816272425</v>
      </c>
      <c r="AQ9" s="87">
        <v>13.8857586149841</v>
      </c>
      <c r="AR9" s="25">
        <v>2.32318793724323</v>
      </c>
      <c r="AS9" s="25">
        <v>28.5095668430607</v>
      </c>
      <c r="AT9" s="25">
        <v>1.3213293561431201</v>
      </c>
      <c r="AU9" s="25">
        <v>92.858147566372693</v>
      </c>
      <c r="AV9" s="25">
        <v>0</v>
      </c>
      <c r="AW9" s="87">
        <v>1376.5825332208899</v>
      </c>
      <c r="AX9" s="25">
        <v>2924.23680153441</v>
      </c>
      <c r="AY9" s="25">
        <v>324.91532355583399</v>
      </c>
      <c r="AZ9" s="25">
        <v>3249.1521250902401</v>
      </c>
      <c r="BA9" s="25">
        <v>3.0125953039346901E-4</v>
      </c>
      <c r="BB9" s="25">
        <v>24.137218195296398</v>
      </c>
      <c r="BC9" s="25">
        <v>0.29340764011750498</v>
      </c>
      <c r="BD9" s="25">
        <v>848.36041563187098</v>
      </c>
      <c r="BE9" s="25">
        <v>0.42257160336645699</v>
      </c>
      <c r="BF9" s="25">
        <v>8.8582767572214998</v>
      </c>
      <c r="BG9" s="25">
        <v>24.615714435313599</v>
      </c>
      <c r="BH9" s="25">
        <v>0.46844754928707899</v>
      </c>
      <c r="BI9" s="25">
        <v>0.117080381620066</v>
      </c>
      <c r="BJ9" s="25">
        <v>5.7443057369775596</v>
      </c>
      <c r="BK9" s="25">
        <v>515.93040856418395</v>
      </c>
      <c r="BL9" s="25">
        <v>490.95127090207598</v>
      </c>
      <c r="BM9" s="25">
        <v>24.979137662108599</v>
      </c>
      <c r="BN9" s="25">
        <v>0.29097450905824002</v>
      </c>
      <c r="BO9" s="25">
        <v>3.5041568147621403E-2</v>
      </c>
      <c r="BP9" s="25">
        <v>30.335948345706701</v>
      </c>
      <c r="BQ9" s="25">
        <v>2.54358686486218</v>
      </c>
      <c r="BR9" s="25">
        <v>126.44977099489</v>
      </c>
      <c r="BS9" s="25">
        <v>1.45731935602991</v>
      </c>
      <c r="BT9" s="25">
        <v>2.19261565171381</v>
      </c>
      <c r="BU9" s="25">
        <v>275.089963899314</v>
      </c>
      <c r="BV9" s="25">
        <v>34.250352387043399</v>
      </c>
      <c r="BW9" s="25">
        <v>0.87451097626173202</v>
      </c>
      <c r="BX9" s="25">
        <v>11.1425440235453</v>
      </c>
      <c r="BY9" s="25">
        <v>1.9190608641015801E-2</v>
      </c>
      <c r="BZ9" s="25">
        <v>55.501692289885703</v>
      </c>
      <c r="CA9" s="25">
        <v>731.08445816564404</v>
      </c>
      <c r="CB9" s="25">
        <v>2.3057481179693098E-2</v>
      </c>
      <c r="CC9" s="25">
        <v>7.29435299614833</v>
      </c>
      <c r="CD9" s="25">
        <v>62.522553366821498</v>
      </c>
      <c r="CE9" s="87">
        <v>0</v>
      </c>
      <c r="CF9" s="25">
        <v>37.761872622893797</v>
      </c>
      <c r="CG9" s="25">
        <v>1394.4291690228499</v>
      </c>
      <c r="CH9" s="25">
        <v>50.724352864410299</v>
      </c>
      <c r="CI9" s="27"/>
      <c r="CJ9" s="54">
        <f t="shared" si="0"/>
        <v>4.2383400205850061E-3</v>
      </c>
      <c r="CK9" s="54">
        <f t="shared" si="1"/>
        <v>1.3478676924358213E-3</v>
      </c>
      <c r="CL9" s="54">
        <f t="shared" si="2"/>
        <v>1.6240422343059445E-3</v>
      </c>
      <c r="CM9" s="54">
        <f t="shared" si="3"/>
        <v>6.2468844915082571E-3</v>
      </c>
      <c r="CN9" s="54">
        <f t="shared" si="4"/>
        <v>5.6499350744986989E-3</v>
      </c>
      <c r="CO9" s="54">
        <f t="shared" si="5"/>
        <v>2.4584667432678798E-3</v>
      </c>
      <c r="CP9" s="54">
        <f t="shared" si="6"/>
        <v>3.147454275028405E-3</v>
      </c>
      <c r="CQ9" s="54">
        <f t="shared" si="7"/>
        <v>0.16704372928413733</v>
      </c>
      <c r="CR9" s="54">
        <f t="shared" si="8"/>
        <v>0.12311099422274997</v>
      </c>
      <c r="CS9" s="54" t="str">
        <f t="shared" si="9"/>
        <v/>
      </c>
      <c r="CT9" s="54">
        <f t="shared" si="10"/>
        <v>0.47029725168572273</v>
      </c>
      <c r="CU9" s="54">
        <f t="shared" si="11"/>
        <v>2.7260471153451671E-3</v>
      </c>
      <c r="CV9" s="54">
        <f t="shared" si="12"/>
        <v>0.18384256704831997</v>
      </c>
      <c r="CW9" s="54">
        <f t="shared" si="13"/>
        <v>2.7844816035825517E-3</v>
      </c>
      <c r="CX9" s="54">
        <f t="shared" si="14"/>
        <v>1.0995197082783128E-2</v>
      </c>
      <c r="CY9" s="54">
        <f t="shared" si="15"/>
        <v>1.2349778861505761E-2</v>
      </c>
    </row>
    <row r="10" spans="1:103" x14ac:dyDescent="0.25">
      <c r="A10" s="27" t="s">
        <v>8</v>
      </c>
      <c r="B10" s="25">
        <v>1320.4276662</v>
      </c>
      <c r="C10" s="25">
        <v>196.04339418999999</v>
      </c>
      <c r="D10" s="25">
        <v>1991.1355882</v>
      </c>
      <c r="E10" s="25">
        <v>519.02929943000004</v>
      </c>
      <c r="F10" s="25">
        <v>479.44291556000002</v>
      </c>
      <c r="G10" s="25">
        <v>43.114291328999997</v>
      </c>
      <c r="H10" s="25">
        <v>310.91640312999999</v>
      </c>
      <c r="I10" s="25">
        <v>6.5569504376000003</v>
      </c>
      <c r="J10" s="25">
        <v>7.9390401834000004</v>
      </c>
      <c r="K10" s="25"/>
      <c r="L10" s="25">
        <v>8.6307929140000006</v>
      </c>
      <c r="M10" s="25">
        <v>0.45297699860000001</v>
      </c>
      <c r="N10" s="25">
        <v>0.24630141450000001</v>
      </c>
      <c r="O10" s="25">
        <v>1.87411543E-2</v>
      </c>
      <c r="P10" s="25">
        <v>9.3242792199999994E-2</v>
      </c>
      <c r="Q10" s="25">
        <v>0.38693092899999998</v>
      </c>
      <c r="R10" s="25"/>
      <c r="S10" s="25" t="s">
        <v>8</v>
      </c>
      <c r="T10" s="87">
        <v>3.49848401461661E-4</v>
      </c>
      <c r="U10" s="25">
        <v>4.0894130789199498E-2</v>
      </c>
      <c r="V10" s="25">
        <v>1.8769978131792299E-2</v>
      </c>
      <c r="W10" s="25">
        <v>6.6076044691678</v>
      </c>
      <c r="X10" s="25">
        <v>6.6075573662924203</v>
      </c>
      <c r="Y10" s="25">
        <v>12.655825719671199</v>
      </c>
      <c r="Z10" s="87">
        <v>1.6769223018899099E-4</v>
      </c>
      <c r="AA10" s="25">
        <v>7.9609079522632999</v>
      </c>
      <c r="AB10" s="25">
        <v>9.6622381183022202E-2</v>
      </c>
      <c r="AC10" s="25">
        <v>153.48566541796799</v>
      </c>
      <c r="AD10" s="25">
        <v>0</v>
      </c>
      <c r="AE10" s="25">
        <v>1329.54732893511</v>
      </c>
      <c r="AF10" s="25">
        <v>7.8787441982175501</v>
      </c>
      <c r="AG10" s="25">
        <v>3.5231222028803302</v>
      </c>
      <c r="AH10" s="25">
        <v>1.79057819610113</v>
      </c>
      <c r="AI10" s="25">
        <v>6.7754457482740396</v>
      </c>
      <c r="AJ10" s="87">
        <v>2.01283559582664E-4</v>
      </c>
      <c r="AK10" s="25">
        <v>8.6973484669389602</v>
      </c>
      <c r="AL10" s="25">
        <v>8.6973484669389602</v>
      </c>
      <c r="AM10" s="25">
        <v>0.45421881142214898</v>
      </c>
      <c r="AN10" s="25">
        <v>0</v>
      </c>
      <c r="AO10" s="25">
        <v>8.4643588113780801</v>
      </c>
      <c r="AP10" s="25">
        <v>4.4486354953730399E-2</v>
      </c>
      <c r="AQ10" s="87">
        <v>6.0371502423022898</v>
      </c>
      <c r="AR10" s="25">
        <v>0.266022560712533</v>
      </c>
      <c r="AS10" s="25">
        <v>0.24702607687296499</v>
      </c>
      <c r="AT10" s="25">
        <v>0.38822452175664102</v>
      </c>
      <c r="AU10" s="25">
        <v>197.23349085357501</v>
      </c>
      <c r="AV10" s="25">
        <v>0</v>
      </c>
      <c r="AW10" s="87">
        <v>271.91069539288998</v>
      </c>
      <c r="AX10" s="25">
        <v>1797.72681713212</v>
      </c>
      <c r="AY10" s="25">
        <v>199.74729961364</v>
      </c>
      <c r="AZ10" s="25">
        <v>1997.4741167457601</v>
      </c>
      <c r="BA10" s="25">
        <v>1.2396781808561599E-4</v>
      </c>
      <c r="BB10" s="25">
        <v>5.3669403285989103</v>
      </c>
      <c r="BC10" s="25">
        <v>0.223443079415996</v>
      </c>
      <c r="BD10" s="25">
        <v>150.50187699862701</v>
      </c>
      <c r="BE10" s="25">
        <v>0.30664446612322699</v>
      </c>
      <c r="BF10" s="25">
        <v>3.92944581314726</v>
      </c>
      <c r="BG10" s="25">
        <v>19.198754939731199</v>
      </c>
      <c r="BH10" s="25">
        <v>0.40598530619443501</v>
      </c>
      <c r="BI10" s="25">
        <v>3.3722019213280499E-3</v>
      </c>
      <c r="BJ10" s="25">
        <v>1.2647971472191399</v>
      </c>
      <c r="BK10" s="25">
        <v>521.463199643954</v>
      </c>
      <c r="BL10" s="25">
        <v>481.55882005213903</v>
      </c>
      <c r="BM10" s="25">
        <v>39.904379591814198</v>
      </c>
      <c r="BN10" s="25">
        <v>0.356469838015398</v>
      </c>
      <c r="BO10" s="25">
        <v>2.7993354167011E-2</v>
      </c>
      <c r="BP10" s="25">
        <v>23.142311105232</v>
      </c>
      <c r="BQ10" s="25">
        <v>1.4989448679155799</v>
      </c>
      <c r="BR10" s="25">
        <v>119.803823586148</v>
      </c>
      <c r="BS10" s="25">
        <v>0.13803322365338899</v>
      </c>
      <c r="BT10" s="25">
        <v>2.10972447736679</v>
      </c>
      <c r="BU10" s="25">
        <v>299.490619884588</v>
      </c>
      <c r="BV10" s="25">
        <v>5.9633938441221996</v>
      </c>
      <c r="BW10" s="25">
        <v>0.84388123701339701</v>
      </c>
      <c r="BX10" s="25">
        <v>8.7980827504863992</v>
      </c>
      <c r="BY10" s="25">
        <v>1.6492773800272201E-2</v>
      </c>
      <c r="BZ10" s="25">
        <v>43.263139315575103</v>
      </c>
      <c r="CA10" s="25">
        <v>107.503025213974</v>
      </c>
      <c r="CB10" s="25">
        <v>0.248839628300733</v>
      </c>
      <c r="CC10" s="25">
        <v>1.4889487105276101E-4</v>
      </c>
      <c r="CD10" s="25">
        <v>11.346041826044299</v>
      </c>
      <c r="CE10" s="87">
        <v>0</v>
      </c>
      <c r="CF10" s="25">
        <v>11.387927553034899</v>
      </c>
      <c r="CG10" s="25">
        <v>312.04099097758399</v>
      </c>
      <c r="CH10" s="25">
        <v>8.8656414506963799</v>
      </c>
      <c r="CI10" s="27"/>
      <c r="CJ10" s="54">
        <f t="shared" si="0"/>
        <v>6.9065977399240201E-3</v>
      </c>
      <c r="CK10" s="54">
        <f t="shared" si="1"/>
        <v>6.07057773352776E-3</v>
      </c>
      <c r="CL10" s="54">
        <f t="shared" si="2"/>
        <v>3.1833736403105023E-3</v>
      </c>
      <c r="CM10" s="54">
        <f t="shared" si="3"/>
        <v>4.6893310582406048E-3</v>
      </c>
      <c r="CN10" s="54">
        <f t="shared" si="4"/>
        <v>4.4132563512125017E-3</v>
      </c>
      <c r="CO10" s="54">
        <f t="shared" si="5"/>
        <v>3.4524048056192051E-3</v>
      </c>
      <c r="CP10" s="54">
        <f t="shared" si="6"/>
        <v>3.6170103483211358E-3</v>
      </c>
      <c r="CQ10" s="54">
        <f t="shared" si="7"/>
        <v>7.7180587491131542E-3</v>
      </c>
      <c r="CR10" s="54">
        <f t="shared" si="8"/>
        <v>2.7544600301965456E-3</v>
      </c>
      <c r="CS10" s="54" t="str">
        <f t="shared" si="9"/>
        <v/>
      </c>
      <c r="CT10" s="54">
        <f t="shared" si="10"/>
        <v>7.7114065419180613E-3</v>
      </c>
      <c r="CU10" s="54">
        <f t="shared" si="11"/>
        <v>2.741447857147263E-3</v>
      </c>
      <c r="CV10" s="54">
        <f t="shared" si="12"/>
        <v>2.9421770655928539E-3</v>
      </c>
      <c r="CW10" s="54">
        <f t="shared" si="13"/>
        <v>1.5379966106089298E-3</v>
      </c>
      <c r="CX10" s="54">
        <f t="shared" si="14"/>
        <v>3.6245042681403189E-2</v>
      </c>
      <c r="CY10" s="54">
        <f t="shared" si="15"/>
        <v>3.3432136324285356E-3</v>
      </c>
    </row>
    <row r="11" spans="1:103" x14ac:dyDescent="0.25">
      <c r="A11" s="27" t="s">
        <v>9</v>
      </c>
      <c r="B11" s="25">
        <v>93022.173047999997</v>
      </c>
      <c r="C11" s="25">
        <v>927.13594361000003</v>
      </c>
      <c r="D11" s="25">
        <v>8297.1717054000001</v>
      </c>
      <c r="E11" s="25">
        <v>24413.404762999999</v>
      </c>
      <c r="F11" s="25">
        <v>20585.558851000002</v>
      </c>
      <c r="G11" s="25">
        <v>5011.3400497000002</v>
      </c>
      <c r="H11" s="25">
        <v>40902.979461000003</v>
      </c>
      <c r="I11" s="25">
        <v>249.91251371999999</v>
      </c>
      <c r="J11" s="25">
        <v>426.25293295</v>
      </c>
      <c r="K11" s="25"/>
      <c r="L11" s="25">
        <v>231.79271671000001</v>
      </c>
      <c r="M11" s="25">
        <v>62.732684755999998</v>
      </c>
      <c r="N11" s="25">
        <v>455.74125026000002</v>
      </c>
      <c r="O11" s="25">
        <v>5.0452276585</v>
      </c>
      <c r="P11" s="25">
        <v>23.275154947000001</v>
      </c>
      <c r="Q11" s="25">
        <v>28.262487962000002</v>
      </c>
      <c r="R11" s="25"/>
      <c r="S11" s="25" t="s">
        <v>9</v>
      </c>
      <c r="T11" s="87">
        <v>211.96164418591499</v>
      </c>
      <c r="U11" s="25">
        <v>18.1581000102891</v>
      </c>
      <c r="V11" s="25">
        <v>5.0588402976578601</v>
      </c>
      <c r="W11" s="25">
        <v>251.79523315825799</v>
      </c>
      <c r="X11" s="25">
        <v>251.79391723988701</v>
      </c>
      <c r="Y11" s="25">
        <v>283.241206771804</v>
      </c>
      <c r="Z11" s="87">
        <v>48.514928274765602</v>
      </c>
      <c r="AA11" s="25">
        <v>427.386731640574</v>
      </c>
      <c r="AB11" s="25">
        <v>23.453468484255399</v>
      </c>
      <c r="AC11" s="25">
        <v>2435.0547524947501</v>
      </c>
      <c r="AD11" s="25">
        <v>0</v>
      </c>
      <c r="AE11" s="25">
        <v>93457.052348087804</v>
      </c>
      <c r="AF11" s="25">
        <v>1207.7624297203099</v>
      </c>
      <c r="AG11" s="25">
        <v>79.845112189393504</v>
      </c>
      <c r="AH11" s="25">
        <v>141.904194779981</v>
      </c>
      <c r="AI11" s="25">
        <v>1933.3798578722401</v>
      </c>
      <c r="AJ11" s="87">
        <v>1.12072569155905E-2</v>
      </c>
      <c r="AK11" s="25">
        <v>233.945637951831</v>
      </c>
      <c r="AL11" s="25">
        <v>233.945637951831</v>
      </c>
      <c r="AM11" s="25">
        <v>62.9045762343954</v>
      </c>
      <c r="AN11" s="25">
        <v>0</v>
      </c>
      <c r="AO11" s="25">
        <v>2571.8741314142999</v>
      </c>
      <c r="AP11" s="25">
        <v>8.3048371350809003</v>
      </c>
      <c r="AQ11" s="87">
        <v>264.030699991267</v>
      </c>
      <c r="AR11" s="25">
        <v>11.0763396739765</v>
      </c>
      <c r="AS11" s="25">
        <v>456.99210579714799</v>
      </c>
      <c r="AT11" s="25">
        <v>28.347642084294801</v>
      </c>
      <c r="AU11" s="25">
        <v>929.66417343496596</v>
      </c>
      <c r="AV11" s="25">
        <v>0</v>
      </c>
      <c r="AW11" s="87">
        <v>41141.901331260997</v>
      </c>
      <c r="AX11" s="25">
        <v>7489.2871674245098</v>
      </c>
      <c r="AY11" s="25">
        <v>832.14232670954596</v>
      </c>
      <c r="AZ11" s="25">
        <v>8321.4294941340595</v>
      </c>
      <c r="BA11" s="25">
        <v>3.0465589432390602E-3</v>
      </c>
      <c r="BB11" s="25">
        <v>1111.5490999982901</v>
      </c>
      <c r="BC11" s="25">
        <v>28.729404758676498</v>
      </c>
      <c r="BD11" s="25">
        <v>26771.3850474346</v>
      </c>
      <c r="BE11" s="25">
        <v>23.221831256028199</v>
      </c>
      <c r="BF11" s="25">
        <v>1042.89079669527</v>
      </c>
      <c r="BG11" s="25">
        <v>1518.5721206809999</v>
      </c>
      <c r="BH11" s="25">
        <v>18.2647991554093</v>
      </c>
      <c r="BI11" s="25">
        <v>1.11268763306272</v>
      </c>
      <c r="BJ11" s="25">
        <v>814.74768189509302</v>
      </c>
      <c r="BK11" s="25">
        <v>24509.327975632601</v>
      </c>
      <c r="BL11" s="25">
        <v>20668.658480987098</v>
      </c>
      <c r="BM11" s="25">
        <v>3840.66949464552</v>
      </c>
      <c r="BN11" s="25">
        <v>16.5766346489415</v>
      </c>
      <c r="BO11" s="25">
        <v>0.63298072686386997</v>
      </c>
      <c r="BP11" s="25">
        <v>870.10174073645396</v>
      </c>
      <c r="BQ11" s="25">
        <v>99.592186940921593</v>
      </c>
      <c r="BR11" s="25">
        <v>5340.1604128154604</v>
      </c>
      <c r="BS11" s="25">
        <v>193.55873039126499</v>
      </c>
      <c r="BT11" s="25">
        <v>76.0644268258403</v>
      </c>
      <c r="BU11" s="25">
        <v>10241.802861709501</v>
      </c>
      <c r="BV11" s="25">
        <v>147.409898780248</v>
      </c>
      <c r="BW11" s="25">
        <v>99.413773847671607</v>
      </c>
      <c r="BX11" s="25">
        <v>281.29142877141902</v>
      </c>
      <c r="BY11" s="25">
        <v>1.9239814981508701</v>
      </c>
      <c r="BZ11" s="25">
        <v>5012.98206932433</v>
      </c>
      <c r="CA11" s="25">
        <v>23020.863451262499</v>
      </c>
      <c r="CB11" s="25">
        <v>86.478164889602894</v>
      </c>
      <c r="CC11" s="25">
        <v>129.20485432855301</v>
      </c>
      <c r="CD11" s="25">
        <v>2068.01781247587</v>
      </c>
      <c r="CE11" s="87">
        <v>0</v>
      </c>
      <c r="CF11" s="25">
        <v>1041.30390639091</v>
      </c>
      <c r="CG11" s="25">
        <v>41021.280957356998</v>
      </c>
      <c r="CH11" s="25">
        <v>1562.2336851520199</v>
      </c>
      <c r="CI11" s="27"/>
      <c r="CJ11" s="54">
        <f t="shared" si="0"/>
        <v>4.675006891780591E-3</v>
      </c>
      <c r="CK11" s="54">
        <f t="shared" si="1"/>
        <v>2.7269246137969104E-3</v>
      </c>
      <c r="CL11" s="54">
        <f t="shared" si="2"/>
        <v>2.9236213971891019E-3</v>
      </c>
      <c r="CM11" s="54">
        <f t="shared" si="3"/>
        <v>3.9291206435072851E-3</v>
      </c>
      <c r="CN11" s="54">
        <f t="shared" si="4"/>
        <v>4.0367925198717602E-3</v>
      </c>
      <c r="CO11" s="54">
        <f t="shared" si="5"/>
        <v>3.2766078694422329E-4</v>
      </c>
      <c r="CP11" s="54">
        <f t="shared" si="6"/>
        <v>2.8922464308447876E-3</v>
      </c>
      <c r="CQ11" s="54">
        <f t="shared" si="7"/>
        <v>7.5282485533914702E-3</v>
      </c>
      <c r="CR11" s="54">
        <f t="shared" si="8"/>
        <v>2.6599199745729204E-3</v>
      </c>
      <c r="CS11" s="54" t="str">
        <f t="shared" si="9"/>
        <v/>
      </c>
      <c r="CT11" s="54">
        <f t="shared" si="10"/>
        <v>9.288131535748612E-3</v>
      </c>
      <c r="CU11" s="54">
        <f t="shared" si="11"/>
        <v>2.740062521857262E-3</v>
      </c>
      <c r="CV11" s="54">
        <f t="shared" si="12"/>
        <v>2.7446616614896242E-3</v>
      </c>
      <c r="CW11" s="54">
        <f t="shared" si="13"/>
        <v>2.6981218845350051E-3</v>
      </c>
      <c r="CX11" s="54">
        <f t="shared" si="14"/>
        <v>7.6611106418598461E-3</v>
      </c>
      <c r="CY11" s="54">
        <f t="shared" si="15"/>
        <v>3.0129733238380262E-3</v>
      </c>
    </row>
    <row r="12" spans="1:103" x14ac:dyDescent="0.25">
      <c r="A12" s="27" t="s">
        <v>10</v>
      </c>
      <c r="B12" s="25">
        <v>198323.23616</v>
      </c>
      <c r="C12" s="25">
        <v>1644.9765785</v>
      </c>
      <c r="D12" s="25">
        <v>18424.960423</v>
      </c>
      <c r="E12" s="25">
        <v>27723.764944999999</v>
      </c>
      <c r="F12" s="25">
        <v>26637.403799</v>
      </c>
      <c r="G12" s="25">
        <v>2985.8223521</v>
      </c>
      <c r="H12" s="25">
        <v>38466.446902999996</v>
      </c>
      <c r="I12" s="25">
        <v>159.49998052999999</v>
      </c>
      <c r="J12" s="25">
        <v>343.13737205000001</v>
      </c>
      <c r="K12" s="25"/>
      <c r="L12" s="25">
        <v>178.66548399999999</v>
      </c>
      <c r="M12" s="25">
        <v>60.761862381</v>
      </c>
      <c r="N12" s="25">
        <v>205.28287223999999</v>
      </c>
      <c r="O12" s="25">
        <v>5.5588947280000003</v>
      </c>
      <c r="P12" s="25">
        <v>30.711942635</v>
      </c>
      <c r="Q12" s="25">
        <v>14.429790649999999</v>
      </c>
      <c r="R12" s="25"/>
      <c r="S12" s="25" t="s">
        <v>10</v>
      </c>
      <c r="T12" s="87">
        <v>97.366756339220899</v>
      </c>
      <c r="U12" s="25">
        <v>11.676035521986799</v>
      </c>
      <c r="V12" s="25">
        <v>5.5739768190218797</v>
      </c>
      <c r="W12" s="25">
        <v>162.965525015195</v>
      </c>
      <c r="X12" s="25">
        <v>162.81177442189599</v>
      </c>
      <c r="Y12" s="25">
        <v>142.360046572691</v>
      </c>
      <c r="Z12" s="87">
        <v>22.7690222309032</v>
      </c>
      <c r="AA12" s="25">
        <v>351.57935319576598</v>
      </c>
      <c r="AB12" s="25">
        <v>30.858366285296601</v>
      </c>
      <c r="AC12" s="25">
        <v>1365.93309647148</v>
      </c>
      <c r="AD12" s="25">
        <v>0</v>
      </c>
      <c r="AE12" s="25">
        <v>199524.606088945</v>
      </c>
      <c r="AF12" s="25">
        <v>2571.4445411071601</v>
      </c>
      <c r="AG12" s="25">
        <v>43.219387280975198</v>
      </c>
      <c r="AH12" s="25">
        <v>264.77146473356902</v>
      </c>
      <c r="AI12" s="25">
        <v>4807.3805780439698</v>
      </c>
      <c r="AJ12" s="87">
        <v>1.11435716514939</v>
      </c>
      <c r="AK12" s="25">
        <v>184.09658099880701</v>
      </c>
      <c r="AL12" s="25">
        <v>184.09658099880701</v>
      </c>
      <c r="AM12" s="25">
        <v>60.928319154271698</v>
      </c>
      <c r="AN12" s="25">
        <v>0</v>
      </c>
      <c r="AO12" s="25">
        <v>2124.5307325727999</v>
      </c>
      <c r="AP12" s="25">
        <v>6.1360296616921897</v>
      </c>
      <c r="AQ12" s="87">
        <v>157.358762893435</v>
      </c>
      <c r="AR12" s="25">
        <v>7.6260526520976502</v>
      </c>
      <c r="AS12" s="25">
        <v>209.81818428901701</v>
      </c>
      <c r="AT12" s="25">
        <v>14.9502461352391</v>
      </c>
      <c r="AU12" s="25">
        <v>1654.1237169287399</v>
      </c>
      <c r="AV12" s="25">
        <v>0</v>
      </c>
      <c r="AW12" s="87">
        <v>38329.500255295199</v>
      </c>
      <c r="AX12" s="25">
        <v>16654.5044447824</v>
      </c>
      <c r="AY12" s="25">
        <v>1850.50013087518</v>
      </c>
      <c r="AZ12" s="25">
        <v>18505.0045756576</v>
      </c>
      <c r="BA12" s="25">
        <v>9.22808820098657E-3</v>
      </c>
      <c r="BB12" s="25">
        <v>1584.3362705080499</v>
      </c>
      <c r="BC12" s="25">
        <v>8.5134099009573596</v>
      </c>
      <c r="BD12" s="25">
        <v>22317.158698850799</v>
      </c>
      <c r="BE12" s="25">
        <v>9.6971869178833394</v>
      </c>
      <c r="BF12" s="25">
        <v>1993.41983773982</v>
      </c>
      <c r="BG12" s="25">
        <v>2538.7130935806899</v>
      </c>
      <c r="BH12" s="25">
        <v>5.5694306453479703</v>
      </c>
      <c r="BI12" s="25">
        <v>13.434325271912501</v>
      </c>
      <c r="BJ12" s="25">
        <v>1533.5456471392199</v>
      </c>
      <c r="BK12" s="25">
        <v>27875.938131822601</v>
      </c>
      <c r="BL12" s="25">
        <v>26782.234815464901</v>
      </c>
      <c r="BM12" s="25">
        <v>1093.7033163577401</v>
      </c>
      <c r="BN12" s="25">
        <v>20.991154112997801</v>
      </c>
      <c r="BO12" s="25">
        <v>0.26233710781902198</v>
      </c>
      <c r="BP12" s="25">
        <v>1133.4898683399699</v>
      </c>
      <c r="BQ12" s="25">
        <v>156.254719191785</v>
      </c>
      <c r="BR12" s="25">
        <v>7058.7957362610596</v>
      </c>
      <c r="BS12" s="25">
        <v>389.37287784740698</v>
      </c>
      <c r="BT12" s="25">
        <v>96.758649999724398</v>
      </c>
      <c r="BU12" s="25">
        <v>11354.9298193863</v>
      </c>
      <c r="BV12" s="25">
        <v>285.91996215137402</v>
      </c>
      <c r="BW12" s="25">
        <v>8.3272119211627196</v>
      </c>
      <c r="BX12" s="25">
        <v>459.78715088984001</v>
      </c>
      <c r="BY12" s="25">
        <v>0.372359210965789</v>
      </c>
      <c r="BZ12" s="25">
        <v>2986.0543102771699</v>
      </c>
      <c r="CA12" s="25">
        <v>17704.281869584702</v>
      </c>
      <c r="CB12" s="25">
        <v>36.454205674591101</v>
      </c>
      <c r="CC12" s="25">
        <v>58.996667862523601</v>
      </c>
      <c r="CD12" s="25">
        <v>1268.0392199498101</v>
      </c>
      <c r="CE12" s="87">
        <v>0</v>
      </c>
      <c r="CF12" s="25">
        <v>655.29132914704201</v>
      </c>
      <c r="CG12" s="25">
        <v>38615.574118729899</v>
      </c>
      <c r="CH12" s="25">
        <v>1023.8256458649</v>
      </c>
      <c r="CI12" s="27"/>
      <c r="CJ12" s="54">
        <f t="shared" si="0"/>
        <v>6.0576357677815411E-3</v>
      </c>
      <c r="CK12" s="54">
        <f t="shared" si="1"/>
        <v>5.5606496458939928E-3</v>
      </c>
      <c r="CL12" s="54">
        <f t="shared" si="2"/>
        <v>4.3443324066889163E-3</v>
      </c>
      <c r="CM12" s="54">
        <f t="shared" si="3"/>
        <v>5.488907697944038E-3</v>
      </c>
      <c r="CN12" s="54">
        <f t="shared" si="4"/>
        <v>5.4371295925745647E-3</v>
      </c>
      <c r="CO12" s="54">
        <f t="shared" si="5"/>
        <v>7.7686529812040053E-5</v>
      </c>
      <c r="CP12" s="54">
        <f t="shared" si="6"/>
        <v>3.8768128521449756E-3</v>
      </c>
      <c r="CQ12" s="54">
        <f t="shared" si="7"/>
        <v>2.076360060290474E-2</v>
      </c>
      <c r="CR12" s="54">
        <f t="shared" si="8"/>
        <v>2.460233665406707E-2</v>
      </c>
      <c r="CS12" s="54" t="str">
        <f t="shared" si="9"/>
        <v/>
      </c>
      <c r="CT12" s="54">
        <f t="shared" si="10"/>
        <v>3.0398132180959034E-2</v>
      </c>
      <c r="CU12" s="54">
        <f t="shared" si="11"/>
        <v>2.7394942608564266E-3</v>
      </c>
      <c r="CV12" s="54">
        <f t="shared" si="12"/>
        <v>2.2092988078005388E-2</v>
      </c>
      <c r="CW12" s="54">
        <f t="shared" si="13"/>
        <v>2.7131456449267385E-3</v>
      </c>
      <c r="CX12" s="54">
        <f t="shared" si="14"/>
        <v>4.767645343597816E-3</v>
      </c>
      <c r="CY12" s="54">
        <f t="shared" si="15"/>
        <v>3.6068124469920887E-2</v>
      </c>
    </row>
    <row r="13" spans="1:103" x14ac:dyDescent="0.25">
      <c r="A13" s="27" t="s">
        <v>12</v>
      </c>
      <c r="B13" s="25">
        <v>12112.726793</v>
      </c>
      <c r="C13" s="25">
        <v>956.81130653000002</v>
      </c>
      <c r="D13" s="25">
        <v>4591.5432425999998</v>
      </c>
      <c r="E13" s="25">
        <v>4715.9289842999997</v>
      </c>
      <c r="F13" s="25">
        <v>4012.0206681</v>
      </c>
      <c r="G13" s="25">
        <v>473.08039079000002</v>
      </c>
      <c r="H13" s="25">
        <v>11868.000787000001</v>
      </c>
      <c r="I13" s="25">
        <v>24.702989666000001</v>
      </c>
      <c r="J13" s="25">
        <v>209.27267330000001</v>
      </c>
      <c r="K13" s="25">
        <v>4.4231222921000004</v>
      </c>
      <c r="L13" s="25">
        <v>24.527401976</v>
      </c>
      <c r="M13" s="25">
        <v>124.42413786</v>
      </c>
      <c r="N13" s="25">
        <v>29.838690972999999</v>
      </c>
      <c r="O13" s="25">
        <v>4.0749395468999996</v>
      </c>
      <c r="P13" s="25">
        <v>2.6908211612000001</v>
      </c>
      <c r="Q13" s="25">
        <v>4.4216449702</v>
      </c>
      <c r="R13" s="25"/>
      <c r="S13" s="25" t="s">
        <v>12</v>
      </c>
      <c r="T13" s="87">
        <v>13.889168018855299</v>
      </c>
      <c r="U13" s="25">
        <v>11.648976858495899</v>
      </c>
      <c r="V13" s="25">
        <v>4.0848184220015398</v>
      </c>
      <c r="W13" s="25">
        <v>24.777598802033602</v>
      </c>
      <c r="X13" s="25">
        <v>24.770605234175601</v>
      </c>
      <c r="Y13" s="25">
        <v>35.001519623423</v>
      </c>
      <c r="Z13" s="87">
        <v>3.2009415366620799</v>
      </c>
      <c r="AA13" s="25">
        <v>209.62902157826699</v>
      </c>
      <c r="AB13" s="25">
        <v>2.6972775441633599</v>
      </c>
      <c r="AC13" s="25">
        <v>51045.6583747326</v>
      </c>
      <c r="AD13" s="25">
        <v>4.4225703340689098</v>
      </c>
      <c r="AE13" s="25">
        <v>12156.486058742101</v>
      </c>
      <c r="AF13" s="25">
        <v>102.596470855287</v>
      </c>
      <c r="AG13" s="25">
        <v>333.61203960000898</v>
      </c>
      <c r="AH13" s="25">
        <v>16.4939682173415</v>
      </c>
      <c r="AI13" s="25">
        <v>561.28560033451799</v>
      </c>
      <c r="AJ13" s="87">
        <v>5.1003603250235598E-2</v>
      </c>
      <c r="AK13" s="25">
        <v>24.6639368758572</v>
      </c>
      <c r="AL13" s="25">
        <v>24.6639368758572</v>
      </c>
      <c r="AM13" s="25">
        <v>124.458927568848</v>
      </c>
      <c r="AN13" s="25">
        <v>0</v>
      </c>
      <c r="AO13" s="25">
        <v>808.07716046865801</v>
      </c>
      <c r="AP13" s="25">
        <v>3.1201434156041201</v>
      </c>
      <c r="AQ13" s="87">
        <v>50.152137631694103</v>
      </c>
      <c r="AR13" s="25">
        <v>4.4996229134057497</v>
      </c>
      <c r="AS13" s="25">
        <v>29.964489570647299</v>
      </c>
      <c r="AT13" s="25">
        <v>4.4318886815816896</v>
      </c>
      <c r="AU13" s="25">
        <v>960.15255081488306</v>
      </c>
      <c r="AV13" s="25">
        <v>0</v>
      </c>
      <c r="AW13" s="87">
        <v>12227.115814525099</v>
      </c>
      <c r="AX13" s="25">
        <v>4142.37148443151</v>
      </c>
      <c r="AY13" s="25">
        <v>460.263562123491</v>
      </c>
      <c r="AZ13" s="25">
        <v>4602.6350465550004</v>
      </c>
      <c r="BA13" s="25">
        <v>2.30670607846401E-3</v>
      </c>
      <c r="BB13" s="25">
        <v>239.14734100993701</v>
      </c>
      <c r="BC13" s="25">
        <v>0.830622049416602</v>
      </c>
      <c r="BD13" s="25">
        <v>7924.0878410886398</v>
      </c>
      <c r="BE13" s="25">
        <v>17.096027598890998</v>
      </c>
      <c r="BF13" s="25">
        <v>92.818178254711</v>
      </c>
      <c r="BG13" s="25">
        <v>207.169847892105</v>
      </c>
      <c r="BH13" s="25">
        <v>0.85932466641313499</v>
      </c>
      <c r="BI13" s="25">
        <v>0.23572797279496399</v>
      </c>
      <c r="BJ13" s="25">
        <v>281.01105470218198</v>
      </c>
      <c r="BK13" s="25">
        <v>4724.0649228818802</v>
      </c>
      <c r="BL13" s="25">
        <v>4018.6266352668899</v>
      </c>
      <c r="BM13" s="25">
        <v>705.43828761498401</v>
      </c>
      <c r="BN13" s="25">
        <v>4.7806527181335596</v>
      </c>
      <c r="BO13" s="25">
        <v>5.4346389336243403E-2</v>
      </c>
      <c r="BP13" s="25">
        <v>512.45456104322602</v>
      </c>
      <c r="BQ13" s="25">
        <v>11.1865578454229</v>
      </c>
      <c r="BR13" s="25">
        <v>734.90506901017898</v>
      </c>
      <c r="BS13" s="25">
        <v>14.9571475388151</v>
      </c>
      <c r="BT13" s="25">
        <v>6.1899237958079096</v>
      </c>
      <c r="BU13" s="25">
        <v>1601.6052564802101</v>
      </c>
      <c r="BV13" s="25">
        <v>27.475597606404801</v>
      </c>
      <c r="BW13" s="25">
        <v>343.49047695894399</v>
      </c>
      <c r="BX13" s="25">
        <v>188.938747561963</v>
      </c>
      <c r="BY13" s="25">
        <v>4.31127883397543E-2</v>
      </c>
      <c r="BZ13" s="25">
        <v>474.07909780518798</v>
      </c>
      <c r="CA13" s="25">
        <v>6624.5810946700103</v>
      </c>
      <c r="CB13" s="25">
        <v>2.0014107001791199</v>
      </c>
      <c r="CC13" s="25">
        <v>8.4505214702640501</v>
      </c>
      <c r="CD13" s="25">
        <v>884.90830029702795</v>
      </c>
      <c r="CE13" s="87">
        <v>0</v>
      </c>
      <c r="CF13" s="25">
        <v>351.92246028472601</v>
      </c>
      <c r="CG13" s="25">
        <v>11896.959506274899</v>
      </c>
      <c r="CH13" s="25">
        <v>598.93044720407602</v>
      </c>
      <c r="CI13" s="27"/>
      <c r="CJ13" s="54">
        <f t="shared" si="0"/>
        <v>3.6126684346079415E-3</v>
      </c>
      <c r="CK13" s="54">
        <f t="shared" si="1"/>
        <v>3.4920618747707813E-3</v>
      </c>
      <c r="CL13" s="54">
        <f t="shared" si="2"/>
        <v>2.4157028190634634E-3</v>
      </c>
      <c r="CM13" s="54">
        <f t="shared" si="3"/>
        <v>1.7252037952577763E-3</v>
      </c>
      <c r="CN13" s="54">
        <f t="shared" si="4"/>
        <v>1.6465436530311798E-3</v>
      </c>
      <c r="CO13" s="54">
        <f t="shared" si="5"/>
        <v>2.1110725251583845E-3</v>
      </c>
      <c r="CP13" s="54">
        <f t="shared" si="6"/>
        <v>2.4400671852515786E-3</v>
      </c>
      <c r="CQ13" s="54">
        <f t="shared" si="7"/>
        <v>2.7371410946531532E-3</v>
      </c>
      <c r="CR13" s="54">
        <f t="shared" si="8"/>
        <v>1.7027941233212984E-3</v>
      </c>
      <c r="CS13" s="54">
        <f t="shared" si="9"/>
        <v>-1.2478923137089923E-4</v>
      </c>
      <c r="CT13" s="54">
        <f t="shared" si="10"/>
        <v>5.5666270724799398E-3</v>
      </c>
      <c r="CU13" s="54">
        <f t="shared" si="11"/>
        <v>2.7960578587363959E-4</v>
      </c>
      <c r="CV13" s="54">
        <f t="shared" si="12"/>
        <v>4.2159556450090578E-3</v>
      </c>
      <c r="CW13" s="54">
        <f t="shared" si="13"/>
        <v>2.4242997933688376E-3</v>
      </c>
      <c r="CX13" s="54">
        <f t="shared" si="14"/>
        <v>2.3994099111664543E-3</v>
      </c>
      <c r="CY13" s="54">
        <f t="shared" si="15"/>
        <v>2.3167195581571564E-3</v>
      </c>
    </row>
    <row r="14" spans="1:103" x14ac:dyDescent="0.25">
      <c r="A14" s="27" t="s">
        <v>13</v>
      </c>
      <c r="B14" s="25">
        <v>59530.227600999999</v>
      </c>
      <c r="C14" s="25">
        <v>5629.4101307000001</v>
      </c>
      <c r="D14" s="25">
        <v>45951.010783999998</v>
      </c>
      <c r="E14" s="25">
        <v>14396.954511</v>
      </c>
      <c r="F14" s="25">
        <v>12812.104981</v>
      </c>
      <c r="G14" s="25">
        <v>5806.7065054000004</v>
      </c>
      <c r="H14" s="25">
        <v>23334.440818999999</v>
      </c>
      <c r="I14" s="25">
        <v>186.28859786000001</v>
      </c>
      <c r="J14" s="25">
        <v>463.76238286</v>
      </c>
      <c r="K14" s="25"/>
      <c r="L14" s="25">
        <v>256.71992187000001</v>
      </c>
      <c r="M14" s="25">
        <v>229.44433515</v>
      </c>
      <c r="N14" s="25">
        <v>251.23925396000001</v>
      </c>
      <c r="O14" s="25">
        <v>50.660766989999999</v>
      </c>
      <c r="P14" s="25">
        <v>43.984598517999999</v>
      </c>
      <c r="Q14" s="25">
        <v>20.972395110000001</v>
      </c>
      <c r="R14" s="25"/>
      <c r="S14" s="25" t="s">
        <v>13</v>
      </c>
      <c r="T14" s="87">
        <v>116.669747328943</v>
      </c>
      <c r="U14" s="25">
        <v>11.9686436796175</v>
      </c>
      <c r="V14" s="25">
        <v>50.799488276662501</v>
      </c>
      <c r="W14" s="25">
        <v>187.61741161839899</v>
      </c>
      <c r="X14" s="25">
        <v>187.54546411288399</v>
      </c>
      <c r="Y14" s="25">
        <v>121.394664240083</v>
      </c>
      <c r="Z14" s="87">
        <v>26.928140786894101</v>
      </c>
      <c r="AA14" s="25">
        <v>961.86579860428606</v>
      </c>
      <c r="AB14" s="25">
        <v>44.177623700235301</v>
      </c>
      <c r="AC14" s="25">
        <v>8085.6964430394701</v>
      </c>
      <c r="AD14" s="25">
        <v>0</v>
      </c>
      <c r="AE14" s="25">
        <v>59930.198538997</v>
      </c>
      <c r="AF14" s="25">
        <v>822.82470925805001</v>
      </c>
      <c r="AG14" s="25">
        <v>261.83946549853403</v>
      </c>
      <c r="AH14" s="25">
        <v>54.443141594836497</v>
      </c>
      <c r="AI14" s="25">
        <v>1054.10379824899</v>
      </c>
      <c r="AJ14" s="87">
        <v>0.52101785183121296</v>
      </c>
      <c r="AK14" s="25">
        <v>258.19983839035899</v>
      </c>
      <c r="AL14" s="25">
        <v>258.19983839035899</v>
      </c>
      <c r="AM14" s="25">
        <v>230.11348476619301</v>
      </c>
      <c r="AN14" s="25">
        <v>0</v>
      </c>
      <c r="AO14" s="25">
        <v>1135.5508649277899</v>
      </c>
      <c r="AP14" s="25">
        <v>4.4202253358384596</v>
      </c>
      <c r="AQ14" s="87">
        <v>142.600779077494</v>
      </c>
      <c r="AR14" s="25">
        <v>6.49294685565369</v>
      </c>
      <c r="AS14" s="25">
        <v>252.051388388758</v>
      </c>
      <c r="AT14" s="25">
        <v>21.084135100236601</v>
      </c>
      <c r="AU14" s="25">
        <v>5660.58883079305</v>
      </c>
      <c r="AV14" s="25">
        <v>0</v>
      </c>
      <c r="AW14" s="87">
        <v>22396.998409585602</v>
      </c>
      <c r="AX14" s="25">
        <v>41511.553886384798</v>
      </c>
      <c r="AY14" s="25">
        <v>4612.3965414882196</v>
      </c>
      <c r="AZ14" s="25">
        <v>46123.950427873002</v>
      </c>
      <c r="BA14" s="25">
        <v>4.8820468291258003E-3</v>
      </c>
      <c r="BB14" s="25">
        <v>421.00460010273503</v>
      </c>
      <c r="BC14" s="25">
        <v>53.3081915375585</v>
      </c>
      <c r="BD14" s="25">
        <v>13415.364396585899</v>
      </c>
      <c r="BE14" s="25">
        <v>63.570399129174199</v>
      </c>
      <c r="BF14" s="25">
        <v>777.11932031503898</v>
      </c>
      <c r="BG14" s="25">
        <v>844.90520897060605</v>
      </c>
      <c r="BH14" s="25">
        <v>74.880011628278595</v>
      </c>
      <c r="BI14" s="25">
        <v>1.25921840374344</v>
      </c>
      <c r="BJ14" s="25">
        <v>396.60436834824202</v>
      </c>
      <c r="BK14" s="25">
        <v>14458.180984622501</v>
      </c>
      <c r="BL14" s="25">
        <v>12863.740651063201</v>
      </c>
      <c r="BM14" s="25">
        <v>1594.4403335592999</v>
      </c>
      <c r="BN14" s="25">
        <v>7.2467255642454402</v>
      </c>
      <c r="BO14" s="25">
        <v>1.4105775609164599</v>
      </c>
      <c r="BP14" s="25">
        <v>1111.0597670816801</v>
      </c>
      <c r="BQ14" s="25">
        <v>61.969230454648098</v>
      </c>
      <c r="BR14" s="25">
        <v>2812.6543234290698</v>
      </c>
      <c r="BS14" s="25">
        <v>314.69235253007901</v>
      </c>
      <c r="BT14" s="25">
        <v>109.582893169529</v>
      </c>
      <c r="BU14" s="25">
        <v>5626.3916056813096</v>
      </c>
      <c r="BV14" s="25">
        <v>330.30109692433803</v>
      </c>
      <c r="BW14" s="25">
        <v>171.95856455959901</v>
      </c>
      <c r="BX14" s="25">
        <v>430.53128327739103</v>
      </c>
      <c r="BY14" s="25">
        <v>4.5966094221134499</v>
      </c>
      <c r="BZ14" s="25">
        <v>5819.8640725673304</v>
      </c>
      <c r="CA14" s="25">
        <v>11391.080824857299</v>
      </c>
      <c r="CB14" s="25">
        <v>67.946561737308301</v>
      </c>
      <c r="CC14" s="25">
        <v>70.953808065893597</v>
      </c>
      <c r="CD14" s="25">
        <v>1074.5997843355401</v>
      </c>
      <c r="CE14" s="87">
        <v>0</v>
      </c>
      <c r="CF14" s="25">
        <v>608.13379352438994</v>
      </c>
      <c r="CG14" s="25">
        <v>23396.335895544998</v>
      </c>
      <c r="CH14" s="25">
        <v>865.12728413870298</v>
      </c>
      <c r="CI14" s="27"/>
      <c r="CJ14" s="54">
        <f t="shared" si="0"/>
        <v>6.7187873138634209E-3</v>
      </c>
      <c r="CK14" s="54">
        <f t="shared" si="1"/>
        <v>5.5385376743145387E-3</v>
      </c>
      <c r="CL14" s="54">
        <f t="shared" si="2"/>
        <v>3.7635656087291274E-3</v>
      </c>
      <c r="CM14" s="54">
        <f t="shared" si="3"/>
        <v>4.2527378672843983E-3</v>
      </c>
      <c r="CN14" s="54">
        <f t="shared" si="4"/>
        <v>4.0302253329780489E-3</v>
      </c>
      <c r="CO14" s="54">
        <f t="shared" si="5"/>
        <v>2.2659259866318268E-3</v>
      </c>
      <c r="CP14" s="54">
        <f t="shared" si="6"/>
        <v>2.65252023929372E-3</v>
      </c>
      <c r="CQ14" s="54">
        <f t="shared" si="7"/>
        <v>6.7468769818566331E-3</v>
      </c>
      <c r="CR14" s="54">
        <f t="shared" si="8"/>
        <v>1.0740487675445054</v>
      </c>
      <c r="CS14" s="54" t="str">
        <f t="shared" si="9"/>
        <v/>
      </c>
      <c r="CT14" s="54">
        <f t="shared" si="10"/>
        <v>5.7647124133529308E-3</v>
      </c>
      <c r="CU14" s="54">
        <f t="shared" si="11"/>
        <v>2.9163919682547472E-3</v>
      </c>
      <c r="CV14" s="54">
        <f t="shared" si="12"/>
        <v>3.2325140914774664E-3</v>
      </c>
      <c r="CW14" s="54">
        <f t="shared" si="13"/>
        <v>2.73823897474518E-3</v>
      </c>
      <c r="CX14" s="54">
        <f t="shared" si="14"/>
        <v>4.3884720729304907E-3</v>
      </c>
      <c r="CY14" s="54">
        <f t="shared" si="15"/>
        <v>5.3279556126291337E-3</v>
      </c>
    </row>
    <row r="15" spans="1:103" x14ac:dyDescent="0.25">
      <c r="A15" s="27" t="s">
        <v>14</v>
      </c>
      <c r="B15" s="25">
        <v>39309.719607999999</v>
      </c>
      <c r="C15" s="25">
        <v>1780.4944318</v>
      </c>
      <c r="D15" s="25">
        <v>12495.039229</v>
      </c>
      <c r="E15" s="25">
        <v>9459.2394836000003</v>
      </c>
      <c r="F15" s="25">
        <v>8532.6543168999997</v>
      </c>
      <c r="G15" s="25">
        <v>767.39110011000002</v>
      </c>
      <c r="H15" s="25">
        <v>17048.761585</v>
      </c>
      <c r="I15" s="25">
        <v>109.19235329999999</v>
      </c>
      <c r="J15" s="25">
        <v>238.17523625999999</v>
      </c>
      <c r="K15" s="25"/>
      <c r="L15" s="25">
        <v>123.29489501</v>
      </c>
      <c r="M15" s="25">
        <v>44.853803341999999</v>
      </c>
      <c r="N15" s="25">
        <v>134.7602431</v>
      </c>
      <c r="O15" s="25">
        <v>4.2894024062999998</v>
      </c>
      <c r="P15" s="25">
        <v>22.952730298999999</v>
      </c>
      <c r="Q15" s="25">
        <v>9.9204995163999996</v>
      </c>
      <c r="R15" s="25"/>
      <c r="S15" s="25" t="s">
        <v>14</v>
      </c>
      <c r="T15" s="87">
        <v>62.180075002771403</v>
      </c>
      <c r="U15" s="25">
        <v>7.4258614778699696</v>
      </c>
      <c r="V15" s="25">
        <v>4.30066713211811</v>
      </c>
      <c r="W15" s="25">
        <v>109.92624203370799</v>
      </c>
      <c r="X15" s="25">
        <v>109.926001323447</v>
      </c>
      <c r="Y15" s="25">
        <v>81.626086224573797</v>
      </c>
      <c r="Z15" s="87">
        <v>14.231507642205001</v>
      </c>
      <c r="AA15" s="25">
        <v>239.066864252795</v>
      </c>
      <c r="AB15" s="25">
        <v>23.057436854520802</v>
      </c>
      <c r="AC15" s="25">
        <v>875.31889583413499</v>
      </c>
      <c r="AD15" s="25">
        <v>0</v>
      </c>
      <c r="AE15" s="25">
        <v>39496.2665436487</v>
      </c>
      <c r="AF15" s="25">
        <v>417.109965731182</v>
      </c>
      <c r="AG15" s="25">
        <v>23.188753401589601</v>
      </c>
      <c r="AH15" s="25">
        <v>48.9246575971071</v>
      </c>
      <c r="AI15" s="25">
        <v>778.51156765013502</v>
      </c>
      <c r="AJ15" s="87">
        <v>2.0082081165015901E-3</v>
      </c>
      <c r="AK15" s="25">
        <v>124.691852654296</v>
      </c>
      <c r="AL15" s="25">
        <v>124.691852654296</v>
      </c>
      <c r="AM15" s="25">
        <v>44.976685220747697</v>
      </c>
      <c r="AN15" s="25">
        <v>0</v>
      </c>
      <c r="AO15" s="25">
        <v>1070.99480086422</v>
      </c>
      <c r="AP15" s="25">
        <v>3.6044384445387099</v>
      </c>
      <c r="AQ15" s="87">
        <v>87.271723462873695</v>
      </c>
      <c r="AR15" s="25">
        <v>3.67027182931088</v>
      </c>
      <c r="AS15" s="25">
        <v>135.131031752116</v>
      </c>
      <c r="AT15" s="25">
        <v>9.9493422650784495</v>
      </c>
      <c r="AU15" s="25">
        <v>1790.8529688737101</v>
      </c>
      <c r="AV15" s="25">
        <v>0</v>
      </c>
      <c r="AW15" s="87">
        <v>16720.263778722001</v>
      </c>
      <c r="AX15" s="25">
        <v>11298.636017548701</v>
      </c>
      <c r="AY15" s="25">
        <v>1255.4048507283501</v>
      </c>
      <c r="AZ15" s="25">
        <v>12554.040868277099</v>
      </c>
      <c r="BA15" s="25">
        <v>1.4670604586898999E-3</v>
      </c>
      <c r="BB15" s="25">
        <v>431.86034905272902</v>
      </c>
      <c r="BC15" s="25">
        <v>2.7431986320320498</v>
      </c>
      <c r="BD15" s="25">
        <v>10914.873298599499</v>
      </c>
      <c r="BE15" s="25">
        <v>10.084932402982799</v>
      </c>
      <c r="BF15" s="25">
        <v>496.07224513191801</v>
      </c>
      <c r="BG15" s="25">
        <v>690.67959787694895</v>
      </c>
      <c r="BH15" s="25">
        <v>2.3830749285978001</v>
      </c>
      <c r="BI15" s="25">
        <v>3.3652444980902502E-2</v>
      </c>
      <c r="BJ15" s="25">
        <v>466.09285669405898</v>
      </c>
      <c r="BK15" s="25">
        <v>9496.1012575535697</v>
      </c>
      <c r="BL15" s="25">
        <v>8564.5589121664707</v>
      </c>
      <c r="BM15" s="25">
        <v>931.54234538710296</v>
      </c>
      <c r="BN15" s="25">
        <v>7.5419954088747003</v>
      </c>
      <c r="BO15" s="25">
        <v>0.13493587298842</v>
      </c>
      <c r="BP15" s="25">
        <v>356.85967603079803</v>
      </c>
      <c r="BQ15" s="25">
        <v>43.619657545043097</v>
      </c>
      <c r="BR15" s="25">
        <v>2160.7149996968601</v>
      </c>
      <c r="BS15" s="25">
        <v>94.324260189487205</v>
      </c>
      <c r="BT15" s="25">
        <v>28.9756683697371</v>
      </c>
      <c r="BU15" s="25">
        <v>3888.42319008802</v>
      </c>
      <c r="BV15" s="25">
        <v>63.189833674043598</v>
      </c>
      <c r="BW15" s="25">
        <v>146.772411273334</v>
      </c>
      <c r="BX15" s="25">
        <v>168.94901868968199</v>
      </c>
      <c r="BY15" s="25">
        <v>0.15354089011612801</v>
      </c>
      <c r="BZ15" s="25">
        <v>769.82895927071104</v>
      </c>
      <c r="CA15" s="25">
        <v>9165.2051717474205</v>
      </c>
      <c r="CB15" s="25">
        <v>2.8883248683917802</v>
      </c>
      <c r="CC15" s="25">
        <v>37.903345396181997</v>
      </c>
      <c r="CD15" s="25">
        <v>873.90644834221905</v>
      </c>
      <c r="CE15" s="87">
        <v>0</v>
      </c>
      <c r="CF15" s="25">
        <v>459.81415489019298</v>
      </c>
      <c r="CG15" s="25">
        <v>17099.898612851801</v>
      </c>
      <c r="CH15" s="25">
        <v>719.77887366269795</v>
      </c>
      <c r="CI15" s="27"/>
      <c r="CJ15" s="54">
        <f t="shared" si="0"/>
        <v>4.7455676995146129E-3</v>
      </c>
      <c r="CK15" s="54">
        <f t="shared" si="1"/>
        <v>5.8177868398263119E-3</v>
      </c>
      <c r="CL15" s="54">
        <f t="shared" si="2"/>
        <v>4.7220051250548541E-3</v>
      </c>
      <c r="CM15" s="54">
        <f t="shared" si="3"/>
        <v>3.8969067246345359E-3</v>
      </c>
      <c r="CN15" s="54">
        <f t="shared" si="4"/>
        <v>3.7391172877213512E-3</v>
      </c>
      <c r="CO15" s="54">
        <f t="shared" si="5"/>
        <v>3.1768144826823819E-3</v>
      </c>
      <c r="CP15" s="54">
        <f t="shared" si="6"/>
        <v>2.9994570336881548E-3</v>
      </c>
      <c r="CQ15" s="54">
        <f t="shared" si="7"/>
        <v>6.7188589793586136E-3</v>
      </c>
      <c r="CR15" s="54">
        <f t="shared" si="8"/>
        <v>3.7435797557966014E-3</v>
      </c>
      <c r="CS15" s="54" t="str">
        <f t="shared" si="9"/>
        <v/>
      </c>
      <c r="CT15" s="54">
        <f t="shared" si="10"/>
        <v>1.1330214800723847E-2</v>
      </c>
      <c r="CU15" s="54">
        <f t="shared" si="11"/>
        <v>2.7396088980627116E-3</v>
      </c>
      <c r="CV15" s="54">
        <f t="shared" si="12"/>
        <v>2.7514691543028603E-3</v>
      </c>
      <c r="CW15" s="54">
        <f t="shared" si="13"/>
        <v>2.6261760383137086E-3</v>
      </c>
      <c r="CX15" s="54">
        <f t="shared" si="14"/>
        <v>4.561834437856167E-3</v>
      </c>
      <c r="CY15" s="54">
        <f t="shared" si="15"/>
        <v>2.9073887490008708E-3</v>
      </c>
    </row>
    <row r="16" spans="1:103" x14ac:dyDescent="0.25">
      <c r="A16" s="27" t="s">
        <v>15</v>
      </c>
      <c r="B16" s="25">
        <v>21971.591966</v>
      </c>
      <c r="C16" s="25">
        <v>1036.9910474999999</v>
      </c>
      <c r="D16" s="25">
        <v>9226.9519173999997</v>
      </c>
      <c r="E16" s="25">
        <v>4535.7289657000001</v>
      </c>
      <c r="F16" s="25">
        <v>4099.1253184999996</v>
      </c>
      <c r="G16" s="25">
        <v>424.74730195000001</v>
      </c>
      <c r="H16" s="25">
        <v>8488.4075751</v>
      </c>
      <c r="I16" s="25">
        <v>60.368024912999999</v>
      </c>
      <c r="J16" s="25">
        <v>136.31531203</v>
      </c>
      <c r="K16" s="25"/>
      <c r="L16" s="25">
        <v>69.722510142000004</v>
      </c>
      <c r="M16" s="25">
        <v>26.999434533999999</v>
      </c>
      <c r="N16" s="25">
        <v>62.994832920999997</v>
      </c>
      <c r="O16" s="25">
        <v>2.5815022003000001</v>
      </c>
      <c r="P16" s="25">
        <v>13.844038176</v>
      </c>
      <c r="Q16" s="25">
        <v>4.9361048096999998</v>
      </c>
      <c r="R16" s="25"/>
      <c r="S16" s="25" t="s">
        <v>15</v>
      </c>
      <c r="T16" s="87">
        <v>29.1801073693203</v>
      </c>
      <c r="U16" s="25">
        <v>3.2603653462142801</v>
      </c>
      <c r="V16" s="25">
        <v>2.5883773226829598</v>
      </c>
      <c r="W16" s="25">
        <v>60.742289175103402</v>
      </c>
      <c r="X16" s="25">
        <v>60.742217646716398</v>
      </c>
      <c r="Y16" s="25">
        <v>38.4114014625737</v>
      </c>
      <c r="Z16" s="87">
        <v>6.6785827039255201</v>
      </c>
      <c r="AA16" s="25">
        <v>138.24244962355101</v>
      </c>
      <c r="AB16" s="25">
        <v>13.902063714307699</v>
      </c>
      <c r="AC16" s="25">
        <v>593.76439308859597</v>
      </c>
      <c r="AD16" s="25">
        <v>0</v>
      </c>
      <c r="AE16" s="25">
        <v>22058.137720972001</v>
      </c>
      <c r="AF16" s="25">
        <v>170.76011173043801</v>
      </c>
      <c r="AG16" s="25">
        <v>11.0180379810985</v>
      </c>
      <c r="AH16" s="25">
        <v>20.4348549970988</v>
      </c>
      <c r="AI16" s="25">
        <v>365.63018066072101</v>
      </c>
      <c r="AJ16" s="87">
        <v>1.0021713461383201E-3</v>
      </c>
      <c r="AK16" s="25">
        <v>73.300198660720795</v>
      </c>
      <c r="AL16" s="25">
        <v>73.300198660720795</v>
      </c>
      <c r="AM16" s="25">
        <v>27.073376659322999</v>
      </c>
      <c r="AN16" s="25">
        <v>0</v>
      </c>
      <c r="AO16" s="25">
        <v>526.92509986249695</v>
      </c>
      <c r="AP16" s="25">
        <v>1.7893518617639499</v>
      </c>
      <c r="AQ16" s="87">
        <v>40.476884596023197</v>
      </c>
      <c r="AR16" s="25">
        <v>1.67688754609633</v>
      </c>
      <c r="AS16" s="25">
        <v>63.167914323553902</v>
      </c>
      <c r="AT16" s="25">
        <v>4.9505694102351203</v>
      </c>
      <c r="AU16" s="25">
        <v>1042.0369316930901</v>
      </c>
      <c r="AV16" s="25">
        <v>0</v>
      </c>
      <c r="AW16" s="87">
        <v>8289.9911099720503</v>
      </c>
      <c r="AX16" s="25">
        <v>8335.3695162508193</v>
      </c>
      <c r="AY16" s="25">
        <v>926.15158156936104</v>
      </c>
      <c r="AZ16" s="25">
        <v>9261.5210978201794</v>
      </c>
      <c r="BA16" s="25">
        <v>6.31167108592029E-4</v>
      </c>
      <c r="BB16" s="25">
        <v>196.64332601509</v>
      </c>
      <c r="BC16" s="25">
        <v>1.30469609715769</v>
      </c>
      <c r="BD16" s="25">
        <v>5475.7904274581197</v>
      </c>
      <c r="BE16" s="25">
        <v>4.2079256810904004</v>
      </c>
      <c r="BF16" s="25">
        <v>241.89116023743699</v>
      </c>
      <c r="BG16" s="25">
        <v>337.91111294829602</v>
      </c>
      <c r="BH16" s="25">
        <v>1.1398233179560899</v>
      </c>
      <c r="BI16" s="25">
        <v>1.6793876221498302E-2</v>
      </c>
      <c r="BJ16" s="25">
        <v>218.05860149803999</v>
      </c>
      <c r="BK16" s="25">
        <v>4553.6401484482203</v>
      </c>
      <c r="BL16" s="25">
        <v>4114.6446451054699</v>
      </c>
      <c r="BM16" s="25">
        <v>438.99550334275801</v>
      </c>
      <c r="BN16" s="25">
        <v>3.5164866945551299</v>
      </c>
      <c r="BO16" s="25">
        <v>6.6120148045878194E-2</v>
      </c>
      <c r="BP16" s="25">
        <v>175.06966178894001</v>
      </c>
      <c r="BQ16" s="25">
        <v>21.166087258938301</v>
      </c>
      <c r="BR16" s="25">
        <v>1042.14430904391</v>
      </c>
      <c r="BS16" s="25">
        <v>45.942625219773198</v>
      </c>
      <c r="BT16" s="25">
        <v>14.1050126600417</v>
      </c>
      <c r="BU16" s="25">
        <v>1865.2101123806001</v>
      </c>
      <c r="BV16" s="25">
        <v>40.774668407937</v>
      </c>
      <c r="BW16" s="25">
        <v>57.055548318149</v>
      </c>
      <c r="BX16" s="25">
        <v>85.761567794881898</v>
      </c>
      <c r="BY16" s="25">
        <v>7.7000141426500704E-2</v>
      </c>
      <c r="BZ16" s="25">
        <v>426.06326021704399</v>
      </c>
      <c r="CA16" s="25">
        <v>4631.8819627474704</v>
      </c>
      <c r="CB16" s="25">
        <v>1.9251885973621701</v>
      </c>
      <c r="CC16" s="25">
        <v>17.787465488123001</v>
      </c>
      <c r="CD16" s="25">
        <v>444.81814481407002</v>
      </c>
      <c r="CE16" s="87">
        <v>0</v>
      </c>
      <c r="CF16" s="25">
        <v>219.49098143057901</v>
      </c>
      <c r="CG16" s="25">
        <v>8513.5814281541207</v>
      </c>
      <c r="CH16" s="25">
        <v>348.89613966482</v>
      </c>
      <c r="CI16" s="27"/>
      <c r="CJ16" s="54">
        <f t="shared" si="0"/>
        <v>3.9389842623113866E-3</v>
      </c>
      <c r="CK16" s="54">
        <f t="shared" si="1"/>
        <v>4.8658898312139579E-3</v>
      </c>
      <c r="CL16" s="54">
        <f t="shared" si="2"/>
        <v>3.7465438998321677E-3</v>
      </c>
      <c r="CM16" s="54">
        <f t="shared" si="3"/>
        <v>3.9489093999372079E-3</v>
      </c>
      <c r="CN16" s="54">
        <f t="shared" si="4"/>
        <v>3.7860093067731055E-3</v>
      </c>
      <c r="CO16" s="54">
        <f t="shared" si="5"/>
        <v>3.0982145407456702E-3</v>
      </c>
      <c r="CP16" s="54">
        <f t="shared" si="6"/>
        <v>2.9656744013996125E-3</v>
      </c>
      <c r="CQ16" s="54">
        <f t="shared" si="7"/>
        <v>6.198525365964355E-3</v>
      </c>
      <c r="CR16" s="54">
        <f t="shared" si="8"/>
        <v>1.413735232566455E-2</v>
      </c>
      <c r="CS16" s="54" t="str">
        <f t="shared" si="9"/>
        <v/>
      </c>
      <c r="CT16" s="54">
        <f t="shared" si="10"/>
        <v>5.1313248926843129E-2</v>
      </c>
      <c r="CU16" s="54">
        <f t="shared" si="11"/>
        <v>2.7386545903354512E-3</v>
      </c>
      <c r="CV16" s="54">
        <f t="shared" si="12"/>
        <v>2.7475491961532956E-3</v>
      </c>
      <c r="CW16" s="54">
        <f t="shared" si="13"/>
        <v>2.6632254592542136E-3</v>
      </c>
      <c r="CX16" s="54">
        <f t="shared" si="14"/>
        <v>4.1913737574266804E-3</v>
      </c>
      <c r="CY16" s="54">
        <f t="shared" si="15"/>
        <v>2.9303673833456678E-3</v>
      </c>
    </row>
    <row r="17" spans="1:103" x14ac:dyDescent="0.25">
      <c r="A17" s="27" t="s">
        <v>16</v>
      </c>
      <c r="B17" s="25">
        <v>14783.304373999999</v>
      </c>
      <c r="C17" s="25">
        <v>966.70474964000005</v>
      </c>
      <c r="D17" s="25">
        <v>6998.8905277000003</v>
      </c>
      <c r="E17" s="25">
        <v>3753.1791922000002</v>
      </c>
      <c r="F17" s="25">
        <v>3225.6922813000001</v>
      </c>
      <c r="G17" s="25">
        <v>1837.4289951999999</v>
      </c>
      <c r="H17" s="25">
        <v>9653.2753596000002</v>
      </c>
      <c r="I17" s="25">
        <v>46.467475931000003</v>
      </c>
      <c r="J17" s="25">
        <v>114.94777053999999</v>
      </c>
      <c r="K17" s="25"/>
      <c r="L17" s="25">
        <v>53.930421924000001</v>
      </c>
      <c r="M17" s="25">
        <v>18.890461141999999</v>
      </c>
      <c r="N17" s="25">
        <v>42.734152119999997</v>
      </c>
      <c r="O17" s="25">
        <v>1.7222050694</v>
      </c>
      <c r="P17" s="25">
        <v>9.4136500318999996</v>
      </c>
      <c r="Q17" s="25">
        <v>3.7781994524</v>
      </c>
      <c r="R17" s="25"/>
      <c r="S17" s="25" t="s">
        <v>16</v>
      </c>
      <c r="T17" s="87">
        <v>19.6546735945054</v>
      </c>
      <c r="U17" s="25">
        <v>2.5725939303279599</v>
      </c>
      <c r="V17" s="25">
        <v>1.72684528042954</v>
      </c>
      <c r="W17" s="25">
        <v>46.794987933485203</v>
      </c>
      <c r="X17" s="25">
        <v>46.7948986468285</v>
      </c>
      <c r="Y17" s="25">
        <v>37.571243175303799</v>
      </c>
      <c r="Z17" s="87">
        <v>4.4986855939796202</v>
      </c>
      <c r="AA17" s="25">
        <v>117.607160869206</v>
      </c>
      <c r="AB17" s="25">
        <v>9.4586138256367107</v>
      </c>
      <c r="AC17" s="25">
        <v>466.96860287975898</v>
      </c>
      <c r="AD17" s="25">
        <v>0</v>
      </c>
      <c r="AE17" s="25">
        <v>14858.7733597888</v>
      </c>
      <c r="AF17" s="25">
        <v>140.72642497517199</v>
      </c>
      <c r="AG17" s="25">
        <v>11.020376890135401</v>
      </c>
      <c r="AH17" s="25">
        <v>17.2651214717683</v>
      </c>
      <c r="AI17" s="25">
        <v>370.86764553106502</v>
      </c>
      <c r="AJ17" s="87">
        <v>1.00949201434547E-3</v>
      </c>
      <c r="AK17" s="25">
        <v>59.041669734294302</v>
      </c>
      <c r="AL17" s="25">
        <v>59.041669734294302</v>
      </c>
      <c r="AM17" s="25">
        <v>18.942240948613499</v>
      </c>
      <c r="AN17" s="25">
        <v>0</v>
      </c>
      <c r="AO17" s="25">
        <v>643.97896623445001</v>
      </c>
      <c r="AP17" s="25">
        <v>2.1939879507243099</v>
      </c>
      <c r="AQ17" s="87">
        <v>34.805333257274</v>
      </c>
      <c r="AR17" s="25">
        <v>1.3070300247907001</v>
      </c>
      <c r="AS17" s="25">
        <v>42.850865069630402</v>
      </c>
      <c r="AT17" s="25">
        <v>3.7898604860188598</v>
      </c>
      <c r="AU17" s="25">
        <v>971.30623507200698</v>
      </c>
      <c r="AV17" s="25">
        <v>0</v>
      </c>
      <c r="AW17" s="87">
        <v>9498.7451378715396</v>
      </c>
      <c r="AX17" s="25">
        <v>6323.4325583601903</v>
      </c>
      <c r="AY17" s="25">
        <v>702.60359371065397</v>
      </c>
      <c r="AZ17" s="25">
        <v>7026.0361520708502</v>
      </c>
      <c r="BA17" s="25">
        <v>4.5700563250053699E-4</v>
      </c>
      <c r="BB17" s="25">
        <v>208.82318170734101</v>
      </c>
      <c r="BC17" s="25">
        <v>3.59951146193995</v>
      </c>
      <c r="BD17" s="25">
        <v>6508.7633737968499</v>
      </c>
      <c r="BE17" s="25">
        <v>3.7415789132315802</v>
      </c>
      <c r="BF17" s="25">
        <v>180.34079221988799</v>
      </c>
      <c r="BG17" s="25">
        <v>253.54719904980701</v>
      </c>
      <c r="BH17" s="25">
        <v>2.28100226833556</v>
      </c>
      <c r="BI17" s="25">
        <v>1.6916148547429701E-2</v>
      </c>
      <c r="BJ17" s="25">
        <v>148.02834489106399</v>
      </c>
      <c r="BK17" s="25">
        <v>3768.7431016719902</v>
      </c>
      <c r="BL17" s="25">
        <v>3239.17803351059</v>
      </c>
      <c r="BM17" s="25">
        <v>529.56506816139995</v>
      </c>
      <c r="BN17" s="25">
        <v>2.6469586116392998</v>
      </c>
      <c r="BO17" s="25">
        <v>8.0285831392273799E-2</v>
      </c>
      <c r="BP17" s="25">
        <v>132.07330152063801</v>
      </c>
      <c r="BQ17" s="25">
        <v>16.485245465919299</v>
      </c>
      <c r="BR17" s="25">
        <v>831.73802664285597</v>
      </c>
      <c r="BS17" s="25">
        <v>34.065602755777398</v>
      </c>
      <c r="BT17" s="25">
        <v>11.876854923747601</v>
      </c>
      <c r="BU17" s="25">
        <v>1533.6749317945</v>
      </c>
      <c r="BV17" s="25">
        <v>28.706981477184002</v>
      </c>
      <c r="BW17" s="25">
        <v>24.761468162943601</v>
      </c>
      <c r="BX17" s="25">
        <v>59.960266309517898</v>
      </c>
      <c r="BY17" s="25">
        <v>0.25974653884268301</v>
      </c>
      <c r="BZ17" s="25">
        <v>1837.5667153791101</v>
      </c>
      <c r="CA17" s="25">
        <v>5497.6676026019604</v>
      </c>
      <c r="CB17" s="25">
        <v>35.282353690646801</v>
      </c>
      <c r="CC17" s="25">
        <v>11.9808199887329</v>
      </c>
      <c r="CD17" s="25">
        <v>557.73858847709801</v>
      </c>
      <c r="CE17" s="87">
        <v>0</v>
      </c>
      <c r="CF17" s="25">
        <v>262.49609878856398</v>
      </c>
      <c r="CG17" s="25">
        <v>9681.5682912526008</v>
      </c>
      <c r="CH17" s="25">
        <v>417.95435066703402</v>
      </c>
      <c r="CI17" s="27"/>
      <c r="CJ17" s="54">
        <f t="shared" si="0"/>
        <v>5.1050146759834712E-3</v>
      </c>
      <c r="CK17" s="54">
        <f t="shared" si="1"/>
        <v>4.7599698188309589E-3</v>
      </c>
      <c r="CL17" s="54">
        <f t="shared" si="2"/>
        <v>3.8785610752752496E-3</v>
      </c>
      <c r="CM17" s="54">
        <f t="shared" si="3"/>
        <v>4.146860215023967E-3</v>
      </c>
      <c r="CN17" s="54">
        <f t="shared" si="4"/>
        <v>4.1807311530518828E-3</v>
      </c>
      <c r="CO17" s="54">
        <f t="shared" si="5"/>
        <v>7.4952653664397238E-5</v>
      </c>
      <c r="CP17" s="54">
        <f t="shared" si="6"/>
        <v>2.9309152177518496E-3</v>
      </c>
      <c r="CQ17" s="54">
        <f t="shared" si="7"/>
        <v>7.0462771921309076E-3</v>
      </c>
      <c r="CR17" s="54">
        <f t="shared" si="8"/>
        <v>2.3135640793316467E-2</v>
      </c>
      <c r="CS17" s="54" t="str">
        <f t="shared" si="9"/>
        <v/>
      </c>
      <c r="CT17" s="54">
        <f t="shared" si="10"/>
        <v>9.4774853004064949E-2</v>
      </c>
      <c r="CU17" s="54">
        <f t="shared" si="11"/>
        <v>2.7410557224765153E-3</v>
      </c>
      <c r="CV17" s="54">
        <f t="shared" si="12"/>
        <v>2.7311399393784028E-3</v>
      </c>
      <c r="CW17" s="54">
        <f t="shared" si="13"/>
        <v>2.694342916524249E-3</v>
      </c>
      <c r="CX17" s="54">
        <f t="shared" si="14"/>
        <v>4.7764462864396361E-3</v>
      </c>
      <c r="CY17" s="54">
        <f t="shared" si="15"/>
        <v>3.0863996900567228E-3</v>
      </c>
    </row>
    <row r="18" spans="1:103" x14ac:dyDescent="0.25">
      <c r="A18" s="27" t="s">
        <v>17</v>
      </c>
      <c r="B18" s="25">
        <v>30541.725277000001</v>
      </c>
      <c r="C18" s="25">
        <v>712.97815174000004</v>
      </c>
      <c r="D18" s="25">
        <v>6087.9617226999999</v>
      </c>
      <c r="E18" s="25">
        <v>8348.4576008999993</v>
      </c>
      <c r="F18" s="25">
        <v>7517.2871324999996</v>
      </c>
      <c r="G18" s="25">
        <v>516.32509416000005</v>
      </c>
      <c r="H18" s="25">
        <v>13359.270968999999</v>
      </c>
      <c r="I18" s="25">
        <v>97.69455275</v>
      </c>
      <c r="J18" s="25">
        <v>218.36506876999999</v>
      </c>
      <c r="K18" s="25"/>
      <c r="L18" s="25">
        <v>104.40968425</v>
      </c>
      <c r="M18" s="25">
        <v>43.039289328999999</v>
      </c>
      <c r="N18" s="25">
        <v>87.106406359000005</v>
      </c>
      <c r="O18" s="25">
        <v>4.3302170621</v>
      </c>
      <c r="P18" s="25">
        <v>22.791085426999999</v>
      </c>
      <c r="Q18" s="25">
        <v>7.4480355835000003</v>
      </c>
      <c r="R18" s="25"/>
      <c r="S18" s="25" t="s">
        <v>17</v>
      </c>
      <c r="T18" s="87">
        <v>40.3195155859758</v>
      </c>
      <c r="U18" s="25">
        <v>5.7298614871523696</v>
      </c>
      <c r="V18" s="25">
        <v>4.3414652097633697</v>
      </c>
      <c r="W18" s="25">
        <v>98.236366004055</v>
      </c>
      <c r="X18" s="25">
        <v>98.236283326368806</v>
      </c>
      <c r="Y18" s="25">
        <v>58.1330885178755</v>
      </c>
      <c r="Z18" s="87">
        <v>9.2281280194674498</v>
      </c>
      <c r="AA18" s="25">
        <v>218.95826601987099</v>
      </c>
      <c r="AB18" s="25">
        <v>22.880095266595401</v>
      </c>
      <c r="AC18" s="25">
        <v>465.51886209600298</v>
      </c>
      <c r="AD18" s="25">
        <v>0</v>
      </c>
      <c r="AE18" s="25">
        <v>30694.083728677098</v>
      </c>
      <c r="AF18" s="25">
        <v>352.30037116657502</v>
      </c>
      <c r="AG18" s="25">
        <v>16.276639387056498</v>
      </c>
      <c r="AH18" s="25">
        <v>40.687512482944499</v>
      </c>
      <c r="AI18" s="25">
        <v>528.09729074150505</v>
      </c>
      <c r="AJ18" s="87">
        <v>1.0083251638949001E-3</v>
      </c>
      <c r="AK18" s="25">
        <v>105.076351048101</v>
      </c>
      <c r="AL18" s="25">
        <v>105.076351048101</v>
      </c>
      <c r="AM18" s="25">
        <v>43.1571578279138</v>
      </c>
      <c r="AN18" s="25">
        <v>0</v>
      </c>
      <c r="AO18" s="25">
        <v>865.97318955139394</v>
      </c>
      <c r="AP18" s="25">
        <v>2.8965590396398699</v>
      </c>
      <c r="AQ18" s="87">
        <v>62.584859671858098</v>
      </c>
      <c r="AR18" s="25">
        <v>2.71916594874516</v>
      </c>
      <c r="AS18" s="25">
        <v>87.347487606080506</v>
      </c>
      <c r="AT18" s="25">
        <v>7.4684688791391096</v>
      </c>
      <c r="AU18" s="25">
        <v>716.917742037621</v>
      </c>
      <c r="AV18" s="25">
        <v>0</v>
      </c>
      <c r="AW18" s="87">
        <v>13269.453249226901</v>
      </c>
      <c r="AX18" s="25">
        <v>5501.9153455579499</v>
      </c>
      <c r="AY18" s="25">
        <v>611.32404724350499</v>
      </c>
      <c r="AZ18" s="25">
        <v>6113.2393928014599</v>
      </c>
      <c r="BA18" s="25">
        <v>1.2923534516484901E-3</v>
      </c>
      <c r="BB18" s="25">
        <v>350.59670354456301</v>
      </c>
      <c r="BC18" s="25">
        <v>2.1878661316049</v>
      </c>
      <c r="BD18" s="25">
        <v>8809.1244490600002</v>
      </c>
      <c r="BE18" s="25">
        <v>9.7987512889873596</v>
      </c>
      <c r="BF18" s="25">
        <v>451.18277372311002</v>
      </c>
      <c r="BG18" s="25">
        <v>625.36373077156202</v>
      </c>
      <c r="BH18" s="25">
        <v>1.7020549211020799</v>
      </c>
      <c r="BI18" s="25">
        <v>1.68970938011541E-2</v>
      </c>
      <c r="BJ18" s="25">
        <v>441.554611308608</v>
      </c>
      <c r="BK18" s="25">
        <v>8379.2676273061497</v>
      </c>
      <c r="BL18" s="25">
        <v>7544.2081998905696</v>
      </c>
      <c r="BM18" s="25">
        <v>835.05942741557601</v>
      </c>
      <c r="BN18" s="25">
        <v>6.7527315463769799</v>
      </c>
      <c r="BO18" s="25">
        <v>9.06671143304838E-2</v>
      </c>
      <c r="BP18" s="25">
        <v>359.46123766376098</v>
      </c>
      <c r="BQ18" s="25">
        <v>38.2656509157448</v>
      </c>
      <c r="BR18" s="25">
        <v>1874.21558976393</v>
      </c>
      <c r="BS18" s="25">
        <v>86.088656525405497</v>
      </c>
      <c r="BT18" s="25">
        <v>23.605162076092501</v>
      </c>
      <c r="BU18" s="25">
        <v>3296.3461637923901</v>
      </c>
      <c r="BV18" s="25">
        <v>41.5371716025181</v>
      </c>
      <c r="BW18" s="25">
        <v>157.40496596030499</v>
      </c>
      <c r="BX18" s="25">
        <v>170.06281317482001</v>
      </c>
      <c r="BY18" s="25">
        <v>0.10787611863070901</v>
      </c>
      <c r="BZ18" s="25">
        <v>518.04662068971504</v>
      </c>
      <c r="CA18" s="25">
        <v>7414.3871936586702</v>
      </c>
      <c r="CB18" s="25">
        <v>1.6158851301095101</v>
      </c>
      <c r="CC18" s="25">
        <v>24.577992356203598</v>
      </c>
      <c r="CD18" s="25">
        <v>700.07321149156598</v>
      </c>
      <c r="CE18" s="87">
        <v>0</v>
      </c>
      <c r="CF18" s="25">
        <v>341.45468506521502</v>
      </c>
      <c r="CG18" s="25">
        <v>13399.7125269928</v>
      </c>
      <c r="CH18" s="25">
        <v>536.88138800313595</v>
      </c>
      <c r="CI18" s="27"/>
      <c r="CJ18" s="54">
        <f t="shared" si="0"/>
        <v>4.988534547255368E-3</v>
      </c>
      <c r="CK18" s="54">
        <f t="shared" si="1"/>
        <v>5.5255414040479506E-3</v>
      </c>
      <c r="CL18" s="54">
        <f t="shared" si="2"/>
        <v>4.1520744138728565E-3</v>
      </c>
      <c r="CM18" s="54">
        <f t="shared" si="3"/>
        <v>3.6905052261185316E-3</v>
      </c>
      <c r="CN18" s="54">
        <f t="shared" si="4"/>
        <v>3.5812211128906203E-3</v>
      </c>
      <c r="CO18" s="54">
        <f t="shared" si="5"/>
        <v>3.3341910923692622E-3</v>
      </c>
      <c r="CP18" s="54">
        <f t="shared" si="6"/>
        <v>3.027227914355877E-3</v>
      </c>
      <c r="CQ18" s="54">
        <f t="shared" si="7"/>
        <v>5.5451461838931064E-3</v>
      </c>
      <c r="CR18" s="54">
        <f t="shared" si="8"/>
        <v>2.7165391113713375E-3</v>
      </c>
      <c r="CS18" s="54" t="str">
        <f t="shared" si="9"/>
        <v/>
      </c>
      <c r="CT18" s="54">
        <f t="shared" si="10"/>
        <v>6.3851050109942752E-3</v>
      </c>
      <c r="CU18" s="54">
        <f t="shared" si="11"/>
        <v>2.7386255849345645E-3</v>
      </c>
      <c r="CV18" s="54">
        <f t="shared" si="12"/>
        <v>2.7676637937158141E-3</v>
      </c>
      <c r="CW18" s="54">
        <f t="shared" si="13"/>
        <v>2.5975944166444927E-3</v>
      </c>
      <c r="CX18" s="54">
        <f t="shared" si="14"/>
        <v>3.9054673319750878E-3</v>
      </c>
      <c r="CY18" s="54">
        <f t="shared" si="15"/>
        <v>2.7434476393179731E-3</v>
      </c>
    </row>
    <row r="19" spans="1:103" x14ac:dyDescent="0.25">
      <c r="A19" s="27" t="s">
        <v>18</v>
      </c>
      <c r="B19" s="25">
        <v>53431.699988</v>
      </c>
      <c r="C19" s="25">
        <v>759.07557010999994</v>
      </c>
      <c r="D19" s="25">
        <v>11852.754806999999</v>
      </c>
      <c r="E19" s="25">
        <v>22706.968504</v>
      </c>
      <c r="F19" s="25">
        <v>19535.267834999999</v>
      </c>
      <c r="G19" s="25">
        <v>2534.1678661999999</v>
      </c>
      <c r="H19" s="25">
        <v>29545.222607</v>
      </c>
      <c r="I19" s="25">
        <v>173.95565127</v>
      </c>
      <c r="J19" s="25">
        <v>226.96743093000001</v>
      </c>
      <c r="K19" s="25"/>
      <c r="L19" s="25">
        <v>124.20190937</v>
      </c>
      <c r="M19" s="25">
        <v>29.690771604999998</v>
      </c>
      <c r="N19" s="25">
        <v>91.553026447999997</v>
      </c>
      <c r="O19" s="25">
        <v>6.1012392768000003</v>
      </c>
      <c r="P19" s="25">
        <v>19.427760493000001</v>
      </c>
      <c r="Q19" s="25">
        <v>14.387511147</v>
      </c>
      <c r="R19" s="25"/>
      <c r="S19" s="25" t="s">
        <v>18</v>
      </c>
      <c r="T19" s="87">
        <v>42.360194212724799</v>
      </c>
      <c r="U19" s="25">
        <v>29.712642841185499</v>
      </c>
      <c r="V19" s="25">
        <v>6.1114651996863696</v>
      </c>
      <c r="W19" s="25">
        <v>174.54224529745099</v>
      </c>
      <c r="X19" s="25">
        <v>174.54219077465899</v>
      </c>
      <c r="Y19" s="25">
        <v>132.012901767241</v>
      </c>
      <c r="Z19" s="87">
        <v>9.6951071268872795</v>
      </c>
      <c r="AA19" s="25">
        <v>227.71363587003401</v>
      </c>
      <c r="AB19" s="25">
        <v>19.496352719666302</v>
      </c>
      <c r="AC19" s="25">
        <v>603.77980736246002</v>
      </c>
      <c r="AD19" s="25">
        <v>0</v>
      </c>
      <c r="AE19" s="25">
        <v>53578.822285200898</v>
      </c>
      <c r="AF19" s="25">
        <v>486.12218296712501</v>
      </c>
      <c r="AG19" s="25">
        <v>32.0975535165746</v>
      </c>
      <c r="AH19" s="25">
        <v>73.484505478812395</v>
      </c>
      <c r="AI19" s="25">
        <v>726.08442117673201</v>
      </c>
      <c r="AJ19" s="87">
        <v>9.9972251995403098E-4</v>
      </c>
      <c r="AK19" s="25">
        <v>125.136941845718</v>
      </c>
      <c r="AL19" s="25">
        <v>125.136941845718</v>
      </c>
      <c r="AM19" s="25">
        <v>29.772012407568401</v>
      </c>
      <c r="AN19" s="25">
        <v>0</v>
      </c>
      <c r="AO19" s="25">
        <v>2071.5056414897899</v>
      </c>
      <c r="AP19" s="25">
        <v>8.1606533840732602</v>
      </c>
      <c r="AQ19" s="87">
        <v>174.04807718327299</v>
      </c>
      <c r="AR19" s="25">
        <v>10.134936661474701</v>
      </c>
      <c r="AS19" s="25">
        <v>91.805644137896905</v>
      </c>
      <c r="AT19" s="25">
        <v>14.4056277160607</v>
      </c>
      <c r="AU19" s="25">
        <v>762.13859495251802</v>
      </c>
      <c r="AV19" s="25">
        <v>0</v>
      </c>
      <c r="AW19" s="87">
        <v>29588.1950284671</v>
      </c>
      <c r="AX19" s="25">
        <v>10686.993025568099</v>
      </c>
      <c r="AY19" s="25">
        <v>1187.4429819187901</v>
      </c>
      <c r="AZ19" s="25">
        <v>11874.4360074869</v>
      </c>
      <c r="BA19" s="25">
        <v>9.3892279265028605E-3</v>
      </c>
      <c r="BB19" s="25">
        <v>655.14854672139597</v>
      </c>
      <c r="BC19" s="25">
        <v>7.0519832183071802</v>
      </c>
      <c r="BD19" s="25">
        <v>21064.9949521751</v>
      </c>
      <c r="BE19" s="25">
        <v>85.758391117577901</v>
      </c>
      <c r="BF19" s="25">
        <v>525.80658068640798</v>
      </c>
      <c r="BG19" s="25">
        <v>1073.2737104339201</v>
      </c>
      <c r="BH19" s="25">
        <v>4.1224225718017804</v>
      </c>
      <c r="BI19" s="25">
        <v>0.94163777906380297</v>
      </c>
      <c r="BJ19" s="25">
        <v>1471.55649443057</v>
      </c>
      <c r="BK19" s="25">
        <v>22733.288111560902</v>
      </c>
      <c r="BL19" s="25">
        <v>19557.903818500501</v>
      </c>
      <c r="BM19" s="25">
        <v>3175.3842930604001</v>
      </c>
      <c r="BN19" s="25">
        <v>23.419894863781899</v>
      </c>
      <c r="BO19" s="25">
        <v>0.12536278331321599</v>
      </c>
      <c r="BP19" s="25">
        <v>2417.0953070211599</v>
      </c>
      <c r="BQ19" s="25">
        <v>57.108162568825499</v>
      </c>
      <c r="BR19" s="25">
        <v>3587.10094908976</v>
      </c>
      <c r="BS19" s="25">
        <v>88.506506357578601</v>
      </c>
      <c r="BT19" s="25">
        <v>25.2988950710163</v>
      </c>
      <c r="BU19" s="25">
        <v>7543.2966294636699</v>
      </c>
      <c r="BV19" s="25">
        <v>55.169934879399399</v>
      </c>
      <c r="BW19" s="25">
        <v>1722.81109014148</v>
      </c>
      <c r="BX19" s="25">
        <v>924.17547048286701</v>
      </c>
      <c r="BY19" s="25">
        <v>0.45433041937421698</v>
      </c>
      <c r="BZ19" s="25">
        <v>2534.9559669350701</v>
      </c>
      <c r="CA19" s="25">
        <v>18261.052739372401</v>
      </c>
      <c r="CB19" s="25">
        <v>31.3782780151788</v>
      </c>
      <c r="CC19" s="25">
        <v>25.821888730321</v>
      </c>
      <c r="CD19" s="25">
        <v>1835.5501883219699</v>
      </c>
      <c r="CE19" s="87">
        <v>0</v>
      </c>
      <c r="CF19" s="25">
        <v>738.17216729165398</v>
      </c>
      <c r="CG19" s="25">
        <v>29626.80694015</v>
      </c>
      <c r="CH19" s="25">
        <v>1041.3489463370599</v>
      </c>
      <c r="CI19" s="27"/>
      <c r="CJ19" s="54">
        <f t="shared" si="0"/>
        <v>2.7534646517692633E-3</v>
      </c>
      <c r="CK19" s="54">
        <f t="shared" si="1"/>
        <v>4.0352040865630845E-3</v>
      </c>
      <c r="CL19" s="54">
        <f t="shared" si="2"/>
        <v>1.8292119292045276E-3</v>
      </c>
      <c r="CM19" s="54">
        <f t="shared" si="3"/>
        <v>1.1590982546289617E-3</v>
      </c>
      <c r="CN19" s="54">
        <f t="shared" si="4"/>
        <v>1.1587239904613438E-3</v>
      </c>
      <c r="CO19" s="54">
        <f t="shared" si="5"/>
        <v>3.1098994884342995E-4</v>
      </c>
      <c r="CP19" s="54">
        <f t="shared" si="6"/>
        <v>2.7613375683509206E-3</v>
      </c>
      <c r="CQ19" s="54">
        <f t="shared" si="7"/>
        <v>3.3717760841733575E-3</v>
      </c>
      <c r="CR19" s="54">
        <f t="shared" si="8"/>
        <v>3.2877181407765291E-3</v>
      </c>
      <c r="CS19" s="54" t="str">
        <f t="shared" si="9"/>
        <v/>
      </c>
      <c r="CT19" s="54">
        <f t="shared" si="10"/>
        <v>7.5283260978905135E-3</v>
      </c>
      <c r="CU19" s="54">
        <f t="shared" si="11"/>
        <v>2.7362307604939782E-3</v>
      </c>
      <c r="CV19" s="54">
        <f t="shared" si="12"/>
        <v>2.7592500182436826E-3</v>
      </c>
      <c r="CW19" s="54">
        <f t="shared" si="13"/>
        <v>1.6760402964776989E-3</v>
      </c>
      <c r="CX19" s="54">
        <f t="shared" si="14"/>
        <v>3.530629621001093E-3</v>
      </c>
      <c r="CY19" s="54">
        <f t="shared" si="15"/>
        <v>1.259187143321691E-3</v>
      </c>
    </row>
    <row r="20" spans="1:103" x14ac:dyDescent="0.25">
      <c r="A20" s="27" t="s">
        <v>19</v>
      </c>
      <c r="B20" s="25">
        <v>26174.304760999999</v>
      </c>
      <c r="C20" s="25">
        <v>290.06842523</v>
      </c>
      <c r="D20" s="25">
        <v>8290.7486088999995</v>
      </c>
      <c r="E20" s="25">
        <v>10401.169019999999</v>
      </c>
      <c r="F20" s="25">
        <v>9148.0054999000004</v>
      </c>
      <c r="G20" s="25">
        <v>570.83642066000004</v>
      </c>
      <c r="H20" s="25">
        <v>2665.5098518</v>
      </c>
      <c r="I20" s="25">
        <v>66.101976656000005</v>
      </c>
      <c r="J20" s="25">
        <v>86.614783325000005</v>
      </c>
      <c r="K20" s="25"/>
      <c r="L20" s="25">
        <v>64.969320723999999</v>
      </c>
      <c r="M20" s="25">
        <v>20.043944098000001</v>
      </c>
      <c r="N20" s="25">
        <v>11.907164372</v>
      </c>
      <c r="O20" s="25">
        <v>2.8556747067999999</v>
      </c>
      <c r="P20" s="25">
        <v>11.860138615</v>
      </c>
      <c r="Q20" s="25">
        <v>5.4172886864000001</v>
      </c>
      <c r="R20" s="25"/>
      <c r="S20" s="25" t="s">
        <v>19</v>
      </c>
      <c r="T20" s="87">
        <v>5.4722930687883702</v>
      </c>
      <c r="U20" s="25">
        <v>16.4636868159829</v>
      </c>
      <c r="V20" s="25">
        <v>2.8605526010654101</v>
      </c>
      <c r="W20" s="25">
        <v>66.293621176752794</v>
      </c>
      <c r="X20" s="25">
        <v>66.293610639305399</v>
      </c>
      <c r="Y20" s="25">
        <v>50.409065020916302</v>
      </c>
      <c r="Z20" s="87">
        <v>1.25272075929755</v>
      </c>
      <c r="AA20" s="25">
        <v>86.833807664379606</v>
      </c>
      <c r="AB20" s="25">
        <v>11.8956962228088</v>
      </c>
      <c r="AC20" s="25">
        <v>375.582744237106</v>
      </c>
      <c r="AD20" s="25">
        <v>0</v>
      </c>
      <c r="AE20" s="25">
        <v>26236.094816382501</v>
      </c>
      <c r="AF20" s="25">
        <v>225.77669924909401</v>
      </c>
      <c r="AG20" s="25">
        <v>11.7489143621819</v>
      </c>
      <c r="AH20" s="25">
        <v>32.941102037060801</v>
      </c>
      <c r="AI20" s="25">
        <v>73.699535993517998</v>
      </c>
      <c r="AJ20" s="87">
        <v>7.33034244465019E-4</v>
      </c>
      <c r="AK20" s="25">
        <v>65.212649380750193</v>
      </c>
      <c r="AL20" s="25">
        <v>65.212649380750193</v>
      </c>
      <c r="AM20" s="25">
        <v>20.098759503430902</v>
      </c>
      <c r="AN20" s="25">
        <v>0</v>
      </c>
      <c r="AO20" s="25">
        <v>129.003590777878</v>
      </c>
      <c r="AP20" s="25">
        <v>0.91159423400938</v>
      </c>
      <c r="AQ20" s="87">
        <v>62.212238458140398</v>
      </c>
      <c r="AR20" s="25">
        <v>4.0775902780601498</v>
      </c>
      <c r="AS20" s="25">
        <v>11.940037420502099</v>
      </c>
      <c r="AT20" s="25">
        <v>5.4224157578494996</v>
      </c>
      <c r="AU20" s="25">
        <v>290.86955006972102</v>
      </c>
      <c r="AV20" s="25">
        <v>0</v>
      </c>
      <c r="AW20" s="87">
        <v>2676.9052267178099</v>
      </c>
      <c r="AX20" s="25">
        <v>7475.7252675033096</v>
      </c>
      <c r="AY20" s="25">
        <v>830.63594905118498</v>
      </c>
      <c r="AZ20" s="25">
        <v>8306.3612165545001</v>
      </c>
      <c r="BA20" s="25">
        <v>4.1691685630824999E-3</v>
      </c>
      <c r="BB20" s="25">
        <v>125.515745036734</v>
      </c>
      <c r="BC20" s="25">
        <v>1.0937284148216699</v>
      </c>
      <c r="BD20" s="25">
        <v>1487.9955294961801</v>
      </c>
      <c r="BE20" s="25">
        <v>37.756980770184697</v>
      </c>
      <c r="BF20" s="25">
        <v>272.165491382683</v>
      </c>
      <c r="BG20" s="25">
        <v>552.54395817832005</v>
      </c>
      <c r="BH20" s="25">
        <v>0.99951483765714799</v>
      </c>
      <c r="BI20" s="25">
        <v>1.22839167314274E-2</v>
      </c>
      <c r="BJ20" s="25">
        <v>694.32085947188204</v>
      </c>
      <c r="BK20" s="25">
        <v>10413.0612474791</v>
      </c>
      <c r="BL20" s="25">
        <v>9158.4960184465108</v>
      </c>
      <c r="BM20" s="25">
        <v>1254.56522903266</v>
      </c>
      <c r="BN20" s="25">
        <v>10.705514068244</v>
      </c>
      <c r="BO20" s="25">
        <v>3.1473164238826602E-2</v>
      </c>
      <c r="BP20" s="25">
        <v>1121.8554139453299</v>
      </c>
      <c r="BQ20" s="25">
        <v>27.5445566560293</v>
      </c>
      <c r="BR20" s="25">
        <v>1683.2460275467499</v>
      </c>
      <c r="BS20" s="25">
        <v>47.468087876232403</v>
      </c>
      <c r="BT20" s="25">
        <v>11.663069903051699</v>
      </c>
      <c r="BU20" s="25">
        <v>3448.0917062120702</v>
      </c>
      <c r="BV20" s="25">
        <v>38.022870531659997</v>
      </c>
      <c r="BW20" s="25">
        <v>779.86725772582201</v>
      </c>
      <c r="BX20" s="25">
        <v>469.08044830988098</v>
      </c>
      <c r="BY20" s="25">
        <v>4.9646066568560798E-2</v>
      </c>
      <c r="BZ20" s="25">
        <v>571.390123425762</v>
      </c>
      <c r="CA20" s="25">
        <v>1103.3878531222699</v>
      </c>
      <c r="CB20" s="25">
        <v>1.09736929001251</v>
      </c>
      <c r="CC20" s="25">
        <v>3.3355801827529299</v>
      </c>
      <c r="CD20" s="25">
        <v>68.024559383569994</v>
      </c>
      <c r="CE20" s="87">
        <v>0</v>
      </c>
      <c r="CF20" s="25">
        <v>37.873604057937399</v>
      </c>
      <c r="CG20" s="25">
        <v>2672.7948675297698</v>
      </c>
      <c r="CH20" s="25">
        <v>60.574445800222598</v>
      </c>
      <c r="CI20" s="27"/>
      <c r="CJ20" s="54">
        <f t="shared" si="0"/>
        <v>2.3607142939120161E-3</v>
      </c>
      <c r="CK20" s="54">
        <f t="shared" si="1"/>
        <v>2.7618477918987128E-3</v>
      </c>
      <c r="CL20" s="54">
        <f t="shared" si="2"/>
        <v>1.8831360581529027E-3</v>
      </c>
      <c r="CM20" s="54">
        <f t="shared" si="3"/>
        <v>1.1433548917658351E-3</v>
      </c>
      <c r="CN20" s="54">
        <f t="shared" si="4"/>
        <v>1.146754726658735E-3</v>
      </c>
      <c r="CO20" s="54">
        <f t="shared" si="5"/>
        <v>9.6998500046959954E-4</v>
      </c>
      <c r="CP20" s="54">
        <f t="shared" si="6"/>
        <v>2.7330665181561115E-3</v>
      </c>
      <c r="CQ20" s="54">
        <f t="shared" si="7"/>
        <v>2.8990658524883843E-3</v>
      </c>
      <c r="CR20" s="54">
        <f t="shared" si="8"/>
        <v>2.528717742764162E-3</v>
      </c>
      <c r="CS20" s="54" t="str">
        <f t="shared" si="9"/>
        <v/>
      </c>
      <c r="CT20" s="54">
        <f t="shared" si="10"/>
        <v>3.7452855292098956E-3</v>
      </c>
      <c r="CU20" s="54">
        <f t="shared" si="11"/>
        <v>2.7347614403080696E-3</v>
      </c>
      <c r="CV20" s="54">
        <f t="shared" si="12"/>
        <v>2.7607789289782981E-3</v>
      </c>
      <c r="CW20" s="54">
        <f t="shared" si="13"/>
        <v>1.7081407254806826E-3</v>
      </c>
      <c r="CX20" s="54">
        <f t="shared" si="14"/>
        <v>2.9980769165571489E-3</v>
      </c>
      <c r="CY20" s="54">
        <f t="shared" si="15"/>
        <v>9.4642758514438174E-4</v>
      </c>
    </row>
    <row r="21" spans="1:103" x14ac:dyDescent="0.25">
      <c r="A21" s="27" t="s">
        <v>20</v>
      </c>
      <c r="B21" s="25">
        <v>32402.29321</v>
      </c>
      <c r="C21" s="25">
        <v>1271.0297671999999</v>
      </c>
      <c r="D21" s="25">
        <v>13426.217414000001</v>
      </c>
      <c r="E21" s="25">
        <v>7422.2010819999996</v>
      </c>
      <c r="F21" s="25">
        <v>6767.9096014999996</v>
      </c>
      <c r="G21" s="25">
        <v>4229.0683528999998</v>
      </c>
      <c r="H21" s="25">
        <v>9367.1727537000006</v>
      </c>
      <c r="I21" s="25">
        <v>58.070441598999999</v>
      </c>
      <c r="J21" s="25">
        <v>55.181439201000003</v>
      </c>
      <c r="K21" s="25"/>
      <c r="L21" s="25">
        <v>70.160006138</v>
      </c>
      <c r="M21" s="25">
        <v>9.1032393274000007</v>
      </c>
      <c r="N21" s="25">
        <v>0.92655038980000004</v>
      </c>
      <c r="O21" s="25">
        <v>0.87032559970000001</v>
      </c>
      <c r="P21" s="25">
        <v>6.2222452116999998</v>
      </c>
      <c r="Q21" s="25">
        <v>2.3177971511000002</v>
      </c>
      <c r="R21" s="25"/>
      <c r="S21" s="25" t="s">
        <v>20</v>
      </c>
      <c r="T21" s="87">
        <v>44.178030070326599</v>
      </c>
      <c r="U21" s="25">
        <v>13.452150392507299</v>
      </c>
      <c r="V21" s="25">
        <v>0.87167001430442503</v>
      </c>
      <c r="W21" s="25">
        <v>64.733331194458898</v>
      </c>
      <c r="X21" s="25">
        <v>64.706894292895697</v>
      </c>
      <c r="Y21" s="25">
        <v>88.9181110357313</v>
      </c>
      <c r="Z21" s="87">
        <v>0.16007765084766501</v>
      </c>
      <c r="AA21" s="25">
        <v>77.1327376398512</v>
      </c>
      <c r="AB21" s="25">
        <v>6.2719583832563304</v>
      </c>
      <c r="AC21" s="25">
        <v>17966.254243765001</v>
      </c>
      <c r="AD21" s="25">
        <v>0</v>
      </c>
      <c r="AE21" s="25">
        <v>32542.626121904501</v>
      </c>
      <c r="AF21" s="25">
        <v>352.12180303017499</v>
      </c>
      <c r="AG21" s="25">
        <v>143.89771346177</v>
      </c>
      <c r="AH21" s="25">
        <v>46.784682030317903</v>
      </c>
      <c r="AI21" s="25">
        <v>1276.32633028903</v>
      </c>
      <c r="AJ21" s="87">
        <v>33.670010593450598</v>
      </c>
      <c r="AK21" s="25">
        <v>96.904463336902396</v>
      </c>
      <c r="AL21" s="25">
        <v>96.904463336902396</v>
      </c>
      <c r="AM21" s="25">
        <v>9.1328323977689099</v>
      </c>
      <c r="AN21" s="25">
        <v>0</v>
      </c>
      <c r="AO21" s="25">
        <v>501.854367101197</v>
      </c>
      <c r="AP21" s="25">
        <v>3.1605770731732798</v>
      </c>
      <c r="AQ21" s="87">
        <v>61.716112545989702</v>
      </c>
      <c r="AR21" s="25">
        <v>13.5241302532338</v>
      </c>
      <c r="AS21" s="25">
        <v>24.688408092487801</v>
      </c>
      <c r="AT21" s="25">
        <v>2.40496181281486</v>
      </c>
      <c r="AU21" s="25">
        <v>1278.09991220754</v>
      </c>
      <c r="AV21" s="25">
        <v>0</v>
      </c>
      <c r="AW21" s="87">
        <v>9296.3847823762499</v>
      </c>
      <c r="AX21" s="25">
        <v>12126.309038443</v>
      </c>
      <c r="AY21" s="25">
        <v>1347.3676977110499</v>
      </c>
      <c r="AZ21" s="25">
        <v>13473.676736154101</v>
      </c>
      <c r="BA21" s="25">
        <v>3.53396755257086E-3</v>
      </c>
      <c r="BB21" s="25">
        <v>278.76286471061502</v>
      </c>
      <c r="BC21" s="25">
        <v>2.9345107833572999</v>
      </c>
      <c r="BD21" s="25">
        <v>5080.9174970717104</v>
      </c>
      <c r="BE21" s="25">
        <v>17.497434948770099</v>
      </c>
      <c r="BF21" s="25">
        <v>228.39089347817699</v>
      </c>
      <c r="BG21" s="25">
        <v>416.09378065113498</v>
      </c>
      <c r="BH21" s="25">
        <v>3.4078438642614199</v>
      </c>
      <c r="BI21" s="25">
        <v>0.39904253575621201</v>
      </c>
      <c r="BJ21" s="25">
        <v>352.307797637747</v>
      </c>
      <c r="BK21" s="25">
        <v>7447.2014124985499</v>
      </c>
      <c r="BL21" s="25">
        <v>6789.6931647872198</v>
      </c>
      <c r="BM21" s="25">
        <v>657.50824771132602</v>
      </c>
      <c r="BN21" s="25">
        <v>6.4437402834041499</v>
      </c>
      <c r="BO21" s="25">
        <v>0.180211529180927</v>
      </c>
      <c r="BP21" s="25">
        <v>571.50700320221301</v>
      </c>
      <c r="BQ21" s="25">
        <v>27.978860287592902</v>
      </c>
      <c r="BR21" s="25">
        <v>1504.3297058483099</v>
      </c>
      <c r="BS21" s="25">
        <v>43.182732657616697</v>
      </c>
      <c r="BT21" s="25">
        <v>17.691180200289899</v>
      </c>
      <c r="BU21" s="25">
        <v>3061.75041518543</v>
      </c>
      <c r="BV21" s="25">
        <v>71.495137397307005</v>
      </c>
      <c r="BW21" s="25">
        <v>304.04084117351999</v>
      </c>
      <c r="BX21" s="25">
        <v>231.31291886439899</v>
      </c>
      <c r="BY21" s="25">
        <v>0.24425165605692301</v>
      </c>
      <c r="BZ21" s="25">
        <v>4248.7512551023201</v>
      </c>
      <c r="CA21" s="25">
        <v>3901.3965460477998</v>
      </c>
      <c r="CB21" s="25">
        <v>60.966957266048098</v>
      </c>
      <c r="CC21" s="25">
        <v>2.68075993703996</v>
      </c>
      <c r="CD21" s="25">
        <v>448.56680801325399</v>
      </c>
      <c r="CE21" s="87">
        <v>0</v>
      </c>
      <c r="CF21" s="25">
        <v>217.81525953914499</v>
      </c>
      <c r="CG21" s="25">
        <v>9383.9812787909796</v>
      </c>
      <c r="CH21" s="25">
        <v>372.120170808512</v>
      </c>
      <c r="CI21" s="27"/>
      <c r="CJ21" s="54">
        <f t="shared" si="0"/>
        <v>4.3309561763113583E-3</v>
      </c>
      <c r="CK21" s="54">
        <f t="shared" si="1"/>
        <v>5.5625329870245049E-3</v>
      </c>
      <c r="CL21" s="54">
        <f t="shared" si="2"/>
        <v>3.5348244923110207E-3</v>
      </c>
      <c r="CM21" s="54">
        <f t="shared" si="3"/>
        <v>3.368317595056809E-3</v>
      </c>
      <c r="CN21" s="54">
        <f t="shared" si="4"/>
        <v>3.2186545875837677E-3</v>
      </c>
      <c r="CO21" s="54">
        <f t="shared" si="5"/>
        <v>4.6541934440059666E-3</v>
      </c>
      <c r="CP21" s="54">
        <f t="shared" si="6"/>
        <v>1.7944075051183014E-3</v>
      </c>
      <c r="CQ21" s="54">
        <f t="shared" si="7"/>
        <v>0.11428280052910741</v>
      </c>
      <c r="CR21" s="54">
        <f t="shared" si="8"/>
        <v>0.39780220952362172</v>
      </c>
      <c r="CS21" s="54" t="str">
        <f t="shared" si="9"/>
        <v/>
      </c>
      <c r="CT21" s="54">
        <f t="shared" si="10"/>
        <v>0.38119234405849184</v>
      </c>
      <c r="CU21" s="54">
        <f t="shared" si="11"/>
        <v>3.2508285572407638E-3</v>
      </c>
      <c r="CV21" s="54">
        <f t="shared" si="12"/>
        <v>25.645510448510958</v>
      </c>
      <c r="CW21" s="54">
        <f t="shared" si="13"/>
        <v>1.544726025396063E-3</v>
      </c>
      <c r="CX21" s="54">
        <f t="shared" si="14"/>
        <v>7.9895873378394711E-3</v>
      </c>
      <c r="CY21" s="54">
        <f t="shared" si="15"/>
        <v>3.7606682566458612E-2</v>
      </c>
    </row>
    <row r="22" spans="1:103" x14ac:dyDescent="0.25">
      <c r="A22" s="27" t="s">
        <v>129</v>
      </c>
      <c r="B22" s="25">
        <v>35894.147040999997</v>
      </c>
      <c r="C22" s="25">
        <v>10393.982736</v>
      </c>
      <c r="D22" s="25">
        <v>21560.662325000001</v>
      </c>
      <c r="E22" s="25">
        <v>9561.9972892000005</v>
      </c>
      <c r="F22" s="25">
        <v>8625.2695392000005</v>
      </c>
      <c r="G22" s="25">
        <v>613.78139538999994</v>
      </c>
      <c r="H22" s="25">
        <v>14212.227606</v>
      </c>
      <c r="I22" s="25">
        <v>272.75766812000001</v>
      </c>
      <c r="J22" s="25">
        <v>127.22020990999999</v>
      </c>
      <c r="K22" s="25"/>
      <c r="L22" s="25">
        <v>262.02556047000002</v>
      </c>
      <c r="M22" s="25">
        <v>16.396567366999999</v>
      </c>
      <c r="N22" s="25">
        <v>1.7155614642999999</v>
      </c>
      <c r="O22" s="25">
        <v>1.5991225390999999</v>
      </c>
      <c r="P22" s="25">
        <v>11.397178615</v>
      </c>
      <c r="Q22" s="25">
        <v>8.0196596091999997</v>
      </c>
      <c r="R22" s="25"/>
      <c r="S22" s="25" t="s">
        <v>129</v>
      </c>
      <c r="T22" s="87">
        <v>60.272792112748398</v>
      </c>
      <c r="U22" s="25">
        <v>24.6517990964728</v>
      </c>
      <c r="V22" s="25">
        <v>1.6025447092782099</v>
      </c>
      <c r="W22" s="25">
        <v>279.897340094448</v>
      </c>
      <c r="X22" s="25">
        <v>279.78549528805502</v>
      </c>
      <c r="Y22" s="25">
        <v>398.26186810942602</v>
      </c>
      <c r="Z22" s="87">
        <v>14.1529917342983</v>
      </c>
      <c r="AA22" s="25">
        <v>161.80028458348201</v>
      </c>
      <c r="AB22" s="25">
        <v>11.5850425258302</v>
      </c>
      <c r="AC22" s="25">
        <v>122098.47185616101</v>
      </c>
      <c r="AD22" s="25">
        <v>0</v>
      </c>
      <c r="AE22" s="25">
        <v>36053.753944785203</v>
      </c>
      <c r="AF22" s="25">
        <v>371.60681030389702</v>
      </c>
      <c r="AG22" s="25">
        <v>818.74125396058105</v>
      </c>
      <c r="AH22" s="25">
        <v>54.888011754039503</v>
      </c>
      <c r="AI22" s="25">
        <v>1090.4068515952399</v>
      </c>
      <c r="AJ22" s="87">
        <v>0.81088493191024902</v>
      </c>
      <c r="AK22" s="25">
        <v>272.648119228349</v>
      </c>
      <c r="AL22" s="25">
        <v>272.648119228349</v>
      </c>
      <c r="AM22" s="25">
        <v>16.4413470935961</v>
      </c>
      <c r="AN22" s="25">
        <v>0</v>
      </c>
      <c r="AO22" s="25">
        <v>641.75309960214304</v>
      </c>
      <c r="AP22" s="25">
        <v>3.1335974521071202</v>
      </c>
      <c r="AQ22" s="87">
        <v>248.11233050664001</v>
      </c>
      <c r="AR22" s="25">
        <v>19.537008709500199</v>
      </c>
      <c r="AS22" s="25">
        <v>132.056182398376</v>
      </c>
      <c r="AT22" s="25">
        <v>13.5628409639559</v>
      </c>
      <c r="AU22" s="25">
        <v>10422.285689357701</v>
      </c>
      <c r="AV22" s="25">
        <v>0</v>
      </c>
      <c r="AW22" s="87">
        <v>14932.143677419701</v>
      </c>
      <c r="AX22" s="25">
        <v>19465.852979381201</v>
      </c>
      <c r="AY22" s="25">
        <v>2162.87280997371</v>
      </c>
      <c r="AZ22" s="25">
        <v>21628.725789354899</v>
      </c>
      <c r="BA22" s="25">
        <v>1.18725884529836E-2</v>
      </c>
      <c r="BB22" s="25">
        <v>329.85979680109301</v>
      </c>
      <c r="BC22" s="25">
        <v>2.3961855277589401</v>
      </c>
      <c r="BD22" s="25">
        <v>7728.0004029431702</v>
      </c>
      <c r="BE22" s="25">
        <v>15.781463203205499</v>
      </c>
      <c r="BF22" s="25">
        <v>284.763278824054</v>
      </c>
      <c r="BG22" s="25">
        <v>575.91633150900805</v>
      </c>
      <c r="BH22" s="25">
        <v>3.6936571713597499</v>
      </c>
      <c r="BI22" s="25">
        <v>1.7738039504621399</v>
      </c>
      <c r="BJ22" s="25">
        <v>377.72880074075198</v>
      </c>
      <c r="BK22" s="25">
        <v>9595.6548343044706</v>
      </c>
      <c r="BL22" s="25">
        <v>8654.4047466156298</v>
      </c>
      <c r="BM22" s="25">
        <v>941.25008768883902</v>
      </c>
      <c r="BN22" s="25">
        <v>7.3422346897270101</v>
      </c>
      <c r="BO22" s="25">
        <v>0.173290912658388</v>
      </c>
      <c r="BP22" s="25">
        <v>881.20443933706997</v>
      </c>
      <c r="BQ22" s="25">
        <v>30.676358835298199</v>
      </c>
      <c r="BR22" s="25">
        <v>1871.3937151738601</v>
      </c>
      <c r="BS22" s="25">
        <v>51.084472241053298</v>
      </c>
      <c r="BT22" s="25">
        <v>23.5367387467826</v>
      </c>
      <c r="BU22" s="25">
        <v>3878.4173554456902</v>
      </c>
      <c r="BV22" s="25">
        <v>110.216445434666</v>
      </c>
      <c r="BW22" s="25">
        <v>279.930099924491</v>
      </c>
      <c r="BX22" s="25">
        <v>368.45376907686898</v>
      </c>
      <c r="BY22" s="25">
        <v>0.138751305522026</v>
      </c>
      <c r="BZ22" s="25">
        <v>615.57467762363694</v>
      </c>
      <c r="CA22" s="25">
        <v>6561.6596289232803</v>
      </c>
      <c r="CB22" s="25">
        <v>2.80862008311425</v>
      </c>
      <c r="CC22" s="25">
        <v>36.494509391845</v>
      </c>
      <c r="CD22" s="25">
        <v>1013.98502103747</v>
      </c>
      <c r="CE22" s="87">
        <v>0</v>
      </c>
      <c r="CF22" s="25">
        <v>378.318252723093</v>
      </c>
      <c r="CG22" s="25">
        <v>14266.0752546613</v>
      </c>
      <c r="CH22" s="25">
        <v>412.46358198066002</v>
      </c>
      <c r="CI22" s="27"/>
      <c r="CJ22" s="54">
        <f t="shared" si="0"/>
        <v>4.4465997089412962E-3</v>
      </c>
      <c r="CK22" s="54">
        <f t="shared" si="1"/>
        <v>2.723013312276582E-3</v>
      </c>
      <c r="CL22" s="54">
        <f t="shared" si="2"/>
        <v>3.1568355057431342E-3</v>
      </c>
      <c r="CM22" s="54">
        <f t="shared" si="3"/>
        <v>3.5199283252762758E-3</v>
      </c>
      <c r="CN22" s="54">
        <f t="shared" si="4"/>
        <v>3.377889500521238E-3</v>
      </c>
      <c r="CO22" s="54">
        <f t="shared" si="5"/>
        <v>2.9216953252510038E-3</v>
      </c>
      <c r="CP22" s="54">
        <f t="shared" si="6"/>
        <v>3.788825380095021E-3</v>
      </c>
      <c r="CQ22" s="54">
        <f t="shared" si="7"/>
        <v>2.5765828020509078E-2</v>
      </c>
      <c r="CR22" s="54">
        <f t="shared" si="8"/>
        <v>0.27181274655925475</v>
      </c>
      <c r="CS22" s="54" t="str">
        <f t="shared" si="9"/>
        <v/>
      </c>
      <c r="CT22" s="54">
        <f t="shared" si="10"/>
        <v>4.0540162338724171E-2</v>
      </c>
      <c r="CU22" s="54">
        <f t="shared" si="11"/>
        <v>2.7310427599757958E-3</v>
      </c>
      <c r="CV22" s="54">
        <f t="shared" si="12"/>
        <v>75.975488868455571</v>
      </c>
      <c r="CW22" s="54">
        <f t="shared" si="13"/>
        <v>2.1400299817774015E-3</v>
      </c>
      <c r="CX22" s="54">
        <f t="shared" si="14"/>
        <v>1.6483369891470347E-2</v>
      </c>
      <c r="CY22" s="54">
        <f t="shared" si="15"/>
        <v>0.69119908136710295</v>
      </c>
    </row>
    <row r="23" spans="1:103" x14ac:dyDescent="0.25">
      <c r="A23" s="27" t="s">
        <v>22</v>
      </c>
      <c r="B23" s="25">
        <v>75511.673603000003</v>
      </c>
      <c r="C23" s="25">
        <v>4205.8224572999998</v>
      </c>
      <c r="D23" s="25">
        <v>37786.574864000002</v>
      </c>
      <c r="E23" s="25">
        <v>22594.04711</v>
      </c>
      <c r="F23" s="25">
        <v>18975.281464</v>
      </c>
      <c r="G23" s="25">
        <v>6348.9413660999999</v>
      </c>
      <c r="H23" s="25">
        <v>20347.759470000001</v>
      </c>
      <c r="I23" s="25">
        <v>186.09809138</v>
      </c>
      <c r="J23" s="25">
        <v>337.90410047</v>
      </c>
      <c r="K23" s="25"/>
      <c r="L23" s="25">
        <v>211.69926846999999</v>
      </c>
      <c r="M23" s="25">
        <v>206.99545828000001</v>
      </c>
      <c r="N23" s="25">
        <v>172.03874160999999</v>
      </c>
      <c r="O23" s="25">
        <v>7.1131874164999997</v>
      </c>
      <c r="P23" s="25">
        <v>34.355865721000001</v>
      </c>
      <c r="Q23" s="25">
        <v>17.542604492999999</v>
      </c>
      <c r="R23" s="25"/>
      <c r="S23" s="25" t="s">
        <v>22</v>
      </c>
      <c r="T23" s="87">
        <v>79.364572874843503</v>
      </c>
      <c r="U23" s="25">
        <v>22.8535859790404</v>
      </c>
      <c r="V23" s="25">
        <v>7.1288096969487604</v>
      </c>
      <c r="W23" s="25">
        <v>187.15550047593999</v>
      </c>
      <c r="X23" s="25">
        <v>187.15515526528</v>
      </c>
      <c r="Y23" s="25">
        <v>156.47398923007901</v>
      </c>
      <c r="Z23" s="87">
        <v>18.1653590660441</v>
      </c>
      <c r="AA23" s="25">
        <v>338.79021578961101</v>
      </c>
      <c r="AB23" s="25">
        <v>34.505140135080197</v>
      </c>
      <c r="AC23" s="25">
        <v>2249.8986363568301</v>
      </c>
      <c r="AD23" s="25">
        <v>0</v>
      </c>
      <c r="AE23" s="25">
        <v>75802.178870682299</v>
      </c>
      <c r="AF23" s="25">
        <v>624.53045002131296</v>
      </c>
      <c r="AG23" s="25">
        <v>42.911715928281097</v>
      </c>
      <c r="AH23" s="25">
        <v>84.270240086704703</v>
      </c>
      <c r="AI23" s="25">
        <v>879.76473705780302</v>
      </c>
      <c r="AJ23" s="87">
        <v>4.0725362805089302E-3</v>
      </c>
      <c r="AK23" s="25">
        <v>213.06117573211199</v>
      </c>
      <c r="AL23" s="25">
        <v>213.06117573211199</v>
      </c>
      <c r="AM23" s="25">
        <v>207.14859625697</v>
      </c>
      <c r="AN23" s="25">
        <v>0</v>
      </c>
      <c r="AO23" s="25">
        <v>1147.10153747042</v>
      </c>
      <c r="AP23" s="25">
        <v>4.4872072642479797</v>
      </c>
      <c r="AQ23" s="87">
        <v>171.580337005834</v>
      </c>
      <c r="AR23" s="25">
        <v>8.9726328659918195</v>
      </c>
      <c r="AS23" s="25">
        <v>172.511041774999</v>
      </c>
      <c r="AT23" s="25">
        <v>17.458219312943701</v>
      </c>
      <c r="AU23" s="25">
        <v>4229.42481532279</v>
      </c>
      <c r="AV23" s="25">
        <v>0</v>
      </c>
      <c r="AW23" s="87">
        <v>19452.657591781099</v>
      </c>
      <c r="AX23" s="25">
        <v>34129.459219281598</v>
      </c>
      <c r="AY23" s="25">
        <v>3792.1629292040702</v>
      </c>
      <c r="AZ23" s="25">
        <v>37921.6221484856</v>
      </c>
      <c r="BA23" s="25">
        <v>6.4419342396279597E-3</v>
      </c>
      <c r="BB23" s="25">
        <v>539.03113807271905</v>
      </c>
      <c r="BC23" s="25">
        <v>21.481830836158</v>
      </c>
      <c r="BD23" s="25">
        <v>12284.9645069627</v>
      </c>
      <c r="BE23" s="25">
        <v>64.337112219668498</v>
      </c>
      <c r="BF23" s="25">
        <v>747.67127476755002</v>
      </c>
      <c r="BG23" s="25">
        <v>1246.27670122411</v>
      </c>
      <c r="BH23" s="25">
        <v>12.6272711911021</v>
      </c>
      <c r="BI23" s="25">
        <v>0.29259784339467598</v>
      </c>
      <c r="BJ23" s="25">
        <v>1215.69241280444</v>
      </c>
      <c r="BK23" s="25">
        <v>22645.869917459</v>
      </c>
      <c r="BL23" s="25">
        <v>19020.280064231702</v>
      </c>
      <c r="BM23" s="25">
        <v>3625.58985322729</v>
      </c>
      <c r="BN23" s="25">
        <v>19.6742717725711</v>
      </c>
      <c r="BO23" s="25">
        <v>0.29226230524093699</v>
      </c>
      <c r="BP23" s="25">
        <v>1753.3597250615901</v>
      </c>
      <c r="BQ23" s="25">
        <v>72.945217828777999</v>
      </c>
      <c r="BR23" s="25">
        <v>4022.7346066127602</v>
      </c>
      <c r="BS23" s="25">
        <v>138.11250965348799</v>
      </c>
      <c r="BT23" s="25">
        <v>44.539369331503401</v>
      </c>
      <c r="BU23" s="25">
        <v>7889.1095960581297</v>
      </c>
      <c r="BV23" s="25">
        <v>158.87701827076199</v>
      </c>
      <c r="BW23" s="25">
        <v>1071.8629388603199</v>
      </c>
      <c r="BX23" s="25">
        <v>697.77412262107498</v>
      </c>
      <c r="BY23" s="25">
        <v>1.4962432398022401</v>
      </c>
      <c r="BZ23" s="25">
        <v>6352.0259284004896</v>
      </c>
      <c r="CA23" s="25">
        <v>10224.659867595999</v>
      </c>
      <c r="CB23" s="25">
        <v>100.998543231865</v>
      </c>
      <c r="CC23" s="25">
        <v>48.378302543131802</v>
      </c>
      <c r="CD23" s="25">
        <v>936.38219042320702</v>
      </c>
      <c r="CE23" s="87">
        <v>0</v>
      </c>
      <c r="CF23" s="25">
        <v>497.95042762486099</v>
      </c>
      <c r="CG23" s="25">
        <v>20409.1301021291</v>
      </c>
      <c r="CH23" s="25">
        <v>760.34968578622795</v>
      </c>
      <c r="CI23" s="27"/>
      <c r="CJ23" s="54">
        <f t="shared" si="0"/>
        <v>3.8471570529560427E-3</v>
      </c>
      <c r="CK23" s="54">
        <f t="shared" si="1"/>
        <v>5.6118293775867453E-3</v>
      </c>
      <c r="CL23" s="54">
        <f t="shared" si="2"/>
        <v>3.5739488157276668E-3</v>
      </c>
      <c r="CM23" s="54">
        <f t="shared" si="3"/>
        <v>2.2936487299818069E-3</v>
      </c>
      <c r="CN23" s="54">
        <f t="shared" si="4"/>
        <v>2.3714325564589611E-3</v>
      </c>
      <c r="CO23" s="54">
        <f t="shared" si="5"/>
        <v>4.8583883873297613E-4</v>
      </c>
      <c r="CP23" s="54">
        <f t="shared" si="6"/>
        <v>3.0160879491219605E-3</v>
      </c>
      <c r="CQ23" s="54">
        <f t="shared" si="7"/>
        <v>5.6801436137329693E-3</v>
      </c>
      <c r="CR23" s="54">
        <f t="shared" si="8"/>
        <v>2.6223869979040983E-3</v>
      </c>
      <c r="CS23" s="54" t="str">
        <f t="shared" si="9"/>
        <v/>
      </c>
      <c r="CT23" s="54">
        <f t="shared" si="10"/>
        <v>6.4332166660509499E-3</v>
      </c>
      <c r="CU23" s="54">
        <f t="shared" si="11"/>
        <v>7.398132221956245E-4</v>
      </c>
      <c r="CV23" s="54">
        <f t="shared" si="12"/>
        <v>2.7453128323252007E-3</v>
      </c>
      <c r="CW23" s="54">
        <f t="shared" si="13"/>
        <v>2.1962419284106997E-3</v>
      </c>
      <c r="CX23" s="54">
        <f t="shared" si="14"/>
        <v>4.3449469529435302E-3</v>
      </c>
      <c r="CY23" s="54">
        <f t="shared" si="15"/>
        <v>-4.8102994107841928E-3</v>
      </c>
    </row>
    <row r="24" spans="1:103" x14ac:dyDescent="0.25">
      <c r="A24" s="27" t="s">
        <v>23</v>
      </c>
      <c r="B24" s="25">
        <v>31787.530724</v>
      </c>
      <c r="C24" s="25">
        <v>1625.990832</v>
      </c>
      <c r="D24" s="25">
        <v>19458.358178999999</v>
      </c>
      <c r="E24" s="25">
        <v>7311.7918467999998</v>
      </c>
      <c r="F24" s="25">
        <v>6180.4961571000003</v>
      </c>
      <c r="G24" s="25">
        <v>2622.5067730000001</v>
      </c>
      <c r="H24" s="25">
        <v>13066.047726999999</v>
      </c>
      <c r="I24" s="25">
        <v>82.744733308999997</v>
      </c>
      <c r="J24" s="25">
        <v>145.76337956</v>
      </c>
      <c r="K24" s="25"/>
      <c r="L24" s="25">
        <v>104.44291583</v>
      </c>
      <c r="M24" s="25">
        <v>55.105583043999999</v>
      </c>
      <c r="N24" s="25"/>
      <c r="O24" s="25">
        <v>15.009700285999999</v>
      </c>
      <c r="P24" s="25">
        <v>10.391520177</v>
      </c>
      <c r="Q24" s="25">
        <v>3.7172507878999999</v>
      </c>
      <c r="R24" s="25"/>
      <c r="S24" s="25" t="s">
        <v>23</v>
      </c>
      <c r="T24" s="87">
        <v>2.0381563145049801</v>
      </c>
      <c r="U24" s="25">
        <v>6.2248841186189496</v>
      </c>
      <c r="V24" s="25">
        <v>15.050161494100401</v>
      </c>
      <c r="W24" s="25">
        <v>85.556944654135293</v>
      </c>
      <c r="X24" s="25">
        <v>85.395094978780605</v>
      </c>
      <c r="Y24" s="25">
        <v>76.268923805585402</v>
      </c>
      <c r="Z24" s="87">
        <v>0.97717154686206298</v>
      </c>
      <c r="AA24" s="25">
        <v>153.39194545414099</v>
      </c>
      <c r="AB24" s="25">
        <v>10.455141678755201</v>
      </c>
      <c r="AC24" s="25">
        <v>1294.32249980039</v>
      </c>
      <c r="AD24" s="25">
        <v>0</v>
      </c>
      <c r="AE24" s="25">
        <v>31931.1802722047</v>
      </c>
      <c r="AF24" s="25">
        <v>398.117111765809</v>
      </c>
      <c r="AG24" s="25">
        <v>24.834375729689601</v>
      </c>
      <c r="AH24" s="25">
        <v>48.269829347481902</v>
      </c>
      <c r="AI24" s="25">
        <v>369.96356966607499</v>
      </c>
      <c r="AJ24" s="87">
        <v>1.1725934938884599</v>
      </c>
      <c r="AK24" s="25">
        <v>109.657744182838</v>
      </c>
      <c r="AL24" s="25">
        <v>109.657744182838</v>
      </c>
      <c r="AM24" s="25">
        <v>55.256550255425303</v>
      </c>
      <c r="AN24" s="25">
        <v>0</v>
      </c>
      <c r="AO24" s="25">
        <v>823.58123938672895</v>
      </c>
      <c r="AP24" s="25">
        <v>3.8275926040775499</v>
      </c>
      <c r="AQ24" s="87">
        <v>77.441098035905796</v>
      </c>
      <c r="AR24" s="25">
        <v>4.6649374549175704</v>
      </c>
      <c r="AS24" s="25">
        <v>3.7126342953271299</v>
      </c>
      <c r="AT24" s="25">
        <v>4.1695875516491299</v>
      </c>
      <c r="AU24" s="25">
        <v>1635.34285001339</v>
      </c>
      <c r="AV24" s="25">
        <v>0</v>
      </c>
      <c r="AW24" s="87">
        <v>12684.3655171767</v>
      </c>
      <c r="AX24" s="25">
        <v>17568.572875896301</v>
      </c>
      <c r="AY24" s="25">
        <v>1952.06405018381</v>
      </c>
      <c r="AZ24" s="25">
        <v>19520.6369260801</v>
      </c>
      <c r="BA24" s="25">
        <v>9.6735025732297107E-3</v>
      </c>
      <c r="BB24" s="25">
        <v>361.92055347564099</v>
      </c>
      <c r="BC24" s="25">
        <v>8.3353616153265193</v>
      </c>
      <c r="BD24" s="25">
        <v>8660.2176773061692</v>
      </c>
      <c r="BE24" s="25">
        <v>12.822587322431399</v>
      </c>
      <c r="BF24" s="25">
        <v>271.71635792038001</v>
      </c>
      <c r="BG24" s="25">
        <v>441.74189696699102</v>
      </c>
      <c r="BH24" s="25">
        <v>5.5880410290073099</v>
      </c>
      <c r="BI24" s="25">
        <v>0.37427899072405302</v>
      </c>
      <c r="BJ24" s="25">
        <v>289.42651706101799</v>
      </c>
      <c r="BK24" s="25">
        <v>7338.3826569059402</v>
      </c>
      <c r="BL24" s="25">
        <v>6203.4125180698702</v>
      </c>
      <c r="BM24" s="25">
        <v>1134.97013883607</v>
      </c>
      <c r="BN24" s="25">
        <v>5.2960180217926904</v>
      </c>
      <c r="BO24" s="25">
        <v>0.15228575915607001</v>
      </c>
      <c r="BP24" s="25">
        <v>451.38835510948599</v>
      </c>
      <c r="BQ24" s="25">
        <v>26.634303067180301</v>
      </c>
      <c r="BR24" s="25">
        <v>1450.5552116712599</v>
      </c>
      <c r="BS24" s="25">
        <v>51.320214043442</v>
      </c>
      <c r="BT24" s="25">
        <v>20.031983679183401</v>
      </c>
      <c r="BU24" s="25">
        <v>2829.9867942040401</v>
      </c>
      <c r="BV24" s="25">
        <v>104.819577172514</v>
      </c>
      <c r="BW24" s="25">
        <v>153.132703412203</v>
      </c>
      <c r="BX24" s="25">
        <v>184.33475366105</v>
      </c>
      <c r="BY24" s="25">
        <v>0.574854535183011</v>
      </c>
      <c r="BZ24" s="25">
        <v>2628.3472782993499</v>
      </c>
      <c r="CA24" s="25">
        <v>7048.2189032384304</v>
      </c>
      <c r="CB24" s="25">
        <v>26.188041494535199</v>
      </c>
      <c r="CC24" s="25">
        <v>0.86694021631928597</v>
      </c>
      <c r="CD24" s="25">
        <v>680.81480392202798</v>
      </c>
      <c r="CE24" s="87">
        <v>0</v>
      </c>
      <c r="CF24" s="25">
        <v>301.511531538219</v>
      </c>
      <c r="CG24" s="25">
        <v>13104.644625627599</v>
      </c>
      <c r="CH24" s="25">
        <v>493.61827461570101</v>
      </c>
      <c r="CI24" s="27"/>
      <c r="CJ24" s="54">
        <f t="shared" si="0"/>
        <v>4.5190533814015981E-3</v>
      </c>
      <c r="CK24" s="54">
        <f t="shared" si="1"/>
        <v>5.751581023299447E-3</v>
      </c>
      <c r="CL24" s="54">
        <f t="shared" si="2"/>
        <v>3.200616748195861E-3</v>
      </c>
      <c r="CM24" s="54">
        <f t="shared" si="3"/>
        <v>3.6367022835281904E-3</v>
      </c>
      <c r="CN24" s="54">
        <f t="shared" si="4"/>
        <v>3.7078513419256981E-3</v>
      </c>
      <c r="CO24" s="54">
        <f t="shared" si="5"/>
        <v>2.2270696722238143E-3</v>
      </c>
      <c r="CP24" s="54">
        <f t="shared" si="6"/>
        <v>2.9539842065510499E-3</v>
      </c>
      <c r="CQ24" s="54">
        <f t="shared" si="7"/>
        <v>3.2030578428274815E-2</v>
      </c>
      <c r="CR24" s="54">
        <f t="shared" si="8"/>
        <v>5.2335270471695353E-2</v>
      </c>
      <c r="CS24" s="54" t="str">
        <f t="shared" si="9"/>
        <v/>
      </c>
      <c r="CT24" s="54">
        <f t="shared" si="10"/>
        <v>4.9929938391667338E-2</v>
      </c>
      <c r="CU24" s="54">
        <f t="shared" si="11"/>
        <v>2.7395992036734497E-3</v>
      </c>
      <c r="CV24" s="54" t="e">
        <f t="shared" si="12"/>
        <v>#DIV/0!</v>
      </c>
      <c r="CW24" s="54">
        <f t="shared" si="13"/>
        <v>2.6956706216273237E-3</v>
      </c>
      <c r="CX24" s="54">
        <f t="shared" si="14"/>
        <v>6.1224441344026491E-3</v>
      </c>
      <c r="CY24" s="54">
        <f t="shared" si="15"/>
        <v>0.12168583438640423</v>
      </c>
    </row>
    <row r="25" spans="1:103" x14ac:dyDescent="0.25">
      <c r="A25" s="27" t="s">
        <v>24</v>
      </c>
      <c r="B25" s="25">
        <v>52536.61032</v>
      </c>
      <c r="C25" s="25">
        <v>533.99504452999997</v>
      </c>
      <c r="D25" s="25">
        <v>10370.993267</v>
      </c>
      <c r="E25" s="25">
        <v>20545.962418999999</v>
      </c>
      <c r="F25" s="25">
        <v>17939.665228000002</v>
      </c>
      <c r="G25" s="25">
        <v>1064.0533476999999</v>
      </c>
      <c r="H25" s="25">
        <v>23815.908993000001</v>
      </c>
      <c r="I25" s="25">
        <v>165.84006539999999</v>
      </c>
      <c r="J25" s="25">
        <v>219.90645542999999</v>
      </c>
      <c r="K25" s="25"/>
      <c r="L25" s="25">
        <v>116.74017967</v>
      </c>
      <c r="M25" s="25">
        <v>35.158765131999999</v>
      </c>
      <c r="N25" s="25">
        <v>58.295271743999997</v>
      </c>
      <c r="O25" s="25">
        <v>6.4970051624999998</v>
      </c>
      <c r="P25" s="25">
        <v>22.146986674000001</v>
      </c>
      <c r="Q25" s="25">
        <v>12.022963555</v>
      </c>
      <c r="R25" s="25"/>
      <c r="S25" s="25" t="s">
        <v>24</v>
      </c>
      <c r="T25" s="87">
        <v>27.018879115949002</v>
      </c>
      <c r="U25" s="25">
        <v>25.595782127574701</v>
      </c>
      <c r="V25" s="25">
        <v>6.5089994407222003</v>
      </c>
      <c r="W25" s="25">
        <v>166.31866151461901</v>
      </c>
      <c r="X25" s="25">
        <v>166.31865374507299</v>
      </c>
      <c r="Y25" s="25">
        <v>101.306985310272</v>
      </c>
      <c r="Z25" s="87">
        <v>6.1838795162883002</v>
      </c>
      <c r="AA25" s="25">
        <v>220.467784560344</v>
      </c>
      <c r="AB25" s="25">
        <v>22.214288588932799</v>
      </c>
      <c r="AC25" s="25">
        <v>407.64144220730401</v>
      </c>
      <c r="AD25" s="25">
        <v>0</v>
      </c>
      <c r="AE25" s="25">
        <v>52700.395955400403</v>
      </c>
      <c r="AF25" s="25">
        <v>495.17882061799997</v>
      </c>
      <c r="AG25" s="25">
        <v>23.6563977301855</v>
      </c>
      <c r="AH25" s="25">
        <v>69.958936874021006</v>
      </c>
      <c r="AI25" s="25">
        <v>765.25632535443299</v>
      </c>
      <c r="AJ25" s="87">
        <v>5.4558633000049495E-4</v>
      </c>
      <c r="AK25" s="25">
        <v>117.18808012725501</v>
      </c>
      <c r="AL25" s="25">
        <v>117.18808012725501</v>
      </c>
      <c r="AM25" s="25">
        <v>35.255058227849801</v>
      </c>
      <c r="AN25" s="25">
        <v>0</v>
      </c>
      <c r="AO25" s="25">
        <v>1659.7059840837601</v>
      </c>
      <c r="AP25" s="25">
        <v>6.5939486838601598</v>
      </c>
      <c r="AQ25" s="87">
        <v>143.52202099107899</v>
      </c>
      <c r="AR25" s="25">
        <v>8.4457740376064407</v>
      </c>
      <c r="AS25" s="25">
        <v>58.455248752595601</v>
      </c>
      <c r="AT25" s="25">
        <v>12.0363990152442</v>
      </c>
      <c r="AU25" s="25">
        <v>535.94916755986901</v>
      </c>
      <c r="AV25" s="25">
        <v>0</v>
      </c>
      <c r="AW25" s="87">
        <v>23850.723705197899</v>
      </c>
      <c r="AX25" s="25">
        <v>9351.7607076836593</v>
      </c>
      <c r="AY25" s="25">
        <v>1039.08529900075</v>
      </c>
      <c r="AZ25" s="25">
        <v>10390.8460066844</v>
      </c>
      <c r="BA25" s="25">
        <v>8.2157605740294896E-3</v>
      </c>
      <c r="BB25" s="25">
        <v>578.933363731432</v>
      </c>
      <c r="BC25" s="25">
        <v>2.1455041429256401</v>
      </c>
      <c r="BD25" s="25">
        <v>16614.974465237101</v>
      </c>
      <c r="BE25" s="25">
        <v>74.149406892750704</v>
      </c>
      <c r="BF25" s="25">
        <v>563.45315593842395</v>
      </c>
      <c r="BG25" s="25">
        <v>1054.62238286567</v>
      </c>
      <c r="BH25" s="25">
        <v>1.3413583542496801</v>
      </c>
      <c r="BI25" s="25">
        <v>0.93403621018865701</v>
      </c>
      <c r="BJ25" s="25">
        <v>1387.78667800944</v>
      </c>
      <c r="BK25" s="25">
        <v>20572.973832434502</v>
      </c>
      <c r="BL25" s="25">
        <v>17963.172213911301</v>
      </c>
      <c r="BM25" s="25">
        <v>2609.80161852323</v>
      </c>
      <c r="BN25" s="25">
        <v>21.346345566009099</v>
      </c>
      <c r="BO25" s="25">
        <v>6.3117335246504203E-2</v>
      </c>
      <c r="BP25" s="25">
        <v>2140.5660260035102</v>
      </c>
      <c r="BQ25" s="25">
        <v>56.407256770118501</v>
      </c>
      <c r="BR25" s="25">
        <v>3360.2616960156902</v>
      </c>
      <c r="BS25" s="25">
        <v>98.2904869238359</v>
      </c>
      <c r="BT25" s="25">
        <v>24.2619519976631</v>
      </c>
      <c r="BU25" s="25">
        <v>6812.9669257097503</v>
      </c>
      <c r="BV25" s="25">
        <v>53.757154806790602</v>
      </c>
      <c r="BW25" s="25">
        <v>1530.30227540909</v>
      </c>
      <c r="BX25" s="25">
        <v>834.17983681388</v>
      </c>
      <c r="BY25" s="25">
        <v>9.37729528596703E-2</v>
      </c>
      <c r="BZ25" s="25">
        <v>1065.46987114645</v>
      </c>
      <c r="CA25" s="25">
        <v>14106.3034717631</v>
      </c>
      <c r="CB25" s="25">
        <v>0</v>
      </c>
      <c r="CC25" s="25">
        <v>16.469988507758</v>
      </c>
      <c r="CD25" s="25">
        <v>1408.4739036359099</v>
      </c>
      <c r="CE25" s="87">
        <v>0</v>
      </c>
      <c r="CF25" s="25">
        <v>584.89882436290304</v>
      </c>
      <c r="CG25" s="25">
        <v>23883.489608293799</v>
      </c>
      <c r="CH25" s="25">
        <v>912.20523626685804</v>
      </c>
      <c r="CI25" s="27"/>
      <c r="CJ25" s="54">
        <f t="shared" si="0"/>
        <v>3.1175523963724847E-3</v>
      </c>
      <c r="CK25" s="54">
        <f t="shared" si="1"/>
        <v>3.6594403822398295E-3</v>
      </c>
      <c r="CL25" s="54">
        <f t="shared" si="2"/>
        <v>1.9142563468410117E-3</v>
      </c>
      <c r="CM25" s="54">
        <f t="shared" si="3"/>
        <v>1.3146823148826171E-3</v>
      </c>
      <c r="CN25" s="54">
        <f t="shared" si="4"/>
        <v>1.3103358180067775E-3</v>
      </c>
      <c r="CO25" s="54">
        <f t="shared" si="5"/>
        <v>1.3312522812056449E-3</v>
      </c>
      <c r="CP25" s="54">
        <f t="shared" si="6"/>
        <v>2.8376248546155363E-3</v>
      </c>
      <c r="CQ25" s="54">
        <f t="shared" si="7"/>
        <v>2.8858427179142133E-3</v>
      </c>
      <c r="CR25" s="54">
        <f t="shared" si="8"/>
        <v>2.5525814112477801E-3</v>
      </c>
      <c r="CS25" s="54" t="str">
        <f t="shared" si="9"/>
        <v/>
      </c>
      <c r="CT25" s="54">
        <f t="shared" si="10"/>
        <v>3.836729209438628E-3</v>
      </c>
      <c r="CU25" s="54">
        <f t="shared" si="11"/>
        <v>2.7388076767849907E-3</v>
      </c>
      <c r="CV25" s="54">
        <f t="shared" si="12"/>
        <v>2.7442535871199424E-3</v>
      </c>
      <c r="CW25" s="54">
        <f t="shared" si="13"/>
        <v>1.8461241637039334E-3</v>
      </c>
      <c r="CX25" s="54">
        <f t="shared" si="14"/>
        <v>3.0388745847672906E-3</v>
      </c>
      <c r="CY25" s="54">
        <f t="shared" si="15"/>
        <v>1.1174832380334454E-3</v>
      </c>
    </row>
    <row r="26" spans="1:103" x14ac:dyDescent="0.25">
      <c r="A26" s="27" t="s">
        <v>25</v>
      </c>
      <c r="B26" s="25">
        <v>47778.807113000003</v>
      </c>
      <c r="C26" s="25">
        <v>1393.0432450999999</v>
      </c>
      <c r="D26" s="25">
        <v>13713.422431000001</v>
      </c>
      <c r="E26" s="25">
        <v>10593.217414000001</v>
      </c>
      <c r="F26" s="25">
        <v>9565.5972789999996</v>
      </c>
      <c r="G26" s="25">
        <v>598.31693462999999</v>
      </c>
      <c r="H26" s="25">
        <v>15401.968181</v>
      </c>
      <c r="I26" s="25">
        <v>108.85512629999999</v>
      </c>
      <c r="J26" s="25">
        <v>234.00941965999999</v>
      </c>
      <c r="K26" s="25"/>
      <c r="L26" s="25">
        <v>122.90789586</v>
      </c>
      <c r="M26" s="25">
        <v>44.610627379</v>
      </c>
      <c r="N26" s="25">
        <v>124.06797413</v>
      </c>
      <c r="O26" s="25">
        <v>4.2708621047999999</v>
      </c>
      <c r="P26" s="25">
        <v>22.734340513999999</v>
      </c>
      <c r="Q26" s="25">
        <v>9.5562390249</v>
      </c>
      <c r="R26" s="25"/>
      <c r="S26" s="25" t="s">
        <v>25</v>
      </c>
      <c r="T26" s="87">
        <v>57.522667633080999</v>
      </c>
      <c r="U26" s="25">
        <v>7.1511705705792901</v>
      </c>
      <c r="V26" s="25">
        <v>4.2820603532925698</v>
      </c>
      <c r="W26" s="25">
        <v>109.56313211021499</v>
      </c>
      <c r="X26" s="25">
        <v>109.562881474359</v>
      </c>
      <c r="Y26" s="25">
        <v>81.074820422526798</v>
      </c>
      <c r="Z26" s="87">
        <v>13.165696161579</v>
      </c>
      <c r="AA26" s="25">
        <v>234.89597489907499</v>
      </c>
      <c r="AB26" s="25">
        <v>22.836060516922402</v>
      </c>
      <c r="AC26" s="25">
        <v>1060.56191952938</v>
      </c>
      <c r="AD26" s="25">
        <v>0</v>
      </c>
      <c r="AE26" s="25">
        <v>47977.262001995201</v>
      </c>
      <c r="AF26" s="25">
        <v>519.39032799431595</v>
      </c>
      <c r="AG26" s="25">
        <v>22.9190375448301</v>
      </c>
      <c r="AH26" s="25">
        <v>58.995120999407398</v>
      </c>
      <c r="AI26" s="25">
        <v>695.10093642756499</v>
      </c>
      <c r="AJ26" s="87">
        <v>2.0621550814447901E-3</v>
      </c>
      <c r="AK26" s="25">
        <v>124.28752962821601</v>
      </c>
      <c r="AL26" s="25">
        <v>124.28752962821601</v>
      </c>
      <c r="AM26" s="25">
        <v>44.732828895874597</v>
      </c>
      <c r="AN26" s="25">
        <v>0</v>
      </c>
      <c r="AO26" s="25">
        <v>938.46197863596694</v>
      </c>
      <c r="AP26" s="25">
        <v>3.0489544360280099</v>
      </c>
      <c r="AQ26" s="87">
        <v>83.477929611858201</v>
      </c>
      <c r="AR26" s="25">
        <v>3.6036313749365299</v>
      </c>
      <c r="AS26" s="25">
        <v>124.408124220885</v>
      </c>
      <c r="AT26" s="25">
        <v>9.5839093993256697</v>
      </c>
      <c r="AU26" s="25">
        <v>1400.7469834559599</v>
      </c>
      <c r="AV26" s="25">
        <v>0</v>
      </c>
      <c r="AW26" s="87">
        <v>15150.4785985217</v>
      </c>
      <c r="AX26" s="25">
        <v>12385.6957445438</v>
      </c>
      <c r="AY26" s="25">
        <v>1376.18812296896</v>
      </c>
      <c r="AZ26" s="25">
        <v>13761.883867512701</v>
      </c>
      <c r="BA26" s="25">
        <v>1.5278918859997E-3</v>
      </c>
      <c r="BB26" s="25">
        <v>443.66535525687101</v>
      </c>
      <c r="BC26" s="25">
        <v>3.0562290745548002</v>
      </c>
      <c r="BD26" s="25">
        <v>9780.3390215492891</v>
      </c>
      <c r="BE26" s="25">
        <v>11.037152425139301</v>
      </c>
      <c r="BF26" s="25">
        <v>573.06047598890996</v>
      </c>
      <c r="BG26" s="25">
        <v>793.414021263579</v>
      </c>
      <c r="BH26" s="25">
        <v>2.6787557261198098</v>
      </c>
      <c r="BI26" s="25">
        <v>3.4555259908397903E-2</v>
      </c>
      <c r="BJ26" s="25">
        <v>534.590383560134</v>
      </c>
      <c r="BK26" s="25">
        <v>10632.374503621901</v>
      </c>
      <c r="BL26" s="25">
        <v>9599.6566072611895</v>
      </c>
      <c r="BM26" s="25">
        <v>1032.71789636071</v>
      </c>
      <c r="BN26" s="25">
        <v>8.3799223211362595</v>
      </c>
      <c r="BO26" s="25">
        <v>0.13400597303196099</v>
      </c>
      <c r="BP26" s="25">
        <v>420.69387807338001</v>
      </c>
      <c r="BQ26" s="25">
        <v>49.175458390515601</v>
      </c>
      <c r="BR26" s="25">
        <v>2415.90873206677</v>
      </c>
      <c r="BS26" s="25">
        <v>109.887394710009</v>
      </c>
      <c r="BT26" s="25">
        <v>31.919146864200801</v>
      </c>
      <c r="BU26" s="25">
        <v>4280.6039494700599</v>
      </c>
      <c r="BV26" s="25">
        <v>88.733444104201794</v>
      </c>
      <c r="BW26" s="25">
        <v>161.414645591582</v>
      </c>
      <c r="BX26" s="25">
        <v>203.51375626801601</v>
      </c>
      <c r="BY26" s="25">
        <v>0.15414423413085501</v>
      </c>
      <c r="BZ26" s="25">
        <v>599.92675251729202</v>
      </c>
      <c r="CA26" s="25">
        <v>8113.2783577319096</v>
      </c>
      <c r="CB26" s="25">
        <v>0.58603808125531198</v>
      </c>
      <c r="CC26" s="25">
        <v>35.064443443493097</v>
      </c>
      <c r="CD26" s="25">
        <v>726.27287727034604</v>
      </c>
      <c r="CE26" s="87">
        <v>0</v>
      </c>
      <c r="CF26" s="25">
        <v>375.90070960404103</v>
      </c>
      <c r="CG26" s="25">
        <v>15447.459883375501</v>
      </c>
      <c r="CH26" s="25">
        <v>611.58021451874299</v>
      </c>
      <c r="CI26" s="27"/>
      <c r="CJ26" s="54">
        <f t="shared" si="0"/>
        <v>4.1536174924970319E-3</v>
      </c>
      <c r="CK26" s="54">
        <f t="shared" si="1"/>
        <v>5.5301501823850404E-3</v>
      </c>
      <c r="CL26" s="54">
        <f t="shared" si="2"/>
        <v>3.5338688614411826E-3</v>
      </c>
      <c r="CM26" s="54">
        <f t="shared" si="3"/>
        <v>3.696430280959776E-3</v>
      </c>
      <c r="CN26" s="54">
        <f t="shared" si="4"/>
        <v>3.5606065431964835E-3</v>
      </c>
      <c r="CO26" s="54">
        <f t="shared" si="5"/>
        <v>2.690577174265572E-3</v>
      </c>
      <c r="CP26" s="54">
        <f t="shared" si="6"/>
        <v>2.9536291622534036E-3</v>
      </c>
      <c r="CQ26" s="54">
        <f t="shared" si="7"/>
        <v>6.501808398149898E-3</v>
      </c>
      <c r="CR26" s="54">
        <f t="shared" si="8"/>
        <v>3.7885450951636876E-3</v>
      </c>
      <c r="CS26" s="54" t="str">
        <f t="shared" si="9"/>
        <v/>
      </c>
      <c r="CT26" s="54">
        <f t="shared" si="10"/>
        <v>1.1224940094878051E-2</v>
      </c>
      <c r="CU26" s="54">
        <f t="shared" si="11"/>
        <v>2.7392916005508148E-3</v>
      </c>
      <c r="CV26" s="54">
        <f t="shared" si="12"/>
        <v>2.7416429845835183E-3</v>
      </c>
      <c r="CW26" s="54">
        <f t="shared" si="13"/>
        <v>2.6220112515419878E-3</v>
      </c>
      <c r="CX26" s="54">
        <f t="shared" si="14"/>
        <v>4.4742887025802265E-3</v>
      </c>
      <c r="CY26" s="54">
        <f t="shared" si="15"/>
        <v>2.8955297532398437E-3</v>
      </c>
    </row>
    <row r="27" spans="1:103" x14ac:dyDescent="0.25">
      <c r="A27" s="27" t="s">
        <v>26</v>
      </c>
      <c r="B27" s="25">
        <v>8485.0450803999993</v>
      </c>
      <c r="C27" s="25">
        <v>298.65818711999998</v>
      </c>
      <c r="D27" s="25">
        <v>4704.5038764000001</v>
      </c>
      <c r="E27" s="25">
        <v>3474.7741941999998</v>
      </c>
      <c r="F27" s="25">
        <v>2226.7283993000001</v>
      </c>
      <c r="G27" s="25">
        <v>2525.9476761000001</v>
      </c>
      <c r="H27" s="25">
        <v>6809.8599302000002</v>
      </c>
      <c r="I27" s="25">
        <v>25.647298559999999</v>
      </c>
      <c r="J27" s="25">
        <v>69.412321812000002</v>
      </c>
      <c r="K27" s="25"/>
      <c r="L27" s="25">
        <v>28.863072456000001</v>
      </c>
      <c r="M27" s="25">
        <v>11.125694314</v>
      </c>
      <c r="N27" s="25">
        <v>20.445410818999999</v>
      </c>
      <c r="O27" s="25">
        <v>1.0691889791</v>
      </c>
      <c r="P27" s="25">
        <v>5.5517843788999999</v>
      </c>
      <c r="Q27" s="25">
        <v>2.112178262</v>
      </c>
      <c r="R27" s="25"/>
      <c r="S27" s="25" t="s">
        <v>26</v>
      </c>
      <c r="T27" s="87">
        <v>9.5001658344674595</v>
      </c>
      <c r="U27" s="25">
        <v>1.59233337732326</v>
      </c>
      <c r="V27" s="25">
        <v>1.07189890386443</v>
      </c>
      <c r="W27" s="25">
        <v>25.7876992295426</v>
      </c>
      <c r="X27" s="25">
        <v>25.787666830533901</v>
      </c>
      <c r="Y27" s="25">
        <v>17.906826810955799</v>
      </c>
      <c r="Z27" s="87">
        <v>2.1744780738588299</v>
      </c>
      <c r="AA27" s="25">
        <v>69.591496783776407</v>
      </c>
      <c r="AB27" s="25">
        <v>5.5738547012114097</v>
      </c>
      <c r="AC27" s="25">
        <v>246.47019206794101</v>
      </c>
      <c r="AD27" s="25">
        <v>0</v>
      </c>
      <c r="AE27" s="25">
        <v>8518.1214138681698</v>
      </c>
      <c r="AF27" s="25">
        <v>77.592719379631603</v>
      </c>
      <c r="AG27" s="25">
        <v>5.7817636073559404</v>
      </c>
      <c r="AH27" s="25">
        <v>10.1777249388392</v>
      </c>
      <c r="AI27" s="25">
        <v>151.03898756817301</v>
      </c>
      <c r="AJ27" s="87">
        <v>5.6611093975594796E-4</v>
      </c>
      <c r="AK27" s="25">
        <v>29.035503724622099</v>
      </c>
      <c r="AL27" s="25">
        <v>29.035503724622099</v>
      </c>
      <c r="AM27" s="25">
        <v>11.1561709152995</v>
      </c>
      <c r="AN27" s="25">
        <v>0</v>
      </c>
      <c r="AO27" s="25">
        <v>472.84040091524798</v>
      </c>
      <c r="AP27" s="25">
        <v>1.6155374504004201</v>
      </c>
      <c r="AQ27" s="87">
        <v>18.650957142963801</v>
      </c>
      <c r="AR27" s="25">
        <v>0.76725056464326402</v>
      </c>
      <c r="AS27" s="25">
        <v>20.501621915775601</v>
      </c>
      <c r="AT27" s="25">
        <v>2.1175220466315201</v>
      </c>
      <c r="AU27" s="25">
        <v>300.08103620000298</v>
      </c>
      <c r="AV27" s="25">
        <v>0</v>
      </c>
      <c r="AW27" s="87">
        <v>6762.5360871266603</v>
      </c>
      <c r="AX27" s="25">
        <v>4243.6877499341299</v>
      </c>
      <c r="AY27" s="25">
        <v>471.52020310102102</v>
      </c>
      <c r="AZ27" s="25">
        <v>4715.2079530351502</v>
      </c>
      <c r="BA27" s="25">
        <v>3.9533416894762499E-4</v>
      </c>
      <c r="BB27" s="25">
        <v>136.26114232270101</v>
      </c>
      <c r="BC27" s="25">
        <v>14.944369672668699</v>
      </c>
      <c r="BD27" s="25">
        <v>4899.3998782671597</v>
      </c>
      <c r="BE27" s="25">
        <v>11.2123273874678</v>
      </c>
      <c r="BF27" s="25">
        <v>103.84122105193499</v>
      </c>
      <c r="BG27" s="25">
        <v>164.844600957908</v>
      </c>
      <c r="BH27" s="25">
        <v>7.6255039132040299</v>
      </c>
      <c r="BI27" s="25">
        <v>9.4863911109641305E-3</v>
      </c>
      <c r="BJ27" s="25">
        <v>108.783446573741</v>
      </c>
      <c r="BK27" s="25">
        <v>3481.6058512377699</v>
      </c>
      <c r="BL27" s="25">
        <v>2232.8468131915101</v>
      </c>
      <c r="BM27" s="25">
        <v>1248.75903804626</v>
      </c>
      <c r="BN27" s="25">
        <v>1.7611222656900101</v>
      </c>
      <c r="BO27" s="25">
        <v>9.9276250127923196E-2</v>
      </c>
      <c r="BP27" s="25">
        <v>258.68482733290301</v>
      </c>
      <c r="BQ27" s="25">
        <v>9.2903210161102692</v>
      </c>
      <c r="BR27" s="25">
        <v>482.24069673770998</v>
      </c>
      <c r="BS27" s="25">
        <v>20.417745357341602</v>
      </c>
      <c r="BT27" s="25">
        <v>6.3281958854037397</v>
      </c>
      <c r="BU27" s="25">
        <v>892.399996516697</v>
      </c>
      <c r="BV27" s="25">
        <v>18.887276253832201</v>
      </c>
      <c r="BW27" s="25">
        <v>69.5582814755535</v>
      </c>
      <c r="BX27" s="25">
        <v>79.736616227120095</v>
      </c>
      <c r="BY27" s="25">
        <v>1.06877817881689</v>
      </c>
      <c r="BZ27" s="25">
        <v>2526.0943502831301</v>
      </c>
      <c r="CA27" s="25">
        <v>4247.9342194450801</v>
      </c>
      <c r="CB27" s="25">
        <v>50.012202333865702</v>
      </c>
      <c r="CC27" s="25">
        <v>5.7910179489832299</v>
      </c>
      <c r="CD27" s="25">
        <v>428.03292587840298</v>
      </c>
      <c r="CE27" s="87">
        <v>0</v>
      </c>
      <c r="CF27" s="25">
        <v>171.32756666862201</v>
      </c>
      <c r="CG27" s="25">
        <v>6828.8017042830297</v>
      </c>
      <c r="CH27" s="25">
        <v>250.171529545151</v>
      </c>
      <c r="CI27" s="27"/>
      <c r="CJ27" s="54">
        <f t="shared" si="0"/>
        <v>3.8981918369031558E-3</v>
      </c>
      <c r="CK27" s="54">
        <f t="shared" si="1"/>
        <v>4.7641388763647319E-3</v>
      </c>
      <c r="CL27" s="54">
        <f t="shared" si="2"/>
        <v>2.2752827750545245E-3</v>
      </c>
      <c r="CM27" s="54">
        <f t="shared" si="3"/>
        <v>1.9660722268437895E-3</v>
      </c>
      <c r="CN27" s="54">
        <f t="shared" si="4"/>
        <v>2.7477144915533679E-3</v>
      </c>
      <c r="CO27" s="54">
        <f t="shared" si="5"/>
        <v>5.8066991853322221E-5</v>
      </c>
      <c r="CP27" s="54">
        <f t="shared" si="6"/>
        <v>2.7815218341022737E-3</v>
      </c>
      <c r="CQ27" s="54">
        <f t="shared" si="7"/>
        <v>5.4730236093099684E-3</v>
      </c>
      <c r="CR27" s="54">
        <f t="shared" si="8"/>
        <v>2.5813136212572141E-3</v>
      </c>
      <c r="CS27" s="54" t="str">
        <f t="shared" si="9"/>
        <v/>
      </c>
      <c r="CT27" s="54">
        <f t="shared" si="10"/>
        <v>5.9741134241671368E-3</v>
      </c>
      <c r="CU27" s="54">
        <f t="shared" si="11"/>
        <v>2.73929881941382E-3</v>
      </c>
      <c r="CV27" s="54">
        <f t="shared" si="12"/>
        <v>2.7493258645292077E-3</v>
      </c>
      <c r="CW27" s="54">
        <f t="shared" si="13"/>
        <v>2.5345610714310757E-3</v>
      </c>
      <c r="CX27" s="54">
        <f t="shared" si="14"/>
        <v>3.9753565349709618E-3</v>
      </c>
      <c r="CY27" s="54">
        <f t="shared" si="15"/>
        <v>2.529987514623932E-3</v>
      </c>
    </row>
    <row r="28" spans="1:103" x14ac:dyDescent="0.25">
      <c r="A28" s="27" t="s">
        <v>27</v>
      </c>
      <c r="B28" s="25">
        <v>7171.2502840999996</v>
      </c>
      <c r="C28" s="25">
        <v>469.61065341</v>
      </c>
      <c r="D28" s="25">
        <v>2772.1580705000001</v>
      </c>
      <c r="E28" s="25">
        <v>2117.5061799999999</v>
      </c>
      <c r="F28" s="25">
        <v>1920.5695303</v>
      </c>
      <c r="G28" s="25">
        <v>96.234141660999995</v>
      </c>
      <c r="H28" s="25">
        <v>5026.1112446999996</v>
      </c>
      <c r="I28" s="25">
        <v>30.362037884999999</v>
      </c>
      <c r="J28" s="25">
        <v>70.893922755000006</v>
      </c>
      <c r="K28" s="25"/>
      <c r="L28" s="25">
        <v>34.100367044000002</v>
      </c>
      <c r="M28" s="25">
        <v>12.427734385000001</v>
      </c>
      <c r="N28" s="25">
        <v>37.321657764999998</v>
      </c>
      <c r="O28" s="25">
        <v>1.1390918405999999</v>
      </c>
      <c r="P28" s="25">
        <v>6.2657856144000004</v>
      </c>
      <c r="Q28" s="25">
        <v>2.7753725038999999</v>
      </c>
      <c r="R28" s="25"/>
      <c r="S28" s="25" t="s">
        <v>27</v>
      </c>
      <c r="T28" s="87">
        <v>17.363419789759401</v>
      </c>
      <c r="U28" s="25">
        <v>1.6741392753886599</v>
      </c>
      <c r="V28" s="25">
        <v>1.14216002068698</v>
      </c>
      <c r="W28" s="25">
        <v>30.572551216373299</v>
      </c>
      <c r="X28" s="25">
        <v>30.572477968974098</v>
      </c>
      <c r="Y28" s="25">
        <v>23.923377148479599</v>
      </c>
      <c r="Z28" s="87">
        <v>3.9741252395148798</v>
      </c>
      <c r="AA28" s="25">
        <v>71.085421266468202</v>
      </c>
      <c r="AB28" s="25">
        <v>6.2951465674983602</v>
      </c>
      <c r="AC28" s="25">
        <v>183.97967516210201</v>
      </c>
      <c r="AD28" s="25">
        <v>0</v>
      </c>
      <c r="AE28" s="25">
        <v>7215.5117361949297</v>
      </c>
      <c r="AF28" s="25">
        <v>72.7246777733084</v>
      </c>
      <c r="AG28" s="25">
        <v>6.8878869470717099</v>
      </c>
      <c r="AH28" s="25">
        <v>9.2759751225271394</v>
      </c>
      <c r="AI28" s="25">
        <v>253.022102586561</v>
      </c>
      <c r="AJ28" s="87">
        <v>6.0041883119429701E-4</v>
      </c>
      <c r="AK28" s="25">
        <v>34.362772967471699</v>
      </c>
      <c r="AL28" s="25">
        <v>34.362772967471699</v>
      </c>
      <c r="AM28" s="25">
        <v>12.4617892698622</v>
      </c>
      <c r="AN28" s="25">
        <v>0</v>
      </c>
      <c r="AO28" s="25">
        <v>327.744105061082</v>
      </c>
      <c r="AP28" s="25">
        <v>1.1400446522026699</v>
      </c>
      <c r="AQ28" s="87">
        <v>24.431243400205201</v>
      </c>
      <c r="AR28" s="25">
        <v>0.96204003960592599</v>
      </c>
      <c r="AS28" s="25">
        <v>37.424077783730901</v>
      </c>
      <c r="AT28" s="25">
        <v>2.78377215571602</v>
      </c>
      <c r="AU28" s="25">
        <v>472.38954891971201</v>
      </c>
      <c r="AV28" s="25">
        <v>0</v>
      </c>
      <c r="AW28" s="87">
        <v>4922.4744912008</v>
      </c>
      <c r="AX28" s="25">
        <v>2509.9010546036302</v>
      </c>
      <c r="AY28" s="25">
        <v>278.87781080771799</v>
      </c>
      <c r="AZ28" s="25">
        <v>2788.7788654113501</v>
      </c>
      <c r="BA28" s="25">
        <v>3.1152024372476099E-4</v>
      </c>
      <c r="BB28" s="25">
        <v>109.269613489018</v>
      </c>
      <c r="BC28" s="25">
        <v>0.66875055495847002</v>
      </c>
      <c r="BD28" s="25">
        <v>3245.1680986143901</v>
      </c>
      <c r="BE28" s="25">
        <v>1.62581342934462</v>
      </c>
      <c r="BF28" s="25">
        <v>104.588101544888</v>
      </c>
      <c r="BG28" s="25">
        <v>148.09308123480801</v>
      </c>
      <c r="BH28" s="25">
        <v>0.63756806020822598</v>
      </c>
      <c r="BI28" s="25">
        <v>1.0061890441310201E-2</v>
      </c>
      <c r="BJ28" s="25">
        <v>89.118451936484803</v>
      </c>
      <c r="BK28" s="25">
        <v>2127.0829344788799</v>
      </c>
      <c r="BL28" s="25">
        <v>1928.8310377764401</v>
      </c>
      <c r="BM28" s="25">
        <v>198.251896702436</v>
      </c>
      <c r="BN28" s="25">
        <v>1.6336923444501299</v>
      </c>
      <c r="BO28" s="25">
        <v>4.3225853304563001E-2</v>
      </c>
      <c r="BP28" s="25">
        <v>63.343435314737299</v>
      </c>
      <c r="BQ28" s="25">
        <v>9.7698092550030999</v>
      </c>
      <c r="BR28" s="25">
        <v>499.93678042516098</v>
      </c>
      <c r="BS28" s="25">
        <v>19.486695492099098</v>
      </c>
      <c r="BT28" s="25">
        <v>7.0946542165048898</v>
      </c>
      <c r="BU28" s="25">
        <v>935.49888720602598</v>
      </c>
      <c r="BV28" s="25">
        <v>8.0327645335186997</v>
      </c>
      <c r="BW28" s="25">
        <v>17.904410865258999</v>
      </c>
      <c r="BX28" s="25">
        <v>29.3355027431008</v>
      </c>
      <c r="BY28" s="25">
        <v>4.2115409668369602E-2</v>
      </c>
      <c r="BZ28" s="25">
        <v>96.585764697608397</v>
      </c>
      <c r="CA28" s="25">
        <v>2744.5579572018401</v>
      </c>
      <c r="CB28" s="25">
        <v>0.255870132582879</v>
      </c>
      <c r="CC28" s="25">
        <v>10.584378583710301</v>
      </c>
      <c r="CD28" s="25">
        <v>273.20655651073002</v>
      </c>
      <c r="CE28" s="87">
        <v>0</v>
      </c>
      <c r="CF28" s="25">
        <v>135.80765471392701</v>
      </c>
      <c r="CG28" s="25">
        <v>5041.2485156831299</v>
      </c>
      <c r="CH28" s="25">
        <v>234.33615257355399</v>
      </c>
      <c r="CI28" s="27"/>
      <c r="CJ28" s="54">
        <f t="shared" si="0"/>
        <v>6.1720690732362197E-3</v>
      </c>
      <c r="CK28" s="54">
        <f t="shared" si="1"/>
        <v>5.917445631894263E-3</v>
      </c>
      <c r="CL28" s="54">
        <f t="shared" si="2"/>
        <v>5.9956158662886764E-3</v>
      </c>
      <c r="CM28" s="54">
        <f t="shared" si="3"/>
        <v>4.5226571564858662E-3</v>
      </c>
      <c r="CN28" s="54">
        <f t="shared" si="4"/>
        <v>4.301592494362661E-3</v>
      </c>
      <c r="CO28" s="54">
        <f t="shared" si="5"/>
        <v>3.6538283663094277E-3</v>
      </c>
      <c r="CP28" s="54">
        <f t="shared" si="6"/>
        <v>3.0117262126047135E-3</v>
      </c>
      <c r="CQ28" s="54">
        <f t="shared" si="7"/>
        <v>6.9310263287058332E-3</v>
      </c>
      <c r="CR28" s="54">
        <f t="shared" si="8"/>
        <v>2.7011978463935523E-3</v>
      </c>
      <c r="CS28" s="54" t="str">
        <f t="shared" si="9"/>
        <v/>
      </c>
      <c r="CT28" s="54">
        <f t="shared" si="10"/>
        <v>7.6951055433835073E-3</v>
      </c>
      <c r="CU28" s="54">
        <f t="shared" si="11"/>
        <v>2.7402327574125146E-3</v>
      </c>
      <c r="CV28" s="54">
        <f t="shared" si="12"/>
        <v>2.7442515918184177E-3</v>
      </c>
      <c r="CW28" s="54">
        <f t="shared" si="13"/>
        <v>2.6935317922775629E-3</v>
      </c>
      <c r="CX28" s="54">
        <f t="shared" si="14"/>
        <v>4.6859172824047206E-3</v>
      </c>
      <c r="CY28" s="54">
        <f t="shared" si="15"/>
        <v>3.0264952917911959E-3</v>
      </c>
    </row>
    <row r="29" spans="1:103" x14ac:dyDescent="0.25">
      <c r="A29" s="27" t="s">
        <v>28</v>
      </c>
      <c r="B29" s="25">
        <v>6982.6925916999999</v>
      </c>
      <c r="C29" s="25">
        <v>505.88104407999998</v>
      </c>
      <c r="D29" s="25">
        <v>3225.6289357000001</v>
      </c>
      <c r="E29" s="25">
        <v>2282.5873978999998</v>
      </c>
      <c r="F29" s="25">
        <v>1732.7970851</v>
      </c>
      <c r="G29" s="25">
        <v>3779.6357054999999</v>
      </c>
      <c r="H29" s="25">
        <v>7503.4184918999999</v>
      </c>
      <c r="I29" s="25">
        <v>33.071424225000001</v>
      </c>
      <c r="J29" s="25">
        <v>48.528387074000001</v>
      </c>
      <c r="K29" s="25"/>
      <c r="L29" s="25">
        <v>36.219516009000003</v>
      </c>
      <c r="M29" s="25">
        <v>6.1006984394000003</v>
      </c>
      <c r="N29" s="25">
        <v>69.816740550000006</v>
      </c>
      <c r="O29" s="25">
        <v>0.38415686449999997</v>
      </c>
      <c r="P29" s="25">
        <v>2.4196757932000001</v>
      </c>
      <c r="Q29" s="25">
        <v>4.3598487856999997</v>
      </c>
      <c r="R29" s="25"/>
      <c r="S29" s="25" t="s">
        <v>28</v>
      </c>
      <c r="T29" s="87">
        <v>34.4477564945349</v>
      </c>
      <c r="U29" s="25">
        <v>7.5960944477745098</v>
      </c>
      <c r="V29" s="25">
        <v>0.38513806718170202</v>
      </c>
      <c r="W29" s="25">
        <v>37.660729370845999</v>
      </c>
      <c r="X29" s="25">
        <v>37.476084215248299</v>
      </c>
      <c r="Y29" s="25">
        <v>54.418297776567002</v>
      </c>
      <c r="Z29" s="87">
        <v>8.4659296913806408</v>
      </c>
      <c r="AA29" s="25">
        <v>58.142801468430903</v>
      </c>
      <c r="AB29" s="25">
        <v>2.4434833970994601</v>
      </c>
      <c r="AC29" s="25">
        <v>947.11529171897701</v>
      </c>
      <c r="AD29" s="25">
        <v>0</v>
      </c>
      <c r="AE29" s="25">
        <v>7030.89647258275</v>
      </c>
      <c r="AF29" s="25">
        <v>87.2646312956374</v>
      </c>
      <c r="AG29" s="25">
        <v>16.740883949650598</v>
      </c>
      <c r="AH29" s="25">
        <v>14.3844618199259</v>
      </c>
      <c r="AI29" s="25">
        <v>342.995789686987</v>
      </c>
      <c r="AJ29" s="87">
        <v>1.33649709303995</v>
      </c>
      <c r="AK29" s="25">
        <v>43.413574302960498</v>
      </c>
      <c r="AL29" s="25">
        <v>43.413574302960498</v>
      </c>
      <c r="AM29" s="25">
        <v>6.1173384611121202</v>
      </c>
      <c r="AN29" s="25">
        <v>0</v>
      </c>
      <c r="AO29" s="25">
        <v>411.85293848009002</v>
      </c>
      <c r="AP29" s="25">
        <v>2.7124925319042901</v>
      </c>
      <c r="AQ29" s="87">
        <v>78.235999681410107</v>
      </c>
      <c r="AR29" s="25">
        <v>4.9557758999705701</v>
      </c>
      <c r="AS29" s="25">
        <v>74.777382285667798</v>
      </c>
      <c r="AT29" s="25">
        <v>4.95679280548433</v>
      </c>
      <c r="AU29" s="25">
        <v>508.48163182393802</v>
      </c>
      <c r="AV29" s="25">
        <v>0</v>
      </c>
      <c r="AW29" s="87">
        <v>7065.0457500950697</v>
      </c>
      <c r="AX29" s="25">
        <v>2912.5740580741399</v>
      </c>
      <c r="AY29" s="25">
        <v>323.61835677948801</v>
      </c>
      <c r="AZ29" s="25">
        <v>3236.19241485363</v>
      </c>
      <c r="BA29" s="25">
        <v>1.00744135654828E-2</v>
      </c>
      <c r="BB29" s="25">
        <v>145.37135327231999</v>
      </c>
      <c r="BC29" s="25">
        <v>16.269013099863798</v>
      </c>
      <c r="BD29" s="25">
        <v>4555.4309398422602</v>
      </c>
      <c r="BE29" s="25">
        <v>12.667852057738999</v>
      </c>
      <c r="BF29" s="25">
        <v>67.654413509923501</v>
      </c>
      <c r="BG29" s="25">
        <v>124.089336221388</v>
      </c>
      <c r="BH29" s="25">
        <v>10.7245214091944</v>
      </c>
      <c r="BI29" s="25">
        <v>0.410624236875613</v>
      </c>
      <c r="BJ29" s="25">
        <v>53.642190666732802</v>
      </c>
      <c r="BK29" s="25">
        <v>2293.0040681013702</v>
      </c>
      <c r="BL29" s="25">
        <v>1741.1183178850399</v>
      </c>
      <c r="BM29" s="25">
        <v>551.88575021632801</v>
      </c>
      <c r="BN29" s="25">
        <v>0.98200256110936401</v>
      </c>
      <c r="BO29" s="25">
        <v>0.167345474919117</v>
      </c>
      <c r="BP29" s="25">
        <v>221.67243271218001</v>
      </c>
      <c r="BQ29" s="25">
        <v>8.0402072036023498</v>
      </c>
      <c r="BR29" s="25">
        <v>353.963328097356</v>
      </c>
      <c r="BS29" s="25">
        <v>20.463980933326699</v>
      </c>
      <c r="BT29" s="25">
        <v>12.180988473133899</v>
      </c>
      <c r="BU29" s="25">
        <v>709.89616836698099</v>
      </c>
      <c r="BV29" s="25">
        <v>61.650544256134602</v>
      </c>
      <c r="BW29" s="25">
        <v>39.966402264146701</v>
      </c>
      <c r="BX29" s="25">
        <v>85.043232777217398</v>
      </c>
      <c r="BY29" s="25">
        <v>3.28427781935327</v>
      </c>
      <c r="BZ29" s="25">
        <v>3779.7236390001999</v>
      </c>
      <c r="CA29" s="25">
        <v>3897.5296924303302</v>
      </c>
      <c r="CB29" s="25">
        <v>17.725679487920502</v>
      </c>
      <c r="CC29" s="25">
        <v>20.5710837490251</v>
      </c>
      <c r="CD29" s="25">
        <v>394.16275317070199</v>
      </c>
      <c r="CE29" s="87">
        <v>0</v>
      </c>
      <c r="CF29" s="25">
        <v>235.311403443774</v>
      </c>
      <c r="CG29" s="25">
        <v>7525.8980419649797</v>
      </c>
      <c r="CH29" s="25">
        <v>309.95168992339399</v>
      </c>
      <c r="CI29" s="27"/>
      <c r="CJ29" s="54">
        <f t="shared" si="0"/>
        <v>6.9033371081017982E-3</v>
      </c>
      <c r="CK29" s="54">
        <f t="shared" si="1"/>
        <v>5.1407100036086331E-3</v>
      </c>
      <c r="CL29" s="54">
        <f t="shared" si="2"/>
        <v>3.2748587528830374E-3</v>
      </c>
      <c r="CM29" s="54">
        <f t="shared" si="3"/>
        <v>4.5635361918469394E-3</v>
      </c>
      <c r="CN29" s="54">
        <f t="shared" si="4"/>
        <v>4.802196896908844E-3</v>
      </c>
      <c r="CO29" s="54">
        <f t="shared" si="5"/>
        <v>2.3265072893690187E-5</v>
      </c>
      <c r="CP29" s="54">
        <f t="shared" si="6"/>
        <v>2.9959078104528796E-3</v>
      </c>
      <c r="CQ29" s="54">
        <f t="shared" si="7"/>
        <v>0.13318628070812388</v>
      </c>
      <c r="CR29" s="54">
        <f t="shared" si="8"/>
        <v>0.19811938896238335</v>
      </c>
      <c r="CS29" s="54" t="str">
        <f t="shared" si="9"/>
        <v/>
      </c>
      <c r="CT29" s="54">
        <f t="shared" si="10"/>
        <v>0.19862381077021793</v>
      </c>
      <c r="CU29" s="54">
        <f t="shared" si="11"/>
        <v>2.7275601109299223E-3</v>
      </c>
      <c r="CV29" s="54">
        <f t="shared" si="12"/>
        <v>7.1052324937959196E-2</v>
      </c>
      <c r="CW29" s="54">
        <f t="shared" si="13"/>
        <v>2.554171934371467E-3</v>
      </c>
      <c r="CX29" s="54">
        <f t="shared" si="14"/>
        <v>9.8391710023162052E-3</v>
      </c>
      <c r="CY29" s="54">
        <f t="shared" si="15"/>
        <v>0.13691851463799962</v>
      </c>
    </row>
    <row r="30" spans="1:103" x14ac:dyDescent="0.25">
      <c r="A30" s="27" t="s">
        <v>29</v>
      </c>
      <c r="B30" s="25">
        <v>15965.451658</v>
      </c>
      <c r="C30" s="25">
        <v>193.65229026</v>
      </c>
      <c r="D30" s="25">
        <v>7927.5075029</v>
      </c>
      <c r="E30" s="25">
        <v>2807.4850719999999</v>
      </c>
      <c r="F30" s="25">
        <v>2561.3203604999999</v>
      </c>
      <c r="G30" s="25">
        <v>167.33385066</v>
      </c>
      <c r="H30" s="25">
        <v>2174.5368069000001</v>
      </c>
      <c r="I30" s="25">
        <v>16.668015699000001</v>
      </c>
      <c r="J30" s="25">
        <v>11.005404857</v>
      </c>
      <c r="K30" s="25"/>
      <c r="L30" s="25">
        <v>62.132873709000002</v>
      </c>
      <c r="M30" s="25">
        <v>1.4674446312</v>
      </c>
      <c r="N30" s="25">
        <v>26.188336228000001</v>
      </c>
      <c r="O30" s="25">
        <v>4.9289125099999997E-2</v>
      </c>
      <c r="P30" s="25">
        <v>0.2949481068</v>
      </c>
      <c r="Q30" s="25">
        <v>3.0742626565000002</v>
      </c>
      <c r="R30" s="25"/>
      <c r="S30" s="25" t="s">
        <v>29</v>
      </c>
      <c r="T30" s="87">
        <v>12.279242792189001</v>
      </c>
      <c r="U30" s="25">
        <v>2.4363086872412998</v>
      </c>
      <c r="V30" s="25">
        <v>4.9327248016557801E-2</v>
      </c>
      <c r="W30" s="25">
        <v>16.9291514479307</v>
      </c>
      <c r="X30" s="25">
        <v>16.919513374113901</v>
      </c>
      <c r="Y30" s="25">
        <v>17.448358845219001</v>
      </c>
      <c r="Z30" s="87">
        <v>2.8407932210022002</v>
      </c>
      <c r="AA30" s="25">
        <v>13.2236924597963</v>
      </c>
      <c r="AB30" s="25">
        <v>0.30402004247592201</v>
      </c>
      <c r="AC30" s="25">
        <v>8656.9651304477102</v>
      </c>
      <c r="AD30" s="25">
        <v>0</v>
      </c>
      <c r="AE30" s="25">
        <v>16021.984657594599</v>
      </c>
      <c r="AF30" s="25">
        <v>190.73183846912099</v>
      </c>
      <c r="AG30" s="25">
        <v>59.072054554903303</v>
      </c>
      <c r="AH30" s="25">
        <v>20.397796078956301</v>
      </c>
      <c r="AI30" s="25">
        <v>89.156301601213798</v>
      </c>
      <c r="AJ30" s="87">
        <v>7.0020311331205801E-2</v>
      </c>
      <c r="AK30" s="25">
        <v>62.556653318650497</v>
      </c>
      <c r="AL30" s="25">
        <v>62.556653318650497</v>
      </c>
      <c r="AM30" s="25">
        <v>1.4714636025066501</v>
      </c>
      <c r="AN30" s="25">
        <v>0</v>
      </c>
      <c r="AO30" s="25">
        <v>83.0991171378936</v>
      </c>
      <c r="AP30" s="25">
        <v>0.21184162117076399</v>
      </c>
      <c r="AQ30" s="87">
        <v>17.207997084392201</v>
      </c>
      <c r="AR30" s="25">
        <v>1.2235086724030899</v>
      </c>
      <c r="AS30" s="25">
        <v>26.507895302583801</v>
      </c>
      <c r="AT30" s="25">
        <v>3.10872905519139</v>
      </c>
      <c r="AU30" s="25">
        <v>194.61997687020801</v>
      </c>
      <c r="AV30" s="25">
        <v>0</v>
      </c>
      <c r="AW30" s="87">
        <v>2202.9116363255498</v>
      </c>
      <c r="AX30" s="25">
        <v>7148.8651340134502</v>
      </c>
      <c r="AY30" s="25">
        <v>794.31929169904697</v>
      </c>
      <c r="AZ30" s="25">
        <v>7943.1844257125003</v>
      </c>
      <c r="BA30" s="25">
        <v>7.6520326190468305E-4</v>
      </c>
      <c r="BB30" s="25">
        <v>101.164477465456</v>
      </c>
      <c r="BC30" s="25">
        <v>0.71527261363448402</v>
      </c>
      <c r="BD30" s="25">
        <v>1278.1991133649601</v>
      </c>
      <c r="BE30" s="25">
        <v>1.68224605455337</v>
      </c>
      <c r="BF30" s="25">
        <v>139.63497125724001</v>
      </c>
      <c r="BG30" s="25">
        <v>228.78365206655701</v>
      </c>
      <c r="BH30" s="25">
        <v>0.97853875449880501</v>
      </c>
      <c r="BI30" s="25">
        <v>0.23805522578084901</v>
      </c>
      <c r="BJ30" s="25">
        <v>116.84616379239</v>
      </c>
      <c r="BK30" s="25">
        <v>2817.28921550929</v>
      </c>
      <c r="BL30" s="25">
        <v>2569.8881042695798</v>
      </c>
      <c r="BM30" s="25">
        <v>247.401111239714</v>
      </c>
      <c r="BN30" s="25">
        <v>1.7821598769820901</v>
      </c>
      <c r="BO30" s="25">
        <v>3.0194466949960599E-2</v>
      </c>
      <c r="BP30" s="25">
        <v>232.206162469617</v>
      </c>
      <c r="BQ30" s="25">
        <v>11.6328655897088</v>
      </c>
      <c r="BR30" s="25">
        <v>598.68578184163005</v>
      </c>
      <c r="BS30" s="25">
        <v>26.987363657908801</v>
      </c>
      <c r="BT30" s="25">
        <v>7.5920226965833804</v>
      </c>
      <c r="BU30" s="25">
        <v>1063.81809289174</v>
      </c>
      <c r="BV30" s="25">
        <v>32.995704832826704</v>
      </c>
      <c r="BW30" s="25">
        <v>20.443301630869001</v>
      </c>
      <c r="BX30" s="25">
        <v>117.797479124985</v>
      </c>
      <c r="BY30" s="25">
        <v>3.3780257940772801E-2</v>
      </c>
      <c r="BZ30" s="25">
        <v>167.81715359050199</v>
      </c>
      <c r="CA30" s="25">
        <v>996.39425965344503</v>
      </c>
      <c r="CB30" s="25">
        <v>0.20153340784955601</v>
      </c>
      <c r="CC30" s="25">
        <v>7.4629049894199104</v>
      </c>
      <c r="CD30" s="25">
        <v>63.742051241896597</v>
      </c>
      <c r="CE30" s="87">
        <v>0</v>
      </c>
      <c r="CF30" s="25">
        <v>34.921353579126603</v>
      </c>
      <c r="CG30" s="25">
        <v>2180.5351218329201</v>
      </c>
      <c r="CH30" s="25">
        <v>30.663865205013199</v>
      </c>
      <c r="CI30" s="27"/>
      <c r="CJ30" s="54">
        <f t="shared" si="0"/>
        <v>3.5409583646994285E-3</v>
      </c>
      <c r="CK30" s="54">
        <f t="shared" si="1"/>
        <v>4.9970315812365414E-3</v>
      </c>
      <c r="CL30" s="54">
        <f t="shared" si="2"/>
        <v>1.9775349070014162E-3</v>
      </c>
      <c r="CM30" s="54">
        <f t="shared" si="3"/>
        <v>3.4921444844248999E-3</v>
      </c>
      <c r="CN30" s="54">
        <f t="shared" si="4"/>
        <v>3.3450496477166157E-3</v>
      </c>
      <c r="CO30" s="54">
        <f t="shared" si="5"/>
        <v>2.8882555955997147E-3</v>
      </c>
      <c r="CP30" s="54">
        <f t="shared" si="6"/>
        <v>2.7584333886126224E-3</v>
      </c>
      <c r="CQ30" s="54">
        <f t="shared" si="7"/>
        <v>1.5088639203104911E-2</v>
      </c>
      <c r="CR30" s="54">
        <f t="shared" si="8"/>
        <v>0.20156347100537203</v>
      </c>
      <c r="CS30" s="54" t="str">
        <f t="shared" si="9"/>
        <v/>
      </c>
      <c r="CT30" s="54">
        <f t="shared" si="10"/>
        <v>6.8205377339421247E-3</v>
      </c>
      <c r="CU30" s="54">
        <f t="shared" si="11"/>
        <v>2.7387549902741955E-3</v>
      </c>
      <c r="CV30" s="54">
        <f t="shared" si="12"/>
        <v>1.2202343509021194E-2</v>
      </c>
      <c r="CW30" s="54">
        <f t="shared" si="13"/>
        <v>7.7345492500542319E-4</v>
      </c>
      <c r="CX30" s="54">
        <f t="shared" si="14"/>
        <v>3.0757734892238393E-2</v>
      </c>
      <c r="CY30" s="54">
        <f t="shared" si="15"/>
        <v>1.121127325230865E-2</v>
      </c>
    </row>
    <row r="31" spans="1:103" x14ac:dyDescent="0.25">
      <c r="A31" s="27" t="s">
        <v>30</v>
      </c>
      <c r="B31" s="25">
        <v>17248.576034999998</v>
      </c>
      <c r="C31" s="25">
        <v>390.11479754999999</v>
      </c>
      <c r="D31" s="25">
        <v>19757.672122</v>
      </c>
      <c r="E31" s="25">
        <v>4802.1661205</v>
      </c>
      <c r="F31" s="25">
        <v>4522.9326751999997</v>
      </c>
      <c r="G31" s="25">
        <v>362.21143849999999</v>
      </c>
      <c r="H31" s="25">
        <v>16454.925020999999</v>
      </c>
      <c r="I31" s="25">
        <v>67.273884170000002</v>
      </c>
      <c r="J31" s="25">
        <v>29.045047999000001</v>
      </c>
      <c r="K31" s="25"/>
      <c r="L31" s="25">
        <v>92.552963401</v>
      </c>
      <c r="M31" s="25">
        <v>5.8236943471</v>
      </c>
      <c r="N31" s="25">
        <v>184.14328036000001</v>
      </c>
      <c r="O31" s="25">
        <v>0.25926603780000002</v>
      </c>
      <c r="P31" s="25">
        <v>4.5976725421999998</v>
      </c>
      <c r="Q31" s="25">
        <v>8.9063389056000002</v>
      </c>
      <c r="R31" s="25"/>
      <c r="S31" s="25" t="s">
        <v>30</v>
      </c>
      <c r="T31" s="87">
        <v>87.0433604175863</v>
      </c>
      <c r="U31" s="25">
        <v>19.009279645169499</v>
      </c>
      <c r="V31" s="25">
        <v>0.259523154522737</v>
      </c>
      <c r="W31" s="25">
        <v>73.7547723831604</v>
      </c>
      <c r="X31" s="25">
        <v>73.627281798275007</v>
      </c>
      <c r="Y31" s="25">
        <v>110.374644669554</v>
      </c>
      <c r="Z31" s="87">
        <v>20.323506831152599</v>
      </c>
      <c r="AA31" s="25">
        <v>79.245885935725298</v>
      </c>
      <c r="AB31" s="25">
        <v>4.6602408323576796</v>
      </c>
      <c r="AC31" s="25">
        <v>52180.541314249</v>
      </c>
      <c r="AD31" s="25">
        <v>0</v>
      </c>
      <c r="AE31" s="25">
        <v>17384.074262250801</v>
      </c>
      <c r="AF31" s="25">
        <v>85.280915690877805</v>
      </c>
      <c r="AG31" s="25">
        <v>445.935489312931</v>
      </c>
      <c r="AH31" s="25">
        <v>18.1911518263231</v>
      </c>
      <c r="AI31" s="25">
        <v>1750.8963643745401</v>
      </c>
      <c r="AJ31" s="87">
        <v>0.92389525220324298</v>
      </c>
      <c r="AK31" s="25">
        <v>97.959513597561596</v>
      </c>
      <c r="AL31" s="25">
        <v>97.959513597561596</v>
      </c>
      <c r="AM31" s="25">
        <v>5.8396470343887898</v>
      </c>
      <c r="AN31" s="25">
        <v>0</v>
      </c>
      <c r="AO31" s="25">
        <v>553.04727409668396</v>
      </c>
      <c r="AP31" s="25">
        <v>8.0972215100551601</v>
      </c>
      <c r="AQ31" s="87">
        <v>159.32644248864801</v>
      </c>
      <c r="AR31" s="25">
        <v>9.4139139472367699</v>
      </c>
      <c r="AS31" s="25">
        <v>187.93958132383</v>
      </c>
      <c r="AT31" s="25">
        <v>16.457150832756799</v>
      </c>
      <c r="AU31" s="25">
        <v>391.380441817269</v>
      </c>
      <c r="AV31" s="25">
        <v>0</v>
      </c>
      <c r="AW31" s="87">
        <v>16496.233048165399</v>
      </c>
      <c r="AX31" s="25">
        <v>17850.9767998809</v>
      </c>
      <c r="AY31" s="25">
        <v>1983.4415117092899</v>
      </c>
      <c r="AZ31" s="25">
        <v>19834.418311590201</v>
      </c>
      <c r="BA31" s="25">
        <v>8.2062424792848192E-3</v>
      </c>
      <c r="BB31" s="25">
        <v>206.45339581507599</v>
      </c>
      <c r="BC31" s="25">
        <v>2.87964353907967</v>
      </c>
      <c r="BD31" s="25">
        <v>9296.9429984556591</v>
      </c>
      <c r="BE31" s="25">
        <v>9.9425934291241607</v>
      </c>
      <c r="BF31" s="25">
        <v>47.0943394897402</v>
      </c>
      <c r="BG31" s="25">
        <v>171.48529770664101</v>
      </c>
      <c r="BH31" s="25">
        <v>4.6463963888291797</v>
      </c>
      <c r="BI31" s="25">
        <v>2.8268218389854298</v>
      </c>
      <c r="BJ31" s="25">
        <v>96.749159983906196</v>
      </c>
      <c r="BK31" s="25">
        <v>4829.5292488438299</v>
      </c>
      <c r="BL31" s="25">
        <v>4546.5505654440904</v>
      </c>
      <c r="BM31" s="25">
        <v>282.97868339974701</v>
      </c>
      <c r="BN31" s="25">
        <v>3.62359436939543</v>
      </c>
      <c r="BO31" s="25">
        <v>0.26763270402398598</v>
      </c>
      <c r="BP31" s="25">
        <v>517.61366700287101</v>
      </c>
      <c r="BQ31" s="25">
        <v>12.599718072939901</v>
      </c>
      <c r="BR31" s="25">
        <v>967.30200157630395</v>
      </c>
      <c r="BS31" s="25">
        <v>7.6115520141977697</v>
      </c>
      <c r="BT31" s="25">
        <v>18.2985534372812</v>
      </c>
      <c r="BU31" s="25">
        <v>2408.88579837629</v>
      </c>
      <c r="BV31" s="25">
        <v>417.93897427168201</v>
      </c>
      <c r="BW31" s="25">
        <v>138.34417235734699</v>
      </c>
      <c r="BX31" s="25">
        <v>136.09749786427199</v>
      </c>
      <c r="BY31" s="25">
        <v>0.28212529285647298</v>
      </c>
      <c r="BZ31" s="25">
        <v>363.19942962019798</v>
      </c>
      <c r="CA31" s="25">
        <v>7102.5918544116103</v>
      </c>
      <c r="CB31" s="25">
        <v>0.370045327424946</v>
      </c>
      <c r="CC31" s="25">
        <v>52.764511377321803</v>
      </c>
      <c r="CD31" s="25">
        <v>896.85587955215306</v>
      </c>
      <c r="CE31" s="87">
        <v>0</v>
      </c>
      <c r="CF31" s="25">
        <v>584.139102491112</v>
      </c>
      <c r="CG31" s="25">
        <v>16502.7236940646</v>
      </c>
      <c r="CH31" s="25">
        <v>1089.0007995963799</v>
      </c>
      <c r="CI31" s="27"/>
      <c r="CJ31" s="54">
        <f t="shared" si="0"/>
        <v>7.8556181667318904E-3</v>
      </c>
      <c r="CK31" s="54">
        <f t="shared" si="1"/>
        <v>3.2442867464077575E-3</v>
      </c>
      <c r="CL31" s="54">
        <f t="shared" si="2"/>
        <v>3.8843740859908953E-3</v>
      </c>
      <c r="CM31" s="54">
        <f t="shared" si="3"/>
        <v>5.6980803365004884E-3</v>
      </c>
      <c r="CN31" s="54">
        <f t="shared" si="4"/>
        <v>5.2218089324193332E-3</v>
      </c>
      <c r="CO31" s="54">
        <f t="shared" si="5"/>
        <v>2.7276640524923385E-3</v>
      </c>
      <c r="CP31" s="54">
        <f t="shared" si="6"/>
        <v>2.9048247259467557E-3</v>
      </c>
      <c r="CQ31" s="54">
        <f t="shared" si="7"/>
        <v>9.4440773067600389E-2</v>
      </c>
      <c r="CR31" s="54">
        <f t="shared" si="8"/>
        <v>1.7283785497084967</v>
      </c>
      <c r="CS31" s="54" t="str">
        <f t="shared" si="9"/>
        <v/>
      </c>
      <c r="CT31" s="54">
        <f t="shared" si="10"/>
        <v>5.841574378485196E-2</v>
      </c>
      <c r="CU31" s="54">
        <f t="shared" si="11"/>
        <v>2.739272760208258E-3</v>
      </c>
      <c r="CV31" s="54">
        <f t="shared" si="12"/>
        <v>2.0616016812604977E-2</v>
      </c>
      <c r="CW31" s="54">
        <f t="shared" si="13"/>
        <v>9.9171000150557716E-4</v>
      </c>
      <c r="CX31" s="54">
        <f t="shared" si="14"/>
        <v>1.3608687783523777E-2</v>
      </c>
      <c r="CY31" s="54">
        <f t="shared" si="15"/>
        <v>0.84780199891215768</v>
      </c>
    </row>
    <row r="32" spans="1:103" x14ac:dyDescent="0.25">
      <c r="A32" s="27" t="s">
        <v>31</v>
      </c>
      <c r="B32" s="25">
        <v>10485.163017000001</v>
      </c>
      <c r="C32" s="25">
        <v>519.42163178999999</v>
      </c>
      <c r="D32" s="25">
        <v>6671.6575577000003</v>
      </c>
      <c r="E32" s="25">
        <v>2762.6610718000002</v>
      </c>
      <c r="F32" s="25">
        <v>2319.0625934999998</v>
      </c>
      <c r="G32" s="25">
        <v>677.75516135999999</v>
      </c>
      <c r="H32" s="25">
        <v>7612.2004889999998</v>
      </c>
      <c r="I32" s="25">
        <v>32.640884079000003</v>
      </c>
      <c r="J32" s="25">
        <v>81.520851698000001</v>
      </c>
      <c r="K32" s="25"/>
      <c r="L32" s="25">
        <v>39.101137178000002</v>
      </c>
      <c r="M32" s="25">
        <v>12.597863231</v>
      </c>
      <c r="N32" s="25">
        <v>40.530939007000001</v>
      </c>
      <c r="O32" s="25">
        <v>1.1202968816000001</v>
      </c>
      <c r="P32" s="25">
        <v>6.0238797383999998</v>
      </c>
      <c r="Q32" s="25">
        <v>3.1040233914000002</v>
      </c>
      <c r="R32" s="25"/>
      <c r="S32" s="25" t="s">
        <v>31</v>
      </c>
      <c r="T32" s="87">
        <v>18.8830718839124</v>
      </c>
      <c r="U32" s="25">
        <v>2.03771968137502</v>
      </c>
      <c r="V32" s="25">
        <v>1.12321931425337</v>
      </c>
      <c r="W32" s="25">
        <v>32.862546294234001</v>
      </c>
      <c r="X32" s="25">
        <v>32.862454608729898</v>
      </c>
      <c r="Y32" s="25">
        <v>29.226729617073602</v>
      </c>
      <c r="Z32" s="87">
        <v>4.3220277178307001</v>
      </c>
      <c r="AA32" s="25">
        <v>82.506474285709601</v>
      </c>
      <c r="AB32" s="25">
        <v>6.0530894204196004</v>
      </c>
      <c r="AC32" s="25">
        <v>587.05058493638899</v>
      </c>
      <c r="AD32" s="25">
        <v>0</v>
      </c>
      <c r="AE32" s="25">
        <v>10529.7827439827</v>
      </c>
      <c r="AF32" s="25">
        <v>78.189251682802293</v>
      </c>
      <c r="AG32" s="25">
        <v>8.5061577923898106</v>
      </c>
      <c r="AH32" s="25">
        <v>10.5607565909055</v>
      </c>
      <c r="AI32" s="25">
        <v>359.74917799603497</v>
      </c>
      <c r="AJ32" s="87">
        <v>9.3508320149473297E-4</v>
      </c>
      <c r="AK32" s="25">
        <v>40.918356847233298</v>
      </c>
      <c r="AL32" s="25">
        <v>40.918356847233298</v>
      </c>
      <c r="AM32" s="25">
        <v>12.6323489557433</v>
      </c>
      <c r="AN32" s="25">
        <v>0</v>
      </c>
      <c r="AO32" s="25">
        <v>501.37323896595399</v>
      </c>
      <c r="AP32" s="25">
        <v>1.7680713634065599</v>
      </c>
      <c r="AQ32" s="87">
        <v>30.613871497782199</v>
      </c>
      <c r="AR32" s="25">
        <v>1.1704413869645101</v>
      </c>
      <c r="AS32" s="25">
        <v>40.642252708208602</v>
      </c>
      <c r="AT32" s="25">
        <v>3.11305528233714</v>
      </c>
      <c r="AU32" s="25">
        <v>521.57810002050405</v>
      </c>
      <c r="AV32" s="25">
        <v>0</v>
      </c>
      <c r="AW32" s="87">
        <v>7547.3571196613702</v>
      </c>
      <c r="AX32" s="25">
        <v>6016.1650156318701</v>
      </c>
      <c r="AY32" s="25">
        <v>668.46382419131601</v>
      </c>
      <c r="AZ32" s="25">
        <v>6684.62883982319</v>
      </c>
      <c r="BA32" s="25">
        <v>4.4148032124415601E-4</v>
      </c>
      <c r="BB32" s="25">
        <v>152.381503723832</v>
      </c>
      <c r="BC32" s="25">
        <v>3.6491213371032298</v>
      </c>
      <c r="BD32" s="25">
        <v>5145.2182336857404</v>
      </c>
      <c r="BE32" s="25">
        <v>4.2112419647591199</v>
      </c>
      <c r="BF32" s="25">
        <v>105.511453187607</v>
      </c>
      <c r="BG32" s="25">
        <v>166.08446126203501</v>
      </c>
      <c r="BH32" s="25">
        <v>2.3879760414909801</v>
      </c>
      <c r="BI32" s="25">
        <v>1.5670525703136599E-2</v>
      </c>
      <c r="BJ32" s="25">
        <v>99.363969873840404</v>
      </c>
      <c r="BK32" s="25">
        <v>2772.9366238949201</v>
      </c>
      <c r="BL32" s="25">
        <v>2327.97187766345</v>
      </c>
      <c r="BM32" s="25">
        <v>444.96474623147401</v>
      </c>
      <c r="BN32" s="25">
        <v>1.9300048109261001</v>
      </c>
      <c r="BO32" s="25">
        <v>6.6707250858424605E-2</v>
      </c>
      <c r="BP32" s="25">
        <v>138.85169769120901</v>
      </c>
      <c r="BQ32" s="25">
        <v>10.344236027932499</v>
      </c>
      <c r="BR32" s="25">
        <v>566.30948598136001</v>
      </c>
      <c r="BS32" s="25">
        <v>19.886806466156202</v>
      </c>
      <c r="BT32" s="25">
        <v>8.00712813814161</v>
      </c>
      <c r="BU32" s="25">
        <v>1105.9728511825001</v>
      </c>
      <c r="BV32" s="25">
        <v>36.8037406470768</v>
      </c>
      <c r="BW32" s="25">
        <v>39.3320283492342</v>
      </c>
      <c r="BX32" s="25">
        <v>55.798764785572899</v>
      </c>
      <c r="BY32" s="25">
        <v>0.24827278701698099</v>
      </c>
      <c r="BZ32" s="25">
        <v>677.88602097609601</v>
      </c>
      <c r="CA32" s="25">
        <v>4328.1332891192997</v>
      </c>
      <c r="CB32" s="25">
        <v>11.010377430628701</v>
      </c>
      <c r="CC32" s="25">
        <v>11.510660420142299</v>
      </c>
      <c r="CD32" s="25">
        <v>438.16090100845798</v>
      </c>
      <c r="CE32" s="87">
        <v>0</v>
      </c>
      <c r="CF32" s="25">
        <v>203.20792994460899</v>
      </c>
      <c r="CG32" s="25">
        <v>7633.4542758092202</v>
      </c>
      <c r="CH32" s="25">
        <v>358.17159934951098</v>
      </c>
      <c r="CI32" s="27"/>
      <c r="CJ32" s="54">
        <f t="shared" si="0"/>
        <v>4.2555110407301467E-3</v>
      </c>
      <c r="CK32" s="54">
        <f t="shared" si="1"/>
        <v>4.151671972290734E-3</v>
      </c>
      <c r="CL32" s="54">
        <f t="shared" si="2"/>
        <v>1.9442367973786429E-3</v>
      </c>
      <c r="CM32" s="54">
        <f t="shared" si="3"/>
        <v>3.7194399992847974E-3</v>
      </c>
      <c r="CN32" s="54">
        <f t="shared" si="4"/>
        <v>3.8417609720503383E-3</v>
      </c>
      <c r="CO32" s="54">
        <f t="shared" si="5"/>
        <v>1.9307800745247254E-4</v>
      </c>
      <c r="CP32" s="54">
        <f t="shared" si="6"/>
        <v>2.792068711265968E-3</v>
      </c>
      <c r="CQ32" s="54">
        <f t="shared" si="7"/>
        <v>6.7881289365089841E-3</v>
      </c>
      <c r="CR32" s="54">
        <f t="shared" si="8"/>
        <v>1.2090435357090121E-2</v>
      </c>
      <c r="CS32" s="54" t="str">
        <f t="shared" si="9"/>
        <v/>
      </c>
      <c r="CT32" s="54">
        <f t="shared" si="10"/>
        <v>4.6474854707185924E-2</v>
      </c>
      <c r="CU32" s="54">
        <f t="shared" si="11"/>
        <v>2.7374265072540173E-3</v>
      </c>
      <c r="CV32" s="54">
        <f t="shared" si="12"/>
        <v>2.7463884118099679E-3</v>
      </c>
      <c r="CW32" s="54">
        <f t="shared" si="13"/>
        <v>2.6086233938240467E-3</v>
      </c>
      <c r="CX32" s="54">
        <f t="shared" si="14"/>
        <v>4.848981601242754E-3</v>
      </c>
      <c r="CY32" s="54">
        <f t="shared" si="15"/>
        <v>2.9097367507485892E-3</v>
      </c>
    </row>
    <row r="33" spans="1:103" x14ac:dyDescent="0.25">
      <c r="A33" s="27" t="s">
        <v>32</v>
      </c>
      <c r="B33" s="25">
        <v>78387.217063000004</v>
      </c>
      <c r="C33" s="25">
        <v>1637.7285089</v>
      </c>
      <c r="D33" s="25">
        <v>51475.518886999998</v>
      </c>
      <c r="E33" s="25">
        <v>18985.429517</v>
      </c>
      <c r="F33" s="25">
        <v>17063.888720999999</v>
      </c>
      <c r="G33" s="25">
        <v>6022.3643810000003</v>
      </c>
      <c r="H33" s="25">
        <v>32209.232341999999</v>
      </c>
      <c r="I33" s="25">
        <v>120.18653646</v>
      </c>
      <c r="J33" s="25">
        <v>157.97609979999999</v>
      </c>
      <c r="K33" s="25"/>
      <c r="L33" s="25">
        <v>162.37265901000001</v>
      </c>
      <c r="M33" s="25">
        <v>10.51549885</v>
      </c>
      <c r="N33" s="25">
        <v>398.50993600999999</v>
      </c>
      <c r="O33" s="25">
        <v>0.81999155530000001</v>
      </c>
      <c r="P33" s="25">
        <v>9.6264575292999996</v>
      </c>
      <c r="Q33" s="25">
        <v>24.264180592999999</v>
      </c>
      <c r="R33" s="25"/>
      <c r="S33" s="25" t="s">
        <v>32</v>
      </c>
      <c r="T33" s="87">
        <v>185.703959842514</v>
      </c>
      <c r="U33" s="25">
        <v>31.593352834124801</v>
      </c>
      <c r="V33" s="25">
        <v>0.82014330233017296</v>
      </c>
      <c r="W33" s="25">
        <v>121.395669774247</v>
      </c>
      <c r="X33" s="25">
        <v>121.39502690255</v>
      </c>
      <c r="Y33" s="25">
        <v>207.81058602179201</v>
      </c>
      <c r="Z33" s="87">
        <v>42.502968999510003</v>
      </c>
      <c r="AA33" s="25">
        <v>158.74148700040899</v>
      </c>
      <c r="AB33" s="25">
        <v>9.7376955574179096</v>
      </c>
      <c r="AC33" s="25">
        <v>11643.1779155653</v>
      </c>
      <c r="AD33" s="25">
        <v>0</v>
      </c>
      <c r="AE33" s="25">
        <v>78751.0848605301</v>
      </c>
      <c r="AF33" s="25">
        <v>738.83035618770703</v>
      </c>
      <c r="AG33" s="25">
        <v>112.714278476508</v>
      </c>
      <c r="AH33" s="25">
        <v>93.499163824411696</v>
      </c>
      <c r="AI33" s="25">
        <v>1663.9314477212699</v>
      </c>
      <c r="AJ33" s="87">
        <v>4.6716855769275301E-3</v>
      </c>
      <c r="AK33" s="25">
        <v>164.657226017954</v>
      </c>
      <c r="AL33" s="25">
        <v>164.657226017954</v>
      </c>
      <c r="AM33" s="25">
        <v>10.544322186940899</v>
      </c>
      <c r="AN33" s="25">
        <v>0</v>
      </c>
      <c r="AO33" s="25">
        <v>1892.65302659911</v>
      </c>
      <c r="AP33" s="25">
        <v>6.6909805940552296</v>
      </c>
      <c r="AQ33" s="87">
        <v>234.28486585718201</v>
      </c>
      <c r="AR33" s="25">
        <v>11.123673211067199</v>
      </c>
      <c r="AS33" s="25">
        <v>399.604273503532</v>
      </c>
      <c r="AT33" s="25">
        <v>24.332239201478099</v>
      </c>
      <c r="AU33" s="25">
        <v>1644.88957751726</v>
      </c>
      <c r="AV33" s="25">
        <v>0</v>
      </c>
      <c r="AW33" s="87">
        <v>31332.377407805401</v>
      </c>
      <c r="AX33" s="25">
        <v>46507.233096733202</v>
      </c>
      <c r="AY33" s="25">
        <v>5167.4700423507802</v>
      </c>
      <c r="AZ33" s="25">
        <v>51674.703139083998</v>
      </c>
      <c r="BA33" s="25">
        <v>4.6168849837694599E-3</v>
      </c>
      <c r="BB33" s="25">
        <v>771.13042805012196</v>
      </c>
      <c r="BC33" s="25">
        <v>7.8989037627385796</v>
      </c>
      <c r="BD33" s="25">
        <v>20318.032417602801</v>
      </c>
      <c r="BE33" s="25">
        <v>47.410423511191098</v>
      </c>
      <c r="BF33" s="25">
        <v>585.04526794424498</v>
      </c>
      <c r="BG33" s="25">
        <v>1129.6806305218799</v>
      </c>
      <c r="BH33" s="25">
        <v>7.6244954521955197</v>
      </c>
      <c r="BI33" s="25">
        <v>7.8282917111724595E-2</v>
      </c>
      <c r="BJ33" s="25">
        <v>728.505943550653</v>
      </c>
      <c r="BK33" s="25">
        <v>19060.787797070701</v>
      </c>
      <c r="BL33" s="25">
        <v>17129.400442231301</v>
      </c>
      <c r="BM33" s="25">
        <v>1931.3873548394199</v>
      </c>
      <c r="BN33" s="25">
        <v>14.1193040978411</v>
      </c>
      <c r="BO33" s="25">
        <v>0.61477982980318202</v>
      </c>
      <c r="BP33" s="25">
        <v>1303.94118432293</v>
      </c>
      <c r="BQ33" s="25">
        <v>90.426346875223899</v>
      </c>
      <c r="BR33" s="25">
        <v>3754.4649002132901</v>
      </c>
      <c r="BS33" s="25">
        <v>100.72476729994401</v>
      </c>
      <c r="BT33" s="25">
        <v>95.509790737280696</v>
      </c>
      <c r="BU33" s="25">
        <v>7916.9293566361903</v>
      </c>
      <c r="BV33" s="25">
        <v>177.249958170084</v>
      </c>
      <c r="BW33" s="25">
        <v>562.70443070597503</v>
      </c>
      <c r="BX33" s="25">
        <v>781.88831969223497</v>
      </c>
      <c r="BY33" s="25">
        <v>1.8333141606177299</v>
      </c>
      <c r="BZ33" s="25">
        <v>6031.5114508286597</v>
      </c>
      <c r="CA33" s="25">
        <v>17443.118730643801</v>
      </c>
      <c r="CB33" s="25">
        <v>13.353962478656401</v>
      </c>
      <c r="CC33" s="25">
        <v>113.202742012557</v>
      </c>
      <c r="CD33" s="25">
        <v>1592.2015477341199</v>
      </c>
      <c r="CE33" s="87">
        <v>0</v>
      </c>
      <c r="CF33" s="25">
        <v>814.053789294333</v>
      </c>
      <c r="CG33" s="25">
        <v>32284.574302044199</v>
      </c>
      <c r="CH33" s="25">
        <v>1299.21591675234</v>
      </c>
      <c r="CI33" s="27"/>
      <c r="CJ33" s="54">
        <f t="shared" si="0"/>
        <v>4.6419277423467489E-3</v>
      </c>
      <c r="CK33" s="54">
        <f t="shared" si="1"/>
        <v>4.3725614949878897E-3</v>
      </c>
      <c r="CL33" s="54">
        <f t="shared" si="2"/>
        <v>3.8694947887995641E-3</v>
      </c>
      <c r="CM33" s="54">
        <f t="shared" si="3"/>
        <v>3.9692691705090618E-3</v>
      </c>
      <c r="CN33" s="54">
        <f t="shared" si="4"/>
        <v>3.8392023238336282E-3</v>
      </c>
      <c r="CO33" s="54">
        <f t="shared" si="5"/>
        <v>1.5188502803844821E-3</v>
      </c>
      <c r="CP33" s="54">
        <f t="shared" si="6"/>
        <v>2.3391417480619499E-3</v>
      </c>
      <c r="CQ33" s="54">
        <f t="shared" si="7"/>
        <v>1.0055123295380147E-2</v>
      </c>
      <c r="CR33" s="54">
        <f t="shared" si="8"/>
        <v>4.8449556697373851E-3</v>
      </c>
      <c r="CS33" s="54" t="str">
        <f t="shared" si="9"/>
        <v/>
      </c>
      <c r="CT33" s="54">
        <f t="shared" si="10"/>
        <v>1.4069899587056074E-2</v>
      </c>
      <c r="CU33" s="54">
        <f t="shared" si="11"/>
        <v>2.741033720991679E-3</v>
      </c>
      <c r="CV33" s="54">
        <f t="shared" si="12"/>
        <v>2.7460732961612998E-3</v>
      </c>
      <c r="CW33" s="54">
        <f t="shared" si="13"/>
        <v>1.8505925968644558E-4</v>
      </c>
      <c r="CX33" s="54">
        <f t="shared" si="14"/>
        <v>1.1555447866396888E-2</v>
      </c>
      <c r="CY33" s="54">
        <f t="shared" si="15"/>
        <v>2.8049003434195848E-3</v>
      </c>
    </row>
    <row r="34" spans="1:103" x14ac:dyDescent="0.25">
      <c r="A34" s="27" t="s">
        <v>33</v>
      </c>
      <c r="B34" s="25">
        <v>26757.179611</v>
      </c>
      <c r="C34" s="25">
        <v>1378.9969317</v>
      </c>
      <c r="D34" s="25">
        <v>11996.283791</v>
      </c>
      <c r="E34" s="25">
        <v>8817.6739610999994</v>
      </c>
      <c r="F34" s="25">
        <v>8002.2546849</v>
      </c>
      <c r="G34" s="25">
        <v>1610.6484645</v>
      </c>
      <c r="H34" s="25">
        <v>15552.496105</v>
      </c>
      <c r="I34" s="25">
        <v>131.58443295000001</v>
      </c>
      <c r="J34" s="25">
        <v>261.70935085999997</v>
      </c>
      <c r="K34" s="25"/>
      <c r="L34" s="25">
        <v>151.39882392000001</v>
      </c>
      <c r="M34" s="25">
        <v>53.759519695000002</v>
      </c>
      <c r="N34" s="25">
        <v>1.4050966612</v>
      </c>
      <c r="O34" s="25">
        <v>4.0849122431999998</v>
      </c>
      <c r="P34" s="25">
        <v>23.075303864999999</v>
      </c>
      <c r="Q34" s="25">
        <v>5.3919184281000003</v>
      </c>
      <c r="R34" s="25"/>
      <c r="S34" s="25" t="s">
        <v>33</v>
      </c>
      <c r="T34" s="87">
        <v>9.3764196519655698</v>
      </c>
      <c r="U34" s="25">
        <v>19.2911526654228</v>
      </c>
      <c r="V34" s="25">
        <v>4.0960152886000403</v>
      </c>
      <c r="W34" s="25">
        <v>144.14638307542799</v>
      </c>
      <c r="X34" s="25">
        <v>143.40161029932801</v>
      </c>
      <c r="Y34" s="25">
        <v>152.64169161963599</v>
      </c>
      <c r="Z34" s="87">
        <v>4.4954465943697599</v>
      </c>
      <c r="AA34" s="25">
        <v>298.64345956058003</v>
      </c>
      <c r="AB34" s="25">
        <v>23.2029186819891</v>
      </c>
      <c r="AC34" s="25">
        <v>1572.2905084404099</v>
      </c>
      <c r="AD34" s="25">
        <v>0</v>
      </c>
      <c r="AE34" s="25">
        <v>26951.207273356598</v>
      </c>
      <c r="AF34" s="25">
        <v>338.84070380068499</v>
      </c>
      <c r="AG34" s="25">
        <v>55.8159401433036</v>
      </c>
      <c r="AH34" s="25">
        <v>51.597707062011303</v>
      </c>
      <c r="AI34" s="25">
        <v>391.44784193528102</v>
      </c>
      <c r="AJ34" s="87">
        <v>5.3944422022525602</v>
      </c>
      <c r="AK34" s="25">
        <v>172.56899903908899</v>
      </c>
      <c r="AL34" s="25">
        <v>172.56899903908899</v>
      </c>
      <c r="AM34" s="25">
        <v>53.906739713033197</v>
      </c>
      <c r="AN34" s="25">
        <v>0</v>
      </c>
      <c r="AO34" s="25">
        <v>972.15859997488894</v>
      </c>
      <c r="AP34" s="25">
        <v>8.3934710639323509</v>
      </c>
      <c r="AQ34" s="87">
        <v>210.445899905354</v>
      </c>
      <c r="AR34" s="25">
        <v>15.0255966451537</v>
      </c>
      <c r="AS34" s="25">
        <v>20.664649681438899</v>
      </c>
      <c r="AT34" s="25">
        <v>7.72182373261374</v>
      </c>
      <c r="AU34" s="25">
        <v>1385.2094953027199</v>
      </c>
      <c r="AV34" s="25">
        <v>0</v>
      </c>
      <c r="AW34" s="87">
        <v>15543.5473122902</v>
      </c>
      <c r="AX34" s="25">
        <v>10829.082350193101</v>
      </c>
      <c r="AY34" s="25">
        <v>1203.2317025806201</v>
      </c>
      <c r="AZ34" s="25">
        <v>12032.3140527738</v>
      </c>
      <c r="BA34" s="25">
        <v>3.9591354515742298E-2</v>
      </c>
      <c r="BB34" s="25">
        <v>393.27873461802102</v>
      </c>
      <c r="BC34" s="25">
        <v>3.4168914912614299</v>
      </c>
      <c r="BD34" s="25">
        <v>10168.147643742401</v>
      </c>
      <c r="BE34" s="25">
        <v>3.8590839281954601</v>
      </c>
      <c r="BF34" s="25">
        <v>374.35356805943599</v>
      </c>
      <c r="BG34" s="25">
        <v>577.13416590882798</v>
      </c>
      <c r="BH34" s="25">
        <v>3.9361550515054802</v>
      </c>
      <c r="BI34" s="25">
        <v>5.59264791415202E-2</v>
      </c>
      <c r="BJ34" s="25">
        <v>275.49991018370002</v>
      </c>
      <c r="BK34" s="25">
        <v>8864.7781325767901</v>
      </c>
      <c r="BL34" s="25">
        <v>8042.7178103492397</v>
      </c>
      <c r="BM34" s="25">
        <v>822.06032222754902</v>
      </c>
      <c r="BN34" s="25">
        <v>6.3914470189652501</v>
      </c>
      <c r="BO34" s="25">
        <v>0.238410734194238</v>
      </c>
      <c r="BP34" s="25">
        <v>234.89812840820699</v>
      </c>
      <c r="BQ34" s="25">
        <v>38.1093121369952</v>
      </c>
      <c r="BR34" s="25">
        <v>2116.54841856953</v>
      </c>
      <c r="BS34" s="25">
        <v>68.677373475090505</v>
      </c>
      <c r="BT34" s="25">
        <v>31.1424328135937</v>
      </c>
      <c r="BU34" s="25">
        <v>4197.91048275709</v>
      </c>
      <c r="BV34" s="25">
        <v>99.197202738736607</v>
      </c>
      <c r="BW34" s="25">
        <v>6.0285607620275803</v>
      </c>
      <c r="BX34" s="25">
        <v>104.32481553707299</v>
      </c>
      <c r="BY34" s="25">
        <v>0.19272703439761399</v>
      </c>
      <c r="BZ34" s="25">
        <v>1618.04448162789</v>
      </c>
      <c r="CA34" s="25">
        <v>8444.7822623270094</v>
      </c>
      <c r="CB34" s="25">
        <v>17.656495112705699</v>
      </c>
      <c r="CC34" s="25">
        <v>3.9879219391237801</v>
      </c>
      <c r="CD34" s="25">
        <v>898.44610443593001</v>
      </c>
      <c r="CE34" s="87">
        <v>0</v>
      </c>
      <c r="CF34" s="25">
        <v>499.88155519562099</v>
      </c>
      <c r="CG34" s="25">
        <v>15601.2345690239</v>
      </c>
      <c r="CH34" s="25">
        <v>610.45579620984995</v>
      </c>
      <c r="CI34" s="27"/>
      <c r="CJ34" s="54">
        <f t="shared" si="0"/>
        <v>7.2514242972317256E-3</v>
      </c>
      <c r="CK34" s="54">
        <f t="shared" si="1"/>
        <v>4.5051322884824595E-3</v>
      </c>
      <c r="CL34" s="54">
        <f t="shared" si="2"/>
        <v>3.0034519357428724E-3</v>
      </c>
      <c r="CM34" s="54">
        <f t="shared" si="3"/>
        <v>5.3420178251764837E-3</v>
      </c>
      <c r="CN34" s="54">
        <f t="shared" si="4"/>
        <v>5.0564655890785754E-3</v>
      </c>
      <c r="CO34" s="54">
        <f t="shared" si="5"/>
        <v>4.5919499449471523E-3</v>
      </c>
      <c r="CP34" s="54">
        <f t="shared" si="6"/>
        <v>3.1338033261574458E-3</v>
      </c>
      <c r="CQ34" s="54">
        <f t="shared" si="7"/>
        <v>8.9806803771524751E-2</v>
      </c>
      <c r="CR34" s="54">
        <f t="shared" si="8"/>
        <v>0.1411264388498589</v>
      </c>
      <c r="CS34" s="54" t="str">
        <f t="shared" si="9"/>
        <v/>
      </c>
      <c r="CT34" s="54">
        <f t="shared" si="10"/>
        <v>0.13983051235771435</v>
      </c>
      <c r="CU34" s="54">
        <f t="shared" si="11"/>
        <v>2.7384920637021195E-3</v>
      </c>
      <c r="CV34" s="54">
        <f t="shared" si="12"/>
        <v>13.706923909270831</v>
      </c>
      <c r="CW34" s="54">
        <f t="shared" si="13"/>
        <v>2.7180621611941117E-3</v>
      </c>
      <c r="CX34" s="54">
        <f t="shared" si="14"/>
        <v>5.5303634455130327E-3</v>
      </c>
      <c r="CY34" s="54">
        <f t="shared" si="15"/>
        <v>0.43211063660967691</v>
      </c>
    </row>
    <row r="35" spans="1:103" x14ac:dyDescent="0.25">
      <c r="A35" s="27" t="s">
        <v>34</v>
      </c>
      <c r="B35" s="25">
        <v>2645.6612042000002</v>
      </c>
      <c r="C35" s="25">
        <v>149.07360258</v>
      </c>
      <c r="D35" s="25">
        <v>1228.6549335</v>
      </c>
      <c r="E35" s="25">
        <v>880.43471977000002</v>
      </c>
      <c r="F35" s="25">
        <v>798.24387045000003</v>
      </c>
      <c r="G35" s="25">
        <v>169.77444285000001</v>
      </c>
      <c r="H35" s="25">
        <v>2678.5943209000002</v>
      </c>
      <c r="I35" s="25">
        <v>14.167294884</v>
      </c>
      <c r="J35" s="25">
        <v>37.590966576</v>
      </c>
      <c r="K35" s="25"/>
      <c r="L35" s="25">
        <v>15.707232940000001</v>
      </c>
      <c r="M35" s="25">
        <v>6.5337905777999996</v>
      </c>
      <c r="N35" s="25">
        <v>14.734902074000001</v>
      </c>
      <c r="O35" s="25">
        <v>0.62573218500000005</v>
      </c>
      <c r="P35" s="25">
        <v>3.3727964283</v>
      </c>
      <c r="Q35" s="25">
        <v>1.2489566197999999</v>
      </c>
      <c r="R35" s="25"/>
      <c r="S35" s="25" t="s">
        <v>34</v>
      </c>
      <c r="T35" s="87">
        <v>6.8310098787681497</v>
      </c>
      <c r="U35" s="25">
        <v>0.69593573287364296</v>
      </c>
      <c r="V35" s="25">
        <v>0.62741620352454797</v>
      </c>
      <c r="W35" s="25">
        <v>14.2501477463524</v>
      </c>
      <c r="X35" s="25">
        <v>14.250131245778199</v>
      </c>
      <c r="Y35" s="25">
        <v>8.27629190537046</v>
      </c>
      <c r="Z35" s="87">
        <v>1.5634594370370201</v>
      </c>
      <c r="AA35" s="25">
        <v>37.691941572067897</v>
      </c>
      <c r="AB35" s="25">
        <v>3.3862612622596702</v>
      </c>
      <c r="AC35" s="25">
        <v>63.1546908071359</v>
      </c>
      <c r="AD35" s="25">
        <v>0</v>
      </c>
      <c r="AE35" s="25">
        <v>2661.5656823690802</v>
      </c>
      <c r="AF35" s="25">
        <v>23.893714042544001</v>
      </c>
      <c r="AG35" s="25">
        <v>2.3793235352622499</v>
      </c>
      <c r="AH35" s="25">
        <v>3.1103055527191201</v>
      </c>
      <c r="AI35" s="25">
        <v>117.358749892023</v>
      </c>
      <c r="AJ35" s="87">
        <v>1.9774234300997E-4</v>
      </c>
      <c r="AK35" s="25">
        <v>15.8099984988032</v>
      </c>
      <c r="AL35" s="25">
        <v>15.8099984988032</v>
      </c>
      <c r="AM35" s="25">
        <v>6.5516560369803196</v>
      </c>
      <c r="AN35" s="25">
        <v>0</v>
      </c>
      <c r="AO35" s="25">
        <v>181.85618683677501</v>
      </c>
      <c r="AP35" s="25">
        <v>0.63553262065914795</v>
      </c>
      <c r="AQ35" s="87">
        <v>9.6972880071763807</v>
      </c>
      <c r="AR35" s="25">
        <v>0.36197651355163402</v>
      </c>
      <c r="AS35" s="25">
        <v>14.7753681117787</v>
      </c>
      <c r="AT35" s="25">
        <v>1.25261833342619</v>
      </c>
      <c r="AU35" s="25">
        <v>149.93781185844099</v>
      </c>
      <c r="AV35" s="25">
        <v>0</v>
      </c>
      <c r="AW35" s="87">
        <v>2641.9648583254798</v>
      </c>
      <c r="AX35" s="25">
        <v>1112.35201649277</v>
      </c>
      <c r="AY35" s="25">
        <v>123.59451126683</v>
      </c>
      <c r="AZ35" s="25">
        <v>1235.9465277596</v>
      </c>
      <c r="BA35" s="25">
        <v>1.20393872274581E-4</v>
      </c>
      <c r="BB35" s="25">
        <v>52.780770783886403</v>
      </c>
      <c r="BC35" s="25">
        <v>0.26234941009827001</v>
      </c>
      <c r="BD35" s="25">
        <v>1800.53320475437</v>
      </c>
      <c r="BE35" s="25">
        <v>0.73064585812155103</v>
      </c>
      <c r="BF35" s="25">
        <v>46.289611644813299</v>
      </c>
      <c r="BG35" s="25">
        <v>64.593420669433399</v>
      </c>
      <c r="BH35" s="25">
        <v>0.23552634258723401</v>
      </c>
      <c r="BI35" s="25">
        <v>3.3135489674101801E-3</v>
      </c>
      <c r="BJ35" s="25">
        <v>40.393580295088597</v>
      </c>
      <c r="BK35" s="25">
        <v>884.10082537731296</v>
      </c>
      <c r="BL35" s="25">
        <v>801.42223120964002</v>
      </c>
      <c r="BM35" s="25">
        <v>82.6785941676725</v>
      </c>
      <c r="BN35" s="25">
        <v>0.67958872909053802</v>
      </c>
      <c r="BO35" s="25">
        <v>1.4974072331112099E-2</v>
      </c>
      <c r="BP35" s="25">
        <v>30.225911473404</v>
      </c>
      <c r="BQ35" s="25">
        <v>4.1315929848928201</v>
      </c>
      <c r="BR35" s="25">
        <v>205.592100839409</v>
      </c>
      <c r="BS35" s="25">
        <v>8.7323184907157891</v>
      </c>
      <c r="BT35" s="25">
        <v>2.8471814359805299</v>
      </c>
      <c r="BU35" s="25">
        <v>373.07284710395299</v>
      </c>
      <c r="BV35" s="25">
        <v>2.8239289064929398</v>
      </c>
      <c r="BW35" s="25">
        <v>8.9932611737407502</v>
      </c>
      <c r="BX35" s="25">
        <v>14.6081341203833</v>
      </c>
      <c r="BY35" s="25">
        <v>1.5873016628361301E-2</v>
      </c>
      <c r="BZ35" s="25">
        <v>170.739562841978</v>
      </c>
      <c r="CA35" s="25">
        <v>1533.7620023266199</v>
      </c>
      <c r="CB35" s="25">
        <v>2.1627825480403602</v>
      </c>
      <c r="CC35" s="25">
        <v>4.1640528502715402</v>
      </c>
      <c r="CD35" s="25">
        <v>157.80297139838299</v>
      </c>
      <c r="CE35" s="87">
        <v>0</v>
      </c>
      <c r="CF35" s="25">
        <v>74.647234102151003</v>
      </c>
      <c r="CG35" s="25">
        <v>2686.3994111454599</v>
      </c>
      <c r="CH35" s="25">
        <v>123.846869040904</v>
      </c>
      <c r="CI35" s="27"/>
      <c r="CJ35" s="54">
        <f t="shared" ref="CJ35:CJ51" si="16">IF(AE35=0,"",(AE35-B35)/B35)</f>
        <v>6.0115324455873474E-3</v>
      </c>
      <c r="CK35" s="54">
        <f t="shared" ref="CK35:CK61" si="17">IF(AU35=0,"",(AU35-C35)/C35)</f>
        <v>5.7971985883766347E-3</v>
      </c>
      <c r="CL35" s="54">
        <f t="shared" ref="CL35:CL61" si="18">IF(AZ35=0,"",(AZ35-D35)/D35)</f>
        <v>5.9346152127749225E-3</v>
      </c>
      <c r="CM35" s="54">
        <f t="shared" ref="CM35:CM61" si="19">IF(BK35=0,"",(BK35-E35)/E35)</f>
        <v>4.1639720980911074E-3</v>
      </c>
      <c r="CN35" s="54">
        <f t="shared" ref="CN35:CN61" si="20">IF(BL35=0,"",(BL35-F35)/F35)</f>
        <v>3.9816914069734418E-3</v>
      </c>
      <c r="CO35" s="54">
        <f t="shared" ref="CO35:CO61" si="21">IF(BZ35=0,"",(BZ35-G35)/G35)</f>
        <v>5.6847189469541853E-3</v>
      </c>
      <c r="CP35" s="54">
        <f t="shared" ref="CP35:CP61" si="22">IF(CG35=0,"",(CG35-H35)/H35)</f>
        <v>2.9138754549577462E-3</v>
      </c>
      <c r="CQ35" s="54">
        <f t="shared" ref="CQ35:CQ61" si="23">IF(X35=0,"",(X35-I35)/I35)</f>
        <v>5.8470133117474021E-3</v>
      </c>
      <c r="CR35" s="54">
        <f t="shared" ref="CR35:CR51" si="24">IF(AA35=0,"",AA35-J35)/J35</f>
        <v>2.6861505639592946E-3</v>
      </c>
      <c r="CS35" s="54" t="str">
        <f t="shared" ref="CS35:CS61" si="25">IF(AD35=0,"",(AD35-K35)/K35)</f>
        <v/>
      </c>
      <c r="CT35" s="54">
        <f t="shared" ref="CT35:CT61" si="26">IF(AL35=0,"",(AL35-L35)/L35)</f>
        <v>6.542562855962779E-3</v>
      </c>
      <c r="CU35" s="54">
        <f t="shared" ref="CU35:CU61" si="27">IF(AM35=0,"",(AM35-M35)/M35)</f>
        <v>2.7343176931660259E-3</v>
      </c>
      <c r="CV35" s="54">
        <f t="shared" ref="CV35:CV61" si="28">IF(AS35=0,"",(AS35-N35)/N35)</f>
        <v>2.7462712392301992E-3</v>
      </c>
      <c r="CW35" s="54">
        <f t="shared" ref="CW35:CW51" si="29">IF(V35=0,"",(V35-O35)/O35)</f>
        <v>2.6912768192480212E-3</v>
      </c>
      <c r="CX35" s="54">
        <f t="shared" ref="CX35:CX51" si="30">IF(AB35=0,"",(AB35-P35)/P35)</f>
        <v>3.9921869718229181E-3</v>
      </c>
      <c r="CY35" s="54">
        <f t="shared" ref="CY35:CY61" si="31">IF(AT35=0,"",(AT35-Q35)/Q35)</f>
        <v>2.9318181017179115E-3</v>
      </c>
    </row>
    <row r="36" spans="1:103" x14ac:dyDescent="0.25">
      <c r="A36" s="27" t="s">
        <v>35</v>
      </c>
      <c r="B36" s="25">
        <v>71324.220123999999</v>
      </c>
      <c r="C36" s="25">
        <v>3863.6334943000002</v>
      </c>
      <c r="D36" s="25">
        <v>32693.895713000002</v>
      </c>
      <c r="E36" s="25">
        <v>17821.138601999999</v>
      </c>
      <c r="F36" s="25">
        <v>15824.869377000001</v>
      </c>
      <c r="G36" s="25">
        <v>2415.3071138999999</v>
      </c>
      <c r="H36" s="25">
        <v>32979.221845</v>
      </c>
      <c r="I36" s="25">
        <v>182.80119816000001</v>
      </c>
      <c r="J36" s="25">
        <v>380.95603237</v>
      </c>
      <c r="K36" s="25"/>
      <c r="L36" s="25">
        <v>213.62961267</v>
      </c>
      <c r="M36" s="25">
        <v>66.877603387999997</v>
      </c>
      <c r="N36" s="25">
        <v>253.01528537999999</v>
      </c>
      <c r="O36" s="25">
        <v>6.5438450371999997</v>
      </c>
      <c r="P36" s="25">
        <v>33.838640712</v>
      </c>
      <c r="Q36" s="25">
        <v>19.049644546</v>
      </c>
      <c r="R36" s="25"/>
      <c r="S36" s="25" t="s">
        <v>35</v>
      </c>
      <c r="T36" s="87">
        <v>116.818147809458</v>
      </c>
      <c r="U36" s="25">
        <v>18.644799046264701</v>
      </c>
      <c r="V36" s="25">
        <v>6.5599252008529998</v>
      </c>
      <c r="W36" s="25">
        <v>184.045930784192</v>
      </c>
      <c r="X36" s="25">
        <v>184.04548505502399</v>
      </c>
      <c r="Y36" s="25">
        <v>159.82341883729799</v>
      </c>
      <c r="Z36" s="87">
        <v>26.737277182360199</v>
      </c>
      <c r="AA36" s="25">
        <v>382.21329457706599</v>
      </c>
      <c r="AB36" s="25">
        <v>34.003635239361202</v>
      </c>
      <c r="AC36" s="25">
        <v>2438.3180698618398</v>
      </c>
      <c r="AD36" s="25">
        <v>0</v>
      </c>
      <c r="AE36" s="25">
        <v>71638.754848900702</v>
      </c>
      <c r="AF36" s="25">
        <v>656.75806188726006</v>
      </c>
      <c r="AG36" s="25">
        <v>44.420028529248803</v>
      </c>
      <c r="AH36" s="25">
        <v>81.893354574867899</v>
      </c>
      <c r="AI36" s="25">
        <v>1376.3272556849299</v>
      </c>
      <c r="AJ36" s="87">
        <v>4.1694663840341198E-3</v>
      </c>
      <c r="AK36" s="25">
        <v>215.65827542046</v>
      </c>
      <c r="AL36" s="25">
        <v>215.65827542046</v>
      </c>
      <c r="AM36" s="25">
        <v>67.060783532796407</v>
      </c>
      <c r="AN36" s="25">
        <v>0</v>
      </c>
      <c r="AO36" s="25">
        <v>2059.73766898849</v>
      </c>
      <c r="AP36" s="25">
        <v>7.2171979777309998</v>
      </c>
      <c r="AQ36" s="87">
        <v>176.52753253474299</v>
      </c>
      <c r="AR36" s="25">
        <v>7.8822196690024597</v>
      </c>
      <c r="AS36" s="25">
        <v>253.71004884069501</v>
      </c>
      <c r="AT36" s="25">
        <v>19.101344988596299</v>
      </c>
      <c r="AU36" s="25">
        <v>3884.8331038861902</v>
      </c>
      <c r="AV36" s="25">
        <v>0</v>
      </c>
      <c r="AW36" s="87">
        <v>32313.797602032599</v>
      </c>
      <c r="AX36" s="25">
        <v>29529.860749130501</v>
      </c>
      <c r="AY36" s="25">
        <v>3281.0965652077498</v>
      </c>
      <c r="AZ36" s="25">
        <v>32810.957314338302</v>
      </c>
      <c r="BA36" s="25">
        <v>3.8925368318409102E-3</v>
      </c>
      <c r="BB36" s="25">
        <v>762.23636373562101</v>
      </c>
      <c r="BC36" s="25">
        <v>7.4111149787529502</v>
      </c>
      <c r="BD36" s="25">
        <v>21553.180464987799</v>
      </c>
      <c r="BE36" s="25">
        <v>30.816993536048301</v>
      </c>
      <c r="BF36" s="25">
        <v>754.61507884279399</v>
      </c>
      <c r="BG36" s="25">
        <v>1151.98724593109</v>
      </c>
      <c r="BH36" s="25">
        <v>6.2396324865380199</v>
      </c>
      <c r="BI36" s="25">
        <v>6.9869877478132905E-2</v>
      </c>
      <c r="BJ36" s="25">
        <v>878.12605124643801</v>
      </c>
      <c r="BK36" s="25">
        <v>17882.573019373998</v>
      </c>
      <c r="BL36" s="25">
        <v>15877.784509753499</v>
      </c>
      <c r="BM36" s="25">
        <v>2004.78850962042</v>
      </c>
      <c r="BN36" s="25">
        <v>14.8199372796066</v>
      </c>
      <c r="BO36" s="25">
        <v>0.26609990983095999</v>
      </c>
      <c r="BP36" s="25">
        <v>984.93920291891902</v>
      </c>
      <c r="BQ36" s="25">
        <v>70.813552737313699</v>
      </c>
      <c r="BR36" s="25">
        <v>3738.9982860166301</v>
      </c>
      <c r="BS36" s="25">
        <v>141.801022801302</v>
      </c>
      <c r="BT36" s="25">
        <v>48.11838127835</v>
      </c>
      <c r="BU36" s="25">
        <v>7106.7218209075199</v>
      </c>
      <c r="BV36" s="25">
        <v>167.10494773536601</v>
      </c>
      <c r="BW36" s="25">
        <v>507.322758930097</v>
      </c>
      <c r="BX36" s="25">
        <v>434.25157448590898</v>
      </c>
      <c r="BY36" s="25">
        <v>0.465885588937206</v>
      </c>
      <c r="BZ36" s="25">
        <v>2425.4583492628299</v>
      </c>
      <c r="CA36" s="25">
        <v>18296.542574636002</v>
      </c>
      <c r="CB36" s="25">
        <v>19.892980451506499</v>
      </c>
      <c r="CC36" s="25">
        <v>71.209863763003497</v>
      </c>
      <c r="CD36" s="25">
        <v>1765.71655237343</v>
      </c>
      <c r="CE36" s="87">
        <v>0</v>
      </c>
      <c r="CF36" s="25">
        <v>881.75262545848898</v>
      </c>
      <c r="CG36" s="25">
        <v>33075.739506164602</v>
      </c>
      <c r="CH36" s="25">
        <v>1340.25398149892</v>
      </c>
      <c r="CI36" s="27"/>
      <c r="CJ36" s="54">
        <f t="shared" si="16"/>
        <v>4.4099286939818134E-3</v>
      </c>
      <c r="CK36" s="54">
        <f t="shared" si="17"/>
        <v>5.4869618501510861E-3</v>
      </c>
      <c r="CL36" s="54">
        <f t="shared" si="18"/>
        <v>3.5805338821018381E-3</v>
      </c>
      <c r="CM36" s="54">
        <f t="shared" si="19"/>
        <v>3.4472779066487152E-3</v>
      </c>
      <c r="CN36" s="54">
        <f t="shared" si="20"/>
        <v>3.343795862884376E-3</v>
      </c>
      <c r="CO36" s="54">
        <f t="shared" si="21"/>
        <v>4.2028756113084015E-3</v>
      </c>
      <c r="CP36" s="54">
        <f t="shared" si="22"/>
        <v>2.9266203313779867E-3</v>
      </c>
      <c r="CQ36" s="54">
        <f t="shared" si="23"/>
        <v>6.8067764738330176E-3</v>
      </c>
      <c r="CR36" s="54">
        <f t="shared" si="24"/>
        <v>3.3002816604433961E-3</v>
      </c>
      <c r="CS36" s="54" t="str">
        <f t="shared" si="25"/>
        <v/>
      </c>
      <c r="CT36" s="54">
        <f t="shared" si="26"/>
        <v>9.4961682751058298E-3</v>
      </c>
      <c r="CU36" s="54">
        <f t="shared" si="27"/>
        <v>2.7390357237185039E-3</v>
      </c>
      <c r="CV36" s="54">
        <f t="shared" si="28"/>
        <v>2.745934735332529E-3</v>
      </c>
      <c r="CW36" s="54">
        <f t="shared" si="29"/>
        <v>2.4572959111330917E-3</v>
      </c>
      <c r="CX36" s="54">
        <f t="shared" si="30"/>
        <v>4.875920660214075E-3</v>
      </c>
      <c r="CY36" s="54">
        <f t="shared" si="31"/>
        <v>2.7139846348028266E-3</v>
      </c>
    </row>
    <row r="37" spans="1:103" x14ac:dyDescent="0.25">
      <c r="A37" s="27" t="s">
        <v>36</v>
      </c>
      <c r="B37" s="25">
        <v>25687.595313999998</v>
      </c>
      <c r="C37" s="25">
        <v>851.87693537999996</v>
      </c>
      <c r="D37" s="25">
        <v>8097.2695954000001</v>
      </c>
      <c r="E37" s="25">
        <v>8563.2118006000001</v>
      </c>
      <c r="F37" s="25">
        <v>7615.7050101000004</v>
      </c>
      <c r="G37" s="25">
        <v>1427.80584</v>
      </c>
      <c r="H37" s="25">
        <v>13426.478252000001</v>
      </c>
      <c r="I37" s="25">
        <v>84.001510371999998</v>
      </c>
      <c r="J37" s="25">
        <v>170.62018943000001</v>
      </c>
      <c r="K37" s="25"/>
      <c r="L37" s="25">
        <v>89.154131512999996</v>
      </c>
      <c r="M37" s="25">
        <v>31.760181031999998</v>
      </c>
      <c r="N37" s="25">
        <v>76.77282108</v>
      </c>
      <c r="O37" s="25">
        <v>3.4032413307999998</v>
      </c>
      <c r="P37" s="25">
        <v>16.809016119999999</v>
      </c>
      <c r="Q37" s="25">
        <v>7.5398220372999996</v>
      </c>
      <c r="R37" s="25"/>
      <c r="S37" s="25" t="s">
        <v>36</v>
      </c>
      <c r="T37" s="87">
        <v>35.5473422584814</v>
      </c>
      <c r="U37" s="25">
        <v>10.432278604192501</v>
      </c>
      <c r="V37" s="25">
        <v>3.4110925137675498</v>
      </c>
      <c r="W37" s="25">
        <v>84.446682846578497</v>
      </c>
      <c r="X37" s="25">
        <v>84.446527868406605</v>
      </c>
      <c r="Y37" s="25">
        <v>63.275524497991</v>
      </c>
      <c r="Z37" s="87">
        <v>8.1361702875749096</v>
      </c>
      <c r="AA37" s="25">
        <v>171.08006708707899</v>
      </c>
      <c r="AB37" s="25">
        <v>16.876705114660599</v>
      </c>
      <c r="AC37" s="25">
        <v>638.45304052084202</v>
      </c>
      <c r="AD37" s="25">
        <v>0</v>
      </c>
      <c r="AE37" s="25">
        <v>25790.926755182201</v>
      </c>
      <c r="AF37" s="25">
        <v>241.16557534758201</v>
      </c>
      <c r="AG37" s="25">
        <v>16.837702744511901</v>
      </c>
      <c r="AH37" s="25">
        <v>32.292371034991902</v>
      </c>
      <c r="AI37" s="25">
        <v>599.11755851742896</v>
      </c>
      <c r="AJ37" s="87">
        <v>1.41007582197952E-3</v>
      </c>
      <c r="AK37" s="25">
        <v>89.704316690088902</v>
      </c>
      <c r="AL37" s="25">
        <v>89.704316690088902</v>
      </c>
      <c r="AM37" s="25">
        <v>31.847278584302</v>
      </c>
      <c r="AN37" s="25">
        <v>0</v>
      </c>
      <c r="AO37" s="25">
        <v>885.61234355419197</v>
      </c>
      <c r="AP37" s="25">
        <v>3.29036019801182</v>
      </c>
      <c r="AQ37" s="87">
        <v>75.196494411680305</v>
      </c>
      <c r="AR37" s="25">
        <v>3.6268848644563101</v>
      </c>
      <c r="AS37" s="25">
        <v>76.983190566948593</v>
      </c>
      <c r="AT37" s="25">
        <v>7.5569750863179799</v>
      </c>
      <c r="AU37" s="25">
        <v>856.483267523162</v>
      </c>
      <c r="AV37" s="25">
        <v>0</v>
      </c>
      <c r="AW37" s="87">
        <v>13307.012361315399</v>
      </c>
      <c r="AX37" s="25">
        <v>7312.1536199804796</v>
      </c>
      <c r="AY37" s="25">
        <v>812.46198006580801</v>
      </c>
      <c r="AZ37" s="25">
        <v>8124.6156000462897</v>
      </c>
      <c r="BA37" s="25">
        <v>2.4977957799446602E-3</v>
      </c>
      <c r="BB37" s="25">
        <v>311.42627769887099</v>
      </c>
      <c r="BC37" s="25">
        <v>1.72000747631409</v>
      </c>
      <c r="BD37" s="25">
        <v>8879.0624369586094</v>
      </c>
      <c r="BE37" s="25">
        <v>20.741765995910399</v>
      </c>
      <c r="BF37" s="25">
        <v>318.86485737749098</v>
      </c>
      <c r="BG37" s="25">
        <v>511.43534659413399</v>
      </c>
      <c r="BH37" s="25">
        <v>1.5447367341832099</v>
      </c>
      <c r="BI37" s="25">
        <v>2.3628615618644402E-2</v>
      </c>
      <c r="BJ37" s="25">
        <v>490.528552941241</v>
      </c>
      <c r="BK37" s="25">
        <v>8584.5568458020298</v>
      </c>
      <c r="BL37" s="25">
        <v>7634.2228303586498</v>
      </c>
      <c r="BM37" s="25">
        <v>950.33401544337698</v>
      </c>
      <c r="BN37" s="25">
        <v>7.9277516967321899</v>
      </c>
      <c r="BO37" s="25">
        <v>8.4453659898477099E-2</v>
      </c>
      <c r="BP37" s="25">
        <v>624.61714427597406</v>
      </c>
      <c r="BQ37" s="25">
        <v>30.3289089700557</v>
      </c>
      <c r="BR37" s="25">
        <v>1660.9473939714601</v>
      </c>
      <c r="BS37" s="25">
        <v>58.409452779752698</v>
      </c>
      <c r="BT37" s="25">
        <v>17.839653378307599</v>
      </c>
      <c r="BU37" s="25">
        <v>3217.4698788009</v>
      </c>
      <c r="BV37" s="25">
        <v>43.550415075861203</v>
      </c>
      <c r="BW37" s="25">
        <v>400.05738103033002</v>
      </c>
      <c r="BX37" s="25">
        <v>271.564419263986</v>
      </c>
      <c r="BY37" s="25">
        <v>0.11749679635355501</v>
      </c>
      <c r="BZ37" s="25">
        <v>1428.25206112005</v>
      </c>
      <c r="CA37" s="25">
        <v>7451.7466467873401</v>
      </c>
      <c r="CB37" s="25">
        <v>14.4543434031867</v>
      </c>
      <c r="CC37" s="25">
        <v>21.6689531190592</v>
      </c>
      <c r="CD37" s="25">
        <v>743.10123706436502</v>
      </c>
      <c r="CE37" s="87">
        <v>0</v>
      </c>
      <c r="CF37" s="25">
        <v>359.29747168418697</v>
      </c>
      <c r="CG37" s="25">
        <v>13465.067751009899</v>
      </c>
      <c r="CH37" s="25">
        <v>601.85107489107202</v>
      </c>
      <c r="CI37" s="27"/>
      <c r="CJ37" s="54">
        <f t="shared" si="16"/>
        <v>4.022620253826807E-3</v>
      </c>
      <c r="CK37" s="54">
        <f t="shared" si="17"/>
        <v>5.4072741635002378E-3</v>
      </c>
      <c r="CL37" s="54">
        <f t="shared" si="18"/>
        <v>3.3771883625839409E-3</v>
      </c>
      <c r="CM37" s="54">
        <f t="shared" si="19"/>
        <v>2.4926447808442781E-3</v>
      </c>
      <c r="CN37" s="54">
        <f t="shared" si="20"/>
        <v>2.4315306638178539E-3</v>
      </c>
      <c r="CO37" s="54">
        <f t="shared" si="21"/>
        <v>3.1252226846896811E-4</v>
      </c>
      <c r="CP37" s="54">
        <f t="shared" si="22"/>
        <v>2.8741341017068547E-3</v>
      </c>
      <c r="CQ37" s="54">
        <f t="shared" si="23"/>
        <v>5.2977320816715101E-3</v>
      </c>
      <c r="CR37" s="54">
        <f t="shared" si="24"/>
        <v>2.6953296594929036E-3</v>
      </c>
      <c r="CS37" s="54" t="str">
        <f t="shared" si="25"/>
        <v/>
      </c>
      <c r="CT37" s="54">
        <f t="shared" si="26"/>
        <v>6.1711686015210746E-3</v>
      </c>
      <c r="CU37" s="54">
        <f t="shared" si="27"/>
        <v>2.742350624961685E-3</v>
      </c>
      <c r="CV37" s="54">
        <f t="shared" si="28"/>
        <v>2.7401557476881178E-3</v>
      </c>
      <c r="CW37" s="54">
        <f t="shared" si="29"/>
        <v>2.3069721493140407E-3</v>
      </c>
      <c r="CX37" s="54">
        <f t="shared" si="30"/>
        <v>4.0269456687628919E-3</v>
      </c>
      <c r="CY37" s="54">
        <f t="shared" si="31"/>
        <v>2.2749938835589282E-3</v>
      </c>
    </row>
    <row r="38" spans="1:103" x14ac:dyDescent="0.25">
      <c r="A38" s="27" t="s">
        <v>37</v>
      </c>
      <c r="B38" s="25">
        <v>29568.378903000001</v>
      </c>
      <c r="C38" s="25">
        <v>644.72500721999995</v>
      </c>
      <c r="D38" s="25">
        <v>7635.3668170000001</v>
      </c>
      <c r="E38" s="25">
        <v>5145.2253624000004</v>
      </c>
      <c r="F38" s="25">
        <v>4284.3054290999999</v>
      </c>
      <c r="G38" s="25">
        <v>1680.2474904000001</v>
      </c>
      <c r="H38" s="25">
        <v>8316.9450918999992</v>
      </c>
      <c r="I38" s="25">
        <v>61.773196339000002</v>
      </c>
      <c r="J38" s="25">
        <v>130.98053994</v>
      </c>
      <c r="K38" s="25"/>
      <c r="L38" s="25">
        <v>71.360933794999994</v>
      </c>
      <c r="M38" s="25">
        <v>21.295323737</v>
      </c>
      <c r="N38" s="25">
        <v>96.028025245999999</v>
      </c>
      <c r="O38" s="25">
        <v>1.7334941363</v>
      </c>
      <c r="P38" s="25">
        <v>9.5161568408000008</v>
      </c>
      <c r="Q38" s="25">
        <v>6.6972118805000003</v>
      </c>
      <c r="R38" s="25"/>
      <c r="S38" s="25" t="s">
        <v>37</v>
      </c>
      <c r="T38" s="87">
        <v>44.4755860183</v>
      </c>
      <c r="U38" s="25">
        <v>4.94857478218462</v>
      </c>
      <c r="V38" s="25">
        <v>1.7381150614227201</v>
      </c>
      <c r="W38" s="25">
        <v>62.202827101336801</v>
      </c>
      <c r="X38" s="25">
        <v>62.202607640785303</v>
      </c>
      <c r="Y38" s="25">
        <v>64.026643247222907</v>
      </c>
      <c r="Z38" s="87">
        <v>10.1796799254919</v>
      </c>
      <c r="AA38" s="25">
        <v>131.514130703852</v>
      </c>
      <c r="AB38" s="25">
        <v>9.5671975497327608</v>
      </c>
      <c r="AC38" s="25">
        <v>899.291049504586</v>
      </c>
      <c r="AD38" s="25">
        <v>0</v>
      </c>
      <c r="AE38" s="25">
        <v>29686.898347701899</v>
      </c>
      <c r="AF38" s="25">
        <v>336.81700118684802</v>
      </c>
      <c r="AG38" s="25">
        <v>18.1381721112378</v>
      </c>
      <c r="AH38" s="25">
        <v>38.7285490527197</v>
      </c>
      <c r="AI38" s="25">
        <v>383.55895116570503</v>
      </c>
      <c r="AJ38" s="87">
        <v>2.1726517711602301E-3</v>
      </c>
      <c r="AK38" s="25">
        <v>72.278418962917101</v>
      </c>
      <c r="AL38" s="25">
        <v>72.278418962917101</v>
      </c>
      <c r="AM38" s="25">
        <v>21.353597256912298</v>
      </c>
      <c r="AN38" s="25">
        <v>0</v>
      </c>
      <c r="AO38" s="25">
        <v>475.23395077510003</v>
      </c>
      <c r="AP38" s="25">
        <v>1.46709539519287</v>
      </c>
      <c r="AQ38" s="87">
        <v>58.517827456790997</v>
      </c>
      <c r="AR38" s="25">
        <v>2.4984125445696899</v>
      </c>
      <c r="AS38" s="25">
        <v>96.292471156946505</v>
      </c>
      <c r="AT38" s="25">
        <v>6.7169848539258803</v>
      </c>
      <c r="AU38" s="25">
        <v>647.66957832117998</v>
      </c>
      <c r="AV38" s="25">
        <v>0</v>
      </c>
      <c r="AW38" s="87">
        <v>8274.1675326421791</v>
      </c>
      <c r="AX38" s="25">
        <v>6887.4181037406897</v>
      </c>
      <c r="AY38" s="25">
        <v>765.269355807691</v>
      </c>
      <c r="AZ38" s="25">
        <v>7652.6874595483796</v>
      </c>
      <c r="BA38" s="25">
        <v>7.7552540305067899E-4</v>
      </c>
      <c r="BB38" s="25">
        <v>256.60115144182203</v>
      </c>
      <c r="BC38" s="25">
        <v>5.7242045051450301</v>
      </c>
      <c r="BD38" s="25">
        <v>5197.1871866403199</v>
      </c>
      <c r="BE38" s="25">
        <v>6.0142883965233098</v>
      </c>
      <c r="BF38" s="25">
        <v>318.36583325341502</v>
      </c>
      <c r="BG38" s="25">
        <v>396.54601719605103</v>
      </c>
      <c r="BH38" s="25">
        <v>3.7185147008603501</v>
      </c>
      <c r="BI38" s="25">
        <v>3.6409977016815698E-2</v>
      </c>
      <c r="BJ38" s="25">
        <v>259.62364263077501</v>
      </c>
      <c r="BK38" s="25">
        <v>5165.5145179300698</v>
      </c>
      <c r="BL38" s="25">
        <v>4301.6328836658304</v>
      </c>
      <c r="BM38" s="25">
        <v>863.88163426423398</v>
      </c>
      <c r="BN38" s="25">
        <v>3.23548549546123</v>
      </c>
      <c r="BO38" s="25">
        <v>0.15032994263683799</v>
      </c>
      <c r="BP38" s="25">
        <v>238.32309377910801</v>
      </c>
      <c r="BQ38" s="25">
        <v>24.580438013194598</v>
      </c>
      <c r="BR38" s="25">
        <v>1084.5661111019199</v>
      </c>
      <c r="BS38" s="25">
        <v>61.737645698506903</v>
      </c>
      <c r="BT38" s="25">
        <v>19.3201070399091</v>
      </c>
      <c r="BU38" s="25">
        <v>1732.2600616191801</v>
      </c>
      <c r="BV38" s="25">
        <v>66.281054651293402</v>
      </c>
      <c r="BW38" s="25">
        <v>40.031926444991903</v>
      </c>
      <c r="BX38" s="25">
        <v>107.01357623858399</v>
      </c>
      <c r="BY38" s="25">
        <v>0.38519763254462902</v>
      </c>
      <c r="BZ38" s="25">
        <v>1682.5250408822801</v>
      </c>
      <c r="CA38" s="25">
        <v>4350.6242246746297</v>
      </c>
      <c r="CB38" s="25">
        <v>24.999633893086799</v>
      </c>
      <c r="CC38" s="25">
        <v>27.110901708817401</v>
      </c>
      <c r="CD38" s="25">
        <v>364.22680896550099</v>
      </c>
      <c r="CE38" s="87">
        <v>0</v>
      </c>
      <c r="CF38" s="25">
        <v>203.167063865209</v>
      </c>
      <c r="CG38" s="25">
        <v>8341.0770105325792</v>
      </c>
      <c r="CH38" s="25">
        <v>299.12842017315501</v>
      </c>
      <c r="CI38" s="27"/>
      <c r="CJ38" s="54">
        <f t="shared" si="16"/>
        <v>4.008317300407481E-3</v>
      </c>
      <c r="CK38" s="54">
        <f t="shared" si="17"/>
        <v>4.5671737069371242E-3</v>
      </c>
      <c r="CL38" s="54">
        <f t="shared" si="18"/>
        <v>2.2684754987560554E-3</v>
      </c>
      <c r="CM38" s="54">
        <f t="shared" si="19"/>
        <v>3.9432977374202803E-3</v>
      </c>
      <c r="CN38" s="54">
        <f t="shared" si="20"/>
        <v>4.0444022613650319E-3</v>
      </c>
      <c r="CO38" s="54">
        <f t="shared" si="21"/>
        <v>1.3554851266213493E-3</v>
      </c>
      <c r="CP38" s="54">
        <f t="shared" si="22"/>
        <v>2.901536365327508E-3</v>
      </c>
      <c r="CQ38" s="54">
        <f t="shared" si="23"/>
        <v>6.9514178840410015E-3</v>
      </c>
      <c r="CR38" s="54">
        <f t="shared" si="24"/>
        <v>4.0738171036432827E-3</v>
      </c>
      <c r="CS38" s="54" t="str">
        <f t="shared" si="25"/>
        <v/>
      </c>
      <c r="CT38" s="54">
        <f t="shared" si="26"/>
        <v>1.2856966958319033E-2</v>
      </c>
      <c r="CU38" s="54">
        <f t="shared" si="27"/>
        <v>2.7364467726334381E-3</v>
      </c>
      <c r="CV38" s="54">
        <f t="shared" si="28"/>
        <v>2.7538409778714201E-3</v>
      </c>
      <c r="CW38" s="54">
        <f t="shared" si="29"/>
        <v>2.6656710432162388E-3</v>
      </c>
      <c r="CX38" s="54">
        <f t="shared" si="30"/>
        <v>5.3635842479945036E-3</v>
      </c>
      <c r="CY38" s="54">
        <f t="shared" si="31"/>
        <v>2.9524186749193626E-3</v>
      </c>
    </row>
    <row r="39" spans="1:103" x14ac:dyDescent="0.25">
      <c r="A39" s="27" t="s">
        <v>130</v>
      </c>
      <c r="B39" s="25">
        <v>118379.12287000001</v>
      </c>
      <c r="C39" s="25">
        <v>3368.0855190000002</v>
      </c>
      <c r="D39" s="25">
        <v>54474.430971000002</v>
      </c>
      <c r="E39" s="25">
        <v>28357.678864000001</v>
      </c>
      <c r="F39" s="25">
        <v>25337.373393000002</v>
      </c>
      <c r="G39" s="25">
        <v>3439.4358831</v>
      </c>
      <c r="H39" s="25">
        <v>23190.075342</v>
      </c>
      <c r="I39" s="25">
        <v>219.85314088999999</v>
      </c>
      <c r="J39" s="25">
        <v>355.00902866000001</v>
      </c>
      <c r="K39" s="25"/>
      <c r="L39" s="25">
        <v>248.75485698</v>
      </c>
      <c r="M39" s="25">
        <v>71.675815618000001</v>
      </c>
      <c r="N39" s="25">
        <v>267.41928515000001</v>
      </c>
      <c r="O39" s="25">
        <v>7.9580100913000003</v>
      </c>
      <c r="P39" s="25">
        <v>37.449724279000002</v>
      </c>
      <c r="Q39" s="25">
        <v>27.221061872</v>
      </c>
      <c r="R39" s="25"/>
      <c r="S39" s="25" t="s">
        <v>130</v>
      </c>
      <c r="T39" s="87">
        <v>123.75165549978</v>
      </c>
      <c r="U39" s="25">
        <v>26.715948613283299</v>
      </c>
      <c r="V39" s="25">
        <v>7.97533764933325</v>
      </c>
      <c r="W39" s="25">
        <v>221.234940329235</v>
      </c>
      <c r="X39" s="25">
        <v>221.23455830549199</v>
      </c>
      <c r="Y39" s="25">
        <v>193.7781534426</v>
      </c>
      <c r="Z39" s="87">
        <v>28.324005132173301</v>
      </c>
      <c r="AA39" s="25">
        <v>360.12311023797298</v>
      </c>
      <c r="AB39" s="25">
        <v>37.629465353759699</v>
      </c>
      <c r="AC39" s="25">
        <v>2920.1151906138598</v>
      </c>
      <c r="AD39" s="25">
        <v>0</v>
      </c>
      <c r="AE39" s="25">
        <v>118797.206745702</v>
      </c>
      <c r="AF39" s="25">
        <v>1125.1833104467801</v>
      </c>
      <c r="AG39" s="25">
        <v>53.413821095578903</v>
      </c>
      <c r="AH39" s="25">
        <v>136.16005666457801</v>
      </c>
      <c r="AI39" s="25">
        <v>797.68857152947999</v>
      </c>
      <c r="AJ39" s="87">
        <v>4.6535113798078596E-3</v>
      </c>
      <c r="AK39" s="25">
        <v>258.80430456440502</v>
      </c>
      <c r="AL39" s="25">
        <v>258.80430456440502</v>
      </c>
      <c r="AM39" s="25">
        <v>71.872190324125697</v>
      </c>
      <c r="AN39" s="25">
        <v>0</v>
      </c>
      <c r="AO39" s="25">
        <v>1183.36802526065</v>
      </c>
      <c r="AP39" s="25">
        <v>4.1075441656515004</v>
      </c>
      <c r="AQ39" s="87">
        <v>206.26366028394699</v>
      </c>
      <c r="AR39" s="25">
        <v>10.7747234333614</v>
      </c>
      <c r="AS39" s="25">
        <v>268.15477248899299</v>
      </c>
      <c r="AT39" s="25">
        <v>27.275609659388699</v>
      </c>
      <c r="AU39" s="25">
        <v>3384.7592106185598</v>
      </c>
      <c r="AV39" s="25">
        <v>0</v>
      </c>
      <c r="AW39" s="87">
        <v>22760.986735009901</v>
      </c>
      <c r="AX39" s="25">
        <v>49131.284990271997</v>
      </c>
      <c r="AY39" s="25">
        <v>5459.0337914758202</v>
      </c>
      <c r="AZ39" s="25">
        <v>54590.318781747897</v>
      </c>
      <c r="BA39" s="25">
        <v>6.7918510832233698E-3</v>
      </c>
      <c r="BB39" s="25">
        <v>748.43762374543201</v>
      </c>
      <c r="BC39" s="25">
        <v>6.4197923959280603</v>
      </c>
      <c r="BD39" s="25">
        <v>14501.795507954799</v>
      </c>
      <c r="BE39" s="25">
        <v>56.584234302815801</v>
      </c>
      <c r="BF39" s="25">
        <v>1138.56512058731</v>
      </c>
      <c r="BG39" s="25">
        <v>1866.54032033157</v>
      </c>
      <c r="BH39" s="25">
        <v>7.0030324206198298</v>
      </c>
      <c r="BI39" s="25">
        <v>0.66565682073667398</v>
      </c>
      <c r="BJ39" s="25">
        <v>1514.9861416359399</v>
      </c>
      <c r="BK39" s="25">
        <v>28436.731243929898</v>
      </c>
      <c r="BL39" s="25">
        <v>25405.895160881799</v>
      </c>
      <c r="BM39" s="25">
        <v>3030.8360830481101</v>
      </c>
      <c r="BN39" s="25">
        <v>24.004819045729299</v>
      </c>
      <c r="BO39" s="25">
        <v>0.269674067251993</v>
      </c>
      <c r="BP39" s="25">
        <v>2204.7006038459599</v>
      </c>
      <c r="BQ39" s="25">
        <v>103.56020159063399</v>
      </c>
      <c r="BR39" s="25">
        <v>5590.6663733416999</v>
      </c>
      <c r="BS39" s="25">
        <v>213.96039118812601</v>
      </c>
      <c r="BT39" s="25">
        <v>63.418502560117197</v>
      </c>
      <c r="BU39" s="25">
        <v>10578.3794552379</v>
      </c>
      <c r="BV39" s="25">
        <v>258.43464820595898</v>
      </c>
      <c r="BW39" s="25">
        <v>1057.4155620187701</v>
      </c>
      <c r="BX39" s="25">
        <v>978.44281541251098</v>
      </c>
      <c r="BY39" s="25">
        <v>0.31246407821998801</v>
      </c>
      <c r="BZ39" s="25">
        <v>3452.8814299883702</v>
      </c>
      <c r="CA39" s="25">
        <v>12167.4819832184</v>
      </c>
      <c r="CB39" s="25">
        <v>25.7051566639858</v>
      </c>
      <c r="CC39" s="25">
        <v>75.435441661249797</v>
      </c>
      <c r="CD39" s="25">
        <v>898.42563101756502</v>
      </c>
      <c r="CE39" s="87">
        <v>0</v>
      </c>
      <c r="CF39" s="25">
        <v>490.81039204629701</v>
      </c>
      <c r="CG39" s="25">
        <v>23257.4305555096</v>
      </c>
      <c r="CH39" s="25">
        <v>585.23082318797503</v>
      </c>
      <c r="CI39" s="27"/>
      <c r="CJ39" s="54">
        <f t="shared" si="16"/>
        <v>3.5317365559560808E-3</v>
      </c>
      <c r="CK39" s="54">
        <f t="shared" si="17"/>
        <v>4.9504953257570733E-3</v>
      </c>
      <c r="CL39" s="54">
        <f t="shared" si="18"/>
        <v>2.127379922694188E-3</v>
      </c>
      <c r="CM39" s="54">
        <f t="shared" si="19"/>
        <v>2.787688664824184E-3</v>
      </c>
      <c r="CN39" s="54">
        <f t="shared" si="20"/>
        <v>2.7043753438439578E-3</v>
      </c>
      <c r="CO39" s="54">
        <f t="shared" si="21"/>
        <v>3.9092302765218676E-3</v>
      </c>
      <c r="CP39" s="54">
        <f t="shared" si="22"/>
        <v>2.9044844622652588E-3</v>
      </c>
      <c r="CQ39" s="54">
        <f t="shared" si="23"/>
        <v>6.2833644763945649E-3</v>
      </c>
      <c r="CR39" s="54">
        <f t="shared" si="24"/>
        <v>1.4405497227144713E-2</v>
      </c>
      <c r="CS39" s="54" t="str">
        <f t="shared" si="25"/>
        <v/>
      </c>
      <c r="CT39" s="54">
        <f t="shared" si="26"/>
        <v>4.0399000471427964E-2</v>
      </c>
      <c r="CU39" s="54">
        <f t="shared" si="27"/>
        <v>2.7397624210135892E-3</v>
      </c>
      <c r="CV39" s="54">
        <f t="shared" si="28"/>
        <v>2.7503152533686374E-3</v>
      </c>
      <c r="CW39" s="54">
        <f t="shared" si="29"/>
        <v>2.1773732169795622E-3</v>
      </c>
      <c r="CX39" s="54">
        <f t="shared" si="30"/>
        <v>4.7995299890762387E-3</v>
      </c>
      <c r="CY39" s="54">
        <f t="shared" si="31"/>
        <v>2.0038816870993621E-3</v>
      </c>
    </row>
    <row r="40" spans="1:103" x14ac:dyDescent="0.25">
      <c r="A40" s="27" t="s">
        <v>39</v>
      </c>
      <c r="B40" s="25">
        <v>6873.0946771999998</v>
      </c>
      <c r="C40" s="25">
        <v>268.20632685999999</v>
      </c>
      <c r="D40" s="25">
        <v>2685.508648</v>
      </c>
      <c r="E40" s="25">
        <v>1362.1311209</v>
      </c>
      <c r="F40" s="25">
        <v>1235.4065077</v>
      </c>
      <c r="G40" s="25">
        <v>84.886704320000007</v>
      </c>
      <c r="H40" s="25">
        <v>943.59560956999997</v>
      </c>
      <c r="I40" s="25">
        <v>10.995312777000001</v>
      </c>
      <c r="J40" s="25">
        <v>15.605746921</v>
      </c>
      <c r="K40" s="25"/>
      <c r="L40" s="25">
        <v>14.404116615</v>
      </c>
      <c r="M40" s="25">
        <v>2.8565158732999998</v>
      </c>
      <c r="N40" s="25">
        <v>20.673882024000001</v>
      </c>
      <c r="O40" s="25">
        <v>0.2388188373</v>
      </c>
      <c r="P40" s="25">
        <v>1.3713996466</v>
      </c>
      <c r="Q40" s="25">
        <v>1.2926953103000001</v>
      </c>
      <c r="R40" s="25"/>
      <c r="S40" s="25" t="s">
        <v>39</v>
      </c>
      <c r="T40" s="87">
        <v>9.6033320612016695</v>
      </c>
      <c r="U40" s="25">
        <v>1.17826145193571</v>
      </c>
      <c r="V40" s="25">
        <v>0.23944296924925801</v>
      </c>
      <c r="W40" s="25">
        <v>11.087788196571299</v>
      </c>
      <c r="X40" s="25">
        <v>11.087730459129199</v>
      </c>
      <c r="Y40" s="25">
        <v>13.677189769010701</v>
      </c>
      <c r="Z40" s="87">
        <v>2.1979278893760501</v>
      </c>
      <c r="AA40" s="25">
        <v>15.6504157048194</v>
      </c>
      <c r="AB40" s="25">
        <v>1.38162566405881</v>
      </c>
      <c r="AC40" s="25">
        <v>176.76813812684301</v>
      </c>
      <c r="AD40" s="25">
        <v>0</v>
      </c>
      <c r="AE40" s="25">
        <v>6903.6124062897798</v>
      </c>
      <c r="AF40" s="25">
        <v>75.314790648403502</v>
      </c>
      <c r="AG40" s="25">
        <v>3.9014211375849399</v>
      </c>
      <c r="AH40" s="25">
        <v>8.5766878713282093</v>
      </c>
      <c r="AI40" s="25">
        <v>43.067990247482399</v>
      </c>
      <c r="AJ40" s="87">
        <v>2.4263424393181101E-4</v>
      </c>
      <c r="AK40" s="25">
        <v>14.4503635621047</v>
      </c>
      <c r="AL40" s="25">
        <v>14.4503635621047</v>
      </c>
      <c r="AM40" s="25">
        <v>2.8643292136576202</v>
      </c>
      <c r="AN40" s="25">
        <v>0</v>
      </c>
      <c r="AO40" s="25">
        <v>36.307648174054798</v>
      </c>
      <c r="AP40" s="25">
        <v>8.1203167835711396E-2</v>
      </c>
      <c r="AQ40" s="87">
        <v>11.624259524121101</v>
      </c>
      <c r="AR40" s="25">
        <v>0.53567918909153001</v>
      </c>
      <c r="AS40" s="25">
        <v>20.730070545975799</v>
      </c>
      <c r="AT40" s="25">
        <v>1.2942264843921001</v>
      </c>
      <c r="AU40" s="25">
        <v>269.694143675215</v>
      </c>
      <c r="AV40" s="25">
        <v>0</v>
      </c>
      <c r="AW40" s="87">
        <v>899.91533590171798</v>
      </c>
      <c r="AX40" s="25">
        <v>2426.4541437523699</v>
      </c>
      <c r="AY40" s="25">
        <v>269.60564784470603</v>
      </c>
      <c r="AZ40" s="25">
        <v>2696.0597915970802</v>
      </c>
      <c r="BA40" s="25">
        <v>1.67636155999051E-4</v>
      </c>
      <c r="BB40" s="25">
        <v>40.767552354866901</v>
      </c>
      <c r="BC40" s="25">
        <v>0.40216004784029602</v>
      </c>
      <c r="BD40" s="25">
        <v>496.685515061427</v>
      </c>
      <c r="BE40" s="25">
        <v>0.85965378836730999</v>
      </c>
      <c r="BF40" s="25">
        <v>65.391129141244605</v>
      </c>
      <c r="BG40" s="25">
        <v>99.284468879004805</v>
      </c>
      <c r="BH40" s="25">
        <v>0.45543165837177602</v>
      </c>
      <c r="BI40" s="25">
        <v>5.1987473357694497E-3</v>
      </c>
      <c r="BJ40" s="25">
        <v>53.991928448993299</v>
      </c>
      <c r="BK40" s="25">
        <v>1368.1240675285601</v>
      </c>
      <c r="BL40" s="25">
        <v>1240.6120638027501</v>
      </c>
      <c r="BM40" s="25">
        <v>127.512003725811</v>
      </c>
      <c r="BN40" s="25">
        <v>0.96980162701102901</v>
      </c>
      <c r="BO40" s="25">
        <v>2.54391852819436E-2</v>
      </c>
      <c r="BP40" s="25">
        <v>64.317311353252094</v>
      </c>
      <c r="BQ40" s="25">
        <v>5.9710734965855901</v>
      </c>
      <c r="BR40" s="25">
        <v>311.085364065764</v>
      </c>
      <c r="BS40" s="25">
        <v>12.263240418437199</v>
      </c>
      <c r="BT40" s="25">
        <v>4.28966640762357</v>
      </c>
      <c r="BU40" s="25">
        <v>579.95833727409399</v>
      </c>
      <c r="BV40" s="25">
        <v>13.4875296836522</v>
      </c>
      <c r="BW40" s="25">
        <v>8.7834648059656999</v>
      </c>
      <c r="BX40" s="25">
        <v>32.534226624117402</v>
      </c>
      <c r="BY40" s="25">
        <v>2.4167833462854799E-2</v>
      </c>
      <c r="BZ40" s="25">
        <v>85.100099494590495</v>
      </c>
      <c r="CA40" s="25">
        <v>415.99680549072502</v>
      </c>
      <c r="CB40" s="25">
        <v>0.30202951301002501</v>
      </c>
      <c r="CC40" s="25">
        <v>5.8539421295012897</v>
      </c>
      <c r="CD40" s="25">
        <v>18.399389380468101</v>
      </c>
      <c r="CE40" s="87">
        <v>0</v>
      </c>
      <c r="CF40" s="25">
        <v>16.350374052613201</v>
      </c>
      <c r="CG40" s="25">
        <v>946.90662797555001</v>
      </c>
      <c r="CH40" s="25">
        <v>15.976062059348401</v>
      </c>
      <c r="CI40" s="27"/>
      <c r="CJ40" s="54">
        <f t="shared" si="16"/>
        <v>4.440172953097234E-3</v>
      </c>
      <c r="CK40" s="54">
        <f t="shared" si="17"/>
        <v>5.5472845575027475E-3</v>
      </c>
      <c r="CL40" s="54">
        <f t="shared" si="18"/>
        <v>3.9289181231786626E-3</v>
      </c>
      <c r="CM40" s="54">
        <f t="shared" si="19"/>
        <v>4.3996840954638287E-3</v>
      </c>
      <c r="CN40" s="54">
        <f t="shared" si="20"/>
        <v>4.2136382399680086E-3</v>
      </c>
      <c r="CO40" s="54">
        <f t="shared" si="21"/>
        <v>2.5138821950967225E-3</v>
      </c>
      <c r="CP40" s="54">
        <f t="shared" si="22"/>
        <v>3.5089379093856611E-3</v>
      </c>
      <c r="CQ40" s="54">
        <f t="shared" si="23"/>
        <v>8.4051890113138027E-3</v>
      </c>
      <c r="CR40" s="54">
        <f t="shared" si="24"/>
        <v>2.8623291179540591E-3</v>
      </c>
      <c r="CS40" s="54" t="str">
        <f t="shared" si="25"/>
        <v/>
      </c>
      <c r="CT40" s="54">
        <f t="shared" si="26"/>
        <v>3.2106756936791472E-3</v>
      </c>
      <c r="CU40" s="54">
        <f t="shared" si="27"/>
        <v>2.7352693645612378E-3</v>
      </c>
      <c r="CV40" s="54">
        <f t="shared" si="28"/>
        <v>2.7178505667474475E-3</v>
      </c>
      <c r="CW40" s="54">
        <f t="shared" si="29"/>
        <v>2.6134117237744609E-3</v>
      </c>
      <c r="CX40" s="54">
        <f t="shared" si="30"/>
        <v>7.4566283316191296E-3</v>
      </c>
      <c r="CY40" s="54">
        <f t="shared" si="31"/>
        <v>1.1844818186465562E-3</v>
      </c>
    </row>
    <row r="41" spans="1:103" x14ac:dyDescent="0.25">
      <c r="A41" s="27" t="s">
        <v>40</v>
      </c>
      <c r="B41" s="25">
        <v>62045.561817000002</v>
      </c>
      <c r="C41" s="25">
        <v>598.81525937000004</v>
      </c>
      <c r="D41" s="25">
        <v>9919.3919456000003</v>
      </c>
      <c r="E41" s="25">
        <v>20624.396865999999</v>
      </c>
      <c r="F41" s="25">
        <v>18274.539213</v>
      </c>
      <c r="G41" s="25">
        <v>1093.1804351000001</v>
      </c>
      <c r="H41" s="25">
        <v>17751.547447000001</v>
      </c>
      <c r="I41" s="25">
        <v>135.81082753999999</v>
      </c>
      <c r="J41" s="25">
        <v>223.52998153999999</v>
      </c>
      <c r="K41" s="25"/>
      <c r="L41" s="25">
        <v>130.61638002000001</v>
      </c>
      <c r="M41" s="25">
        <v>38.965342405000001</v>
      </c>
      <c r="N41" s="25">
        <v>98.328543999999994</v>
      </c>
      <c r="O41" s="25">
        <v>5.1638570120000002</v>
      </c>
      <c r="P41" s="25">
        <v>22.520532538000001</v>
      </c>
      <c r="Q41" s="25">
        <v>13.22200426</v>
      </c>
      <c r="R41" s="25"/>
      <c r="S41" s="25" t="s">
        <v>40</v>
      </c>
      <c r="T41" s="87">
        <v>46.034058214397902</v>
      </c>
      <c r="U41" s="25">
        <v>23.030287239028599</v>
      </c>
      <c r="V41" s="25">
        <v>5.1731974962338798</v>
      </c>
      <c r="W41" s="25">
        <v>136.36164096661099</v>
      </c>
      <c r="X41" s="25">
        <v>136.36148606127901</v>
      </c>
      <c r="Y41" s="25">
        <v>121.659835316043</v>
      </c>
      <c r="Z41" s="87">
        <v>10.536239277860799</v>
      </c>
      <c r="AA41" s="25">
        <v>224.102211575768</v>
      </c>
      <c r="AB41" s="25">
        <v>22.602800205087799</v>
      </c>
      <c r="AC41" s="25">
        <v>799.904456320706</v>
      </c>
      <c r="AD41" s="25">
        <v>0</v>
      </c>
      <c r="AE41" s="25">
        <v>62267.357059034199</v>
      </c>
      <c r="AF41" s="25">
        <v>655.97408106062596</v>
      </c>
      <c r="AG41" s="25">
        <v>30.253507157271098</v>
      </c>
      <c r="AH41" s="25">
        <v>85.119064170217797</v>
      </c>
      <c r="AI41" s="25">
        <v>708.14984307297095</v>
      </c>
      <c r="AJ41" s="87">
        <v>1.69029354647067E-3</v>
      </c>
      <c r="AK41" s="25">
        <v>131.277852805696</v>
      </c>
      <c r="AL41" s="25">
        <v>131.277852805696</v>
      </c>
      <c r="AM41" s="25">
        <v>39.072084852196603</v>
      </c>
      <c r="AN41" s="25">
        <v>0</v>
      </c>
      <c r="AO41" s="25">
        <v>1151.7734587488801</v>
      </c>
      <c r="AP41" s="25">
        <v>4.5660762059044098</v>
      </c>
      <c r="AQ41" s="87">
        <v>148.290927264652</v>
      </c>
      <c r="AR41" s="25">
        <v>8.3422368283073407</v>
      </c>
      <c r="AS41" s="25">
        <v>98.5970116194041</v>
      </c>
      <c r="AT41" s="25">
        <v>13.243049289925199</v>
      </c>
      <c r="AU41" s="25">
        <v>601.09764333735598</v>
      </c>
      <c r="AV41" s="25">
        <v>0</v>
      </c>
      <c r="AW41" s="87">
        <v>17754.892735329599</v>
      </c>
      <c r="AX41" s="25">
        <v>8943.0129763609402</v>
      </c>
      <c r="AY41" s="25">
        <v>993.66804973847695</v>
      </c>
      <c r="AZ41" s="25">
        <v>9936.6810260994098</v>
      </c>
      <c r="BA41" s="25">
        <v>7.1818524355385001E-3</v>
      </c>
      <c r="BB41" s="25">
        <v>545.65641812579497</v>
      </c>
      <c r="BC41" s="25">
        <v>3.06068567271284</v>
      </c>
      <c r="BD41" s="25">
        <v>11623.4205481472</v>
      </c>
      <c r="BE41" s="25">
        <v>62.971921570572597</v>
      </c>
      <c r="BF41" s="25">
        <v>680.15238181848201</v>
      </c>
      <c r="BG41" s="25">
        <v>1165.1130993126999</v>
      </c>
      <c r="BH41" s="25">
        <v>2.4026045610322</v>
      </c>
      <c r="BI41" s="25">
        <v>2.8324842011276601E-2</v>
      </c>
      <c r="BJ41" s="25">
        <v>1311.8519296505101</v>
      </c>
      <c r="BK41" s="25">
        <v>20662.8511080436</v>
      </c>
      <c r="BL41" s="25">
        <v>18308.4526934975</v>
      </c>
      <c r="BM41" s="25">
        <v>2354.39841454609</v>
      </c>
      <c r="BN41" s="25">
        <v>20.506963160766499</v>
      </c>
      <c r="BO41" s="25">
        <v>0.12601662273957301</v>
      </c>
      <c r="BP41" s="25">
        <v>1788.7099689699401</v>
      </c>
      <c r="BQ41" s="25">
        <v>65.403278416199598</v>
      </c>
      <c r="BR41" s="25">
        <v>3717.72418845108</v>
      </c>
      <c r="BS41" s="25">
        <v>122.14870088239999</v>
      </c>
      <c r="BT41" s="25">
        <v>33.050190049438598</v>
      </c>
      <c r="BU41" s="25">
        <v>7326.58002579407</v>
      </c>
      <c r="BV41" s="25">
        <v>81.851329843233202</v>
      </c>
      <c r="BW41" s="25">
        <v>1271.2389468520701</v>
      </c>
      <c r="BX41" s="25">
        <v>737.24669389374799</v>
      </c>
      <c r="BY41" s="25">
        <v>0.136772977066419</v>
      </c>
      <c r="BZ41" s="25">
        <v>1095.1307881677899</v>
      </c>
      <c r="CA41" s="25">
        <v>9592.1013091568093</v>
      </c>
      <c r="CB41" s="25">
        <v>0.57208366358306095</v>
      </c>
      <c r="CC41" s="25">
        <v>28.0614795672345</v>
      </c>
      <c r="CD41" s="25">
        <v>869.78541664515797</v>
      </c>
      <c r="CE41" s="87">
        <v>0</v>
      </c>
      <c r="CF41" s="25">
        <v>394.82049441148098</v>
      </c>
      <c r="CG41" s="25">
        <v>17803.5886355043</v>
      </c>
      <c r="CH41" s="25">
        <v>698.84887477629104</v>
      </c>
      <c r="CI41" s="27"/>
      <c r="CJ41" s="54">
        <f t="shared" si="16"/>
        <v>3.5747156692427107E-3</v>
      </c>
      <c r="CK41" s="54">
        <f t="shared" si="17"/>
        <v>3.8114993424803252E-3</v>
      </c>
      <c r="CL41" s="54">
        <f t="shared" si="18"/>
        <v>1.7429576927926998E-3</v>
      </c>
      <c r="CM41" s="54">
        <f t="shared" si="19"/>
        <v>1.8645026224739722E-3</v>
      </c>
      <c r="CN41" s="54">
        <f t="shared" si="20"/>
        <v>1.8557775986699037E-3</v>
      </c>
      <c r="CO41" s="54">
        <f t="shared" si="21"/>
        <v>1.7841090136336082E-3</v>
      </c>
      <c r="CP41" s="54">
        <f t="shared" si="22"/>
        <v>2.9316423629926654E-3</v>
      </c>
      <c r="CQ41" s="54">
        <f t="shared" si="23"/>
        <v>4.0545995577328658E-3</v>
      </c>
      <c r="CR41" s="54">
        <f t="shared" si="24"/>
        <v>2.5599699504542861E-3</v>
      </c>
      <c r="CS41" s="54" t="str">
        <f t="shared" si="25"/>
        <v/>
      </c>
      <c r="CT41" s="54">
        <f t="shared" si="26"/>
        <v>5.0642406840145683E-3</v>
      </c>
      <c r="CU41" s="54">
        <f t="shared" si="27"/>
        <v>2.7394202285491781E-3</v>
      </c>
      <c r="CV41" s="54">
        <f t="shared" si="28"/>
        <v>2.730312160465897E-3</v>
      </c>
      <c r="CW41" s="54">
        <f t="shared" si="29"/>
        <v>1.8088193015751079E-3</v>
      </c>
      <c r="CX41" s="54">
        <f t="shared" si="30"/>
        <v>3.6530071812904035E-3</v>
      </c>
      <c r="CY41" s="54">
        <f t="shared" si="31"/>
        <v>1.5916671566099758E-3</v>
      </c>
    </row>
    <row r="42" spans="1:103" x14ac:dyDescent="0.25">
      <c r="A42" s="27" t="s">
        <v>41</v>
      </c>
      <c r="B42" s="25">
        <v>4069.0807617999999</v>
      </c>
      <c r="C42" s="25">
        <v>165.66048773</v>
      </c>
      <c r="D42" s="25">
        <v>1213.8547840000001</v>
      </c>
      <c r="E42" s="25">
        <v>1279.901016</v>
      </c>
      <c r="F42" s="25">
        <v>1161.0684564999999</v>
      </c>
      <c r="G42" s="25">
        <v>122.23574425</v>
      </c>
      <c r="H42" s="25">
        <v>2940.5700293999998</v>
      </c>
      <c r="I42" s="25">
        <v>18.847077170999999</v>
      </c>
      <c r="J42" s="25">
        <v>44.925812426999997</v>
      </c>
      <c r="K42" s="25"/>
      <c r="L42" s="25">
        <v>20.514542812999998</v>
      </c>
      <c r="M42" s="25">
        <v>8.4747918673000004</v>
      </c>
      <c r="N42" s="25">
        <v>16.813893792999998</v>
      </c>
      <c r="O42" s="25">
        <v>0.81709844840000001</v>
      </c>
      <c r="P42" s="25">
        <v>4.4137373765000003</v>
      </c>
      <c r="Q42" s="25">
        <v>1.4473800207</v>
      </c>
      <c r="R42" s="25"/>
      <c r="S42" s="25" t="s">
        <v>41</v>
      </c>
      <c r="T42" s="87">
        <v>7.8644163493799102</v>
      </c>
      <c r="U42" s="25">
        <v>0.84787449230470602</v>
      </c>
      <c r="V42" s="25">
        <v>0.81929125011093595</v>
      </c>
      <c r="W42" s="25">
        <v>18.953501940014402</v>
      </c>
      <c r="X42" s="25">
        <v>18.953486308658199</v>
      </c>
      <c r="Y42" s="25">
        <v>11.4311461277203</v>
      </c>
      <c r="Z42" s="87">
        <v>1.7999816417422601</v>
      </c>
      <c r="AA42" s="25">
        <v>45.047584405230403</v>
      </c>
      <c r="AB42" s="25">
        <v>4.4310904750916196</v>
      </c>
      <c r="AC42" s="25">
        <v>86.045109398386202</v>
      </c>
      <c r="AD42" s="25">
        <v>0</v>
      </c>
      <c r="AE42" s="25">
        <v>4090.5901391226698</v>
      </c>
      <c r="AF42" s="25">
        <v>40.816002858894102</v>
      </c>
      <c r="AG42" s="25">
        <v>3.2562481883797001</v>
      </c>
      <c r="AH42" s="25">
        <v>5.0773364563474903</v>
      </c>
      <c r="AI42" s="25">
        <v>121.493871180124</v>
      </c>
      <c r="AJ42" s="87">
        <v>2.25525601868417E-4</v>
      </c>
      <c r="AK42" s="25">
        <v>20.6436153225997</v>
      </c>
      <c r="AL42" s="25">
        <v>20.6436153225997</v>
      </c>
      <c r="AM42" s="25">
        <v>8.4980001745796105</v>
      </c>
      <c r="AN42" s="25">
        <v>0</v>
      </c>
      <c r="AO42" s="25">
        <v>197.95384620120399</v>
      </c>
      <c r="AP42" s="25">
        <v>0.68334128780138503</v>
      </c>
      <c r="AQ42" s="87">
        <v>11.916173629895701</v>
      </c>
      <c r="AR42" s="25">
        <v>0.47367136422824302</v>
      </c>
      <c r="AS42" s="25">
        <v>16.8600994992794</v>
      </c>
      <c r="AT42" s="25">
        <v>1.45160129794568</v>
      </c>
      <c r="AU42" s="25">
        <v>166.62297053357301</v>
      </c>
      <c r="AV42" s="25">
        <v>0</v>
      </c>
      <c r="AW42" s="87">
        <v>2902.70360444672</v>
      </c>
      <c r="AX42" s="25">
        <v>1098.7239327744601</v>
      </c>
      <c r="AY42" s="25">
        <v>122.080495813974</v>
      </c>
      <c r="AZ42" s="25">
        <v>1220.80442858843</v>
      </c>
      <c r="BA42" s="25">
        <v>1.78738711273279E-4</v>
      </c>
      <c r="BB42" s="25">
        <v>63.162208704553002</v>
      </c>
      <c r="BC42" s="25">
        <v>0.37326147511257302</v>
      </c>
      <c r="BD42" s="25">
        <v>1970.2900698272099</v>
      </c>
      <c r="BE42" s="25">
        <v>1.12886895914284</v>
      </c>
      <c r="BF42" s="25">
        <v>68.004982148073395</v>
      </c>
      <c r="BG42" s="25">
        <v>94.101628113339601</v>
      </c>
      <c r="BH42" s="25">
        <v>0.32508262846056701</v>
      </c>
      <c r="BI42" s="25">
        <v>3.7789479323401399E-3</v>
      </c>
      <c r="BJ42" s="25">
        <v>60.606309826551303</v>
      </c>
      <c r="BK42" s="25">
        <v>1284.8930047368101</v>
      </c>
      <c r="BL42" s="25">
        <v>1165.41691007035</v>
      </c>
      <c r="BM42" s="25">
        <v>119.476094666468</v>
      </c>
      <c r="BN42" s="25">
        <v>1.00365466128738</v>
      </c>
      <c r="BO42" s="25">
        <v>2.0540875545891901E-2</v>
      </c>
      <c r="BP42" s="25">
        <v>43.971346076048398</v>
      </c>
      <c r="BQ42" s="25">
        <v>5.9997417417615901</v>
      </c>
      <c r="BR42" s="25">
        <v>298.47159741397797</v>
      </c>
      <c r="BS42" s="25">
        <v>12.8507972453248</v>
      </c>
      <c r="BT42" s="25">
        <v>4.0448095052277102</v>
      </c>
      <c r="BU42" s="25">
        <v>538.67108759514304</v>
      </c>
      <c r="BV42" s="25">
        <v>4.5469941941632603</v>
      </c>
      <c r="BW42" s="25">
        <v>14.9703714637036</v>
      </c>
      <c r="BX42" s="25">
        <v>20.8482167341832</v>
      </c>
      <c r="BY42" s="25">
        <v>2.08346595347145E-2</v>
      </c>
      <c r="BZ42" s="25">
        <v>122.84407848895199</v>
      </c>
      <c r="CA42" s="25">
        <v>1681.28839000331</v>
      </c>
      <c r="CB42" s="25">
        <v>1.1860269587032399</v>
      </c>
      <c r="CC42" s="25">
        <v>4.7939650724943004</v>
      </c>
      <c r="CD42" s="25">
        <v>167.76911031108099</v>
      </c>
      <c r="CE42" s="87">
        <v>0</v>
      </c>
      <c r="CF42" s="25">
        <v>75.072682541358205</v>
      </c>
      <c r="CG42" s="25">
        <v>2949.1801427492701</v>
      </c>
      <c r="CH42" s="25">
        <v>128.20554737236401</v>
      </c>
      <c r="CI42" s="27"/>
      <c r="CJ42" s="54">
        <f t="shared" si="16"/>
        <v>5.2860531854263416E-3</v>
      </c>
      <c r="CK42" s="54">
        <f t="shared" si="17"/>
        <v>5.8099720504366913E-3</v>
      </c>
      <c r="CL42" s="54">
        <f t="shared" si="18"/>
        <v>5.7252685247314713E-3</v>
      </c>
      <c r="CM42" s="54">
        <f t="shared" si="19"/>
        <v>3.9002928151516303E-3</v>
      </c>
      <c r="CN42" s="54">
        <f t="shared" si="20"/>
        <v>3.745217214373701E-3</v>
      </c>
      <c r="CO42" s="54">
        <f t="shared" si="21"/>
        <v>4.9767295375386647E-3</v>
      </c>
      <c r="CP42" s="54">
        <f t="shared" si="22"/>
        <v>2.9280422717996198E-3</v>
      </c>
      <c r="CQ42" s="54">
        <f t="shared" si="23"/>
        <v>5.6459225317935426E-3</v>
      </c>
      <c r="CR42" s="54">
        <f t="shared" si="24"/>
        <v>2.710512546173167E-3</v>
      </c>
      <c r="CS42" s="54" t="str">
        <f t="shared" si="25"/>
        <v/>
      </c>
      <c r="CT42" s="54">
        <f t="shared" si="26"/>
        <v>6.2917565736785039E-3</v>
      </c>
      <c r="CU42" s="54">
        <f t="shared" si="27"/>
        <v>2.738510590349645E-3</v>
      </c>
      <c r="CV42" s="54">
        <f t="shared" si="28"/>
        <v>2.7480669765285516E-3</v>
      </c>
      <c r="CW42" s="54">
        <f t="shared" si="29"/>
        <v>2.6836444436160348E-3</v>
      </c>
      <c r="CX42" s="54">
        <f t="shared" si="30"/>
        <v>3.9316110387564345E-3</v>
      </c>
      <c r="CY42" s="54">
        <f t="shared" si="31"/>
        <v>2.9164954506132072E-3</v>
      </c>
    </row>
    <row r="43" spans="1:103" x14ac:dyDescent="0.25">
      <c r="A43" s="27" t="s">
        <v>42</v>
      </c>
      <c r="B43" s="25">
        <v>71989.589900999999</v>
      </c>
      <c r="C43" s="25">
        <v>1174.3757535</v>
      </c>
      <c r="D43" s="25">
        <v>16601.663393999999</v>
      </c>
      <c r="E43" s="25">
        <v>24522.906144</v>
      </c>
      <c r="F43" s="25">
        <v>16958.218962999999</v>
      </c>
      <c r="G43" s="25">
        <v>1021.0976187</v>
      </c>
      <c r="H43" s="25">
        <v>19836.818392000001</v>
      </c>
      <c r="I43" s="25">
        <v>200.84168023999999</v>
      </c>
      <c r="J43" s="25">
        <v>268.64044002000003</v>
      </c>
      <c r="K43" s="25"/>
      <c r="L43" s="25">
        <v>149.06213074999999</v>
      </c>
      <c r="M43" s="25">
        <v>55.027394360000002</v>
      </c>
      <c r="N43" s="25">
        <v>5613.9404956999997</v>
      </c>
      <c r="O43" s="25">
        <v>5.5336892806</v>
      </c>
      <c r="P43" s="25">
        <v>27.172078389999999</v>
      </c>
      <c r="Q43" s="25">
        <v>226.87801440000001</v>
      </c>
      <c r="R43" s="25"/>
      <c r="S43" s="25" t="s">
        <v>42</v>
      </c>
      <c r="T43" s="87">
        <v>60.9548568566616</v>
      </c>
      <c r="U43" s="25">
        <v>14.7060588217995</v>
      </c>
      <c r="V43" s="25">
        <v>5.5462779842444796</v>
      </c>
      <c r="W43" s="25">
        <v>140.857439297203</v>
      </c>
      <c r="X43" s="25">
        <v>140.85605039365501</v>
      </c>
      <c r="Y43" s="25">
        <v>112.208029286132</v>
      </c>
      <c r="Z43" s="87">
        <v>13.9554670162357</v>
      </c>
      <c r="AA43" s="25">
        <v>272.05498054457701</v>
      </c>
      <c r="AB43" s="25">
        <v>27.285851262345599</v>
      </c>
      <c r="AC43" s="25">
        <v>1109.9134587456999</v>
      </c>
      <c r="AD43" s="25">
        <v>0</v>
      </c>
      <c r="AE43" s="25">
        <v>72286.638653857794</v>
      </c>
      <c r="AF43" s="25">
        <v>777.72403689512998</v>
      </c>
      <c r="AG43" s="25">
        <v>30.204907193241901</v>
      </c>
      <c r="AH43" s="25">
        <v>89.982829638883203</v>
      </c>
      <c r="AI43" s="25">
        <v>886.77175346940101</v>
      </c>
      <c r="AJ43" s="87">
        <v>1.05713208204269E-2</v>
      </c>
      <c r="AK43" s="25">
        <v>148.90220156595799</v>
      </c>
      <c r="AL43" s="25">
        <v>148.90220156595799</v>
      </c>
      <c r="AM43" s="25">
        <v>55.178053744473203</v>
      </c>
      <c r="AN43" s="25">
        <v>0</v>
      </c>
      <c r="AO43" s="25">
        <v>1244.2268674340201</v>
      </c>
      <c r="AP43" s="25">
        <v>4.2987426397080997</v>
      </c>
      <c r="AQ43" s="87">
        <v>124.460176210355</v>
      </c>
      <c r="AR43" s="25">
        <v>6.0908999011132199</v>
      </c>
      <c r="AS43" s="25">
        <v>132.29063997871799</v>
      </c>
      <c r="AT43" s="25">
        <v>12.5146264929392</v>
      </c>
      <c r="AU43" s="25">
        <v>1179.7329432101401</v>
      </c>
      <c r="AV43" s="25">
        <v>0</v>
      </c>
      <c r="AW43" s="87">
        <v>19752.444492909301</v>
      </c>
      <c r="AX43" s="25">
        <v>14974.4166586308</v>
      </c>
      <c r="AY43" s="25">
        <v>1663.8236436030099</v>
      </c>
      <c r="AZ43" s="25">
        <v>16638.2403022338</v>
      </c>
      <c r="BA43" s="25">
        <v>4.0918517849602796E-3</v>
      </c>
      <c r="BB43" s="25">
        <v>624.31193293429601</v>
      </c>
      <c r="BC43" s="25">
        <v>56.006405079449003</v>
      </c>
      <c r="BD43" s="25">
        <v>12701.208848328501</v>
      </c>
      <c r="BE43" s="25">
        <v>64.600186453700204</v>
      </c>
      <c r="BF43" s="25">
        <v>799.65515512271497</v>
      </c>
      <c r="BG43" s="25">
        <v>1263.8511735754</v>
      </c>
      <c r="BH43" s="25">
        <v>29.717444479461101</v>
      </c>
      <c r="BI43" s="25">
        <v>0.208012176590221</v>
      </c>
      <c r="BJ43" s="25">
        <v>1001.5709812221299</v>
      </c>
      <c r="BK43" s="25">
        <v>24574.758749002802</v>
      </c>
      <c r="BL43" s="25">
        <v>17004.766771952902</v>
      </c>
      <c r="BM43" s="25">
        <v>7569.99197704988</v>
      </c>
      <c r="BN43" s="25">
        <v>15.336402156120201</v>
      </c>
      <c r="BO43" s="25">
        <v>0.40518230045690801</v>
      </c>
      <c r="BP43" s="25">
        <v>1727.01356088339</v>
      </c>
      <c r="BQ43" s="25">
        <v>70.695455711899996</v>
      </c>
      <c r="BR43" s="25">
        <v>3664.0923488593799</v>
      </c>
      <c r="BS43" s="25">
        <v>155.803499176022</v>
      </c>
      <c r="BT43" s="25">
        <v>44.102016282235702</v>
      </c>
      <c r="BU43" s="25">
        <v>6751.2715995083699</v>
      </c>
      <c r="BV43" s="25">
        <v>111.035585190714</v>
      </c>
      <c r="BW43" s="25">
        <v>709.91631418067902</v>
      </c>
      <c r="BX43" s="25">
        <v>646.574049747294</v>
      </c>
      <c r="BY43" s="25">
        <v>3.9469850376714701</v>
      </c>
      <c r="BZ43" s="25">
        <v>1023.5489770223199</v>
      </c>
      <c r="CA43" s="25">
        <v>10367.5745174118</v>
      </c>
      <c r="CB43" s="25">
        <v>0.74186283003228504</v>
      </c>
      <c r="CC43" s="25">
        <v>37.155103469737803</v>
      </c>
      <c r="CD43" s="25">
        <v>936.37245046712201</v>
      </c>
      <c r="CE43" s="87">
        <v>0</v>
      </c>
      <c r="CF43" s="25">
        <v>490.36010061839602</v>
      </c>
      <c r="CG43" s="25">
        <v>19897.714169987299</v>
      </c>
      <c r="CH43" s="25">
        <v>804.57299029128001</v>
      </c>
      <c r="CI43" s="27"/>
      <c r="CJ43" s="54">
        <f t="shared" si="16"/>
        <v>4.1262737191071E-3</v>
      </c>
      <c r="CK43" s="54">
        <f t="shared" si="17"/>
        <v>4.5617339204884391E-3</v>
      </c>
      <c r="CL43" s="54">
        <f t="shared" si="18"/>
        <v>2.2032074356489076E-3</v>
      </c>
      <c r="CM43" s="54">
        <f t="shared" si="19"/>
        <v>2.1144559579651624E-3</v>
      </c>
      <c r="CN43" s="54">
        <f t="shared" si="20"/>
        <v>2.744852454993178E-3</v>
      </c>
      <c r="CO43" s="54">
        <f t="shared" si="21"/>
        <v>2.4007090775912975E-3</v>
      </c>
      <c r="CP43" s="54">
        <f t="shared" si="22"/>
        <v>3.0698359375945462E-3</v>
      </c>
      <c r="CQ43" s="54">
        <f t="shared" si="23"/>
        <v>-0.29867122090725334</v>
      </c>
      <c r="CR43" s="54">
        <f t="shared" si="24"/>
        <v>1.2710448673784069E-2</v>
      </c>
      <c r="CS43" s="54" t="str">
        <f t="shared" si="25"/>
        <v/>
      </c>
      <c r="CT43" s="54">
        <f t="shared" si="26"/>
        <v>-1.0729028441853225E-3</v>
      </c>
      <c r="CU43" s="54">
        <f t="shared" si="27"/>
        <v>2.7378978457085882E-3</v>
      </c>
      <c r="CV43" s="54">
        <f t="shared" si="28"/>
        <v>-0.97643533270791771</v>
      </c>
      <c r="CW43" s="54">
        <f t="shared" si="29"/>
        <v>2.274920583021001E-3</v>
      </c>
      <c r="CX43" s="54">
        <f t="shared" si="30"/>
        <v>4.1871243970601282E-3</v>
      </c>
      <c r="CY43" s="54">
        <f t="shared" si="31"/>
        <v>-0.94483984476840877</v>
      </c>
    </row>
    <row r="44" spans="1:103" x14ac:dyDescent="0.25">
      <c r="A44" s="27" t="s">
        <v>43</v>
      </c>
      <c r="B44" s="25">
        <v>140878.41404999999</v>
      </c>
      <c r="C44" s="25">
        <v>3413.6896133999999</v>
      </c>
      <c r="D44" s="25">
        <v>43133.999801999998</v>
      </c>
      <c r="E44" s="25">
        <v>27011.593742000001</v>
      </c>
      <c r="F44" s="25">
        <v>24700.651994</v>
      </c>
      <c r="G44" s="25">
        <v>4533.4434491000002</v>
      </c>
      <c r="H44" s="25">
        <v>62808.92469</v>
      </c>
      <c r="I44" s="25">
        <v>337.70800265999998</v>
      </c>
      <c r="J44" s="25">
        <v>512.52598710999996</v>
      </c>
      <c r="K44" s="25"/>
      <c r="L44" s="25">
        <v>378.24464682000001</v>
      </c>
      <c r="M44" s="25">
        <v>97.936948935000004</v>
      </c>
      <c r="N44" s="25">
        <v>552.83921062000002</v>
      </c>
      <c r="O44" s="25">
        <v>8.0064987962000007</v>
      </c>
      <c r="P44" s="25">
        <v>54.681483815</v>
      </c>
      <c r="Q44" s="25">
        <v>29.826565052999999</v>
      </c>
      <c r="R44" s="25"/>
      <c r="S44" s="25" t="s">
        <v>43</v>
      </c>
      <c r="T44" s="87">
        <v>257.62376957882799</v>
      </c>
      <c r="U44" s="25">
        <v>28.654186054311602</v>
      </c>
      <c r="V44" s="25">
        <v>8.0278430555209592</v>
      </c>
      <c r="W44" s="25">
        <v>341.930043730411</v>
      </c>
      <c r="X44" s="25">
        <v>341.79925942597703</v>
      </c>
      <c r="Y44" s="25">
        <v>350.87017388656801</v>
      </c>
      <c r="Z44" s="87">
        <v>59.374376895337598</v>
      </c>
      <c r="AA44" s="25">
        <v>525.04202923690798</v>
      </c>
      <c r="AB44" s="25">
        <v>54.975704699237802</v>
      </c>
      <c r="AC44" s="25">
        <v>4864.2112309030799</v>
      </c>
      <c r="AD44" s="25">
        <v>0</v>
      </c>
      <c r="AE44" s="25">
        <v>142027.70605006401</v>
      </c>
      <c r="AF44" s="25">
        <v>1407.1629788098101</v>
      </c>
      <c r="AG44" s="25">
        <v>93.229289794626396</v>
      </c>
      <c r="AH44" s="25">
        <v>165.14353815377899</v>
      </c>
      <c r="AI44" s="25">
        <v>2432.5971874562001</v>
      </c>
      <c r="AJ44" s="87">
        <v>0.950247572551564</v>
      </c>
      <c r="AK44" s="25">
        <v>391.961508678011</v>
      </c>
      <c r="AL44" s="25">
        <v>391.961508678011</v>
      </c>
      <c r="AM44" s="25">
        <v>98.205106766890097</v>
      </c>
      <c r="AN44" s="25">
        <v>0</v>
      </c>
      <c r="AO44" s="25">
        <v>3943.8263494161802</v>
      </c>
      <c r="AP44" s="25">
        <v>13.7665321684226</v>
      </c>
      <c r="AQ44" s="87">
        <v>350.46946976455501</v>
      </c>
      <c r="AR44" s="25">
        <v>15.652438252389601</v>
      </c>
      <c r="AS44" s="25">
        <v>557.72517533035102</v>
      </c>
      <c r="AT44" s="25">
        <v>30.298036132535699</v>
      </c>
      <c r="AU44" s="25">
        <v>3428.5357513928402</v>
      </c>
      <c r="AV44" s="25">
        <v>0</v>
      </c>
      <c r="AW44" s="87">
        <v>62671.531646025804</v>
      </c>
      <c r="AX44" s="25">
        <v>38906.0781155199</v>
      </c>
      <c r="AY44" s="25">
        <v>4322.8974831695796</v>
      </c>
      <c r="AZ44" s="25">
        <v>43228.975598689503</v>
      </c>
      <c r="BA44" s="25">
        <v>1.0192961007059499E-2</v>
      </c>
      <c r="BB44" s="25">
        <v>1515.9098632619</v>
      </c>
      <c r="BC44" s="25">
        <v>9.4821223639059298</v>
      </c>
      <c r="BD44" s="25">
        <v>42180.503738735701</v>
      </c>
      <c r="BE44" s="25">
        <v>11.543016251922101</v>
      </c>
      <c r="BF44" s="25">
        <v>1325.8476794744099</v>
      </c>
      <c r="BG44" s="25">
        <v>1913.11175773739</v>
      </c>
      <c r="BH44" s="25">
        <v>11.3515007132282</v>
      </c>
      <c r="BI44" s="25">
        <v>3.7520853381636599</v>
      </c>
      <c r="BJ44" s="25">
        <v>987.19768365184495</v>
      </c>
      <c r="BK44" s="25">
        <v>27138.636355499901</v>
      </c>
      <c r="BL44" s="25">
        <v>24810.657968700099</v>
      </c>
      <c r="BM44" s="25">
        <v>2327.9783867998199</v>
      </c>
      <c r="BN44" s="25">
        <v>19.065735669901901</v>
      </c>
      <c r="BO44" s="25">
        <v>0.66036532507602097</v>
      </c>
      <c r="BP44" s="25">
        <v>1057.3050063498599</v>
      </c>
      <c r="BQ44" s="25">
        <v>122.74932954634301</v>
      </c>
      <c r="BR44" s="25">
        <v>6428.3305362081601</v>
      </c>
      <c r="BS44" s="25">
        <v>250.71872896509501</v>
      </c>
      <c r="BT44" s="25">
        <v>97.323828030004805</v>
      </c>
      <c r="BU44" s="25">
        <v>12101.677807448301</v>
      </c>
      <c r="BV44" s="25">
        <v>338.392773592823</v>
      </c>
      <c r="BW44" s="25">
        <v>17.704858804874402</v>
      </c>
      <c r="BX44" s="25">
        <v>452.28179708339502</v>
      </c>
      <c r="BY44" s="25">
        <v>0.55412973820665001</v>
      </c>
      <c r="BZ44" s="25">
        <v>4535.86223883415</v>
      </c>
      <c r="CA44" s="25">
        <v>36186.589623140302</v>
      </c>
      <c r="CB44" s="25">
        <v>46.733265207171002</v>
      </c>
      <c r="CC44" s="25">
        <v>156.74032001744399</v>
      </c>
      <c r="CD44" s="25">
        <v>3389.5249740751401</v>
      </c>
      <c r="CE44" s="87">
        <v>0</v>
      </c>
      <c r="CF44" s="25">
        <v>1668.8690872090399</v>
      </c>
      <c r="CG44" s="25">
        <v>62987.511707865502</v>
      </c>
      <c r="CH44" s="25">
        <v>2392.8141912495098</v>
      </c>
      <c r="CI44" s="27"/>
      <c r="CJ44" s="54">
        <f t="shared" si="16"/>
        <v>8.1580418676214881E-3</v>
      </c>
      <c r="CK44" s="54">
        <f t="shared" si="17"/>
        <v>4.3490005460847213E-3</v>
      </c>
      <c r="CL44" s="54">
        <f t="shared" si="18"/>
        <v>2.2018778023247727E-3</v>
      </c>
      <c r="CM44" s="54">
        <f t="shared" si="19"/>
        <v>4.7032624107019175E-3</v>
      </c>
      <c r="CN44" s="54">
        <f t="shared" si="20"/>
        <v>4.4535656276126238E-3</v>
      </c>
      <c r="CO44" s="54">
        <f t="shared" si="21"/>
        <v>5.3354359910016242E-4</v>
      </c>
      <c r="CP44" s="54">
        <f t="shared" si="22"/>
        <v>2.8433382476604581E-3</v>
      </c>
      <c r="CQ44" s="54">
        <f t="shared" si="23"/>
        <v>1.211477588257236E-2</v>
      </c>
      <c r="CR44" s="54">
        <f t="shared" si="24"/>
        <v>2.4420307343794814E-2</v>
      </c>
      <c r="CS44" s="54" t="str">
        <f t="shared" si="25"/>
        <v/>
      </c>
      <c r="CT44" s="54">
        <f t="shared" si="26"/>
        <v>3.626452343300076E-2</v>
      </c>
      <c r="CU44" s="54">
        <f t="shared" si="27"/>
        <v>2.7380660190677118E-3</v>
      </c>
      <c r="CV44" s="54">
        <f t="shared" si="28"/>
        <v>8.8379489307053236E-3</v>
      </c>
      <c r="CW44" s="54">
        <f t="shared" si="29"/>
        <v>2.665866799491534E-3</v>
      </c>
      <c r="CX44" s="54">
        <f t="shared" si="30"/>
        <v>5.3806309505648924E-3</v>
      </c>
      <c r="CY44" s="54">
        <f t="shared" si="31"/>
        <v>1.5807086022072085E-2</v>
      </c>
    </row>
    <row r="45" spans="1:103" x14ac:dyDescent="0.25">
      <c r="A45" s="27" t="s">
        <v>44</v>
      </c>
      <c r="B45" s="25">
        <v>4675.2894790999999</v>
      </c>
      <c r="C45" s="25">
        <v>6372.4284747000002</v>
      </c>
      <c r="D45" s="25">
        <v>4646.3223095000003</v>
      </c>
      <c r="E45" s="25">
        <v>1504.2372989</v>
      </c>
      <c r="F45" s="25">
        <v>1329.8334172</v>
      </c>
      <c r="G45" s="25">
        <v>61.195631867000003</v>
      </c>
      <c r="H45" s="25">
        <v>5184.5002150999999</v>
      </c>
      <c r="I45" s="25">
        <v>20.939729501999999</v>
      </c>
      <c r="J45" s="25">
        <v>42.219028948999998</v>
      </c>
      <c r="K45" s="25"/>
      <c r="L45" s="25">
        <v>26.896080268999999</v>
      </c>
      <c r="M45" s="25">
        <v>2.79677211</v>
      </c>
      <c r="N45" s="25">
        <v>60.479028282000002</v>
      </c>
      <c r="O45" s="25">
        <v>0.18900714330000001</v>
      </c>
      <c r="P45" s="25">
        <v>1.3576423071999999</v>
      </c>
      <c r="Q45" s="25">
        <v>3.4944432792</v>
      </c>
      <c r="R45" s="25"/>
      <c r="S45" s="25" t="s">
        <v>44</v>
      </c>
      <c r="T45" s="87">
        <v>27.927595950866898</v>
      </c>
      <c r="U45" s="25">
        <v>12.925536645808799</v>
      </c>
      <c r="V45" s="25">
        <v>0.18949170389141901</v>
      </c>
      <c r="W45" s="25">
        <v>22.0206965351137</v>
      </c>
      <c r="X45" s="25">
        <v>21.987647623262902</v>
      </c>
      <c r="Y45" s="25">
        <v>36.187684624148801</v>
      </c>
      <c r="Z45" s="87">
        <v>6.4964360212787904</v>
      </c>
      <c r="AA45" s="25">
        <v>65.888368503569396</v>
      </c>
      <c r="AB45" s="25">
        <v>1.37865275953636</v>
      </c>
      <c r="AC45" s="25">
        <v>95614.495653988895</v>
      </c>
      <c r="AD45" s="25">
        <v>0</v>
      </c>
      <c r="AE45" s="25">
        <v>4719.6286806329399</v>
      </c>
      <c r="AF45" s="25">
        <v>29.081681113922802</v>
      </c>
      <c r="AG45" s="25">
        <v>618.89800313952003</v>
      </c>
      <c r="AH45" s="25">
        <v>6.2961719038624899</v>
      </c>
      <c r="AI45" s="25">
        <v>734.11090705491995</v>
      </c>
      <c r="AJ45" s="87">
        <v>0.239703800409728</v>
      </c>
      <c r="AK45" s="25">
        <v>28.7276614484291</v>
      </c>
      <c r="AL45" s="25">
        <v>28.7276614484291</v>
      </c>
      <c r="AM45" s="25">
        <v>2.8044286390317299</v>
      </c>
      <c r="AN45" s="25">
        <v>0</v>
      </c>
      <c r="AO45" s="25">
        <v>218.68146237063499</v>
      </c>
      <c r="AP45" s="25">
        <v>1.02973051530733</v>
      </c>
      <c r="AQ45" s="87">
        <v>97.142553604665096</v>
      </c>
      <c r="AR45" s="25">
        <v>5.8118752588014502</v>
      </c>
      <c r="AS45" s="25">
        <v>71.660978643342801</v>
      </c>
      <c r="AT45" s="25">
        <v>4.0293284423043803</v>
      </c>
      <c r="AU45" s="25">
        <v>6387.18055298533</v>
      </c>
      <c r="AV45" s="25">
        <v>0</v>
      </c>
      <c r="AW45" s="87">
        <v>5781.7749574783502</v>
      </c>
      <c r="AX45" s="25">
        <v>4200.2965935492703</v>
      </c>
      <c r="AY45" s="25">
        <v>466.70002384254599</v>
      </c>
      <c r="AZ45" s="25">
        <v>4666.9966173918201</v>
      </c>
      <c r="BA45" s="25">
        <v>2.0801872755833598E-3</v>
      </c>
      <c r="BB45" s="25">
        <v>70.661255097493907</v>
      </c>
      <c r="BC45" s="25">
        <v>1.2755195833264401</v>
      </c>
      <c r="BD45" s="25">
        <v>2569.4811900434802</v>
      </c>
      <c r="BE45" s="25">
        <v>4.5500484938573704</v>
      </c>
      <c r="BF45" s="25">
        <v>19.127398521800899</v>
      </c>
      <c r="BG45" s="25">
        <v>55.5207006178452</v>
      </c>
      <c r="BH45" s="25">
        <v>1.54703617365807</v>
      </c>
      <c r="BI45" s="25">
        <v>0.87202406322855497</v>
      </c>
      <c r="BJ45" s="25">
        <v>16.6165209091861</v>
      </c>
      <c r="BK45" s="25">
        <v>1514.0195024145901</v>
      </c>
      <c r="BL45" s="25">
        <v>1338.0104586804</v>
      </c>
      <c r="BM45" s="25">
        <v>176.009043734188</v>
      </c>
      <c r="BN45" s="25">
        <v>1.19929815296769</v>
      </c>
      <c r="BO45" s="25">
        <v>0.124677258883248</v>
      </c>
      <c r="BP45" s="25">
        <v>94.778571294719299</v>
      </c>
      <c r="BQ45" s="25">
        <v>4.5525751621774999</v>
      </c>
      <c r="BR45" s="25">
        <v>323.01430302529201</v>
      </c>
      <c r="BS45" s="25">
        <v>2.3125233375772298</v>
      </c>
      <c r="BT45" s="25">
        <v>5.5600485221867597</v>
      </c>
      <c r="BU45" s="25">
        <v>777.80432659270195</v>
      </c>
      <c r="BV45" s="25">
        <v>27.955557454552199</v>
      </c>
      <c r="BW45" s="25">
        <v>13.635520839189301</v>
      </c>
      <c r="BX45" s="25">
        <v>15.403868242971299</v>
      </c>
      <c r="BY45" s="25">
        <v>0.115497888831936</v>
      </c>
      <c r="BZ45" s="25">
        <v>61.448655120179303</v>
      </c>
      <c r="CA45" s="25">
        <v>2417.1762972280699</v>
      </c>
      <c r="CB45" s="25">
        <v>0.31544618589593099</v>
      </c>
      <c r="CC45" s="25">
        <v>16.948232138696699</v>
      </c>
      <c r="CD45" s="25">
        <v>571.39617249335504</v>
      </c>
      <c r="CE45" s="87">
        <v>0</v>
      </c>
      <c r="CF45" s="25">
        <v>169.885873585045</v>
      </c>
      <c r="CG45" s="25">
        <v>5200.2826043199502</v>
      </c>
      <c r="CH45" s="25">
        <v>172.232725777404</v>
      </c>
      <c r="CI45" s="27"/>
      <c r="CJ45" s="54">
        <f t="shared" si="16"/>
        <v>9.4837339444220643E-3</v>
      </c>
      <c r="CK45" s="54">
        <f t="shared" si="17"/>
        <v>2.3149853064493345E-3</v>
      </c>
      <c r="CL45" s="54">
        <f t="shared" si="18"/>
        <v>4.4496069180453846E-3</v>
      </c>
      <c r="CM45" s="54">
        <f t="shared" si="19"/>
        <v>6.5030986279514848E-3</v>
      </c>
      <c r="CN45" s="54">
        <f t="shared" si="20"/>
        <v>6.1489216428453133E-3</v>
      </c>
      <c r="CO45" s="54">
        <f t="shared" si="21"/>
        <v>4.1346619923658999E-3</v>
      </c>
      <c r="CP45" s="54">
        <f t="shared" si="22"/>
        <v>3.0441486286341937E-3</v>
      </c>
      <c r="CQ45" s="54">
        <f t="shared" si="23"/>
        <v>5.0044491795503569E-2</v>
      </c>
      <c r="CR45" s="54">
        <f t="shared" si="24"/>
        <v>0.56063202171612314</v>
      </c>
      <c r="CS45" s="54" t="str">
        <f t="shared" si="25"/>
        <v/>
      </c>
      <c r="CT45" s="54">
        <f t="shared" si="26"/>
        <v>6.8098442639619602E-2</v>
      </c>
      <c r="CU45" s="54">
        <f t="shared" si="27"/>
        <v>2.7376306436815347E-3</v>
      </c>
      <c r="CV45" s="54">
        <f t="shared" si="28"/>
        <v>0.1848897159723516</v>
      </c>
      <c r="CW45" s="54">
        <f t="shared" si="29"/>
        <v>2.5637157567631047E-3</v>
      </c>
      <c r="CX45" s="54">
        <f t="shared" si="30"/>
        <v>1.5475690632897301E-2</v>
      </c>
      <c r="CY45" s="54">
        <f t="shared" si="31"/>
        <v>0.15306734731915125</v>
      </c>
    </row>
    <row r="46" spans="1:103" x14ac:dyDescent="0.25">
      <c r="A46" s="27" t="s">
        <v>45</v>
      </c>
      <c r="B46" s="25">
        <v>5711.0030655</v>
      </c>
      <c r="C46" s="25">
        <v>116.82982242</v>
      </c>
      <c r="D46" s="25">
        <v>2757.7380386</v>
      </c>
      <c r="E46" s="25">
        <v>1479.4212408999999</v>
      </c>
      <c r="F46" s="25">
        <v>1324.9252981</v>
      </c>
      <c r="G46" s="25">
        <v>103.62218670999999</v>
      </c>
      <c r="H46" s="25">
        <v>1313.2714793</v>
      </c>
      <c r="I46" s="25">
        <v>12.869481492</v>
      </c>
      <c r="J46" s="25">
        <v>22.189998030000002</v>
      </c>
      <c r="K46" s="25"/>
      <c r="L46" s="25">
        <v>15.018328081</v>
      </c>
      <c r="M46" s="25">
        <v>4.9433154693999999</v>
      </c>
      <c r="N46" s="25">
        <v>26.584476014</v>
      </c>
      <c r="O46" s="25">
        <v>0.50374054550000003</v>
      </c>
      <c r="P46" s="25">
        <v>2.5199696594000001</v>
      </c>
      <c r="Q46" s="25">
        <v>1.6818028804</v>
      </c>
      <c r="R46" s="25"/>
      <c r="S46" s="25" t="s">
        <v>45</v>
      </c>
      <c r="T46" s="87">
        <v>12.400158113842901</v>
      </c>
      <c r="U46" s="25">
        <v>2.78453570016138</v>
      </c>
      <c r="V46" s="25">
        <v>0.50497408919280995</v>
      </c>
      <c r="W46" s="25">
        <v>12.9447066233089</v>
      </c>
      <c r="X46" s="25">
        <v>12.944690671458901</v>
      </c>
      <c r="Y46" s="25">
        <v>9.5731923550157791</v>
      </c>
      <c r="Z46" s="87">
        <v>2.8381014754494802</v>
      </c>
      <c r="AA46" s="25">
        <v>22.259157757311499</v>
      </c>
      <c r="AB46" s="25">
        <v>2.5307453310693599</v>
      </c>
      <c r="AC46" s="25">
        <v>121.67124288279</v>
      </c>
      <c r="AD46" s="25">
        <v>0</v>
      </c>
      <c r="AE46" s="25">
        <v>5733.0243476247997</v>
      </c>
      <c r="AF46" s="25">
        <v>54.102694570521997</v>
      </c>
      <c r="AG46" s="25">
        <v>2.6004432516447</v>
      </c>
      <c r="AH46" s="25">
        <v>6.4905385558785698</v>
      </c>
      <c r="AI46" s="25">
        <v>61.408337067491601</v>
      </c>
      <c r="AJ46" s="87">
        <v>2.78799083905157E-4</v>
      </c>
      <c r="AK46" s="25">
        <v>15.129732804234999</v>
      </c>
      <c r="AL46" s="25">
        <v>15.129732804234999</v>
      </c>
      <c r="AM46" s="25">
        <v>4.9568438920220004</v>
      </c>
      <c r="AN46" s="25">
        <v>0</v>
      </c>
      <c r="AO46" s="25">
        <v>64.549552796144098</v>
      </c>
      <c r="AP46" s="25">
        <v>0.22175839044823201</v>
      </c>
      <c r="AQ46" s="87">
        <v>13.197202638631699</v>
      </c>
      <c r="AR46" s="25">
        <v>0.65953427998147995</v>
      </c>
      <c r="AS46" s="25">
        <v>26.657156889357399</v>
      </c>
      <c r="AT46" s="25">
        <v>1.68635207092713</v>
      </c>
      <c r="AU46" s="25">
        <v>117.362318416861</v>
      </c>
      <c r="AV46" s="25">
        <v>0</v>
      </c>
      <c r="AW46" s="87">
        <v>1296.53643226023</v>
      </c>
      <c r="AX46" s="25">
        <v>2489.61148888043</v>
      </c>
      <c r="AY46" s="25">
        <v>276.62396041160201</v>
      </c>
      <c r="AZ46" s="25">
        <v>2766.2354492920399</v>
      </c>
      <c r="BA46" s="25">
        <v>3.10113860184196E-4</v>
      </c>
      <c r="BB46" s="25">
        <v>38.317902466365702</v>
      </c>
      <c r="BC46" s="25">
        <v>0.320361886495036</v>
      </c>
      <c r="BD46" s="25">
        <v>798.94285340762804</v>
      </c>
      <c r="BE46" s="25">
        <v>2.5674431973632599</v>
      </c>
      <c r="BF46" s="25">
        <v>61.471992923163398</v>
      </c>
      <c r="BG46" s="25">
        <v>105.535644328334</v>
      </c>
      <c r="BH46" s="25">
        <v>0.37483196536538799</v>
      </c>
      <c r="BI46" s="25">
        <v>4.6723423998412698E-3</v>
      </c>
      <c r="BJ46" s="25">
        <v>75.642660427586307</v>
      </c>
      <c r="BK46" s="25">
        <v>1484.0903529674099</v>
      </c>
      <c r="BL46" s="25">
        <v>1329.0007456656999</v>
      </c>
      <c r="BM46" s="25">
        <v>155.08960730170801</v>
      </c>
      <c r="BN46" s="25">
        <v>1.18687593489751</v>
      </c>
      <c r="BO46" s="25">
        <v>1.4142487585222401E-2</v>
      </c>
      <c r="BP46" s="25">
        <v>116.721896492997</v>
      </c>
      <c r="BQ46" s="25">
        <v>5.4730653615304501</v>
      </c>
      <c r="BR46" s="25">
        <v>293.29215705727</v>
      </c>
      <c r="BS46" s="25">
        <v>11.5826685736646</v>
      </c>
      <c r="BT46" s="25">
        <v>3.3456492909384501</v>
      </c>
      <c r="BU46" s="25">
        <v>548.44969206942301</v>
      </c>
      <c r="BV46" s="25">
        <v>10.952277219363101</v>
      </c>
      <c r="BW46" s="25">
        <v>47.312819413901202</v>
      </c>
      <c r="BX46" s="25">
        <v>55.686308647078597</v>
      </c>
      <c r="BY46" s="25">
        <v>1.7863265706553701E-2</v>
      </c>
      <c r="BZ46" s="25">
        <v>103.81820172070699</v>
      </c>
      <c r="CA46" s="25">
        <v>707.15798757307505</v>
      </c>
      <c r="CB46" s="25">
        <v>0.546810087468377</v>
      </c>
      <c r="CC46" s="25">
        <v>7.5590198802978303</v>
      </c>
      <c r="CD46" s="25">
        <v>48.613466020283198</v>
      </c>
      <c r="CE46" s="87">
        <v>0</v>
      </c>
      <c r="CF46" s="25">
        <v>28.002875481076</v>
      </c>
      <c r="CG46" s="25">
        <v>1317.21544866813</v>
      </c>
      <c r="CH46" s="25">
        <v>34.422484365566</v>
      </c>
      <c r="CI46" s="27"/>
      <c r="CJ46" s="54">
        <f t="shared" si="16"/>
        <v>3.8559394684673813E-3</v>
      </c>
      <c r="CK46" s="54">
        <f t="shared" si="17"/>
        <v>4.55787731104044E-3</v>
      </c>
      <c r="CL46" s="54">
        <f t="shared" si="18"/>
        <v>3.0812972708436576E-3</v>
      </c>
      <c r="CM46" s="54">
        <f t="shared" si="19"/>
        <v>3.1560396311259759E-3</v>
      </c>
      <c r="CN46" s="54">
        <f t="shared" si="20"/>
        <v>3.0759829037488588E-3</v>
      </c>
      <c r="CO46" s="54">
        <f t="shared" si="21"/>
        <v>1.8916316759032877E-3</v>
      </c>
      <c r="CP46" s="54">
        <f t="shared" si="22"/>
        <v>3.0031638014648507E-3</v>
      </c>
      <c r="CQ46" s="54">
        <f t="shared" si="23"/>
        <v>5.8439945312211859E-3</v>
      </c>
      <c r="CR46" s="54">
        <f t="shared" si="24"/>
        <v>3.1167072307981278E-3</v>
      </c>
      <c r="CS46" s="54" t="str">
        <f t="shared" si="25"/>
        <v/>
      </c>
      <c r="CT46" s="54">
        <f t="shared" si="26"/>
        <v>7.4179178024443163E-3</v>
      </c>
      <c r="CU46" s="54">
        <f t="shared" si="27"/>
        <v>2.7367103527468212E-3</v>
      </c>
      <c r="CV46" s="54">
        <f t="shared" si="28"/>
        <v>2.7339592971147393E-3</v>
      </c>
      <c r="CW46" s="54">
        <f t="shared" si="29"/>
        <v>2.4487679298983967E-3</v>
      </c>
      <c r="CX46" s="54">
        <f t="shared" si="30"/>
        <v>4.2761116702990602E-3</v>
      </c>
      <c r="CY46" s="54">
        <f t="shared" si="31"/>
        <v>2.7049487072159178E-3</v>
      </c>
    </row>
    <row r="47" spans="1:103" x14ac:dyDescent="0.25">
      <c r="A47" s="27" t="s">
        <v>46</v>
      </c>
      <c r="B47" s="25">
        <v>66897.158725000001</v>
      </c>
      <c r="C47" s="25">
        <v>1280.8144093000001</v>
      </c>
      <c r="D47" s="25">
        <v>19405.593265</v>
      </c>
      <c r="E47" s="25">
        <v>20220.449655</v>
      </c>
      <c r="F47" s="25">
        <v>17929.01498</v>
      </c>
      <c r="G47" s="25">
        <v>3683.4569964000002</v>
      </c>
      <c r="H47" s="25">
        <v>28990.582272</v>
      </c>
      <c r="I47" s="25">
        <v>161.7993535</v>
      </c>
      <c r="J47" s="25">
        <v>297.42021445</v>
      </c>
      <c r="K47" s="25"/>
      <c r="L47" s="25">
        <v>187.32407456000001</v>
      </c>
      <c r="M47" s="25">
        <v>48.310772362000002</v>
      </c>
      <c r="N47" s="25">
        <v>165.72914772999999</v>
      </c>
      <c r="O47" s="25">
        <v>5.8361833099</v>
      </c>
      <c r="P47" s="25">
        <v>27.460338734</v>
      </c>
      <c r="Q47" s="25">
        <v>15.992322788999999</v>
      </c>
      <c r="R47" s="25"/>
      <c r="S47" s="25" t="s">
        <v>46</v>
      </c>
      <c r="T47" s="87">
        <v>77.659474591672605</v>
      </c>
      <c r="U47" s="25">
        <v>23.666012629165898</v>
      </c>
      <c r="V47" s="25">
        <v>5.8482871352717698</v>
      </c>
      <c r="W47" s="25">
        <v>163.566659500648</v>
      </c>
      <c r="X47" s="25">
        <v>163.50902001311701</v>
      </c>
      <c r="Y47" s="25">
        <v>150.40615796547499</v>
      </c>
      <c r="Z47" s="87">
        <v>17.955149835677901</v>
      </c>
      <c r="AA47" s="25">
        <v>943.50951837159198</v>
      </c>
      <c r="AB47" s="25">
        <v>27.579660310164101</v>
      </c>
      <c r="AC47" s="25">
        <v>7993.3538541338103</v>
      </c>
      <c r="AD47" s="25">
        <v>0</v>
      </c>
      <c r="AE47" s="25">
        <v>67175.480810639405</v>
      </c>
      <c r="AF47" s="25">
        <v>1333.00738052011</v>
      </c>
      <c r="AG47" s="25">
        <v>258.99388741952401</v>
      </c>
      <c r="AH47" s="25">
        <v>83.996172162457</v>
      </c>
      <c r="AI47" s="25">
        <v>2303.95250065355</v>
      </c>
      <c r="AJ47" s="87">
        <v>0.41733501265484702</v>
      </c>
      <c r="AK47" s="25">
        <v>190.051215773059</v>
      </c>
      <c r="AL47" s="25">
        <v>190.051215773059</v>
      </c>
      <c r="AM47" s="25">
        <v>48.443147465088103</v>
      </c>
      <c r="AN47" s="25">
        <v>0</v>
      </c>
      <c r="AO47" s="25">
        <v>1713.7729773799099</v>
      </c>
      <c r="AP47" s="25">
        <v>6.8078797905613504</v>
      </c>
      <c r="AQ47" s="87">
        <v>182.46056271899499</v>
      </c>
      <c r="AR47" s="25">
        <v>9.7111711371590097</v>
      </c>
      <c r="AS47" s="25">
        <v>167.67236878434099</v>
      </c>
      <c r="AT47" s="25">
        <v>16.205504176129601</v>
      </c>
      <c r="AU47" s="25">
        <v>1286.6675723612</v>
      </c>
      <c r="AV47" s="25">
        <v>0</v>
      </c>
      <c r="AW47" s="87">
        <v>29242.386549270501</v>
      </c>
      <c r="AX47" s="25">
        <v>17505.814284649699</v>
      </c>
      <c r="AY47" s="25">
        <v>1945.08913714402</v>
      </c>
      <c r="AZ47" s="25">
        <v>19450.903421793701</v>
      </c>
      <c r="BA47" s="25">
        <v>9.3095477369665395E-3</v>
      </c>
      <c r="BB47" s="25">
        <v>695.43705909335995</v>
      </c>
      <c r="BC47" s="25">
        <v>4.6045018185926798</v>
      </c>
      <c r="BD47" s="25">
        <v>17637.722075791899</v>
      </c>
      <c r="BE47" s="25">
        <v>53.710382178938097</v>
      </c>
      <c r="BF47" s="25">
        <v>690.74533560078703</v>
      </c>
      <c r="BG47" s="25">
        <v>1166.07322506434</v>
      </c>
      <c r="BH47" s="25">
        <v>4.0344405067323601</v>
      </c>
      <c r="BI47" s="25">
        <v>2.2973693943352198E-2</v>
      </c>
      <c r="BJ47" s="25">
        <v>1173.4342104091199</v>
      </c>
      <c r="BK47" s="25">
        <v>20272.037937097601</v>
      </c>
      <c r="BL47" s="25">
        <v>17973.979304845099</v>
      </c>
      <c r="BM47" s="25">
        <v>2298.0586322525101</v>
      </c>
      <c r="BN47" s="25">
        <v>19.111330995331699</v>
      </c>
      <c r="BO47" s="25">
        <v>0.19430498355572401</v>
      </c>
      <c r="BP47" s="25">
        <v>1573.84240078925</v>
      </c>
      <c r="BQ47" s="25">
        <v>67.361778382579004</v>
      </c>
      <c r="BR47" s="25">
        <v>3815.6535722041199</v>
      </c>
      <c r="BS47" s="25">
        <v>125.133073249557</v>
      </c>
      <c r="BT47" s="25">
        <v>38.850923342758101</v>
      </c>
      <c r="BU47" s="25">
        <v>7539.9891351819097</v>
      </c>
      <c r="BV47" s="25">
        <v>124.622644978498</v>
      </c>
      <c r="BW47" s="25">
        <v>1046.9659138213201</v>
      </c>
      <c r="BX47" s="25">
        <v>654.01035703853097</v>
      </c>
      <c r="BY47" s="25">
        <v>0.241445583734298</v>
      </c>
      <c r="BZ47" s="25">
        <v>3696.0833577803801</v>
      </c>
      <c r="CA47" s="25">
        <v>14858.60310631</v>
      </c>
      <c r="CB47" s="25">
        <v>27.528347214162402</v>
      </c>
      <c r="CC47" s="25">
        <v>47.206229958247498</v>
      </c>
      <c r="CD47" s="25">
        <v>1425.3616132169</v>
      </c>
      <c r="CE47" s="87">
        <v>0</v>
      </c>
      <c r="CF47" s="25">
        <v>675.51390646049697</v>
      </c>
      <c r="CG47" s="25">
        <v>29076.166892089201</v>
      </c>
      <c r="CH47" s="25">
        <v>1072.07940308294</v>
      </c>
      <c r="CI47" s="27"/>
      <c r="CJ47" s="54">
        <f t="shared" si="16"/>
        <v>4.1604470345822401E-3</v>
      </c>
      <c r="CK47" s="54">
        <f t="shared" si="17"/>
        <v>4.5698760247386708E-3</v>
      </c>
      <c r="CL47" s="54">
        <f t="shared" si="18"/>
        <v>2.3349019107507829E-3</v>
      </c>
      <c r="CM47" s="54">
        <f t="shared" si="19"/>
        <v>2.5512925270108349E-3</v>
      </c>
      <c r="CN47" s="54">
        <f t="shared" si="20"/>
        <v>2.5079082646345878E-3</v>
      </c>
      <c r="CO47" s="54">
        <f t="shared" si="21"/>
        <v>3.427856329725081E-3</v>
      </c>
      <c r="CP47" s="54">
        <f t="shared" si="22"/>
        <v>2.952152505465933E-3</v>
      </c>
      <c r="CQ47" s="54">
        <f t="shared" si="23"/>
        <v>1.0566584328886172E-2</v>
      </c>
      <c r="CR47" s="54">
        <f t="shared" si="24"/>
        <v>2.1723113377359478</v>
      </c>
      <c r="CS47" s="54" t="str">
        <f t="shared" si="25"/>
        <v/>
      </c>
      <c r="CT47" s="54">
        <f t="shared" si="26"/>
        <v>1.4558412843969398E-2</v>
      </c>
      <c r="CU47" s="54">
        <f t="shared" si="27"/>
        <v>2.7400742446466063E-3</v>
      </c>
      <c r="CV47" s="54">
        <f t="shared" si="28"/>
        <v>1.1725282371612876E-2</v>
      </c>
      <c r="CW47" s="54">
        <f t="shared" si="29"/>
        <v>2.0739282385523949E-3</v>
      </c>
      <c r="CX47" s="54">
        <f t="shared" si="30"/>
        <v>4.3452332223550732E-3</v>
      </c>
      <c r="CY47" s="54">
        <f t="shared" si="31"/>
        <v>1.3330232883758095E-2</v>
      </c>
    </row>
    <row r="48" spans="1:103" x14ac:dyDescent="0.25">
      <c r="A48" s="27" t="s">
        <v>47</v>
      </c>
      <c r="B48" s="25">
        <v>13459.687325999999</v>
      </c>
      <c r="C48" s="25">
        <v>1158.5263677</v>
      </c>
      <c r="D48" s="25">
        <v>9686.5493004</v>
      </c>
      <c r="E48" s="25">
        <v>7706.5511833999999</v>
      </c>
      <c r="F48" s="25">
        <v>6553.1240225000001</v>
      </c>
      <c r="G48" s="25">
        <v>1584.7690831</v>
      </c>
      <c r="H48" s="25">
        <v>11045.496852</v>
      </c>
      <c r="I48" s="25">
        <v>79.458743467999994</v>
      </c>
      <c r="J48" s="25">
        <v>144.43070735000001</v>
      </c>
      <c r="K48" s="25"/>
      <c r="L48" s="25">
        <v>93.423702305000006</v>
      </c>
      <c r="M48" s="25">
        <v>67.865652685000001</v>
      </c>
      <c r="N48" s="25">
        <v>163.91820555999999</v>
      </c>
      <c r="O48" s="25">
        <v>16.658738759999999</v>
      </c>
      <c r="P48" s="25">
        <v>4.9306112085000002</v>
      </c>
      <c r="Q48" s="25">
        <v>11.577959452</v>
      </c>
      <c r="R48" s="25"/>
      <c r="S48" s="25" t="s">
        <v>47</v>
      </c>
      <c r="T48" s="87">
        <v>76.521550010191703</v>
      </c>
      <c r="U48" s="25">
        <v>11.156475875204</v>
      </c>
      <c r="V48" s="25">
        <v>16.703372555221002</v>
      </c>
      <c r="W48" s="25">
        <v>80.260430734620599</v>
      </c>
      <c r="X48" s="25">
        <v>80.226238407753897</v>
      </c>
      <c r="Y48" s="25">
        <v>129.349292365564</v>
      </c>
      <c r="Z48" s="87">
        <v>17.621710209601201</v>
      </c>
      <c r="AA48" s="25">
        <v>145.64086295624401</v>
      </c>
      <c r="AB48" s="25">
        <v>4.9866672276090096</v>
      </c>
      <c r="AC48" s="25">
        <v>1276.3460744209301</v>
      </c>
      <c r="AD48" s="25">
        <v>0</v>
      </c>
      <c r="AE48" s="25">
        <v>13566.5953499672</v>
      </c>
      <c r="AF48" s="25">
        <v>115.542527819623</v>
      </c>
      <c r="AG48" s="25">
        <v>36.611158907558298</v>
      </c>
      <c r="AH48" s="25">
        <v>24.775873993586501</v>
      </c>
      <c r="AI48" s="25">
        <v>482.94128722929298</v>
      </c>
      <c r="AJ48" s="87">
        <v>0.25038183753980697</v>
      </c>
      <c r="AK48" s="25">
        <v>95.414463199184098</v>
      </c>
      <c r="AL48" s="25">
        <v>95.414463199184098</v>
      </c>
      <c r="AM48" s="25">
        <v>68.051742206584294</v>
      </c>
      <c r="AN48" s="25">
        <v>0</v>
      </c>
      <c r="AO48" s="25">
        <v>642.14434994973794</v>
      </c>
      <c r="AP48" s="25">
        <v>2.7708263213084399</v>
      </c>
      <c r="AQ48" s="87">
        <v>121.55550930197001</v>
      </c>
      <c r="AR48" s="25">
        <v>6.0058012159266196</v>
      </c>
      <c r="AS48" s="25">
        <v>164.61247699860201</v>
      </c>
      <c r="AT48" s="25">
        <v>11.633494724601199</v>
      </c>
      <c r="AU48" s="25">
        <v>1164.33814467501</v>
      </c>
      <c r="AV48" s="25">
        <v>0</v>
      </c>
      <c r="AW48" s="87">
        <v>10935.658814684901</v>
      </c>
      <c r="AX48" s="25">
        <v>8745.7934761443303</v>
      </c>
      <c r="AY48" s="25">
        <v>971.754967068018</v>
      </c>
      <c r="AZ48" s="25">
        <v>9717.5484432123394</v>
      </c>
      <c r="BA48" s="25">
        <v>4.2558140968676703E-3</v>
      </c>
      <c r="BB48" s="25">
        <v>198.99741563706399</v>
      </c>
      <c r="BC48" s="25">
        <v>7.5495221832371504</v>
      </c>
      <c r="BD48" s="25">
        <v>7048.2650759824</v>
      </c>
      <c r="BE48" s="25">
        <v>18.072855815627399</v>
      </c>
      <c r="BF48" s="25">
        <v>95.867986551805899</v>
      </c>
      <c r="BG48" s="25">
        <v>284.77220259373701</v>
      </c>
      <c r="BH48" s="25">
        <v>5.8893801093492497</v>
      </c>
      <c r="BI48" s="25">
        <v>0.95134554671869698</v>
      </c>
      <c r="BJ48" s="25">
        <v>224.807029459261</v>
      </c>
      <c r="BK48" s="25">
        <v>7734.9747432833201</v>
      </c>
      <c r="BL48" s="25">
        <v>6577.4426849159499</v>
      </c>
      <c r="BM48" s="25">
        <v>1157.5320583673599</v>
      </c>
      <c r="BN48" s="25">
        <v>6.3161620455585004</v>
      </c>
      <c r="BO48" s="25">
        <v>0.25518049996637898</v>
      </c>
      <c r="BP48" s="25">
        <v>563.09781223234495</v>
      </c>
      <c r="BQ48" s="25">
        <v>19.2631880156748</v>
      </c>
      <c r="BR48" s="25">
        <v>1438.11594373804</v>
      </c>
      <c r="BS48" s="25">
        <v>11.704786211191699</v>
      </c>
      <c r="BT48" s="25">
        <v>19.236546540121299</v>
      </c>
      <c r="BU48" s="25">
        <v>3424.5182380660999</v>
      </c>
      <c r="BV48" s="25">
        <v>43.0682249306467</v>
      </c>
      <c r="BW48" s="25">
        <v>276.99558227924803</v>
      </c>
      <c r="BX48" s="25">
        <v>179.49716019444699</v>
      </c>
      <c r="BY48" s="25">
        <v>0.53176283351245801</v>
      </c>
      <c r="BZ48" s="25">
        <v>1588.6944592073201</v>
      </c>
      <c r="CA48" s="25">
        <v>6341.52967679021</v>
      </c>
      <c r="CB48" s="25">
        <v>25.4332318972425</v>
      </c>
      <c r="CC48" s="25">
        <v>46.5660569682287</v>
      </c>
      <c r="CD48" s="25">
        <v>603.78680330579198</v>
      </c>
      <c r="CE48" s="87">
        <v>0</v>
      </c>
      <c r="CF48" s="25">
        <v>313.91672861659703</v>
      </c>
      <c r="CG48" s="25">
        <v>11079.0511332308</v>
      </c>
      <c r="CH48" s="25">
        <v>405.12625126632901</v>
      </c>
      <c r="CI48" s="27"/>
      <c r="CJ48" s="54">
        <f t="shared" si="16"/>
        <v>7.9428311652297214E-3</v>
      </c>
      <c r="CK48" s="54">
        <f t="shared" si="17"/>
        <v>5.0165254214696404E-3</v>
      </c>
      <c r="CL48" s="54">
        <f t="shared" si="18"/>
        <v>3.2002255757950177E-3</v>
      </c>
      <c r="CM48" s="54">
        <f t="shared" si="19"/>
        <v>3.688233453187837E-3</v>
      </c>
      <c r="CN48" s="54">
        <f t="shared" si="20"/>
        <v>3.7110029250861476E-3</v>
      </c>
      <c r="CO48" s="54">
        <f t="shared" si="21"/>
        <v>2.4769388481768913E-3</v>
      </c>
      <c r="CP48" s="54">
        <f t="shared" si="22"/>
        <v>3.0378245252701158E-3</v>
      </c>
      <c r="CQ48" s="54">
        <f t="shared" si="23"/>
        <v>9.6590369574997316E-3</v>
      </c>
      <c r="CR48" s="54">
        <f t="shared" si="24"/>
        <v>8.3787971993477955E-3</v>
      </c>
      <c r="CS48" s="54" t="str">
        <f t="shared" si="25"/>
        <v/>
      </c>
      <c r="CT48" s="54">
        <f t="shared" si="26"/>
        <v>2.1308948854166176E-2</v>
      </c>
      <c r="CU48" s="54">
        <f t="shared" si="27"/>
        <v>2.7420280248100148E-3</v>
      </c>
      <c r="CV48" s="54">
        <f t="shared" si="28"/>
        <v>4.2354748591234863E-3</v>
      </c>
      <c r="CW48" s="54">
        <f t="shared" si="29"/>
        <v>2.6793021887212172E-3</v>
      </c>
      <c r="CX48" s="54">
        <f t="shared" si="30"/>
        <v>1.1368979775240247E-2</v>
      </c>
      <c r="CY48" s="54">
        <f t="shared" si="31"/>
        <v>4.7966373376446747E-3</v>
      </c>
    </row>
    <row r="49" spans="1:103" x14ac:dyDescent="0.25">
      <c r="A49" s="27" t="s">
        <v>48</v>
      </c>
      <c r="B49" s="25">
        <v>19062.971237000002</v>
      </c>
      <c r="C49" s="25">
        <v>332.07196623999999</v>
      </c>
      <c r="D49" s="25">
        <v>5269.6585005999996</v>
      </c>
      <c r="E49" s="25">
        <v>4811.1891361999997</v>
      </c>
      <c r="F49" s="25">
        <v>4146.5078289000003</v>
      </c>
      <c r="G49" s="25">
        <v>1460.9397961</v>
      </c>
      <c r="H49" s="25">
        <v>5214.2627074000002</v>
      </c>
      <c r="I49" s="25">
        <v>47.235757354</v>
      </c>
      <c r="J49" s="25">
        <v>101.68437165</v>
      </c>
      <c r="K49" s="25"/>
      <c r="L49" s="25">
        <v>50.859050832999998</v>
      </c>
      <c r="M49" s="25">
        <v>22.631450027</v>
      </c>
      <c r="N49" s="25">
        <v>35.409952961000002</v>
      </c>
      <c r="O49" s="25">
        <v>2.3035769917</v>
      </c>
      <c r="P49" s="25">
        <v>11.895130625</v>
      </c>
      <c r="Q49" s="25">
        <v>3.2016732685</v>
      </c>
      <c r="R49" s="25"/>
      <c r="S49" s="25" t="s">
        <v>48</v>
      </c>
      <c r="T49" s="87">
        <v>16.420776094056801</v>
      </c>
      <c r="U49" s="25">
        <v>2.61047880309652</v>
      </c>
      <c r="V49" s="25">
        <v>2.3095486505903402</v>
      </c>
      <c r="W49" s="25">
        <v>47.469707540894703</v>
      </c>
      <c r="X49" s="25">
        <v>47.469664055714397</v>
      </c>
      <c r="Y49" s="25">
        <v>22.006571480249299</v>
      </c>
      <c r="Z49" s="87">
        <v>3.7583499250035701</v>
      </c>
      <c r="AA49" s="25">
        <v>101.961683122388</v>
      </c>
      <c r="AB49" s="25">
        <v>11.9378935141079</v>
      </c>
      <c r="AC49" s="25">
        <v>215.58644691651199</v>
      </c>
      <c r="AD49" s="25">
        <v>0</v>
      </c>
      <c r="AE49" s="25">
        <v>19146.211657379699</v>
      </c>
      <c r="AF49" s="25">
        <v>215.04534532084099</v>
      </c>
      <c r="AG49" s="25">
        <v>6.2564484989063898</v>
      </c>
      <c r="AH49" s="25">
        <v>23.7443257751417</v>
      </c>
      <c r="AI49" s="25">
        <v>246.08908140931399</v>
      </c>
      <c r="AJ49" s="87">
        <v>5.2501511307395904E-4</v>
      </c>
      <c r="AK49" s="25">
        <v>51.136818502413497</v>
      </c>
      <c r="AL49" s="25">
        <v>51.136818502413497</v>
      </c>
      <c r="AM49" s="25">
        <v>22.6933993316688</v>
      </c>
      <c r="AN49" s="25">
        <v>0</v>
      </c>
      <c r="AO49" s="25">
        <v>314.766297285691</v>
      </c>
      <c r="AP49" s="25">
        <v>1.0018201109537801</v>
      </c>
      <c r="AQ49" s="87">
        <v>25.791417907388301</v>
      </c>
      <c r="AR49" s="25">
        <v>1.1444620744379499</v>
      </c>
      <c r="AS49" s="25">
        <v>35.5071757258915</v>
      </c>
      <c r="AT49" s="25">
        <v>3.2103827990829799</v>
      </c>
      <c r="AU49" s="25">
        <v>333.89181851221002</v>
      </c>
      <c r="AV49" s="25">
        <v>0</v>
      </c>
      <c r="AW49" s="87">
        <v>5170.0729742003996</v>
      </c>
      <c r="AX49" s="25">
        <v>4753.5193478948604</v>
      </c>
      <c r="AY49" s="25">
        <v>528.16875337665397</v>
      </c>
      <c r="AZ49" s="25">
        <v>5281.6881012715103</v>
      </c>
      <c r="BA49" s="25">
        <v>6.0193614123216297E-4</v>
      </c>
      <c r="BB49" s="25">
        <v>167.32050700419401</v>
      </c>
      <c r="BC49" s="25">
        <v>4.04369545021137</v>
      </c>
      <c r="BD49" s="25">
        <v>3297.2180734139101</v>
      </c>
      <c r="BE49" s="25">
        <v>6.8659062616776003</v>
      </c>
      <c r="BF49" s="25">
        <v>262.05608657550499</v>
      </c>
      <c r="BG49" s="25">
        <v>366.08862459145598</v>
      </c>
      <c r="BH49" s="25">
        <v>2.2806567848895201</v>
      </c>
      <c r="BI49" s="25">
        <v>8.7979350187668507E-3</v>
      </c>
      <c r="BJ49" s="25">
        <v>253.252036464447</v>
      </c>
      <c r="BK49" s="25">
        <v>4827.0548715057002</v>
      </c>
      <c r="BL49" s="25">
        <v>4160.5087293186098</v>
      </c>
      <c r="BM49" s="25">
        <v>666.54614218709401</v>
      </c>
      <c r="BN49" s="25">
        <v>3.5733983189757299</v>
      </c>
      <c r="BO49" s="25">
        <v>4.54285460220352E-2</v>
      </c>
      <c r="BP49" s="25">
        <v>259.82943049102403</v>
      </c>
      <c r="BQ49" s="25">
        <v>21.173060125553199</v>
      </c>
      <c r="BR49" s="25">
        <v>1007.28452597871</v>
      </c>
      <c r="BS49" s="25">
        <v>50.875176033554297</v>
      </c>
      <c r="BT49" s="25">
        <v>12.3434625550466</v>
      </c>
      <c r="BU49" s="25">
        <v>1701.0336894900099</v>
      </c>
      <c r="BV49" s="25">
        <v>29.455710427501302</v>
      </c>
      <c r="BW49" s="25">
        <v>88.755980334771806</v>
      </c>
      <c r="BX49" s="25">
        <v>120.73765151540201</v>
      </c>
      <c r="BY49" s="25">
        <v>0.26112186632274498</v>
      </c>
      <c r="BZ49" s="25">
        <v>1462.93696274078</v>
      </c>
      <c r="CA49" s="25">
        <v>2656.53750733575</v>
      </c>
      <c r="CB49" s="25">
        <v>22.160185706421501</v>
      </c>
      <c r="CC49" s="25">
        <v>10.0098433250008</v>
      </c>
      <c r="CD49" s="25">
        <v>223.77394302932001</v>
      </c>
      <c r="CE49" s="87">
        <v>0</v>
      </c>
      <c r="CF49" s="25">
        <v>121.746533385671</v>
      </c>
      <c r="CG49" s="25">
        <v>5230.2785112187703</v>
      </c>
      <c r="CH49" s="25">
        <v>210.77197290559201</v>
      </c>
      <c r="CI49" s="27"/>
      <c r="CJ49" s="54">
        <f t="shared" si="16"/>
        <v>4.3666026321297407E-3</v>
      </c>
      <c r="CK49" s="54">
        <f t="shared" si="17"/>
        <v>5.4802948072248808E-3</v>
      </c>
      <c r="CL49" s="54">
        <f t="shared" si="18"/>
        <v>2.28280460112188E-3</v>
      </c>
      <c r="CM49" s="54">
        <f t="shared" si="19"/>
        <v>3.2976744119919896E-3</v>
      </c>
      <c r="CN49" s="54">
        <f t="shared" si="20"/>
        <v>3.3765522691232195E-3</v>
      </c>
      <c r="CO49" s="54">
        <f t="shared" si="21"/>
        <v>1.3670423970320452E-3</v>
      </c>
      <c r="CP49" s="54">
        <f t="shared" si="22"/>
        <v>3.0715375725202205E-3</v>
      </c>
      <c r="CQ49" s="54">
        <f t="shared" si="23"/>
        <v>4.9518990446458565E-3</v>
      </c>
      <c r="CR49" s="54">
        <f t="shared" si="24"/>
        <v>2.7271788957157097E-3</v>
      </c>
      <c r="CS49" s="54" t="str">
        <f t="shared" si="25"/>
        <v/>
      </c>
      <c r="CT49" s="54">
        <f t="shared" si="26"/>
        <v>5.4615189403666477E-3</v>
      </c>
      <c r="CU49" s="54">
        <f t="shared" si="27"/>
        <v>2.7373104504966887E-3</v>
      </c>
      <c r="CV49" s="54">
        <f t="shared" si="28"/>
        <v>2.7456338334755138E-3</v>
      </c>
      <c r="CW49" s="54">
        <f t="shared" si="29"/>
        <v>2.592341784909588E-3</v>
      </c>
      <c r="CX49" s="54">
        <f t="shared" si="30"/>
        <v>3.5949911317514375E-3</v>
      </c>
      <c r="CY49" s="54">
        <f t="shared" si="31"/>
        <v>2.7203058690183934E-3</v>
      </c>
    </row>
    <row r="50" spans="1:103" x14ac:dyDescent="0.25">
      <c r="A50" s="27" t="s">
        <v>49</v>
      </c>
      <c r="B50" s="25">
        <v>56110.023902000001</v>
      </c>
      <c r="C50" s="25">
        <v>1871.8650027000001</v>
      </c>
      <c r="D50" s="25">
        <v>19837.151411999999</v>
      </c>
      <c r="E50" s="25">
        <v>17949.770393999999</v>
      </c>
      <c r="F50" s="25">
        <v>15889.793589999999</v>
      </c>
      <c r="G50" s="25">
        <v>1793.3739049999999</v>
      </c>
      <c r="H50" s="25">
        <v>12824.789679</v>
      </c>
      <c r="I50" s="25">
        <v>135.20236568000001</v>
      </c>
      <c r="J50" s="25">
        <v>222.9037553</v>
      </c>
      <c r="K50" s="25"/>
      <c r="L50" s="25">
        <v>142.05210915000001</v>
      </c>
      <c r="M50" s="25">
        <v>43.432674910999999</v>
      </c>
      <c r="N50" s="25">
        <v>114.94978974999999</v>
      </c>
      <c r="O50" s="25">
        <v>5.2612285214999996</v>
      </c>
      <c r="P50" s="25">
        <v>24.033146242000001</v>
      </c>
      <c r="Q50" s="25">
        <v>13.318020548</v>
      </c>
      <c r="R50" s="25"/>
      <c r="S50" s="25" t="s">
        <v>49</v>
      </c>
      <c r="T50" s="87">
        <v>53.6231091614872</v>
      </c>
      <c r="U50" s="25">
        <v>20.955511503076401</v>
      </c>
      <c r="V50" s="25">
        <v>5.2715890218732104</v>
      </c>
      <c r="W50" s="25">
        <v>135.87014693611101</v>
      </c>
      <c r="X50" s="25">
        <v>135.869882674412</v>
      </c>
      <c r="Y50" s="25">
        <v>114.89194794151599</v>
      </c>
      <c r="Z50" s="87">
        <v>12.273323402897701</v>
      </c>
      <c r="AA50" s="25">
        <v>223.65862565166501</v>
      </c>
      <c r="AB50" s="25">
        <v>24.1303239169617</v>
      </c>
      <c r="AC50" s="25">
        <v>1216.34965851625</v>
      </c>
      <c r="AD50" s="25">
        <v>0</v>
      </c>
      <c r="AE50" s="25">
        <v>56303.150765499799</v>
      </c>
      <c r="AF50" s="25">
        <v>506.41162276004201</v>
      </c>
      <c r="AG50" s="25">
        <v>29.418862436273699</v>
      </c>
      <c r="AH50" s="25">
        <v>68.513978488708801</v>
      </c>
      <c r="AI50" s="25">
        <v>548.45675377534496</v>
      </c>
      <c r="AJ50" s="87">
        <v>2.2728850418822998E-3</v>
      </c>
      <c r="AK50" s="25">
        <v>143.24922633690099</v>
      </c>
      <c r="AL50" s="25">
        <v>143.24922633690099</v>
      </c>
      <c r="AM50" s="25">
        <v>43.551584932083301</v>
      </c>
      <c r="AN50" s="25">
        <v>0</v>
      </c>
      <c r="AO50" s="25">
        <v>731.89841440553903</v>
      </c>
      <c r="AP50" s="25">
        <v>3.1038762566644</v>
      </c>
      <c r="AQ50" s="87">
        <v>136.39042814864101</v>
      </c>
      <c r="AR50" s="25">
        <v>7.6936979588176602</v>
      </c>
      <c r="AS50" s="25">
        <v>115.26502270903499</v>
      </c>
      <c r="AT50" s="25">
        <v>13.3430194825069</v>
      </c>
      <c r="AU50" s="25">
        <v>1881.80857686579</v>
      </c>
      <c r="AV50" s="25">
        <v>0</v>
      </c>
      <c r="AW50" s="87">
        <v>12441.1318029949</v>
      </c>
      <c r="AX50" s="25">
        <v>17911.5956697035</v>
      </c>
      <c r="AY50" s="25">
        <v>1990.1774168245699</v>
      </c>
      <c r="AZ50" s="25">
        <v>19901.773086528101</v>
      </c>
      <c r="BA50" s="25">
        <v>6.2655865493571796E-3</v>
      </c>
      <c r="BB50" s="25">
        <v>387.63928757381302</v>
      </c>
      <c r="BC50" s="25">
        <v>2.9183566381719199</v>
      </c>
      <c r="BD50" s="25">
        <v>7764.7643370822898</v>
      </c>
      <c r="BE50" s="25">
        <v>54.681755646312403</v>
      </c>
      <c r="BF50" s="25">
        <v>577.54627490533903</v>
      </c>
      <c r="BG50" s="25">
        <v>1003.67074157972</v>
      </c>
      <c r="BH50" s="25">
        <v>2.5892488072443798</v>
      </c>
      <c r="BI50" s="25">
        <v>3.8089017675556801E-2</v>
      </c>
      <c r="BJ50" s="25">
        <v>1119.34529054162</v>
      </c>
      <c r="BK50" s="25">
        <v>17984.575848409899</v>
      </c>
      <c r="BL50" s="25">
        <v>15919.981804306401</v>
      </c>
      <c r="BM50" s="25">
        <v>2064.59404410346</v>
      </c>
      <c r="BN50" s="25">
        <v>17.6935262950776</v>
      </c>
      <c r="BO50" s="25">
        <v>0.12577498345166599</v>
      </c>
      <c r="BP50" s="25">
        <v>1555.72182818278</v>
      </c>
      <c r="BQ50" s="25">
        <v>56.783999151220499</v>
      </c>
      <c r="BR50" s="25">
        <v>3232.2763581849299</v>
      </c>
      <c r="BS50" s="25">
        <v>103.96206937945399</v>
      </c>
      <c r="BT50" s="25">
        <v>30.3885762363795</v>
      </c>
      <c r="BU50" s="25">
        <v>6422.8224527521897</v>
      </c>
      <c r="BV50" s="25">
        <v>96.037480171083899</v>
      </c>
      <c r="BW50" s="25">
        <v>1092.5468551067299</v>
      </c>
      <c r="BX50" s="25">
        <v>646.71662604650601</v>
      </c>
      <c r="BY50" s="25">
        <v>0.15398085164547401</v>
      </c>
      <c r="BZ50" s="25">
        <v>1799.89232026543</v>
      </c>
      <c r="CA50" s="25">
        <v>6445.1942397392004</v>
      </c>
      <c r="CB50" s="25">
        <v>12.9207456437661</v>
      </c>
      <c r="CC50" s="25">
        <v>32.6872229549327</v>
      </c>
      <c r="CD50" s="25">
        <v>551.14278304573202</v>
      </c>
      <c r="CE50" s="87">
        <v>0</v>
      </c>
      <c r="CF50" s="25">
        <v>270.07674626075101</v>
      </c>
      <c r="CG50" s="25">
        <v>12862.8423205851</v>
      </c>
      <c r="CH50" s="25">
        <v>453.68933532032599</v>
      </c>
      <c r="CI50" s="27"/>
      <c r="CJ50" s="54">
        <f t="shared" si="16"/>
        <v>3.4419315849358229E-3</v>
      </c>
      <c r="CK50" s="54">
        <f t="shared" si="17"/>
        <v>5.3121214144434244E-3</v>
      </c>
      <c r="CL50" s="54">
        <f t="shared" si="18"/>
        <v>3.2576085742336181E-3</v>
      </c>
      <c r="CM50" s="54">
        <f t="shared" si="19"/>
        <v>1.9390473329694415E-3</v>
      </c>
      <c r="CN50" s="54">
        <f t="shared" si="20"/>
        <v>1.8998493677979413E-3</v>
      </c>
      <c r="CO50" s="54">
        <f t="shared" si="21"/>
        <v>3.6347218208408814E-3</v>
      </c>
      <c r="CP50" s="54">
        <f t="shared" si="22"/>
        <v>2.9671162286122659E-3</v>
      </c>
      <c r="CQ50" s="54">
        <f t="shared" si="23"/>
        <v>4.9371694870478612E-3</v>
      </c>
      <c r="CR50" s="54">
        <f t="shared" si="24"/>
        <v>3.3865304361922746E-3</v>
      </c>
      <c r="CS50" s="54" t="str">
        <f t="shared" si="25"/>
        <v/>
      </c>
      <c r="CT50" s="54">
        <f t="shared" si="26"/>
        <v>8.4273101896493886E-3</v>
      </c>
      <c r="CU50" s="54">
        <f t="shared" si="27"/>
        <v>2.7378010064304384E-3</v>
      </c>
      <c r="CV50" s="54">
        <f t="shared" si="28"/>
        <v>2.7423535068710355E-3</v>
      </c>
      <c r="CW50" s="54">
        <f t="shared" si="29"/>
        <v>1.9692169482607774E-3</v>
      </c>
      <c r="CX50" s="54">
        <f t="shared" si="30"/>
        <v>4.0434853590610156E-3</v>
      </c>
      <c r="CY50" s="54">
        <f t="shared" si="31"/>
        <v>1.8770758324632962E-3</v>
      </c>
    </row>
    <row r="51" spans="1:103" x14ac:dyDescent="0.25">
      <c r="A51" s="27" t="s">
        <v>50</v>
      </c>
      <c r="B51" s="25">
        <v>2542.5082452000001</v>
      </c>
      <c r="C51" s="25">
        <v>135.65820009000001</v>
      </c>
      <c r="D51" s="25">
        <v>935.65440085</v>
      </c>
      <c r="E51" s="25">
        <v>761.61444409000001</v>
      </c>
      <c r="F51" s="25">
        <v>693.30893720999995</v>
      </c>
      <c r="G51" s="25">
        <v>44.794218823000001</v>
      </c>
      <c r="H51" s="25">
        <v>5874.7568916999999</v>
      </c>
      <c r="I51" s="25">
        <v>11.334182609999999</v>
      </c>
      <c r="J51" s="25">
        <v>41.164770351000001</v>
      </c>
      <c r="K51" s="25"/>
      <c r="L51" s="25">
        <v>12.834066459000001</v>
      </c>
      <c r="M51" s="25">
        <v>5.0601722443000003</v>
      </c>
      <c r="N51" s="25">
        <v>0.1208318462</v>
      </c>
      <c r="O51" s="25">
        <v>0.4531214288</v>
      </c>
      <c r="P51" s="25">
        <v>2.4834390789</v>
      </c>
      <c r="Q51" s="25">
        <v>0.51103061689999996</v>
      </c>
      <c r="R51" s="25"/>
      <c r="S51" s="25" t="s">
        <v>50</v>
      </c>
      <c r="T51" s="87">
        <v>4.4492527693645699E-4</v>
      </c>
      <c r="U51" s="25">
        <v>1.9704936793723399E-2</v>
      </c>
      <c r="V51" s="25">
        <v>0.454365037561203</v>
      </c>
      <c r="W51" s="25">
        <v>11.4033892907399</v>
      </c>
      <c r="X51" s="25">
        <v>11.403358824405901</v>
      </c>
      <c r="Y51" s="25">
        <v>8.4141494785958706</v>
      </c>
      <c r="Z51" s="87">
        <v>2.13296712048942E-4</v>
      </c>
      <c r="AA51" s="25">
        <v>41.2726594998325</v>
      </c>
      <c r="AB51" s="25">
        <v>2.4938854708146199</v>
      </c>
      <c r="AC51" s="25">
        <v>65.992054488438399</v>
      </c>
      <c r="AD51" s="25">
        <v>0</v>
      </c>
      <c r="AE51" s="25">
        <v>2557.0162095713599</v>
      </c>
      <c r="AF51" s="25">
        <v>27.409546856081299</v>
      </c>
      <c r="AG51" s="25">
        <v>2.4355974222434198</v>
      </c>
      <c r="AH51" s="25">
        <v>3.38810068692736</v>
      </c>
      <c r="AI51" s="25">
        <v>98.675414963720399</v>
      </c>
      <c r="AJ51" s="87">
        <v>2.55964355363018E-4</v>
      </c>
      <c r="AK51" s="25">
        <v>12.9198167119564</v>
      </c>
      <c r="AL51" s="25">
        <v>12.9198167119564</v>
      </c>
      <c r="AM51" s="25">
        <v>5.0740458488136397</v>
      </c>
      <c r="AN51" s="25">
        <v>0</v>
      </c>
      <c r="AO51" s="25">
        <v>437.28477870828999</v>
      </c>
      <c r="AP51" s="25">
        <v>1.48715849228393</v>
      </c>
      <c r="AQ51" s="87">
        <v>7.0412431717343997</v>
      </c>
      <c r="AR51" s="25">
        <v>0.17386555434227799</v>
      </c>
      <c r="AS51" s="25">
        <v>0.121223241534681</v>
      </c>
      <c r="AT51" s="25">
        <v>0.51271058594141705</v>
      </c>
      <c r="AU51" s="25">
        <v>136.502219849093</v>
      </c>
      <c r="AV51" s="25">
        <v>0</v>
      </c>
      <c r="AW51" s="87">
        <v>5851.6300925389996</v>
      </c>
      <c r="AX51" s="25">
        <v>847.19801523173305</v>
      </c>
      <c r="AY51" s="25">
        <v>94.133151970766804</v>
      </c>
      <c r="AZ51" s="25">
        <v>941.33116720249996</v>
      </c>
      <c r="BA51" s="25">
        <v>8.2268594429173696E-5</v>
      </c>
      <c r="BB51" s="25">
        <v>105.650986669918</v>
      </c>
      <c r="BC51" s="25">
        <v>0.25393452713614101</v>
      </c>
      <c r="BD51" s="25">
        <v>4384.2521301608704</v>
      </c>
      <c r="BE51" s="25">
        <v>0.311848261490214</v>
      </c>
      <c r="BF51" s="25">
        <v>40.668554319130003</v>
      </c>
      <c r="BG51" s="25">
        <v>55.781995370293799</v>
      </c>
      <c r="BH51" s="25">
        <v>0.244711389738586</v>
      </c>
      <c r="BI51" s="25">
        <v>4.2894844160782999E-3</v>
      </c>
      <c r="BJ51" s="25">
        <v>30.512261512260402</v>
      </c>
      <c r="BK51" s="25">
        <v>764.92387835649799</v>
      </c>
      <c r="BL51" s="25">
        <v>696.18690496077397</v>
      </c>
      <c r="BM51" s="25">
        <v>68.736973395724206</v>
      </c>
      <c r="BN51" s="25">
        <v>0.56000054343932004</v>
      </c>
      <c r="BO51" s="25">
        <v>1.68462905802013E-2</v>
      </c>
      <c r="BP51" s="25">
        <v>16.7234168003218</v>
      </c>
      <c r="BQ51" s="25">
        <v>3.7105531617035101</v>
      </c>
      <c r="BR51" s="25">
        <v>186.17814657429301</v>
      </c>
      <c r="BS51" s="25">
        <v>7.6348564625737803</v>
      </c>
      <c r="BT51" s="25">
        <v>2.7462838858667098</v>
      </c>
      <c r="BU51" s="25">
        <v>342.23288888154002</v>
      </c>
      <c r="BV51" s="25">
        <v>3.69297974856639</v>
      </c>
      <c r="BW51" s="25">
        <v>0.30076254821232601</v>
      </c>
      <c r="BX51" s="25">
        <v>8.2901295435881295</v>
      </c>
      <c r="BY51" s="25">
        <v>1.5425404189883999E-2</v>
      </c>
      <c r="BZ51" s="25">
        <v>45.000514313618403</v>
      </c>
      <c r="CA51" s="25">
        <v>3809.6940684383699</v>
      </c>
      <c r="CB51" s="25">
        <v>0.29302076891086098</v>
      </c>
      <c r="CC51" s="25">
        <v>1.8938724071019701E-4</v>
      </c>
      <c r="CD51" s="25">
        <v>404.46652960761401</v>
      </c>
      <c r="CE51" s="87">
        <v>0</v>
      </c>
      <c r="CF51" s="25">
        <v>155.73266654177399</v>
      </c>
      <c r="CG51" s="25">
        <v>5891.1786793211904</v>
      </c>
      <c r="CH51" s="25">
        <v>227.14916578117999</v>
      </c>
      <c r="CI51" s="27"/>
      <c r="CJ51" s="54">
        <f t="shared" si="16"/>
        <v>5.7061621722365521E-3</v>
      </c>
      <c r="CK51" s="54">
        <f t="shared" si="17"/>
        <v>6.2216641421826121E-3</v>
      </c>
      <c r="CL51" s="54">
        <f t="shared" si="18"/>
        <v>6.0671614939692116E-3</v>
      </c>
      <c r="CM51" s="54">
        <f t="shared" si="19"/>
        <v>4.3452882126627729E-3</v>
      </c>
      <c r="CN51" s="54">
        <f t="shared" si="20"/>
        <v>4.1510610873638516E-3</v>
      </c>
      <c r="CO51" s="54">
        <f t="shared" si="21"/>
        <v>4.6054043588427867E-3</v>
      </c>
      <c r="CP51" s="54">
        <f t="shared" si="22"/>
        <v>2.7953135634244991E-3</v>
      </c>
      <c r="CQ51" s="54">
        <f t="shared" si="23"/>
        <v>6.103326264116157E-3</v>
      </c>
      <c r="CR51" s="54">
        <f t="shared" si="24"/>
        <v>2.6209097709657824E-3</v>
      </c>
      <c r="CS51" s="54" t="str">
        <f t="shared" si="25"/>
        <v/>
      </c>
      <c r="CT51" s="54">
        <f t="shared" si="26"/>
        <v>6.6814562033272558E-3</v>
      </c>
      <c r="CU51" s="54">
        <f t="shared" si="27"/>
        <v>2.7417257444679335E-3</v>
      </c>
      <c r="CV51" s="54">
        <f t="shared" si="28"/>
        <v>3.2391736697722313E-3</v>
      </c>
      <c r="CW51" s="54">
        <f t="shared" si="29"/>
        <v>2.7445375172311793E-3</v>
      </c>
      <c r="CX51" s="54">
        <f t="shared" si="30"/>
        <v>4.2064216526893376E-3</v>
      </c>
      <c r="CY51" s="54">
        <f t="shared" si="31"/>
        <v>3.2874136810198927E-3</v>
      </c>
    </row>
    <row r="52" spans="1:103" x14ac:dyDescent="0.25">
      <c r="A52" s="27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87"/>
      <c r="U52" s="25"/>
      <c r="CJ52" s="54"/>
      <c r="CK52" s="54" t="str">
        <f t="shared" si="17"/>
        <v/>
      </c>
      <c r="CL52" s="54" t="str">
        <f t="shared" si="18"/>
        <v/>
      </c>
      <c r="CM52" s="54" t="str">
        <f t="shared" si="19"/>
        <v/>
      </c>
      <c r="CN52" s="54" t="str">
        <f t="shared" si="20"/>
        <v/>
      </c>
      <c r="CO52" s="54" t="str">
        <f t="shared" si="21"/>
        <v/>
      </c>
      <c r="CP52" s="54" t="str">
        <f t="shared" si="22"/>
        <v/>
      </c>
      <c r="CQ52" s="54" t="str">
        <f t="shared" si="23"/>
        <v/>
      </c>
      <c r="CR52" s="54"/>
      <c r="CS52" s="54" t="str">
        <f t="shared" si="25"/>
        <v/>
      </c>
      <c r="CT52" s="54" t="str">
        <f t="shared" si="26"/>
        <v/>
      </c>
      <c r="CU52" s="54" t="str">
        <f t="shared" si="27"/>
        <v/>
      </c>
      <c r="CV52" s="54" t="str">
        <f t="shared" si="28"/>
        <v/>
      </c>
      <c r="CY52" s="54" t="str">
        <f t="shared" si="31"/>
        <v/>
      </c>
    </row>
    <row r="53" spans="1:103" x14ac:dyDescent="0.25">
      <c r="A53" s="27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87"/>
      <c r="U53" s="25"/>
      <c r="CJ53" s="54"/>
      <c r="CK53" s="54" t="str">
        <f t="shared" si="17"/>
        <v/>
      </c>
      <c r="CL53" s="54" t="str">
        <f t="shared" si="18"/>
        <v/>
      </c>
      <c r="CM53" s="54" t="str">
        <f t="shared" si="19"/>
        <v/>
      </c>
      <c r="CN53" s="54" t="str">
        <f t="shared" si="20"/>
        <v/>
      </c>
      <c r="CO53" s="54" t="str">
        <f t="shared" si="21"/>
        <v/>
      </c>
      <c r="CP53" s="54" t="str">
        <f t="shared" si="22"/>
        <v/>
      </c>
      <c r="CQ53" s="54" t="str">
        <f t="shared" si="23"/>
        <v/>
      </c>
      <c r="CR53" s="54"/>
      <c r="CS53" s="54" t="str">
        <f t="shared" si="25"/>
        <v/>
      </c>
      <c r="CT53" s="54" t="str">
        <f t="shared" si="26"/>
        <v/>
      </c>
      <c r="CU53" s="54" t="str">
        <f t="shared" si="27"/>
        <v/>
      </c>
      <c r="CV53" s="54" t="str">
        <f t="shared" si="28"/>
        <v/>
      </c>
      <c r="CY53" s="54" t="str">
        <f t="shared" si="31"/>
        <v/>
      </c>
    </row>
    <row r="54" spans="1:103" x14ac:dyDescent="0.25">
      <c r="A54" s="27" t="s">
        <v>229</v>
      </c>
      <c r="B54" s="25">
        <v>272.40282294999997</v>
      </c>
      <c r="C54" s="25">
        <v>15.627125001</v>
      </c>
      <c r="D54" s="25">
        <v>111.41379424</v>
      </c>
      <c r="E54" s="25">
        <v>83.184198190999993</v>
      </c>
      <c r="F54" s="25">
        <v>51.246067468</v>
      </c>
      <c r="G54" s="25">
        <v>22.487432648999999</v>
      </c>
      <c r="H54" s="25">
        <v>401.60187731000002</v>
      </c>
      <c r="I54" s="25">
        <v>0.59884099560000004</v>
      </c>
      <c r="J54" s="25">
        <v>3.8869255327999999</v>
      </c>
      <c r="K54" s="25">
        <v>1.49634344E-2</v>
      </c>
      <c r="L54" s="25">
        <v>0.74194298800000003</v>
      </c>
      <c r="M54" s="25">
        <v>1.0189369168</v>
      </c>
      <c r="N54" s="25">
        <v>0.42524101809999998</v>
      </c>
      <c r="O54" s="25">
        <v>0.1045359349</v>
      </c>
      <c r="P54" s="25">
        <v>0.23069917309999999</v>
      </c>
      <c r="Q54" s="25">
        <v>5.1764878100000002E-2</v>
      </c>
      <c r="R54" s="25"/>
      <c r="S54" s="25" t="s">
        <v>51</v>
      </c>
      <c r="T54" s="87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87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87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87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87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87">
        <v>0</v>
      </c>
      <c r="CF54" s="25">
        <v>0</v>
      </c>
      <c r="CG54" s="25">
        <v>0</v>
      </c>
      <c r="CH54" s="25">
        <v>0</v>
      </c>
      <c r="CJ54" s="54" t="str">
        <f>IF(AD54=0,"",(AD54-B54)/B54)</f>
        <v/>
      </c>
      <c r="CK54" s="54" t="str">
        <f t="shared" si="17"/>
        <v/>
      </c>
      <c r="CL54" s="54" t="str">
        <f t="shared" si="18"/>
        <v/>
      </c>
      <c r="CM54" s="54" t="str">
        <f t="shared" si="19"/>
        <v/>
      </c>
      <c r="CN54" s="54" t="str">
        <f t="shared" si="20"/>
        <v/>
      </c>
      <c r="CO54" s="54" t="str">
        <f t="shared" si="21"/>
        <v/>
      </c>
      <c r="CP54" s="54" t="str">
        <f t="shared" si="22"/>
        <v/>
      </c>
      <c r="CQ54" s="54" t="str">
        <f t="shared" si="23"/>
        <v/>
      </c>
      <c r="CR54" s="54"/>
      <c r="CS54" s="54" t="str">
        <f t="shared" si="25"/>
        <v/>
      </c>
      <c r="CT54" s="54" t="str">
        <f t="shared" si="26"/>
        <v/>
      </c>
      <c r="CU54" s="54" t="str">
        <f t="shared" si="27"/>
        <v/>
      </c>
      <c r="CV54" s="54" t="str">
        <f t="shared" si="28"/>
        <v/>
      </c>
      <c r="CY54" s="54" t="str">
        <f t="shared" si="31"/>
        <v/>
      </c>
    </row>
    <row r="55" spans="1:103" s="27" customFormat="1" x14ac:dyDescent="0.25">
      <c r="A55" s="27" t="s">
        <v>1</v>
      </c>
      <c r="B55" s="25">
        <v>6032.1610403000004</v>
      </c>
      <c r="C55" s="25">
        <v>732.24822035</v>
      </c>
      <c r="D55" s="25">
        <v>6292.2400932</v>
      </c>
      <c r="E55" s="25">
        <v>640.85754954000004</v>
      </c>
      <c r="F55" s="25">
        <v>481.06840025999998</v>
      </c>
      <c r="G55" s="25">
        <v>1283.0717528</v>
      </c>
      <c r="H55" s="25">
        <v>2320.2045597000001</v>
      </c>
      <c r="I55" s="25">
        <v>7.4725201363</v>
      </c>
      <c r="J55" s="25">
        <v>16.681534249999999</v>
      </c>
      <c r="K55" s="25"/>
      <c r="L55" s="25">
        <v>35.921802450999998</v>
      </c>
      <c r="M55" s="25">
        <v>0.44523057719999998</v>
      </c>
      <c r="N55" s="25">
        <v>14.3739559</v>
      </c>
      <c r="O55" s="25">
        <v>2.16111755E-2</v>
      </c>
      <c r="P55" s="25">
        <v>0.14268255399999999</v>
      </c>
      <c r="Q55" s="25">
        <v>1.593336106</v>
      </c>
      <c r="R55" s="25"/>
      <c r="S55" s="25" t="s">
        <v>1</v>
      </c>
      <c r="T55" s="87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87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87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87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87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87">
        <v>0</v>
      </c>
      <c r="CF55" s="25">
        <v>0</v>
      </c>
      <c r="CG55" s="25">
        <v>0</v>
      </c>
      <c r="CH55" s="25">
        <v>0</v>
      </c>
      <c r="CI55" s="25"/>
      <c r="CJ55" s="54" t="str">
        <f>IF(AE55=0,"",(AE55-B55)/B55)</f>
        <v/>
      </c>
      <c r="CK55" s="54" t="str">
        <f>IF(AU55=0,"",(AU55-C55)/C55)</f>
        <v/>
      </c>
      <c r="CL55" s="54" t="str">
        <f>IF(AZ55=0,"",(AZ55-D55)/D55)</f>
        <v/>
      </c>
      <c r="CM55" s="54" t="str">
        <f t="shared" ref="CM55:CN57" si="32">IF(BK55=0,"",(BK55-E55)/E55)</f>
        <v/>
      </c>
      <c r="CN55" s="54" t="str">
        <f t="shared" si="32"/>
        <v/>
      </c>
      <c r="CO55" s="54" t="str">
        <f>IF(BZ55=0,"",(BZ55-G55)/G55)</f>
        <v/>
      </c>
      <c r="CP55" s="54" t="str">
        <f>IF(CG55=0,"",(CG55-H55)/H55)</f>
        <v/>
      </c>
      <c r="CQ55" s="54" t="str">
        <f>IF(X55=0,"",(X55-I55)/I55)</f>
        <v/>
      </c>
      <c r="CR55" s="54" t="e">
        <f>IF(AA55=0,"",AA55-J55)/J55</f>
        <v>#VALUE!</v>
      </c>
      <c r="CS55" s="54" t="str">
        <f>IF(AD55=0,"",(AD55-K55)/K55)</f>
        <v/>
      </c>
      <c r="CT55" s="54" t="str">
        <f t="shared" ref="CT55:CU57" si="33">IF(AL55=0,"",(AL55-L55)/L55)</f>
        <v/>
      </c>
      <c r="CU55" s="54" t="str">
        <f t="shared" si="33"/>
        <v/>
      </c>
      <c r="CV55" s="54" t="str">
        <f>IF(AS55=0,"",(AS55-N55)/N55)</f>
        <v/>
      </c>
      <c r="CW55" s="54" t="str">
        <f>IF(V55=0,"",(V55-O55)/O55)</f>
        <v/>
      </c>
      <c r="CX55" s="54" t="str">
        <f>IF(AB55=0,"",(AB55-P55)/P55)</f>
        <v/>
      </c>
      <c r="CY55" s="54" t="str">
        <f>IF(AT55=0,"",(AT55-Q55)/Q55)</f>
        <v/>
      </c>
    </row>
    <row r="56" spans="1:103" s="27" customFormat="1" x14ac:dyDescent="0.25">
      <c r="A56" s="27" t="s">
        <v>11</v>
      </c>
      <c r="B56" s="25">
        <v>7220.3866832000003</v>
      </c>
      <c r="C56" s="25">
        <v>53.92253977</v>
      </c>
      <c r="D56" s="25">
        <v>283.12106488000001</v>
      </c>
      <c r="E56" s="25">
        <v>1700.5318385999999</v>
      </c>
      <c r="F56" s="25">
        <v>1552.9029083</v>
      </c>
      <c r="G56" s="25">
        <v>69.244680447999997</v>
      </c>
      <c r="H56" s="25">
        <v>3396.9341811999998</v>
      </c>
      <c r="I56" s="25">
        <v>14.673563932</v>
      </c>
      <c r="J56" s="25">
        <v>27.976580938000001</v>
      </c>
      <c r="K56" s="25"/>
      <c r="L56" s="25">
        <v>15.717209243999999</v>
      </c>
      <c r="M56" s="25">
        <v>3.7906442949999999</v>
      </c>
      <c r="N56" s="25">
        <v>39.599364100000003</v>
      </c>
      <c r="O56" s="25">
        <v>0.26005186409999997</v>
      </c>
      <c r="P56" s="25">
        <v>1.4841811217000001</v>
      </c>
      <c r="Q56" s="25">
        <v>2.2718196661999999</v>
      </c>
      <c r="R56" s="25"/>
      <c r="S56" s="25" t="s">
        <v>11</v>
      </c>
      <c r="T56" s="87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87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87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87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87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87">
        <v>0</v>
      </c>
      <c r="CF56" s="25">
        <v>0</v>
      </c>
      <c r="CG56" s="25">
        <v>0</v>
      </c>
      <c r="CH56" s="25">
        <v>0</v>
      </c>
      <c r="CI56" s="25"/>
      <c r="CJ56" s="54" t="str">
        <f>IF(AE56=0,"",(AE56-B56)/B56)</f>
        <v/>
      </c>
      <c r="CK56" s="54" t="str">
        <f>IF(AU56=0,"",(AU56-C56)/C56)</f>
        <v/>
      </c>
      <c r="CL56" s="54" t="str">
        <f>IF(AZ56=0,"",(AZ56-D56)/D56)</f>
        <v/>
      </c>
      <c r="CM56" s="54" t="str">
        <f t="shared" si="32"/>
        <v/>
      </c>
      <c r="CN56" s="54" t="str">
        <f t="shared" si="32"/>
        <v/>
      </c>
      <c r="CO56" s="54" t="str">
        <f>IF(BZ56=0,"",(BZ56-G56)/G56)</f>
        <v/>
      </c>
      <c r="CP56" s="54" t="str">
        <f>IF(CG56=0,"",(CG56-H56)/H56)</f>
        <v/>
      </c>
      <c r="CQ56" s="54" t="str">
        <f>IF(X56=0,"",(X56-I56)/I56)</f>
        <v/>
      </c>
      <c r="CR56" s="54" t="e">
        <f>IF(AA56=0,"",AA56-J56)/J56</f>
        <v>#VALUE!</v>
      </c>
      <c r="CS56" s="54" t="str">
        <f>IF(AD56=0,"",(AD56-K56)/K56)</f>
        <v/>
      </c>
      <c r="CT56" s="54" t="str">
        <f t="shared" si="33"/>
        <v/>
      </c>
      <c r="CU56" s="54" t="str">
        <f t="shared" si="33"/>
        <v/>
      </c>
      <c r="CV56" s="54" t="str">
        <f>IF(AS56=0,"",(AS56-N56)/N56)</f>
        <v/>
      </c>
      <c r="CW56" s="54" t="str">
        <f>IF(V56=0,"",(V56-O56)/O56)</f>
        <v/>
      </c>
      <c r="CX56" s="54" t="str">
        <f>IF(AB56=0,"",(AB56-P56)/P56)</f>
        <v/>
      </c>
      <c r="CY56" s="54" t="str">
        <f>IF(AT56=0,"",(AT56-Q56)/Q56)</f>
        <v/>
      </c>
    </row>
    <row r="57" spans="1:103" s="27" customFormat="1" x14ac:dyDescent="0.25">
      <c r="A57" s="27" t="s">
        <v>58</v>
      </c>
      <c r="B57" s="25">
        <v>5847.6280301999996</v>
      </c>
      <c r="C57" s="25">
        <v>7.2647657134000001</v>
      </c>
      <c r="D57" s="25">
        <v>550.14693215</v>
      </c>
      <c r="E57" s="25">
        <v>2253.1811689000001</v>
      </c>
      <c r="F57" s="25">
        <v>2033.6324929</v>
      </c>
      <c r="G57" s="25">
        <v>62.488830796000002</v>
      </c>
      <c r="H57" s="25">
        <v>5411.2337366000002</v>
      </c>
      <c r="I57" s="25">
        <v>30.794413625000001</v>
      </c>
      <c r="J57" s="25">
        <v>53.876901267999997</v>
      </c>
      <c r="K57" s="25"/>
      <c r="L57" s="25">
        <v>41.358294964000002</v>
      </c>
      <c r="M57" s="25">
        <v>7.9654567207999998</v>
      </c>
      <c r="N57" s="25">
        <v>0.43391249999999998</v>
      </c>
      <c r="O57" s="25">
        <v>0.55327103060000005</v>
      </c>
      <c r="P57" s="25">
        <v>3.3714932744000001</v>
      </c>
      <c r="Q57" s="25">
        <v>1.5082305864000001</v>
      </c>
      <c r="R57" s="25"/>
      <c r="S57" s="25" t="s">
        <v>58</v>
      </c>
      <c r="T57" s="87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87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87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87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87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87">
        <v>0</v>
      </c>
      <c r="CF57" s="25">
        <v>0</v>
      </c>
      <c r="CG57" s="25">
        <v>0</v>
      </c>
      <c r="CH57" s="25">
        <v>0</v>
      </c>
      <c r="CI57" s="25"/>
      <c r="CJ57" s="54" t="str">
        <f>IF(AE57=0,"",(AE57-B57)/B57)</f>
        <v/>
      </c>
      <c r="CK57" s="54" t="str">
        <f>IF(AU57=0,"",(AU57-C57)/C57)</f>
        <v/>
      </c>
      <c r="CL57" s="54" t="str">
        <f>IF(AZ57=0,"",(AZ57-D57)/D57)</f>
        <v/>
      </c>
      <c r="CM57" s="54" t="str">
        <f t="shared" si="32"/>
        <v/>
      </c>
      <c r="CN57" s="54" t="str">
        <f t="shared" si="32"/>
        <v/>
      </c>
      <c r="CO57" s="54" t="str">
        <f>IF(BZ57=0,"",(BZ57-G57)/G57)</f>
        <v/>
      </c>
      <c r="CP57" s="54" t="str">
        <f>IF(CG57=0,"",(CG57-H57)/H57)</f>
        <v/>
      </c>
      <c r="CQ57" s="54" t="str">
        <f>IF(X57=0,"",(X57-I57)/I57)</f>
        <v/>
      </c>
      <c r="CR57" s="54" t="e">
        <f>IF(AA57=0,"",AA57-J57)/J57</f>
        <v>#VALUE!</v>
      </c>
      <c r="CS57" s="54" t="str">
        <f>IF(AD57=0,"",(AD57-K57)/K57)</f>
        <v/>
      </c>
      <c r="CT57" s="54" t="str">
        <f t="shared" si="33"/>
        <v/>
      </c>
      <c r="CU57" s="54" t="str">
        <f t="shared" si="33"/>
        <v/>
      </c>
      <c r="CV57" s="54" t="str">
        <f>IF(AS57=0,"",(AS57-N57)/N57)</f>
        <v/>
      </c>
      <c r="CW57" s="54" t="str">
        <f>IF(V57=0,"",(V57-O57)/O57)</f>
        <v/>
      </c>
      <c r="CX57" s="54" t="str">
        <f>IF(AB57=0,"",(AB57-P57)/P57)</f>
        <v/>
      </c>
      <c r="CY57" s="54" t="str">
        <f>IF(AT57=0,"",(AT57-Q57)/Q57)</f>
        <v/>
      </c>
    </row>
    <row r="58" spans="1:103" x14ac:dyDescent="0.25">
      <c r="A58" s="27" t="s">
        <v>176</v>
      </c>
      <c r="B58" s="25">
        <v>279.32738798000003</v>
      </c>
      <c r="C58" s="25">
        <v>0.48995088720000002</v>
      </c>
      <c r="D58" s="25">
        <v>47.661703738</v>
      </c>
      <c r="E58" s="25">
        <v>150.35077243000001</v>
      </c>
      <c r="F58" s="25">
        <v>136.50483403000001</v>
      </c>
      <c r="G58" s="25">
        <v>9.3994291805000003</v>
      </c>
      <c r="H58" s="25">
        <v>219.02239936999999</v>
      </c>
      <c r="I58" s="25">
        <v>1.8132149172000001</v>
      </c>
      <c r="J58" s="25">
        <v>3.0246236508000002</v>
      </c>
      <c r="K58" s="25"/>
      <c r="L58" s="25">
        <v>2.0134131419000001</v>
      </c>
      <c r="M58" s="25">
        <v>0.29395974559999999</v>
      </c>
      <c r="N58" s="25"/>
      <c r="O58" s="25">
        <v>1.88446112E-2</v>
      </c>
      <c r="P58" s="25">
        <v>0.11362528669999999</v>
      </c>
      <c r="Q58" s="25">
        <v>9.7001205699999996E-2</v>
      </c>
      <c r="R58" s="25"/>
      <c r="S58" s="25" t="s">
        <v>176</v>
      </c>
      <c r="T58" s="87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87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87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87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87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87">
        <v>0</v>
      </c>
      <c r="CF58" s="25">
        <v>0</v>
      </c>
      <c r="CG58" s="25">
        <v>0</v>
      </c>
      <c r="CH58" s="25">
        <v>0</v>
      </c>
      <c r="CJ58" s="54" t="str">
        <f>IF(AD58=0,"",(AD58-B58)/B58)</f>
        <v/>
      </c>
      <c r="CK58" s="54" t="str">
        <f t="shared" si="17"/>
        <v/>
      </c>
      <c r="CL58" s="54" t="str">
        <f t="shared" si="18"/>
        <v/>
      </c>
      <c r="CM58" s="54" t="str">
        <f t="shared" si="19"/>
        <v/>
      </c>
      <c r="CN58" s="54" t="str">
        <f t="shared" si="20"/>
        <v/>
      </c>
      <c r="CO58" s="54" t="str">
        <f t="shared" si="21"/>
        <v/>
      </c>
      <c r="CP58" s="54" t="str">
        <f t="shared" si="22"/>
        <v/>
      </c>
      <c r="CQ58" s="54" t="str">
        <f t="shared" si="23"/>
        <v/>
      </c>
      <c r="CR58" s="54"/>
      <c r="CS58" s="54" t="str">
        <f t="shared" si="25"/>
        <v/>
      </c>
      <c r="CT58" s="54" t="str">
        <f t="shared" si="26"/>
        <v/>
      </c>
      <c r="CU58" s="54" t="str">
        <f t="shared" si="27"/>
        <v/>
      </c>
      <c r="CV58" s="54" t="str">
        <f t="shared" si="28"/>
        <v/>
      </c>
      <c r="CY58" s="54" t="str">
        <f t="shared" si="31"/>
        <v/>
      </c>
    </row>
    <row r="59" spans="1:103" s="27" customFormat="1" x14ac:dyDescent="0.25">
      <c r="A59" s="42" t="s">
        <v>235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87"/>
      <c r="U59" s="25"/>
      <c r="V59" s="25"/>
      <c r="W59" s="25"/>
      <c r="X59" s="25"/>
      <c r="Y59" s="25"/>
      <c r="Z59" s="87"/>
      <c r="AA59" s="25"/>
      <c r="AB59" s="25"/>
      <c r="AC59" s="25"/>
      <c r="AD59" s="25"/>
      <c r="AE59" s="25"/>
      <c r="AF59" s="25"/>
      <c r="AG59" s="25"/>
      <c r="AH59" s="25"/>
      <c r="AI59" s="25"/>
      <c r="AJ59" s="87"/>
      <c r="AK59" s="25"/>
      <c r="AL59" s="25"/>
      <c r="AM59" s="25"/>
      <c r="AN59" s="25"/>
      <c r="AO59" s="25"/>
      <c r="AP59" s="25"/>
      <c r="AQ59" s="87"/>
      <c r="AR59" s="25"/>
      <c r="AS59" s="25"/>
      <c r="AT59" s="25"/>
      <c r="AU59" s="25"/>
      <c r="AV59" s="25"/>
      <c r="AW59" s="87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87"/>
      <c r="CF59" s="25"/>
      <c r="CG59" s="25"/>
      <c r="CH59" s="25"/>
      <c r="CI59" s="25"/>
      <c r="CJ59" s="54" t="str">
        <f>IF(B59=0,"",(AD59-B59)/B59)</f>
        <v/>
      </c>
      <c r="CK59" s="54" t="str">
        <f t="shared" si="17"/>
        <v/>
      </c>
      <c r="CL59" s="54" t="str">
        <f t="shared" si="18"/>
        <v/>
      </c>
      <c r="CM59" s="54" t="str">
        <f t="shared" si="19"/>
        <v/>
      </c>
      <c r="CN59" s="54" t="str">
        <f t="shared" si="20"/>
        <v/>
      </c>
      <c r="CO59" s="54" t="str">
        <f t="shared" si="21"/>
        <v/>
      </c>
      <c r="CP59" s="54" t="str">
        <f t="shared" si="22"/>
        <v/>
      </c>
      <c r="CQ59" s="54" t="str">
        <f t="shared" si="23"/>
        <v/>
      </c>
      <c r="CR59" s="54"/>
      <c r="CS59" s="54" t="str">
        <f t="shared" si="25"/>
        <v/>
      </c>
      <c r="CT59" s="54" t="str">
        <f t="shared" si="26"/>
        <v/>
      </c>
      <c r="CU59" s="54" t="str">
        <f t="shared" si="27"/>
        <v/>
      </c>
      <c r="CV59" s="54" t="str">
        <f t="shared" si="28"/>
        <v/>
      </c>
      <c r="CY59" s="54" t="str">
        <f t="shared" si="31"/>
        <v/>
      </c>
    </row>
    <row r="60" spans="1:103" s="27" customFormat="1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25"/>
      <c r="S60" s="25"/>
      <c r="T60" s="87"/>
      <c r="U60" s="25"/>
      <c r="V60" s="25"/>
      <c r="W60" s="25"/>
      <c r="X60" s="25"/>
      <c r="Y60" s="25"/>
      <c r="Z60" s="87"/>
      <c r="AA60" s="25"/>
      <c r="AB60" s="25"/>
      <c r="AC60" s="25"/>
      <c r="AD60" s="25"/>
      <c r="AE60" s="25"/>
      <c r="AF60" s="25"/>
      <c r="AG60" s="25"/>
      <c r="AH60" s="25"/>
      <c r="AI60" s="25"/>
      <c r="AJ60" s="87"/>
      <c r="AK60" s="25"/>
      <c r="AL60" s="25"/>
      <c r="AM60" s="25"/>
      <c r="AN60" s="25"/>
      <c r="AO60" s="25"/>
      <c r="AP60" s="25"/>
      <c r="AQ60" s="87"/>
      <c r="AR60" s="25"/>
      <c r="AS60" s="25"/>
      <c r="AT60" s="25"/>
      <c r="AU60" s="25"/>
      <c r="AV60" s="25"/>
      <c r="AW60" s="87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87"/>
      <c r="CF60" s="25"/>
      <c r="CG60" s="25"/>
      <c r="CH60" s="25"/>
      <c r="CI60" s="25"/>
      <c r="CJ60" s="54" t="str">
        <f>IF(B60=0,"",(AD60-B60)/B60)</f>
        <v/>
      </c>
      <c r="CK60" s="54" t="str">
        <f t="shared" si="17"/>
        <v/>
      </c>
      <c r="CL60" s="54" t="str">
        <f t="shared" si="18"/>
        <v/>
      </c>
      <c r="CM60" s="54" t="str">
        <f t="shared" si="19"/>
        <v/>
      </c>
      <c r="CN60" s="54" t="str">
        <f t="shared" si="20"/>
        <v/>
      </c>
      <c r="CO60" s="54" t="str">
        <f t="shared" si="21"/>
        <v/>
      </c>
      <c r="CP60" s="54" t="str">
        <f t="shared" si="22"/>
        <v/>
      </c>
      <c r="CQ60" s="54" t="str">
        <f t="shared" si="23"/>
        <v/>
      </c>
      <c r="CR60" s="54"/>
      <c r="CS60" s="54" t="str">
        <f t="shared" si="25"/>
        <v/>
      </c>
      <c r="CT60" s="54" t="str">
        <f t="shared" si="26"/>
        <v/>
      </c>
      <c r="CU60" s="54" t="str">
        <f t="shared" si="27"/>
        <v/>
      </c>
      <c r="CV60" s="54" t="str">
        <f t="shared" si="28"/>
        <v/>
      </c>
      <c r="CY60" s="54" t="str">
        <f t="shared" si="31"/>
        <v/>
      </c>
    </row>
    <row r="61" spans="1:103" x14ac:dyDescent="0.25">
      <c r="A61" s="1" t="s">
        <v>55</v>
      </c>
      <c r="B61" s="1">
        <f>SUM(B3:B58)</f>
        <v>1923171.9826074296</v>
      </c>
      <c r="C61" s="1">
        <f t="shared" ref="C61:N61" si="34">SUM(C3:C58)</f>
        <v>111737.21715526361</v>
      </c>
      <c r="D61" s="1">
        <f t="shared" si="34"/>
        <v>694712.04056335788</v>
      </c>
      <c r="E61" s="1">
        <f t="shared" si="34"/>
        <v>533491.72416230117</v>
      </c>
      <c r="F61" s="1">
        <f t="shared" si="34"/>
        <v>456507.85284515802</v>
      </c>
      <c r="G61" s="1">
        <f t="shared" si="34"/>
        <v>99120.165644911496</v>
      </c>
      <c r="H61" s="1">
        <f t="shared" si="34"/>
        <v>742681.26309058012</v>
      </c>
      <c r="I61" s="1">
        <f t="shared" si="34"/>
        <v>5476.6722357623994</v>
      </c>
      <c r="J61" s="1">
        <f t="shared" si="34"/>
        <v>9068.2858442370052</v>
      </c>
      <c r="K61" s="1">
        <f t="shared" si="34"/>
        <v>36.4871202195</v>
      </c>
      <c r="L61" s="1">
        <f t="shared" si="34"/>
        <v>6208.6591875308968</v>
      </c>
      <c r="M61" s="1">
        <f t="shared" si="34"/>
        <v>2008.3275011389994</v>
      </c>
      <c r="N61" s="1">
        <f t="shared" si="34"/>
        <v>10655.1064240501</v>
      </c>
      <c r="O61" s="1">
        <f>SUM(O3:O58)</f>
        <v>232.54697093609991</v>
      </c>
      <c r="P61" s="1">
        <f>SUM(P3:P58)</f>
        <v>1150.0544725588002</v>
      </c>
      <c r="Q61" s="1">
        <f>SUM(Q3:Q58)</f>
        <v>813.41237861500031</v>
      </c>
      <c r="R61" s="25"/>
      <c r="S61" s="25"/>
      <c r="T61" s="1">
        <f t="shared" ref="T61:CE61" si="35">SUM(T3:T58)</f>
        <v>2535.1421620455822</v>
      </c>
      <c r="U61" s="1">
        <f t="shared" si="35"/>
        <v>742.94345215330986</v>
      </c>
      <c r="V61" s="1">
        <f t="shared" si="35"/>
        <v>232.1630744986293</v>
      </c>
      <c r="W61" s="1">
        <f t="shared" si="35"/>
        <v>5577.0375845084964</v>
      </c>
      <c r="X61" s="1">
        <f t="shared" si="35"/>
        <v>5567.0732202944691</v>
      </c>
      <c r="Y61" s="1">
        <f t="shared" si="35"/>
        <v>5716.8246372530139</v>
      </c>
      <c r="Z61" s="1">
        <f t="shared" si="35"/>
        <v>659.29317593271924</v>
      </c>
      <c r="AA61" s="1">
        <f t="shared" si="35"/>
        <v>10610.910888245822</v>
      </c>
      <c r="AB61" s="1">
        <f t="shared" si="35"/>
        <v>1149.7260544442427</v>
      </c>
      <c r="AC61" s="1">
        <f t="shared" si="35"/>
        <v>1286181.1427837193</v>
      </c>
      <c r="AD61" s="1">
        <f t="shared" si="35"/>
        <v>36.669317089860805</v>
      </c>
      <c r="AE61" s="1">
        <f t="shared" si="35"/>
        <v>1912899.496165684</v>
      </c>
      <c r="AF61" s="1">
        <f t="shared" si="35"/>
        <v>20799.741602768052</v>
      </c>
      <c r="AG61" s="1">
        <f t="shared" si="35"/>
        <v>21701.443754475767</v>
      </c>
      <c r="AH61" s="1">
        <f t="shared" si="35"/>
        <v>2493.9027589301845</v>
      </c>
      <c r="AI61" s="1">
        <f t="shared" si="35"/>
        <v>43533.075138676984</v>
      </c>
      <c r="AJ61" s="1">
        <f t="shared" si="35"/>
        <v>65.778926701871967</v>
      </c>
      <c r="AK61" s="1">
        <f t="shared" si="35"/>
        <v>6312.2169350646363</v>
      </c>
      <c r="AL61" s="1">
        <f t="shared" si="35"/>
        <v>6312.2169350646363</v>
      </c>
      <c r="AM61" s="1">
        <f t="shared" si="35"/>
        <v>1999.6028870282478</v>
      </c>
      <c r="AN61" s="1">
        <f t="shared" si="35"/>
        <v>0</v>
      </c>
      <c r="AO61" s="1">
        <f t="shared" si="35"/>
        <v>43175.735631711534</v>
      </c>
      <c r="AP61" s="1">
        <f t="shared" si="35"/>
        <v>185.73762694316108</v>
      </c>
      <c r="AQ61" s="1">
        <f t="shared" si="35"/>
        <v>7781.0150684814307</v>
      </c>
      <c r="AR61" s="1">
        <f t="shared" si="35"/>
        <v>384.95675942318013</v>
      </c>
      <c r="AS61" s="1">
        <f t="shared" si="35"/>
        <v>5388.544408287672</v>
      </c>
      <c r="AT61" s="1">
        <f t="shared" si="35"/>
        <v>617.53859794617085</v>
      </c>
      <c r="AU61" s="1">
        <f t="shared" si="35"/>
        <v>111337.78070547266</v>
      </c>
      <c r="AV61" s="1">
        <f t="shared" si="35"/>
        <v>0</v>
      </c>
      <c r="AW61" s="1">
        <f t="shared" si="35"/>
        <v>744149.04020921665</v>
      </c>
      <c r="AX61" s="1">
        <f t="shared" si="35"/>
        <v>620586.37908843358</v>
      </c>
      <c r="AY61" s="1">
        <f t="shared" si="35"/>
        <v>68954.050747753005</v>
      </c>
      <c r="AZ61" s="1">
        <f t="shared" si="35"/>
        <v>689540.42983618658</v>
      </c>
      <c r="BA61" s="1">
        <f t="shared" si="35"/>
        <v>0.31336818072766204</v>
      </c>
      <c r="BB61" s="1">
        <f t="shared" si="35"/>
        <v>18716.241759046461</v>
      </c>
      <c r="BC61" s="1">
        <f t="shared" si="35"/>
        <v>424.8206761588869</v>
      </c>
      <c r="BD61" s="1">
        <f t="shared" si="35"/>
        <v>452418.38495387236</v>
      </c>
      <c r="BE61" s="1">
        <f t="shared" si="35"/>
        <v>1141.6508364215665</v>
      </c>
      <c r="BF61" s="1">
        <f t="shared" si="35"/>
        <v>19646.960487237189</v>
      </c>
      <c r="BG61" s="1">
        <f t="shared" si="35"/>
        <v>31245.43270952443</v>
      </c>
      <c r="BH61" s="1">
        <f t="shared" si="35"/>
        <v>392.81937917947226</v>
      </c>
      <c r="BI61" s="1">
        <f t="shared" si="35"/>
        <v>129.72518903865665</v>
      </c>
      <c r="BJ61" s="1">
        <f t="shared" si="35"/>
        <v>24093.327641243137</v>
      </c>
      <c r="BK61" s="1">
        <f t="shared" si="35"/>
        <v>530375.05695099756</v>
      </c>
      <c r="BL61" s="1">
        <f t="shared" si="35"/>
        <v>453729.05997432931</v>
      </c>
      <c r="BM61" s="1">
        <f t="shared" si="35"/>
        <v>76645.996976668321</v>
      </c>
      <c r="BN61" s="1">
        <f t="shared" si="35"/>
        <v>410.59230234494504</v>
      </c>
      <c r="BO61" s="1">
        <f t="shared" si="35"/>
        <v>15.449631157128119</v>
      </c>
      <c r="BP61" s="1">
        <f t="shared" si="35"/>
        <v>37822.970626030452</v>
      </c>
      <c r="BQ61" s="1">
        <f t="shared" si="35"/>
        <v>1975.0242733281486</v>
      </c>
      <c r="BR61" s="1">
        <f t="shared" si="35"/>
        <v>101709.6534393865</v>
      </c>
      <c r="BS61" s="1">
        <f t="shared" si="35"/>
        <v>3846.7389847653294</v>
      </c>
      <c r="BT61" s="1">
        <f t="shared" si="35"/>
        <v>1495.7144748856044</v>
      </c>
      <c r="BU61" s="1">
        <f t="shared" si="35"/>
        <v>198344.83201711861</v>
      </c>
      <c r="BV61" s="1">
        <f t="shared" si="35"/>
        <v>4941.8015427967175</v>
      </c>
      <c r="BW61" s="1">
        <f t="shared" si="35"/>
        <v>16278.75110819178</v>
      </c>
      <c r="BX61" s="1">
        <f t="shared" si="35"/>
        <v>14697.003575885936</v>
      </c>
      <c r="BY61" s="1">
        <f t="shared" si="35"/>
        <v>57.592622431648429</v>
      </c>
      <c r="BZ61" s="1">
        <f t="shared" si="35"/>
        <v>97819.633953902419</v>
      </c>
      <c r="CA61" s="1">
        <f t="shared" si="35"/>
        <v>380596.64824002614</v>
      </c>
      <c r="CB61" s="1">
        <f t="shared" si="35"/>
        <v>1147.9888950152992</v>
      </c>
      <c r="CC61" s="1">
        <f t="shared" si="35"/>
        <v>1676.6057175878357</v>
      </c>
      <c r="CD61" s="1">
        <f t="shared" si="35"/>
        <v>40476.685906363266</v>
      </c>
      <c r="CE61" s="1">
        <f t="shared" si="35"/>
        <v>0</v>
      </c>
      <c r="CF61" s="1">
        <f>SUM(CF3:CF58)</f>
        <v>18530.590370116508</v>
      </c>
      <c r="CG61" s="1">
        <f>SUM(CG3:CG58)</f>
        <v>733088.42488610232</v>
      </c>
      <c r="CH61" s="1">
        <f>SUM(CH3:CH58)</f>
        <v>26939.239019596378</v>
      </c>
      <c r="CI61" s="1"/>
      <c r="CJ61" s="54">
        <f>IF(AE61=0,"",(AE61-B61)/B61)</f>
        <v>-5.3414289177706594E-3</v>
      </c>
      <c r="CK61" s="54">
        <f t="shared" si="17"/>
        <v>-3.5747843015986481E-3</v>
      </c>
      <c r="CL61" s="54">
        <f t="shared" si="18"/>
        <v>-7.4442508913153708E-3</v>
      </c>
      <c r="CM61" s="54">
        <f t="shared" si="19"/>
        <v>-5.8420160428869893E-3</v>
      </c>
      <c r="CN61" s="54">
        <f t="shared" si="20"/>
        <v>-6.0870647755784397E-3</v>
      </c>
      <c r="CO61" s="54">
        <f t="shared" si="21"/>
        <v>-1.3120757845261349E-2</v>
      </c>
      <c r="CP61" s="54">
        <f t="shared" si="22"/>
        <v>-1.2916494169461522E-2</v>
      </c>
      <c r="CQ61" s="54">
        <f t="shared" si="23"/>
        <v>1.6506553731982676E-2</v>
      </c>
      <c r="CR61" s="54">
        <f>IF(AA61=0,"",AA61-J61)/J61</f>
        <v>0.17011208849235515</v>
      </c>
      <c r="CS61" s="54">
        <f t="shared" si="25"/>
        <v>4.9934571230818214E-3</v>
      </c>
      <c r="CT61" s="54">
        <f t="shared" si="26"/>
        <v>1.6679567102301052E-2</v>
      </c>
      <c r="CU61" s="54">
        <f t="shared" si="27"/>
        <v>-4.3442188118240589E-3</v>
      </c>
      <c r="CV61" s="54">
        <f t="shared" si="28"/>
        <v>-0.49427587169613285</v>
      </c>
      <c r="CW61" s="54">
        <f>IF(V61=0,"",(V61-O61)/O61)</f>
        <v>-1.6508339623830203E-3</v>
      </c>
      <c r="CX61" s="54">
        <f>IF(AB61=0,"",(AB61-P61)/P61)</f>
        <v>-2.8556744258104362E-4</v>
      </c>
      <c r="CY61" s="54">
        <f t="shared" si="31"/>
        <v>-0.24080501578097979</v>
      </c>
    </row>
    <row r="62" spans="1:103" x14ac:dyDescent="0.25">
      <c r="A62" s="42" t="s">
        <v>56</v>
      </c>
      <c r="B62" s="25">
        <f>SUM(B2:B51)</f>
        <v>1903520.0766427997</v>
      </c>
      <c r="C62" s="25">
        <f t="shared" ref="C62:N62" si="36">SUM(C2:C51)</f>
        <v>110927.66455354201</v>
      </c>
      <c r="D62" s="25">
        <f t="shared" si="36"/>
        <v>687427.45697514981</v>
      </c>
      <c r="E62" s="25">
        <f t="shared" si="36"/>
        <v>528663.61863464012</v>
      </c>
      <c r="F62" s="25">
        <f t="shared" si="36"/>
        <v>452252.4981422</v>
      </c>
      <c r="G62" s="25">
        <f t="shared" si="36"/>
        <v>97673.473519038002</v>
      </c>
      <c r="H62" s="25">
        <f t="shared" si="36"/>
        <v>730932.26633640018</v>
      </c>
      <c r="I62" s="25">
        <f t="shared" si="36"/>
        <v>5421.3196821562997</v>
      </c>
      <c r="J62" s="25">
        <f t="shared" si="36"/>
        <v>8962.8392785974047</v>
      </c>
      <c r="K62" s="25">
        <f t="shared" si="36"/>
        <v>36.472156785099997</v>
      </c>
      <c r="L62" s="25">
        <f t="shared" si="36"/>
        <v>6112.9065247419967</v>
      </c>
      <c r="M62" s="25">
        <f t="shared" si="36"/>
        <v>1994.8132728835997</v>
      </c>
      <c r="N62" s="25">
        <f t="shared" si="36"/>
        <v>10600.273950531999</v>
      </c>
      <c r="O62" s="25">
        <f>SUM(O2:O51)</f>
        <v>231.5886563197999</v>
      </c>
      <c r="P62" s="25">
        <f>SUM(P2:P51)</f>
        <v>1144.7117911489001</v>
      </c>
      <c r="Q62" s="25">
        <f>SUM(Q2:Q51)</f>
        <v>807.89022617260014</v>
      </c>
      <c r="R62" s="25"/>
      <c r="S62" s="25"/>
      <c r="T62" s="87">
        <f>SUM(T2:T54)</f>
        <v>2535.1421620455822</v>
      </c>
      <c r="U62" s="87">
        <f t="shared" ref="U62:CF62" si="37">SUM(U2:U54)</f>
        <v>742.94345215330986</v>
      </c>
      <c r="V62" s="87">
        <f t="shared" si="37"/>
        <v>232.1630744986293</v>
      </c>
      <c r="W62" s="87">
        <f t="shared" si="37"/>
        <v>5577.0375845084964</v>
      </c>
      <c r="X62" s="87">
        <f t="shared" si="37"/>
        <v>5567.0732202944691</v>
      </c>
      <c r="Y62" s="87">
        <f t="shared" si="37"/>
        <v>5716.8246372530139</v>
      </c>
      <c r="Z62" s="87">
        <f t="shared" si="37"/>
        <v>659.29317593271924</v>
      </c>
      <c r="AA62" s="87">
        <f t="shared" si="37"/>
        <v>10610.910888245822</v>
      </c>
      <c r="AB62" s="87">
        <f t="shared" si="37"/>
        <v>1149.7260544442427</v>
      </c>
      <c r="AC62" s="87">
        <f t="shared" si="37"/>
        <v>1286181.1427837193</v>
      </c>
      <c r="AD62" s="87">
        <f t="shared" si="37"/>
        <v>36.669317089860805</v>
      </c>
      <c r="AE62" s="87">
        <f t="shared" si="37"/>
        <v>1912899.496165684</v>
      </c>
      <c r="AF62" s="87">
        <f t="shared" si="37"/>
        <v>20799.741602768052</v>
      </c>
      <c r="AG62" s="87">
        <f t="shared" si="37"/>
        <v>21701.443754475767</v>
      </c>
      <c r="AH62" s="87">
        <f t="shared" si="37"/>
        <v>2493.9027589301845</v>
      </c>
      <c r="AI62" s="87">
        <f t="shared" si="37"/>
        <v>43533.075138676984</v>
      </c>
      <c r="AJ62" s="87">
        <f t="shared" si="37"/>
        <v>65.778926701871967</v>
      </c>
      <c r="AK62" s="87">
        <f t="shared" si="37"/>
        <v>6312.2169350646363</v>
      </c>
      <c r="AL62" s="87">
        <f t="shared" si="37"/>
        <v>6312.2169350646363</v>
      </c>
      <c r="AM62" s="87">
        <f t="shared" si="37"/>
        <v>1999.6028870282478</v>
      </c>
      <c r="AN62" s="87">
        <f t="shared" si="37"/>
        <v>0</v>
      </c>
      <c r="AO62" s="87">
        <f t="shared" si="37"/>
        <v>43175.735631711534</v>
      </c>
      <c r="AP62" s="87">
        <f t="shared" si="37"/>
        <v>185.73762694316108</v>
      </c>
      <c r="AQ62" s="87">
        <f t="shared" si="37"/>
        <v>7781.0150684814307</v>
      </c>
      <c r="AR62" s="87">
        <f t="shared" si="37"/>
        <v>384.95675942318013</v>
      </c>
      <c r="AS62" s="87">
        <f t="shared" si="37"/>
        <v>5388.544408287672</v>
      </c>
      <c r="AT62" s="87">
        <f t="shared" si="37"/>
        <v>617.53859794617085</v>
      </c>
      <c r="AU62" s="87">
        <f t="shared" si="37"/>
        <v>111337.78070547266</v>
      </c>
      <c r="AV62" s="87">
        <f t="shared" si="37"/>
        <v>0</v>
      </c>
      <c r="AW62" s="87">
        <f t="shared" si="37"/>
        <v>744149.04020921665</v>
      </c>
      <c r="AX62" s="87">
        <f t="shared" si="37"/>
        <v>620586.37908843358</v>
      </c>
      <c r="AY62" s="87">
        <f t="shared" si="37"/>
        <v>68954.050747753005</v>
      </c>
      <c r="AZ62" s="87">
        <f t="shared" si="37"/>
        <v>689540.42983618658</v>
      </c>
      <c r="BA62" s="87">
        <f t="shared" si="37"/>
        <v>0.31336818072766204</v>
      </c>
      <c r="BB62" s="87">
        <f t="shared" si="37"/>
        <v>18716.241759046461</v>
      </c>
      <c r="BC62" s="87">
        <f t="shared" si="37"/>
        <v>424.8206761588869</v>
      </c>
      <c r="BD62" s="87">
        <f t="shared" si="37"/>
        <v>452418.38495387236</v>
      </c>
      <c r="BE62" s="87">
        <f t="shared" si="37"/>
        <v>1141.6508364215665</v>
      </c>
      <c r="BF62" s="87">
        <f t="shared" si="37"/>
        <v>19646.960487237189</v>
      </c>
      <c r="BG62" s="87">
        <f t="shared" si="37"/>
        <v>31245.43270952443</v>
      </c>
      <c r="BH62" s="87">
        <f t="shared" si="37"/>
        <v>392.81937917947226</v>
      </c>
      <c r="BI62" s="87">
        <f t="shared" si="37"/>
        <v>129.72518903865665</v>
      </c>
      <c r="BJ62" s="87">
        <f t="shared" si="37"/>
        <v>24093.327641243137</v>
      </c>
      <c r="BK62" s="87">
        <f t="shared" si="37"/>
        <v>530375.05695099756</v>
      </c>
      <c r="BL62" s="87">
        <f t="shared" si="37"/>
        <v>453729.05997432931</v>
      </c>
      <c r="BM62" s="87">
        <f t="shared" si="37"/>
        <v>76645.996976668321</v>
      </c>
      <c r="BN62" s="87">
        <f t="shared" si="37"/>
        <v>410.59230234494504</v>
      </c>
      <c r="BO62" s="87">
        <f t="shared" si="37"/>
        <v>15.449631157128119</v>
      </c>
      <c r="BP62" s="87">
        <f t="shared" si="37"/>
        <v>37822.970626030452</v>
      </c>
      <c r="BQ62" s="87">
        <f t="shared" si="37"/>
        <v>1975.0242733281486</v>
      </c>
      <c r="BR62" s="87">
        <f t="shared" si="37"/>
        <v>101709.6534393865</v>
      </c>
      <c r="BS62" s="87">
        <f t="shared" si="37"/>
        <v>3846.7389847653294</v>
      </c>
      <c r="BT62" s="87">
        <f t="shared" si="37"/>
        <v>1495.7144748856044</v>
      </c>
      <c r="BU62" s="87">
        <f t="shared" si="37"/>
        <v>198344.83201711861</v>
      </c>
      <c r="BV62" s="87">
        <f t="shared" si="37"/>
        <v>4941.8015427967175</v>
      </c>
      <c r="BW62" s="87">
        <f t="shared" si="37"/>
        <v>16278.75110819178</v>
      </c>
      <c r="BX62" s="87">
        <f t="shared" si="37"/>
        <v>14697.003575885936</v>
      </c>
      <c r="BY62" s="87">
        <f t="shared" si="37"/>
        <v>57.592622431648429</v>
      </c>
      <c r="BZ62" s="87">
        <f t="shared" si="37"/>
        <v>97819.633953902419</v>
      </c>
      <c r="CA62" s="87">
        <f t="shared" si="37"/>
        <v>380596.64824002614</v>
      </c>
      <c r="CB62" s="87">
        <f t="shared" si="37"/>
        <v>1147.9888950152992</v>
      </c>
      <c r="CC62" s="87">
        <f t="shared" si="37"/>
        <v>1676.6057175878357</v>
      </c>
      <c r="CD62" s="87">
        <f t="shared" si="37"/>
        <v>40476.685906363266</v>
      </c>
      <c r="CE62" s="87">
        <f t="shared" si="37"/>
        <v>0</v>
      </c>
      <c r="CF62" s="87">
        <f t="shared" si="37"/>
        <v>18530.590370116508</v>
      </c>
      <c r="CG62" s="87">
        <f>SUM(CG2:CG54)</f>
        <v>733088.42488610232</v>
      </c>
      <c r="CH62" s="87">
        <f>SUM(CH2:CH54)</f>
        <v>26939.239019596378</v>
      </c>
    </row>
    <row r="63" spans="1:103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1716822.9455068999</v>
      </c>
      <c r="C63" s="25">
        <f t="shared" ref="C63:Q63" si="38">+C3+C5+C8+C9+C11+C12+C14+C15+C16+C17+C18+C19+C20+C21+C22+C23+C24+C25+C26+C28+C30+C31+C33+C34+C35+C36+C37+C39+C40+C41+C42+C43+C44+C46+C47+C49+C50+C10</f>
        <v>57113.788773211993</v>
      </c>
      <c r="D63" s="25">
        <f t="shared" si="38"/>
        <v>589351.43864119996</v>
      </c>
      <c r="E63" s="25">
        <f t="shared" si="38"/>
        <v>454438.09098255011</v>
      </c>
      <c r="F63" s="25">
        <f t="shared" si="38"/>
        <v>394819.66110118991</v>
      </c>
      <c r="G63" s="25">
        <f t="shared" si="38"/>
        <v>81834.504208278013</v>
      </c>
      <c r="H63" s="25">
        <f t="shared" si="38"/>
        <v>609811.29313190002</v>
      </c>
      <c r="I63" s="25">
        <f t="shared" si="38"/>
        <v>4204.7703724203002</v>
      </c>
      <c r="J63" s="25">
        <f t="shared" si="38"/>
        <v>7020.0479425433987</v>
      </c>
      <c r="K63" s="25">
        <f t="shared" si="38"/>
        <v>0</v>
      </c>
      <c r="L63" s="25">
        <f t="shared" si="38"/>
        <v>4524.5011882359995</v>
      </c>
      <c r="M63" s="25">
        <f t="shared" si="38"/>
        <v>1569.5241834398996</v>
      </c>
      <c r="N63" s="25">
        <f t="shared" si="38"/>
        <v>9854.5176922618011</v>
      </c>
      <c r="O63" s="25">
        <f t="shared" si="38"/>
        <v>186.51932038839988</v>
      </c>
      <c r="P63" s="25">
        <f t="shared" si="38"/>
        <v>662.1052988742</v>
      </c>
      <c r="Q63" s="25">
        <f t="shared" si="38"/>
        <v>594.17239896060016</v>
      </c>
      <c r="R63" s="25"/>
      <c r="S63" s="25"/>
      <c r="T63" s="87"/>
      <c r="U63" s="25"/>
    </row>
    <row r="64" spans="1:103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87"/>
      <c r="U64" s="25"/>
    </row>
    <row r="65" spans="2:21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87"/>
      <c r="U65" s="25"/>
    </row>
    <row r="66" spans="2:21" x14ac:dyDescent="0.25">
      <c r="B66" s="25"/>
      <c r="C66" s="25"/>
      <c r="D66" s="25"/>
      <c r="E66" s="25"/>
      <c r="F66" s="25"/>
      <c r="G66" s="25"/>
      <c r="H66" s="25"/>
      <c r="I66" s="25"/>
      <c r="J66" s="25">
        <f>K66+G8</f>
        <v>1004.3250264802559</v>
      </c>
      <c r="K66" s="25">
        <v>677.01027266025596</v>
      </c>
      <c r="L66" s="25"/>
      <c r="M66" s="25"/>
      <c r="N66" s="25"/>
      <c r="O66" s="25"/>
      <c r="P66" s="25"/>
      <c r="Q66" s="25"/>
      <c r="R66" s="25"/>
      <c r="S66" s="25"/>
      <c r="T66" s="87"/>
      <c r="U66" s="25"/>
    </row>
    <row r="67" spans="2:21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87"/>
      <c r="U67" s="25"/>
    </row>
    <row r="68" spans="2:21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87"/>
      <c r="U68" s="25"/>
    </row>
    <row r="69" spans="2:21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87"/>
      <c r="U69" s="2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P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42" sqref="K42"/>
    </sheetView>
  </sheetViews>
  <sheetFormatPr defaultColWidth="9.140625" defaultRowHeight="15" x14ac:dyDescent="0.25"/>
  <cols>
    <col min="1" max="1" width="19.5703125" style="27" customWidth="1"/>
    <col min="2" max="2" width="10.140625" style="27" bestFit="1" customWidth="1"/>
    <col min="3" max="3" width="7.7109375" style="27" bestFit="1" customWidth="1"/>
    <col min="4" max="4" width="9.28515625" style="27" bestFit="1" customWidth="1"/>
    <col min="5" max="7" width="7.7109375" style="27" bestFit="1" customWidth="1"/>
    <col min="8" max="8" width="9.28515625" style="27" bestFit="1" customWidth="1"/>
    <col min="9" max="9" width="8.85546875" style="66" bestFit="1" customWidth="1"/>
    <col min="10" max="10" width="9" style="66" bestFit="1" customWidth="1"/>
    <col min="11" max="11" width="9.7109375" style="66" bestFit="1" customWidth="1"/>
    <col min="12" max="13" width="9.28515625" style="66" customWidth="1"/>
    <col min="14" max="14" width="9.140625" style="27"/>
    <col min="15" max="15" width="15.42578125" style="27" bestFit="1" customWidth="1"/>
    <col min="16" max="16" width="5.42578125" style="86" bestFit="1" customWidth="1"/>
    <col min="17" max="17" width="5.42578125" style="27" bestFit="1" customWidth="1"/>
    <col min="18" max="18" width="9.85546875" style="86" bestFit="1" customWidth="1"/>
    <col min="19" max="19" width="5.7109375" style="25" bestFit="1" customWidth="1"/>
    <col min="20" max="20" width="14.5703125" style="25" bestFit="1" customWidth="1"/>
    <col min="21" max="21" width="5.7109375" style="25" bestFit="1" customWidth="1"/>
    <col min="22" max="22" width="5.7109375" style="87" customWidth="1"/>
    <col min="23" max="23" width="5.7109375" style="25" bestFit="1" customWidth="1"/>
    <col min="24" max="24" width="13.42578125" style="87" bestFit="1" customWidth="1"/>
    <col min="25" max="25" width="4.5703125" style="25" bestFit="1" customWidth="1"/>
    <col min="26" max="26" width="7.7109375" style="25" bestFit="1" customWidth="1"/>
    <col min="27" max="28" width="5.7109375" style="25" bestFit="1" customWidth="1"/>
    <col min="29" max="29" width="5.5703125" style="25" bestFit="1" customWidth="1"/>
    <col min="30" max="30" width="5.85546875" style="25" bestFit="1" customWidth="1"/>
    <col min="31" max="31" width="5.85546875" style="87" customWidth="1"/>
    <col min="32" max="32" width="6.42578125" style="25" bestFit="1" customWidth="1"/>
    <col min="33" max="33" width="15.42578125" style="25" bestFit="1" customWidth="1"/>
    <col min="34" max="34" width="10.28515625" style="25" bestFit="1" customWidth="1"/>
    <col min="35" max="35" width="6.5703125" style="25" bestFit="1" customWidth="1"/>
    <col min="36" max="36" width="5.7109375" style="25" bestFit="1" customWidth="1"/>
    <col min="37" max="37" width="5.140625" style="25" bestFit="1" customWidth="1"/>
    <col min="38" max="38" width="5.140625" style="87" customWidth="1"/>
    <col min="39" max="39" width="4.140625" style="25" bestFit="1" customWidth="1"/>
    <col min="40" max="40" width="6.5703125" style="25" bestFit="1" customWidth="1"/>
    <col min="41" max="41" width="6.140625" style="25" bestFit="1" customWidth="1"/>
    <col min="42" max="42" width="6.7109375" style="25" bestFit="1" customWidth="1"/>
    <col min="43" max="43" width="10" style="25" bestFit="1" customWidth="1"/>
    <col min="44" max="44" width="10" style="87" customWidth="1"/>
    <col min="45" max="45" width="6.7109375" style="25" bestFit="1" customWidth="1"/>
    <col min="46" max="46" width="5.7109375" style="25" bestFit="1" customWidth="1"/>
    <col min="47" max="47" width="6.7109375" style="25" bestFit="1" customWidth="1"/>
    <col min="48" max="48" width="6" style="25" bestFit="1" customWidth="1"/>
    <col min="49" max="49" width="5.7109375" style="25" bestFit="1" customWidth="1"/>
    <col min="50" max="50" width="4.28515625" style="25" bestFit="1" customWidth="1"/>
    <col min="51" max="51" width="5.7109375" style="25" bestFit="1" customWidth="1"/>
    <col min="52" max="52" width="4.5703125" style="25" bestFit="1" customWidth="1"/>
    <col min="53" max="54" width="5.7109375" style="25" bestFit="1" customWidth="1"/>
    <col min="55" max="55" width="4.140625" style="25" bestFit="1" customWidth="1"/>
    <col min="56" max="56" width="5.85546875" style="25" bestFit="1" customWidth="1"/>
    <col min="57" max="57" width="5.7109375" style="25" bestFit="1" customWidth="1"/>
    <col min="58" max="58" width="6.7109375" style="25" bestFit="1" customWidth="1"/>
    <col min="59" max="59" width="6.85546875" style="25" bestFit="1" customWidth="1"/>
    <col min="60" max="60" width="6.7109375" style="25" bestFit="1" customWidth="1"/>
    <col min="61" max="61" width="5.140625" style="25" bestFit="1" customWidth="1"/>
    <col min="62" max="62" width="5.28515625" style="25" bestFit="1" customWidth="1"/>
    <col min="63" max="63" width="8.7109375" style="25" bestFit="1" customWidth="1"/>
    <col min="64" max="64" width="4.85546875" style="25" bestFit="1" customWidth="1"/>
    <col min="65" max="65" width="7.85546875" style="25" bestFit="1" customWidth="1"/>
    <col min="66" max="66" width="5.85546875" style="25" bestFit="1" customWidth="1"/>
    <col min="67" max="67" width="6" style="25" bestFit="1" customWidth="1"/>
    <col min="68" max="68" width="6.7109375" style="25" bestFit="1" customWidth="1"/>
    <col min="69" max="69" width="5.7109375" style="25" bestFit="1" customWidth="1"/>
    <col min="70" max="70" width="3.85546875" style="25" bestFit="1" customWidth="1"/>
    <col min="71" max="71" width="5.5703125" style="25" bestFit="1" customWidth="1"/>
    <col min="72" max="72" width="3.85546875" style="25" bestFit="1" customWidth="1"/>
    <col min="73" max="73" width="5.7109375" style="25" bestFit="1" customWidth="1"/>
    <col min="74" max="74" width="8" style="25" bestFit="1" customWidth="1"/>
    <col min="75" max="76" width="5.28515625" style="25" bestFit="1" customWidth="1"/>
    <col min="77" max="77" width="4.28515625" style="25" bestFit="1" customWidth="1"/>
    <col min="78" max="78" width="4.28515625" style="87" customWidth="1"/>
    <col min="79" max="79" width="5" style="25" bestFit="1" customWidth="1"/>
    <col min="80" max="80" width="9.140625" style="25" bestFit="1" customWidth="1"/>
    <col min="81" max="81" width="7.140625" style="25" bestFit="1" customWidth="1"/>
    <col min="82" max="82" width="7.7109375" style="25" customWidth="1"/>
    <col min="83" max="89" width="9.140625" style="7"/>
    <col min="90" max="92" width="9.140625" style="93"/>
    <col min="93" max="16384" width="9.140625" style="27"/>
  </cols>
  <sheetData>
    <row r="1" spans="1:94" x14ac:dyDescent="0.25">
      <c r="B1" s="27" t="s">
        <v>441</v>
      </c>
      <c r="O1" s="27" t="s">
        <v>461</v>
      </c>
      <c r="CE1" s="7" t="s">
        <v>310</v>
      </c>
    </row>
    <row r="2" spans="1:94" x14ac:dyDescent="0.25">
      <c r="A2" s="27" t="s">
        <v>227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66" t="s">
        <v>63</v>
      </c>
      <c r="J2" s="66" t="s">
        <v>64</v>
      </c>
      <c r="K2" s="66" t="s">
        <v>65</v>
      </c>
      <c r="L2" s="66" t="s">
        <v>311</v>
      </c>
      <c r="M2" s="66" t="s">
        <v>314</v>
      </c>
      <c r="O2" s="27" t="s">
        <v>226</v>
      </c>
      <c r="P2" s="86" t="s">
        <v>457</v>
      </c>
      <c r="Q2" s="27" t="s">
        <v>359</v>
      </c>
      <c r="R2" s="86" t="s">
        <v>178</v>
      </c>
      <c r="S2" s="27" t="s">
        <v>131</v>
      </c>
      <c r="T2" s="27" t="s">
        <v>132</v>
      </c>
      <c r="U2" s="27" t="s">
        <v>133</v>
      </c>
      <c r="V2" s="86" t="s">
        <v>335</v>
      </c>
      <c r="W2" s="27" t="s">
        <v>360</v>
      </c>
      <c r="X2" s="86" t="s">
        <v>179</v>
      </c>
      <c r="Y2" s="27" t="s">
        <v>134</v>
      </c>
      <c r="Z2" s="27" t="s">
        <v>59</v>
      </c>
      <c r="AA2" s="27" t="s">
        <v>136</v>
      </c>
      <c r="AB2" s="27" t="s">
        <v>137</v>
      </c>
      <c r="AC2" s="27" t="s">
        <v>361</v>
      </c>
      <c r="AD2" s="27" t="s">
        <v>138</v>
      </c>
      <c r="AE2" s="86" t="s">
        <v>458</v>
      </c>
      <c r="AF2" s="27" t="s">
        <v>139</v>
      </c>
      <c r="AG2" s="27" t="s">
        <v>140</v>
      </c>
      <c r="AH2" s="27" t="s">
        <v>212</v>
      </c>
      <c r="AI2" s="27" t="s">
        <v>141</v>
      </c>
      <c r="AJ2" s="27" t="s">
        <v>142</v>
      </c>
      <c r="AK2" s="27" t="s">
        <v>143</v>
      </c>
      <c r="AL2" s="86" t="s">
        <v>459</v>
      </c>
      <c r="AM2" s="27" t="s">
        <v>362</v>
      </c>
      <c r="AN2" s="27" t="s">
        <v>144</v>
      </c>
      <c r="AO2" s="27" t="s">
        <v>367</v>
      </c>
      <c r="AP2" s="27" t="s">
        <v>57</v>
      </c>
      <c r="AQ2" s="27" t="s">
        <v>128</v>
      </c>
      <c r="AR2" s="86" t="s">
        <v>460</v>
      </c>
      <c r="AS2" s="27" t="s">
        <v>145</v>
      </c>
      <c r="AT2" s="27" t="s">
        <v>146</v>
      </c>
      <c r="AU2" s="27" t="s">
        <v>60</v>
      </c>
      <c r="AV2" s="27" t="s">
        <v>147</v>
      </c>
      <c r="AW2" s="27" t="s">
        <v>148</v>
      </c>
      <c r="AX2" s="27" t="s">
        <v>149</v>
      </c>
      <c r="AY2" s="27" t="s">
        <v>150</v>
      </c>
      <c r="AZ2" s="27" t="s">
        <v>151</v>
      </c>
      <c r="BA2" s="27" t="s">
        <v>152</v>
      </c>
      <c r="BB2" s="27" t="s">
        <v>153</v>
      </c>
      <c r="BC2" s="27" t="s">
        <v>154</v>
      </c>
      <c r="BD2" s="27" t="s">
        <v>155</v>
      </c>
      <c r="BE2" s="27" t="s">
        <v>156</v>
      </c>
      <c r="BF2" s="27" t="s">
        <v>54</v>
      </c>
      <c r="BG2" s="27" t="s">
        <v>53</v>
      </c>
      <c r="BH2" s="27" t="s">
        <v>157</v>
      </c>
      <c r="BI2" s="27" t="s">
        <v>158</v>
      </c>
      <c r="BJ2" s="27" t="s">
        <v>159</v>
      </c>
      <c r="BK2" s="27" t="s">
        <v>160</v>
      </c>
      <c r="BL2" s="27" t="s">
        <v>161</v>
      </c>
      <c r="BM2" s="27" t="s">
        <v>162</v>
      </c>
      <c r="BN2" s="27" t="s">
        <v>163</v>
      </c>
      <c r="BO2" s="27" t="s">
        <v>164</v>
      </c>
      <c r="BP2" s="27" t="s">
        <v>165</v>
      </c>
      <c r="BQ2" s="27" t="s">
        <v>363</v>
      </c>
      <c r="BR2" s="27" t="s">
        <v>166</v>
      </c>
      <c r="BS2" s="27" t="s">
        <v>167</v>
      </c>
      <c r="BT2" s="27" t="s">
        <v>168</v>
      </c>
      <c r="BU2" s="27" t="s">
        <v>61</v>
      </c>
      <c r="BV2" s="27" t="s">
        <v>368</v>
      </c>
      <c r="BW2" s="27" t="s">
        <v>169</v>
      </c>
      <c r="BX2" s="27" t="s">
        <v>170</v>
      </c>
      <c r="BY2" s="27" t="s">
        <v>171</v>
      </c>
      <c r="BZ2" s="86" t="s">
        <v>172</v>
      </c>
      <c r="CA2" s="27" t="s">
        <v>173</v>
      </c>
      <c r="CB2" s="27" t="s">
        <v>174</v>
      </c>
      <c r="CC2" s="27" t="s">
        <v>369</v>
      </c>
      <c r="CE2" s="7" t="s">
        <v>59</v>
      </c>
      <c r="CF2" s="7" t="s">
        <v>57</v>
      </c>
      <c r="CG2" s="7" t="s">
        <v>60</v>
      </c>
      <c r="CH2" s="7" t="s">
        <v>54</v>
      </c>
      <c r="CI2" s="7" t="s">
        <v>53</v>
      </c>
      <c r="CJ2" s="7" t="s">
        <v>61</v>
      </c>
      <c r="CK2" s="7" t="s">
        <v>62</v>
      </c>
      <c r="CL2" s="93" t="s">
        <v>63</v>
      </c>
      <c r="CM2" s="93" t="s">
        <v>64</v>
      </c>
      <c r="CN2" s="93" t="s">
        <v>65</v>
      </c>
      <c r="CO2" s="7" t="s">
        <v>311</v>
      </c>
      <c r="CP2" s="7" t="s">
        <v>314</v>
      </c>
    </row>
    <row r="3" spans="1:94" x14ac:dyDescent="0.25">
      <c r="A3" s="42" t="s">
        <v>0</v>
      </c>
      <c r="B3" s="25">
        <v>2442.0980533000002</v>
      </c>
      <c r="C3" s="25">
        <v>378.24888307999998</v>
      </c>
      <c r="D3" s="25">
        <v>84.604257059999995</v>
      </c>
      <c r="E3" s="25">
        <v>393.51701381999999</v>
      </c>
      <c r="F3" s="25">
        <v>268.44880393</v>
      </c>
      <c r="G3" s="25">
        <v>31.144311640000002</v>
      </c>
      <c r="H3" s="25">
        <v>171.90299589</v>
      </c>
      <c r="I3" s="76">
        <v>23.800499030000001</v>
      </c>
      <c r="J3" s="76">
        <v>11.751908419999999</v>
      </c>
      <c r="K3" s="76">
        <v>55.545487989999998</v>
      </c>
      <c r="L3" s="76">
        <v>6.98851216</v>
      </c>
      <c r="M3" s="76">
        <v>5.8347483599999999</v>
      </c>
      <c r="N3" s="25"/>
      <c r="O3" s="27" t="s">
        <v>0</v>
      </c>
      <c r="P3" s="87">
        <v>0</v>
      </c>
      <c r="Q3" s="25">
        <v>5.4872395019487703</v>
      </c>
      <c r="R3" s="87">
        <v>6.9884860970306404</v>
      </c>
      <c r="S3" s="25">
        <v>12.9847236431852</v>
      </c>
      <c r="T3" s="25">
        <v>12.9847236431852</v>
      </c>
      <c r="U3" s="25">
        <v>25.480972935398999</v>
      </c>
      <c r="V3" s="87">
        <v>1.2457390826473101E-2</v>
      </c>
      <c r="W3" s="25">
        <v>1.9523013686575501</v>
      </c>
      <c r="X3" s="87">
        <v>5.8347534702878896</v>
      </c>
      <c r="Y3" s="25">
        <v>36.130887578145497</v>
      </c>
      <c r="Z3" s="25">
        <v>2442.0972119247999</v>
      </c>
      <c r="AA3" s="25">
        <v>9.9312766845814195</v>
      </c>
      <c r="AB3" s="25">
        <v>7.8939537100934203</v>
      </c>
      <c r="AC3" s="25">
        <v>1.4877698765065499</v>
      </c>
      <c r="AD3" s="25">
        <v>0</v>
      </c>
      <c r="AE3" s="87">
        <v>0</v>
      </c>
      <c r="AF3" s="25">
        <v>8.84190473233574</v>
      </c>
      <c r="AG3" s="25">
        <v>8.84190473233574</v>
      </c>
      <c r="AH3" s="25">
        <v>1162794.5031366199</v>
      </c>
      <c r="AI3" s="25">
        <v>0</v>
      </c>
      <c r="AJ3" s="25">
        <v>3.30360160429901</v>
      </c>
      <c r="AK3" s="25">
        <v>0.68593307288105498</v>
      </c>
      <c r="AL3" s="87">
        <v>1.40646492187391</v>
      </c>
      <c r="AM3" s="25">
        <v>2.1687295841333301</v>
      </c>
      <c r="AN3" s="25">
        <v>0</v>
      </c>
      <c r="AO3" s="25">
        <v>0</v>
      </c>
      <c r="AP3" s="25">
        <v>378.24885446739103</v>
      </c>
      <c r="AQ3" s="25">
        <v>0</v>
      </c>
      <c r="AR3" s="87">
        <v>185.28362164277399</v>
      </c>
      <c r="AS3" s="25">
        <v>76.143714788053103</v>
      </c>
      <c r="AT3" s="25">
        <v>8.4604556292266704</v>
      </c>
      <c r="AU3" s="25">
        <v>84.604170417279803</v>
      </c>
      <c r="AV3" s="25">
        <v>0</v>
      </c>
      <c r="AW3" s="25">
        <v>6.6878125312257097</v>
      </c>
      <c r="AX3" s="25">
        <v>8.0534356388167694E-2</v>
      </c>
      <c r="AY3" s="25">
        <v>55.910178626630703</v>
      </c>
      <c r="AZ3" s="25">
        <v>8.8587579269939307E-2</v>
      </c>
      <c r="BA3" s="25">
        <v>24.2946091260327</v>
      </c>
      <c r="BB3" s="25">
        <v>29.260907753104298</v>
      </c>
      <c r="BC3" s="25">
        <v>2.6844956541388999E-2</v>
      </c>
      <c r="BD3" s="25">
        <v>0</v>
      </c>
      <c r="BE3" s="25">
        <v>18.898790092428701</v>
      </c>
      <c r="BF3" s="25">
        <v>393.50239732138402</v>
      </c>
      <c r="BG3" s="25">
        <v>268.43422346489399</v>
      </c>
      <c r="BH3" s="25">
        <v>125.06817385649001</v>
      </c>
      <c r="BI3" s="25">
        <v>0.216369130552202</v>
      </c>
      <c r="BJ3" s="25">
        <v>0</v>
      </c>
      <c r="BK3" s="25">
        <v>6.4159227059530304</v>
      </c>
      <c r="BL3" s="25">
        <v>1.7583382375149501</v>
      </c>
      <c r="BM3" s="25">
        <v>72.937517375176995</v>
      </c>
      <c r="BN3" s="25">
        <v>4.8320797962929198</v>
      </c>
      <c r="BO3" s="25">
        <v>0.93956937118669204</v>
      </c>
      <c r="BP3" s="25">
        <v>104.21180068012499</v>
      </c>
      <c r="BQ3" s="25">
        <v>2.4791180426589898</v>
      </c>
      <c r="BR3" s="25">
        <v>4.0267373909401001E-2</v>
      </c>
      <c r="BS3" s="25">
        <v>4.4294004310035904</v>
      </c>
      <c r="BT3" s="25">
        <v>2.6844994130193899E-3</v>
      </c>
      <c r="BU3" s="25">
        <v>31.144544444628099</v>
      </c>
      <c r="BV3" s="25">
        <v>5.6771979390766303</v>
      </c>
      <c r="BW3" s="25">
        <v>0</v>
      </c>
      <c r="BX3" s="25">
        <v>2.07631527514674E-3</v>
      </c>
      <c r="BY3" s="25">
        <v>6.8110493302009996</v>
      </c>
      <c r="BZ3" s="87">
        <v>0</v>
      </c>
      <c r="CA3" s="25">
        <v>21.7811789823905</v>
      </c>
      <c r="CB3" s="25">
        <v>171.902957500399</v>
      </c>
      <c r="CC3" s="25">
        <v>4.9833490323258198</v>
      </c>
      <c r="CE3" s="54">
        <f t="shared" ref="CE3:CE34" si="0">IF(Z3=0,"",(Z3-B3)/B3)</f>
        <v>-3.4452965519364237E-7</v>
      </c>
      <c r="CF3" s="54">
        <f t="shared" ref="CF3:CF34" si="1">IF(AP3=0,"",(AP3-C3)/C3)</f>
        <v>-7.5644926495789331E-8</v>
      </c>
      <c r="CG3" s="54">
        <f t="shared" ref="CG3:CG34" si="2">IF(AU3=0,"",(AU3-D3)/D3)</f>
        <v>-1.0240940964693478E-6</v>
      </c>
      <c r="CH3" s="54">
        <f t="shared" ref="CH3:CH34" si="3">IF(BF3=0,"",(BF3-E3)/E3)</f>
        <v>-3.7143244390064636E-5</v>
      </c>
      <c r="CI3" s="54">
        <f t="shared" ref="CI3:CI34" si="4">IF(BG3=0,"",(BG3-F3)/F3)</f>
        <v>-5.4313764459198289E-5</v>
      </c>
      <c r="CJ3" s="54">
        <f t="shared" ref="CJ3:CJ34" si="5">IF(BU3=0,"",(BU3-G3)/G3)</f>
        <v>7.4750288524257099E-6</v>
      </c>
      <c r="CK3" s="54">
        <f t="shared" ref="CK3:CK34" si="6">IF(CB3=0,"",(CB3-H3)/H3)</f>
        <v>-2.233213028275221E-7</v>
      </c>
      <c r="CL3" s="94">
        <f t="shared" ref="CL3:CL34" si="7">IF(I3=0,"",(T3-I3)/I3)</f>
        <v>-0.45443481555499132</v>
      </c>
      <c r="CM3" s="94">
        <f t="shared" ref="CM3:CM34" si="8">IF(W3=0,"",(W3-J3)/J3)</f>
        <v>-0.8338736740549284</v>
      </c>
      <c r="CN3" s="94">
        <f t="shared" ref="CN3:CN34" si="9">IF(AF3=0,"",(AF3-K3)/K3)</f>
        <v>-0.84081686825890212</v>
      </c>
      <c r="CO3" s="54">
        <f>IF(R3=0,"",(R3-L3)/L3)</f>
        <v>-3.7294017328555331E-6</v>
      </c>
      <c r="CP3" s="54">
        <f>IF(X3=0,"",(X3-M3)/M3)</f>
        <v>8.7583689551650825E-7</v>
      </c>
    </row>
    <row r="4" spans="1:94" x14ac:dyDescent="0.25">
      <c r="A4" s="42" t="s">
        <v>2</v>
      </c>
      <c r="B4" s="25">
        <v>1368.6192395</v>
      </c>
      <c r="C4" s="25">
        <v>158.40122955000001</v>
      </c>
      <c r="D4" s="25">
        <v>42.305675110000003</v>
      </c>
      <c r="E4" s="25">
        <v>219.38631548999999</v>
      </c>
      <c r="F4" s="25">
        <v>155.78916913</v>
      </c>
      <c r="G4" s="25">
        <v>11.890214289999999</v>
      </c>
      <c r="H4" s="25">
        <v>92.48265979</v>
      </c>
      <c r="I4" s="76">
        <v>12.722738680000001</v>
      </c>
      <c r="J4" s="76">
        <v>6.2820727999999999</v>
      </c>
      <c r="K4" s="76">
        <v>29.692263430000001</v>
      </c>
      <c r="L4" s="76">
        <v>3.7357622400000001</v>
      </c>
      <c r="M4" s="76">
        <v>3.1190090399999999</v>
      </c>
      <c r="N4" s="25"/>
      <c r="O4" s="27" t="s">
        <v>2</v>
      </c>
      <c r="P4" s="87">
        <v>0</v>
      </c>
      <c r="Q4" s="25">
        <v>2.9405567003852502</v>
      </c>
      <c r="R4" s="87">
        <v>3.7357639377287901</v>
      </c>
      <c r="S4" s="25">
        <v>6.84773687023264</v>
      </c>
      <c r="T4" s="25">
        <v>6.84773687023264</v>
      </c>
      <c r="U4" s="25">
        <v>13.443692377519399</v>
      </c>
      <c r="V4" s="87">
        <v>6.2018160096121502E-3</v>
      </c>
      <c r="W4" s="25">
        <v>1.04870743118217</v>
      </c>
      <c r="X4" s="87">
        <v>3.11900712384177</v>
      </c>
      <c r="Y4" s="25">
        <v>19.463883081400098</v>
      </c>
      <c r="Z4" s="25">
        <v>1368.6187959457</v>
      </c>
      <c r="AA4" s="25">
        <v>5.3144324822169597</v>
      </c>
      <c r="AB4" s="25">
        <v>4.1150552697465201</v>
      </c>
      <c r="AC4" s="25">
        <v>0.813239161761933</v>
      </c>
      <c r="AD4" s="25">
        <v>0</v>
      </c>
      <c r="AE4" s="87">
        <v>0</v>
      </c>
      <c r="AF4" s="25">
        <v>4.87384119821205</v>
      </c>
      <c r="AG4" s="25">
        <v>4.87384119821205</v>
      </c>
      <c r="AH4" s="25">
        <v>621580.642184339</v>
      </c>
      <c r="AI4" s="25">
        <v>0</v>
      </c>
      <c r="AJ4" s="25">
        <v>1.7279671312576801</v>
      </c>
      <c r="AK4" s="25">
        <v>0.360621265066772</v>
      </c>
      <c r="AL4" s="87">
        <v>0.72387833786308198</v>
      </c>
      <c r="AM4" s="25">
        <v>1.15511278605797</v>
      </c>
      <c r="AN4" s="25">
        <v>0</v>
      </c>
      <c r="AO4" s="25">
        <v>0</v>
      </c>
      <c r="AP4" s="25">
        <v>158.40121904572899</v>
      </c>
      <c r="AQ4" s="25">
        <v>0</v>
      </c>
      <c r="AR4" s="87">
        <v>99.538067759056801</v>
      </c>
      <c r="AS4" s="25">
        <v>38.075036932929798</v>
      </c>
      <c r="AT4" s="25">
        <v>4.2305701835898901</v>
      </c>
      <c r="AU4" s="25">
        <v>42.305607116519703</v>
      </c>
      <c r="AV4" s="25">
        <v>0</v>
      </c>
      <c r="AW4" s="25">
        <v>3.5310788973583098</v>
      </c>
      <c r="AX4" s="25">
        <v>4.6736893797847102E-2</v>
      </c>
      <c r="AY4" s="25">
        <v>30.4615003918715</v>
      </c>
      <c r="AZ4" s="25">
        <v>5.1410459829031502E-2</v>
      </c>
      <c r="BA4" s="25">
        <v>14.0989168692163</v>
      </c>
      <c r="BB4" s="25">
        <v>16.9810134647288</v>
      </c>
      <c r="BC4" s="25">
        <v>1.5578909483732599E-2</v>
      </c>
      <c r="BD4" s="25">
        <v>0</v>
      </c>
      <c r="BE4" s="25">
        <v>10.9675550190975</v>
      </c>
      <c r="BF4" s="25">
        <v>219.37785339495201</v>
      </c>
      <c r="BG4" s="25">
        <v>155.78072601740499</v>
      </c>
      <c r="BH4" s="25">
        <v>63.597127377546997</v>
      </c>
      <c r="BI4" s="25">
        <v>0.125566585646808</v>
      </c>
      <c r="BJ4" s="25">
        <v>0</v>
      </c>
      <c r="BK4" s="25">
        <v>3.7233625996902502</v>
      </c>
      <c r="BL4" s="25">
        <v>1.0204212481467301</v>
      </c>
      <c r="BM4" s="25">
        <v>42.327907868846999</v>
      </c>
      <c r="BN4" s="25">
        <v>2.8042058676014201</v>
      </c>
      <c r="BO4" s="25">
        <v>0.54526355704734897</v>
      </c>
      <c r="BP4" s="25">
        <v>60.477339572413499</v>
      </c>
      <c r="BQ4" s="25">
        <v>1.2791101077553</v>
      </c>
      <c r="BR4" s="25">
        <v>2.33685345326477E-2</v>
      </c>
      <c r="BS4" s="25">
        <v>2.57052067659848</v>
      </c>
      <c r="BT4" s="25">
        <v>1.5578907279110599E-3</v>
      </c>
      <c r="BU4" s="25">
        <v>11.8902269327645</v>
      </c>
      <c r="BV4" s="25">
        <v>3.1258557952208199</v>
      </c>
      <c r="BW4" s="25">
        <v>0</v>
      </c>
      <c r="BX4" s="25">
        <v>1.03365892789673E-3</v>
      </c>
      <c r="BY4" s="25">
        <v>3.67723891970215</v>
      </c>
      <c r="BZ4" s="87">
        <v>0</v>
      </c>
      <c r="CA4" s="25">
        <v>11.932916244646901</v>
      </c>
      <c r="CB4" s="25">
        <v>92.482635735820097</v>
      </c>
      <c r="CC4" s="25">
        <v>2.7055448410743099</v>
      </c>
      <c r="CE4" s="54">
        <f t="shared" si="0"/>
        <v>-3.2408889725454516E-7</v>
      </c>
      <c r="CF4" s="54">
        <f t="shared" si="1"/>
        <v>-6.6314327529492289E-8</v>
      </c>
      <c r="CG4" s="54">
        <f t="shared" si="2"/>
        <v>-1.6071952550927618E-6</v>
      </c>
      <c r="CH4" s="54">
        <f t="shared" si="3"/>
        <v>-3.8571663091539949E-5</v>
      </c>
      <c r="CI4" s="54">
        <f t="shared" si="4"/>
        <v>-5.4195761118489955E-5</v>
      </c>
      <c r="CJ4" s="54">
        <f t="shared" si="5"/>
        <v>1.0632915599943074E-6</v>
      </c>
      <c r="CK4" s="54">
        <f t="shared" si="6"/>
        <v>-2.6009394580186403E-7</v>
      </c>
      <c r="CL4" s="94">
        <f t="shared" si="7"/>
        <v>-0.4617717896700021</v>
      </c>
      <c r="CM4" s="94">
        <f t="shared" si="8"/>
        <v>-0.8330634705184935</v>
      </c>
      <c r="CN4" s="94">
        <f t="shared" si="9"/>
        <v>-0.83585484448828862</v>
      </c>
      <c r="CO4" s="54">
        <f t="shared" ref="CO4:CO51" si="10">IF(R4=0,"",(R4-L4)/L4)</f>
        <v>4.5445311583735127E-7</v>
      </c>
      <c r="CP4" s="54">
        <f t="shared" ref="CP4:CP51" si="11">IF(X4=0,"",(X4-M4)/M4)</f>
        <v>-6.143484053077163E-7</v>
      </c>
    </row>
    <row r="5" spans="1:94" x14ac:dyDescent="0.25">
      <c r="A5" s="42" t="s">
        <v>3</v>
      </c>
      <c r="B5" s="25">
        <v>20415.998411</v>
      </c>
      <c r="C5" s="25">
        <v>6059.6393291000004</v>
      </c>
      <c r="D5" s="25">
        <v>965.15798892999999</v>
      </c>
      <c r="E5" s="25">
        <v>3055.414761</v>
      </c>
      <c r="F5" s="25">
        <v>1965.2831183000001</v>
      </c>
      <c r="G5" s="25">
        <v>468.19204034000001</v>
      </c>
      <c r="H5" s="25">
        <v>1769.4483961999999</v>
      </c>
      <c r="I5" s="76">
        <v>237.36896411000001</v>
      </c>
      <c r="J5" s="76">
        <v>117.20503625000001</v>
      </c>
      <c r="K5" s="76">
        <v>553.97050533000004</v>
      </c>
      <c r="L5" s="76">
        <v>69.698368970000004</v>
      </c>
      <c r="M5" s="76">
        <v>58.191552690000002</v>
      </c>
      <c r="N5" s="25"/>
      <c r="O5" s="27" t="s">
        <v>3</v>
      </c>
      <c r="P5" s="87">
        <v>0</v>
      </c>
      <c r="Q5" s="25">
        <v>56.4873431251184</v>
      </c>
      <c r="R5" s="87">
        <v>69.718096877533398</v>
      </c>
      <c r="S5" s="25">
        <v>133.56198215641399</v>
      </c>
      <c r="T5" s="25">
        <v>133.56198215641399</v>
      </c>
      <c r="U5" s="25">
        <v>262.10630505470101</v>
      </c>
      <c r="V5" s="87">
        <v>0.12778348980637499</v>
      </c>
      <c r="W5" s="25">
        <v>20.099987099188802</v>
      </c>
      <c r="X5" s="87">
        <v>58.208015381028503</v>
      </c>
      <c r="Y5" s="25">
        <v>372.04152636652998</v>
      </c>
      <c r="Z5" s="25">
        <v>20421.826119953399</v>
      </c>
      <c r="AA5" s="25">
        <v>102.228306316648</v>
      </c>
      <c r="AB5" s="25">
        <v>81.151450970873896</v>
      </c>
      <c r="AC5" s="25">
        <v>15.3310968507943</v>
      </c>
      <c r="AD5" s="25">
        <v>0</v>
      </c>
      <c r="AE5" s="87">
        <v>0</v>
      </c>
      <c r="AF5" s="25">
        <v>91.152777976257497</v>
      </c>
      <c r="AG5" s="25">
        <v>91.152777976257497</v>
      </c>
      <c r="AH5" s="25">
        <v>11600158.8345036</v>
      </c>
      <c r="AI5" s="25">
        <v>0</v>
      </c>
      <c r="AJ5" s="25">
        <v>33.967579235358301</v>
      </c>
      <c r="AK5" s="25">
        <v>7.0545068154658601</v>
      </c>
      <c r="AL5" s="87">
        <v>14.4497610413459</v>
      </c>
      <c r="AM5" s="25">
        <v>22.3187734298611</v>
      </c>
      <c r="AN5" s="25">
        <v>0</v>
      </c>
      <c r="AO5" s="25">
        <v>0</v>
      </c>
      <c r="AP5" s="25">
        <v>6061.4394961245998</v>
      </c>
      <c r="AQ5" s="25">
        <v>0</v>
      </c>
      <c r="AR5" s="87">
        <v>1907.6105746057101</v>
      </c>
      <c r="AS5" s="25">
        <v>868.89558623522203</v>
      </c>
      <c r="AT5" s="25">
        <v>96.543924387894407</v>
      </c>
      <c r="AU5" s="25">
        <v>965.43951062311703</v>
      </c>
      <c r="AV5" s="25">
        <v>0</v>
      </c>
      <c r="AW5" s="25">
        <v>68.795390291372101</v>
      </c>
      <c r="AX5" s="25">
        <v>0.58975397204583402</v>
      </c>
      <c r="AY5" s="25">
        <v>576.04225847529597</v>
      </c>
      <c r="AZ5" s="25">
        <v>0.64872881163599405</v>
      </c>
      <c r="BA5" s="25">
        <v>177.909038115599</v>
      </c>
      <c r="BB5" s="25">
        <v>214.27718904479201</v>
      </c>
      <c r="BC5" s="25">
        <v>0.19658472225179999</v>
      </c>
      <c r="BD5" s="25">
        <v>0</v>
      </c>
      <c r="BE5" s="25">
        <v>138.39555066673199</v>
      </c>
      <c r="BF5" s="25">
        <v>3056.1484869382998</v>
      </c>
      <c r="BG5" s="25">
        <v>1965.7393254332101</v>
      </c>
      <c r="BH5" s="25">
        <v>1090.40916150509</v>
      </c>
      <c r="BI5" s="25">
        <v>1.58447136737931</v>
      </c>
      <c r="BJ5" s="25">
        <v>0</v>
      </c>
      <c r="BK5" s="25">
        <v>46.983720041160197</v>
      </c>
      <c r="BL5" s="25">
        <v>12.8762915039049</v>
      </c>
      <c r="BM5" s="25">
        <v>534.12014283745805</v>
      </c>
      <c r="BN5" s="25">
        <v>35.385228217959899</v>
      </c>
      <c r="BO5" s="25">
        <v>6.8804671151330696</v>
      </c>
      <c r="BP5" s="25">
        <v>763.14117456218901</v>
      </c>
      <c r="BQ5" s="25">
        <v>25.4729093250678</v>
      </c>
      <c r="BR5" s="25">
        <v>0.29487694932455799</v>
      </c>
      <c r="BS5" s="25">
        <v>32.436449041772001</v>
      </c>
      <c r="BT5" s="25">
        <v>1.9658463869662701E-2</v>
      </c>
      <c r="BU5" s="25">
        <v>468.32993508913802</v>
      </c>
      <c r="BV5" s="25">
        <v>58.523898721257801</v>
      </c>
      <c r="BW5" s="25">
        <v>0</v>
      </c>
      <c r="BX5" s="25">
        <v>2.1297441039418601E-2</v>
      </c>
      <c r="BY5" s="25">
        <v>70.141926869584793</v>
      </c>
      <c r="BZ5" s="87">
        <v>0</v>
      </c>
      <c r="CA5" s="25">
        <v>224.47420917421499</v>
      </c>
      <c r="CB5" s="25">
        <v>1769.97703397859</v>
      </c>
      <c r="CC5" s="25">
        <v>51.3342873906753</v>
      </c>
      <c r="CE5" s="54">
        <f t="shared" si="0"/>
        <v>2.8544814885264743E-4</v>
      </c>
      <c r="CF5" s="54">
        <f t="shared" si="1"/>
        <v>2.9707494569100026E-4</v>
      </c>
      <c r="CG5" s="54">
        <f t="shared" si="2"/>
        <v>2.9168457013876563E-4</v>
      </c>
      <c r="CH5" s="54">
        <f t="shared" si="3"/>
        <v>2.4013955410088846E-4</v>
      </c>
      <c r="CI5" s="54">
        <f t="shared" si="4"/>
        <v>2.3213303414758201E-4</v>
      </c>
      <c r="CJ5" s="54">
        <f t="shared" si="5"/>
        <v>2.9452604328316707E-4</v>
      </c>
      <c r="CK5" s="54">
        <f t="shared" si="6"/>
        <v>2.9875851690582889E-4</v>
      </c>
      <c r="CL5" s="94">
        <f t="shared" si="7"/>
        <v>-0.4373233136977438</v>
      </c>
      <c r="CM5" s="94">
        <f t="shared" si="8"/>
        <v>-0.82850577294037731</v>
      </c>
      <c r="CN5" s="94">
        <f t="shared" si="9"/>
        <v>-0.8354555394208979</v>
      </c>
      <c r="CO5" s="54">
        <f t="shared" si="10"/>
        <v>2.8304690375014694E-4</v>
      </c>
      <c r="CP5" s="54">
        <f t="shared" si="11"/>
        <v>2.829051686625625E-4</v>
      </c>
    </row>
    <row r="6" spans="1:94" x14ac:dyDescent="0.25">
      <c r="A6" s="42" t="s">
        <v>4</v>
      </c>
      <c r="B6" s="25">
        <v>32398.441725000001</v>
      </c>
      <c r="C6" s="25">
        <v>2809.7383424</v>
      </c>
      <c r="D6" s="25">
        <v>888.62285299999996</v>
      </c>
      <c r="E6" s="25">
        <v>5426.2318902999996</v>
      </c>
      <c r="F6" s="25">
        <v>3922.2175499</v>
      </c>
      <c r="G6" s="25">
        <v>222.52020757</v>
      </c>
      <c r="H6" s="25">
        <v>2069.0374296999998</v>
      </c>
      <c r="I6" s="76">
        <v>279.74246434000003</v>
      </c>
      <c r="J6" s="76">
        <v>138.12768804000001</v>
      </c>
      <c r="K6" s="76">
        <v>652.86154933</v>
      </c>
      <c r="L6" s="76">
        <v>82.140444639999998</v>
      </c>
      <c r="M6" s="76">
        <v>68.579523199999997</v>
      </c>
      <c r="N6" s="25"/>
      <c r="O6" s="27" t="s">
        <v>4</v>
      </c>
      <c r="P6" s="87">
        <v>0</v>
      </c>
      <c r="Q6" s="25">
        <v>66.083322533572598</v>
      </c>
      <c r="R6" s="87">
        <v>82.209139846371798</v>
      </c>
      <c r="S6" s="25">
        <v>156.21330888036499</v>
      </c>
      <c r="T6" s="25">
        <v>156.21330888036499</v>
      </c>
      <c r="U6" s="25">
        <v>306.56092501889702</v>
      </c>
      <c r="V6" s="87">
        <v>0.14933234064159001</v>
      </c>
      <c r="W6" s="25">
        <v>23.5154287703688</v>
      </c>
      <c r="X6" s="87">
        <v>68.636691264538499</v>
      </c>
      <c r="Y6" s="25">
        <v>435.27649075039102</v>
      </c>
      <c r="Z6" s="25">
        <v>32427.416679239599</v>
      </c>
      <c r="AA6" s="25">
        <v>119.59189168587601</v>
      </c>
      <c r="AB6" s="25">
        <v>94.898373538399497</v>
      </c>
      <c r="AC6" s="25">
        <v>17.9408242493719</v>
      </c>
      <c r="AD6" s="25">
        <v>0</v>
      </c>
      <c r="AE6" s="87">
        <v>0</v>
      </c>
      <c r="AF6" s="25">
        <v>106.68308785700501</v>
      </c>
      <c r="AG6" s="25">
        <v>106.68308785700501</v>
      </c>
      <c r="AH6" s="25">
        <v>13678465.6469504</v>
      </c>
      <c r="AI6" s="25">
        <v>0</v>
      </c>
      <c r="AJ6" s="25">
        <v>39.723727254415898</v>
      </c>
      <c r="AK6" s="25">
        <v>8.2505771517266098</v>
      </c>
      <c r="AL6" s="87">
        <v>16.8944381686178</v>
      </c>
      <c r="AM6" s="25">
        <v>26.107785306810801</v>
      </c>
      <c r="AN6" s="25">
        <v>0</v>
      </c>
      <c r="AO6" s="25">
        <v>0</v>
      </c>
      <c r="AP6" s="25">
        <v>2811.79132705137</v>
      </c>
      <c r="AQ6" s="25">
        <v>0</v>
      </c>
      <c r="AR6" s="87">
        <v>2231.7525065986501</v>
      </c>
      <c r="AS6" s="25">
        <v>800.39735406383397</v>
      </c>
      <c r="AT6" s="25">
        <v>88.932955261539803</v>
      </c>
      <c r="AU6" s="25">
        <v>889.33030932537395</v>
      </c>
      <c r="AV6" s="25">
        <v>0</v>
      </c>
      <c r="AW6" s="25">
        <v>80.464272208811295</v>
      </c>
      <c r="AX6" s="25">
        <v>1.17776430291506</v>
      </c>
      <c r="AY6" s="25">
        <v>674.065969948374</v>
      </c>
      <c r="AZ6" s="25">
        <v>1.2955418308944699</v>
      </c>
      <c r="BA6" s="25">
        <v>355.29215272904599</v>
      </c>
      <c r="BB6" s="25">
        <v>427.92081247342003</v>
      </c>
      <c r="BC6" s="25">
        <v>0.392588724900654</v>
      </c>
      <c r="BD6" s="25">
        <v>0</v>
      </c>
      <c r="BE6" s="25">
        <v>276.38190771419198</v>
      </c>
      <c r="BF6" s="25">
        <v>5431.01092441317</v>
      </c>
      <c r="BG6" s="25">
        <v>3925.6680486258701</v>
      </c>
      <c r="BH6" s="25">
        <v>1505.34287578729</v>
      </c>
      <c r="BI6" s="25">
        <v>3.1642488343061199</v>
      </c>
      <c r="BJ6" s="25">
        <v>0</v>
      </c>
      <c r="BK6" s="25">
        <v>93.828514741315203</v>
      </c>
      <c r="BL6" s="25">
        <v>25.714520162028599</v>
      </c>
      <c r="BM6" s="25">
        <v>1066.66166054476</v>
      </c>
      <c r="BN6" s="25">
        <v>70.665848276812298</v>
      </c>
      <c r="BO6" s="25">
        <v>13.740566320915701</v>
      </c>
      <c r="BP6" s="25">
        <v>1524.02676232521</v>
      </c>
      <c r="BQ6" s="25">
        <v>29.783522865254099</v>
      </c>
      <c r="BR6" s="25">
        <v>0.58888209466095598</v>
      </c>
      <c r="BS6" s="25">
        <v>64.777018677006296</v>
      </c>
      <c r="BT6" s="25">
        <v>3.9258873482145303E-2</v>
      </c>
      <c r="BU6" s="25">
        <v>222.66198235640999</v>
      </c>
      <c r="BV6" s="25">
        <v>68.4936135233296</v>
      </c>
      <c r="BW6" s="25">
        <v>0</v>
      </c>
      <c r="BX6" s="25">
        <v>2.4888476621189901E-2</v>
      </c>
      <c r="BY6" s="25">
        <v>82.066503327014402</v>
      </c>
      <c r="BZ6" s="87">
        <v>0</v>
      </c>
      <c r="CA6" s="25">
        <v>262.69403371543399</v>
      </c>
      <c r="CB6" s="25">
        <v>2070.7766027416601</v>
      </c>
      <c r="CC6" s="25">
        <v>60.066514974397101</v>
      </c>
      <c r="CE6" s="54">
        <f t="shared" si="0"/>
        <v>8.943317239001699E-4</v>
      </c>
      <c r="CF6" s="54">
        <f t="shared" si="1"/>
        <v>7.306675573272146E-4</v>
      </c>
      <c r="CG6" s="54">
        <f t="shared" si="2"/>
        <v>7.961266390860899E-4</v>
      </c>
      <c r="CH6" s="54">
        <f t="shared" si="3"/>
        <v>8.8072795446015575E-4</v>
      </c>
      <c r="CI6" s="54">
        <f t="shared" si="4"/>
        <v>8.7973160131266071E-4</v>
      </c>
      <c r="CJ6" s="54">
        <f t="shared" si="5"/>
        <v>6.3713218659207512E-4</v>
      </c>
      <c r="CK6" s="54">
        <f t="shared" si="6"/>
        <v>8.4057108716125198E-4</v>
      </c>
      <c r="CL6" s="94">
        <f t="shared" si="7"/>
        <v>-0.44158170891601656</v>
      </c>
      <c r="CM6" s="94">
        <f t="shared" si="8"/>
        <v>-0.82975586499674825</v>
      </c>
      <c r="CN6" s="94">
        <f t="shared" si="9"/>
        <v>-0.83659155916520322</v>
      </c>
      <c r="CO6" s="54">
        <f t="shared" si="10"/>
        <v>8.3631403108264937E-4</v>
      </c>
      <c r="CP6" s="54">
        <f t="shared" si="11"/>
        <v>8.3360253718564115E-4</v>
      </c>
    </row>
    <row r="7" spans="1:94" x14ac:dyDescent="0.25">
      <c r="A7" s="42" t="s">
        <v>5</v>
      </c>
      <c r="B7" s="25">
        <v>1864.9356319000001</v>
      </c>
      <c r="C7" s="25">
        <v>230.6537889</v>
      </c>
      <c r="D7" s="25">
        <v>60.095795629999998</v>
      </c>
      <c r="E7" s="25">
        <v>319.44322254999997</v>
      </c>
      <c r="F7" s="25">
        <v>207.43479164999999</v>
      </c>
      <c r="G7" s="25">
        <v>19.351735779999998</v>
      </c>
      <c r="H7" s="25">
        <v>119.88311877</v>
      </c>
      <c r="I7" s="76">
        <v>18.816187790000001</v>
      </c>
      <c r="J7" s="76">
        <v>9.2908189500000002</v>
      </c>
      <c r="K7" s="76">
        <v>43.913124539999998</v>
      </c>
      <c r="L7" s="76">
        <v>5.5249743999999996</v>
      </c>
      <c r="M7" s="76">
        <v>4.6128324000000003</v>
      </c>
      <c r="N7" s="25"/>
      <c r="O7" s="27" t="s">
        <v>5</v>
      </c>
      <c r="P7" s="87">
        <v>0</v>
      </c>
      <c r="Q7" s="25">
        <v>3.8070938950952602</v>
      </c>
      <c r="R7" s="87">
        <v>5.5205081024789804</v>
      </c>
      <c r="S7" s="25">
        <v>8.8417204590538798</v>
      </c>
      <c r="T7" s="25">
        <v>8.8417204590538798</v>
      </c>
      <c r="U7" s="25">
        <v>17.359659828039401</v>
      </c>
      <c r="V7" s="87">
        <v>7.9268249632213905E-3</v>
      </c>
      <c r="W7" s="25">
        <v>1.35827412482768</v>
      </c>
      <c r="X7" s="87">
        <v>4.6090974300597898</v>
      </c>
      <c r="Y7" s="25">
        <v>25.221581874523899</v>
      </c>
      <c r="Z7" s="25">
        <v>1863.82090665079</v>
      </c>
      <c r="AA7" s="25">
        <v>6.8787859009441297</v>
      </c>
      <c r="AB7" s="25">
        <v>5.3028024965492104</v>
      </c>
      <c r="AC7" s="25">
        <v>1.05634102419021</v>
      </c>
      <c r="AD7" s="25">
        <v>0</v>
      </c>
      <c r="AE7" s="87">
        <v>0</v>
      </c>
      <c r="AF7" s="25">
        <v>6.3394188024581499</v>
      </c>
      <c r="AG7" s="25">
        <v>6.3394188024581499</v>
      </c>
      <c r="AH7" s="25">
        <v>918540.68077404203</v>
      </c>
      <c r="AI7" s="25">
        <v>0</v>
      </c>
      <c r="AJ7" s="25">
        <v>2.22798877827345</v>
      </c>
      <c r="AK7" s="25">
        <v>0.46538773170775499</v>
      </c>
      <c r="AL7" s="87">
        <v>0.93074141661760201</v>
      </c>
      <c r="AM7" s="25">
        <v>1.4939696341540001</v>
      </c>
      <c r="AN7" s="25">
        <v>0</v>
      </c>
      <c r="AO7" s="25">
        <v>0</v>
      </c>
      <c r="AP7" s="25">
        <v>230.45084828342601</v>
      </c>
      <c r="AQ7" s="25">
        <v>0</v>
      </c>
      <c r="AR7" s="87">
        <v>128.92343105320299</v>
      </c>
      <c r="AS7" s="25">
        <v>54.042574315051397</v>
      </c>
      <c r="AT7" s="25">
        <v>6.0047536522318996</v>
      </c>
      <c r="AU7" s="25">
        <v>60.047327967283401</v>
      </c>
      <c r="AV7" s="25">
        <v>0</v>
      </c>
      <c r="AW7" s="25">
        <v>4.5602047744396099</v>
      </c>
      <c r="AX7" s="25">
        <v>6.2199160039021803E-2</v>
      </c>
      <c r="AY7" s="25">
        <v>39.546030376825001</v>
      </c>
      <c r="AZ7" s="25">
        <v>6.8418882587344299E-2</v>
      </c>
      <c r="BA7" s="25">
        <v>18.763395007633498</v>
      </c>
      <c r="BB7" s="25">
        <v>22.599003621091601</v>
      </c>
      <c r="BC7" s="25">
        <v>2.07328959363305E-2</v>
      </c>
      <c r="BD7" s="25">
        <v>0</v>
      </c>
      <c r="BE7" s="25">
        <v>14.596056702877499</v>
      </c>
      <c r="BF7" s="25">
        <v>319.20763096755297</v>
      </c>
      <c r="BG7" s="25">
        <v>207.31914416497099</v>
      </c>
      <c r="BH7" s="25">
        <v>111.888486802581</v>
      </c>
      <c r="BI7" s="25">
        <v>0.16710890061012901</v>
      </c>
      <c r="BJ7" s="25">
        <v>0</v>
      </c>
      <c r="BK7" s="25">
        <v>4.95519989858738</v>
      </c>
      <c r="BL7" s="25">
        <v>1.35801530007661</v>
      </c>
      <c r="BM7" s="25">
        <v>56.3316560569233</v>
      </c>
      <c r="BN7" s="25">
        <v>3.7319438703241299</v>
      </c>
      <c r="BO7" s="25">
        <v>0.72565620022376898</v>
      </c>
      <c r="BP7" s="25">
        <v>80.485634462650907</v>
      </c>
      <c r="BQ7" s="25">
        <v>1.64534605182228</v>
      </c>
      <c r="BR7" s="25">
        <v>3.1099700722564801E-2</v>
      </c>
      <c r="BS7" s="25">
        <v>3.4209502141239101</v>
      </c>
      <c r="BT7" s="25">
        <v>2.0732905636667198E-3</v>
      </c>
      <c r="BU7" s="25">
        <v>19.326683293925701</v>
      </c>
      <c r="BV7" s="25">
        <v>4.0650468883090003</v>
      </c>
      <c r="BW7" s="25">
        <v>0</v>
      </c>
      <c r="BX7" s="25">
        <v>1.32120091661127E-3</v>
      </c>
      <c r="BY7" s="25">
        <v>4.7667851284159202</v>
      </c>
      <c r="BZ7" s="87">
        <v>0</v>
      </c>
      <c r="CA7" s="25">
        <v>15.5056416283337</v>
      </c>
      <c r="CB7" s="25">
        <v>119.813776793046</v>
      </c>
      <c r="CC7" s="25">
        <v>3.5103727552759301</v>
      </c>
      <c r="CE7" s="54">
        <f t="shared" si="0"/>
        <v>-5.9772853826295966E-4</v>
      </c>
      <c r="CF7" s="54">
        <f t="shared" si="1"/>
        <v>-8.7984948151867491E-4</v>
      </c>
      <c r="CG7" s="54">
        <f t="shared" si="2"/>
        <v>-8.0650671496229512E-4</v>
      </c>
      <c r="CH7" s="54">
        <f t="shared" si="3"/>
        <v>-7.3750690519071814E-4</v>
      </c>
      <c r="CI7" s="54">
        <f t="shared" si="4"/>
        <v>-5.5751247950792363E-4</v>
      </c>
      <c r="CJ7" s="54">
        <f t="shared" si="5"/>
        <v>-1.2945859926523748E-3</v>
      </c>
      <c r="CK7" s="54">
        <f t="shared" si="6"/>
        <v>-5.7841318832410377E-4</v>
      </c>
      <c r="CL7" s="94">
        <f t="shared" si="7"/>
        <v>-0.53010032862486223</v>
      </c>
      <c r="CM7" s="94">
        <f t="shared" si="8"/>
        <v>-0.85380469341427856</v>
      </c>
      <c r="CN7" s="94">
        <f t="shared" si="9"/>
        <v>-0.85563726405567797</v>
      </c>
      <c r="CO7" s="54">
        <f t="shared" si="10"/>
        <v>-8.0838338744505963E-4</v>
      </c>
      <c r="CP7" s="54">
        <f t="shared" si="11"/>
        <v>-8.0969123010202952E-4</v>
      </c>
    </row>
    <row r="8" spans="1:94" x14ac:dyDescent="0.25">
      <c r="A8" s="42" t="s">
        <v>6</v>
      </c>
      <c r="B8" s="25"/>
      <c r="C8" s="25"/>
      <c r="D8" s="25"/>
      <c r="E8" s="25"/>
      <c r="F8" s="25"/>
      <c r="G8" s="25"/>
      <c r="H8" s="25"/>
      <c r="I8" s="76"/>
      <c r="J8" s="76"/>
      <c r="K8" s="76"/>
      <c r="L8" s="76"/>
      <c r="M8" s="76"/>
      <c r="N8" s="25"/>
      <c r="P8" s="87"/>
      <c r="Q8" s="25"/>
      <c r="R8" s="87"/>
      <c r="CE8" s="54" t="str">
        <f t="shared" si="0"/>
        <v/>
      </c>
      <c r="CF8" s="54" t="str">
        <f t="shared" si="1"/>
        <v/>
      </c>
      <c r="CG8" s="54" t="str">
        <f t="shared" si="2"/>
        <v/>
      </c>
      <c r="CH8" s="54" t="str">
        <f t="shared" si="3"/>
        <v/>
      </c>
      <c r="CI8" s="54" t="str">
        <f t="shared" si="4"/>
        <v/>
      </c>
      <c r="CJ8" s="54" t="str">
        <f t="shared" si="5"/>
        <v/>
      </c>
      <c r="CK8" s="54" t="str">
        <f t="shared" si="6"/>
        <v/>
      </c>
      <c r="CL8" s="94" t="str">
        <f t="shared" si="7"/>
        <v/>
      </c>
      <c r="CM8" s="94" t="str">
        <f t="shared" si="8"/>
        <v/>
      </c>
      <c r="CN8" s="94" t="str">
        <f t="shared" si="9"/>
        <v/>
      </c>
      <c r="CO8" s="54" t="str">
        <f t="shared" si="10"/>
        <v/>
      </c>
      <c r="CP8" s="54" t="str">
        <f t="shared" si="11"/>
        <v/>
      </c>
    </row>
    <row r="9" spans="1:94" x14ac:dyDescent="0.25">
      <c r="A9" s="42" t="s">
        <v>7</v>
      </c>
      <c r="B9" s="25">
        <v>75.399251199999995</v>
      </c>
      <c r="C9" s="25">
        <v>15.895730260000001</v>
      </c>
      <c r="D9" s="25">
        <v>3.2583107899999999</v>
      </c>
      <c r="E9" s="25">
        <v>13.55164001</v>
      </c>
      <c r="F9" s="25">
        <v>7.2878931299999996</v>
      </c>
      <c r="G9" s="25">
        <v>1.57535855</v>
      </c>
      <c r="H9" s="25">
        <v>5.3386862600000002</v>
      </c>
      <c r="I9" s="76">
        <v>0.94394281000000002</v>
      </c>
      <c r="J9" s="76">
        <v>0.46608810000000001</v>
      </c>
      <c r="K9" s="76">
        <v>2.2029690199999998</v>
      </c>
      <c r="L9" s="76">
        <v>0.27716879999999999</v>
      </c>
      <c r="M9" s="76">
        <v>0.2314098</v>
      </c>
      <c r="N9" s="25"/>
      <c r="O9" s="27" t="s">
        <v>7</v>
      </c>
      <c r="P9" s="87">
        <v>0</v>
      </c>
      <c r="Q9" s="25">
        <v>0.16998033174435201</v>
      </c>
      <c r="R9" s="87">
        <v>0.27716888175355597</v>
      </c>
      <c r="S9" s="25">
        <v>0.39808684344053302</v>
      </c>
      <c r="T9" s="25">
        <v>0.39808684344053302</v>
      </c>
      <c r="U9" s="25">
        <v>0.78141215380545304</v>
      </c>
      <c r="V9" s="87">
        <v>3.6813071783594302E-4</v>
      </c>
      <c r="W9" s="25">
        <v>6.0569986426230502E-2</v>
      </c>
      <c r="X9" s="87">
        <v>0.231408680730744</v>
      </c>
      <c r="Y9" s="25">
        <v>1.12305724009986</v>
      </c>
      <c r="Z9" s="25">
        <v>75.399237421253602</v>
      </c>
      <c r="AA9" s="25">
        <v>0.30736107250450501</v>
      </c>
      <c r="AB9" s="25">
        <v>0.24021540857157</v>
      </c>
      <c r="AC9" s="25">
        <v>4.6685701277798898E-2</v>
      </c>
      <c r="AD9" s="25">
        <v>0</v>
      </c>
      <c r="AE9" s="87">
        <v>0</v>
      </c>
      <c r="AF9" s="25">
        <v>0.27898335434558502</v>
      </c>
      <c r="AG9" s="25">
        <v>0.27898335434558502</v>
      </c>
      <c r="AH9" s="25">
        <v>46117.164812028401</v>
      </c>
      <c r="AI9" s="25">
        <v>0</v>
      </c>
      <c r="AJ9" s="25">
        <v>0.10074722645877</v>
      </c>
      <c r="AK9" s="25">
        <v>2.09874184671263E-2</v>
      </c>
      <c r="AL9" s="87">
        <v>4.2450636496954797E-2</v>
      </c>
      <c r="AM9" s="25">
        <v>6.6916047639676499E-2</v>
      </c>
      <c r="AN9" s="25">
        <v>0</v>
      </c>
      <c r="AO9" s="25">
        <v>0</v>
      </c>
      <c r="AP9" s="25">
        <v>15.895729426743101</v>
      </c>
      <c r="AQ9" s="25">
        <v>0</v>
      </c>
      <c r="AR9" s="87">
        <v>5.7488696351901698</v>
      </c>
      <c r="AS9" s="25">
        <v>2.9324845979596201</v>
      </c>
      <c r="AT9" s="25">
        <v>0.325830810694621</v>
      </c>
      <c r="AU9" s="25">
        <v>3.2583154086542399</v>
      </c>
      <c r="AV9" s="25">
        <v>0</v>
      </c>
      <c r="AW9" s="25">
        <v>0.20519306133809501</v>
      </c>
      <c r="AX9" s="25">
        <v>2.1863832625098499E-3</v>
      </c>
      <c r="AY9" s="25">
        <v>1.7506907984589599</v>
      </c>
      <c r="AZ9" s="25">
        <v>2.40499942128672E-3</v>
      </c>
      <c r="BA9" s="25">
        <v>0.65955422543362097</v>
      </c>
      <c r="BB9" s="25">
        <v>0.79437997762308599</v>
      </c>
      <c r="BC9" s="25">
        <v>7.2878266285266997E-4</v>
      </c>
      <c r="BD9" s="25">
        <v>0</v>
      </c>
      <c r="BE9" s="25">
        <v>0.51306762126798799</v>
      </c>
      <c r="BF9" s="25">
        <v>13.551241703731799</v>
      </c>
      <c r="BG9" s="25">
        <v>7.2874968225885501</v>
      </c>
      <c r="BH9" s="25">
        <v>6.2637448811433103</v>
      </c>
      <c r="BI9" s="25">
        <v>5.8739816024294903E-3</v>
      </c>
      <c r="BJ9" s="25">
        <v>0</v>
      </c>
      <c r="BK9" s="25">
        <v>0.174180525471651</v>
      </c>
      <c r="BL9" s="25">
        <v>4.7735742985168403E-2</v>
      </c>
      <c r="BM9" s="25">
        <v>1.98011971097405</v>
      </c>
      <c r="BN9" s="25">
        <v>0.131182173426588</v>
      </c>
      <c r="BO9" s="25">
        <v>2.55075546884042E-2</v>
      </c>
      <c r="BP9" s="25">
        <v>2.8291592122885598</v>
      </c>
      <c r="BQ9" s="25">
        <v>7.4944481249579697E-2</v>
      </c>
      <c r="BR9" s="25">
        <v>1.0931813246471201E-3</v>
      </c>
      <c r="BS9" s="25">
        <v>0.120249871856346</v>
      </c>
      <c r="BT9" s="25">
        <v>7.28782993545969E-5</v>
      </c>
      <c r="BU9" s="25">
        <v>1.57537645353483</v>
      </c>
      <c r="BV9" s="25">
        <v>0.17899365338448001</v>
      </c>
      <c r="BW9" s="25">
        <v>0</v>
      </c>
      <c r="BX9" s="25">
        <v>6.1357672567337397E-5</v>
      </c>
      <c r="BY9" s="25">
        <v>0.21201319585376699</v>
      </c>
      <c r="BZ9" s="87">
        <v>0</v>
      </c>
      <c r="CA9" s="25">
        <v>0.68449779513550102</v>
      </c>
      <c r="CB9" s="25">
        <v>5.3386849429829599</v>
      </c>
      <c r="CC9" s="25">
        <v>0.155684126136896</v>
      </c>
      <c r="CE9" s="54">
        <f t="shared" si="0"/>
        <v>-1.8274380943381616E-7</v>
      </c>
      <c r="CF9" s="54">
        <f t="shared" si="1"/>
        <v>-5.2420171095910381E-8</v>
      </c>
      <c r="CG9" s="54">
        <f t="shared" si="2"/>
        <v>1.4174995995246299E-6</v>
      </c>
      <c r="CH9" s="54">
        <f t="shared" si="3"/>
        <v>-2.9391739147939395E-5</v>
      </c>
      <c r="CI9" s="54">
        <f t="shared" si="4"/>
        <v>-5.4378872519151534E-5</v>
      </c>
      <c r="CJ9" s="54">
        <f t="shared" si="5"/>
        <v>1.136473651030072E-5</v>
      </c>
      <c r="CK9" s="54">
        <f t="shared" si="6"/>
        <v>-2.4669309567449339E-7</v>
      </c>
      <c r="CL9" s="94">
        <f t="shared" si="7"/>
        <v>-0.57827228596557345</v>
      </c>
      <c r="CM9" s="94">
        <f t="shared" si="8"/>
        <v>-0.87004605690162329</v>
      </c>
      <c r="CN9" s="94">
        <f t="shared" si="9"/>
        <v>-0.87336029158250028</v>
      </c>
      <c r="CO9" s="54">
        <f t="shared" si="10"/>
        <v>2.9495944702470699E-7</v>
      </c>
      <c r="CP9" s="54">
        <f t="shared" si="11"/>
        <v>-4.8367409504707872E-6</v>
      </c>
    </row>
    <row r="10" spans="1:94" x14ac:dyDescent="0.25">
      <c r="A10" s="42" t="s">
        <v>8</v>
      </c>
      <c r="B10" s="25"/>
      <c r="C10" s="25"/>
      <c r="D10" s="25"/>
      <c r="E10" s="25"/>
      <c r="F10" s="25"/>
      <c r="G10" s="25"/>
      <c r="H10" s="25"/>
      <c r="I10" s="76"/>
      <c r="J10" s="76"/>
      <c r="K10" s="76"/>
      <c r="L10" s="76"/>
      <c r="M10" s="76"/>
      <c r="N10" s="25"/>
      <c r="P10" s="87"/>
      <c r="Q10" s="25"/>
      <c r="R10" s="87"/>
      <c r="CE10" s="54" t="str">
        <f t="shared" si="0"/>
        <v/>
      </c>
      <c r="CF10" s="54" t="str">
        <f t="shared" si="1"/>
        <v/>
      </c>
      <c r="CG10" s="54" t="str">
        <f t="shared" si="2"/>
        <v/>
      </c>
      <c r="CH10" s="54" t="str">
        <f t="shared" si="3"/>
        <v/>
      </c>
      <c r="CI10" s="54" t="str">
        <f t="shared" si="4"/>
        <v/>
      </c>
      <c r="CJ10" s="54" t="str">
        <f t="shared" si="5"/>
        <v/>
      </c>
      <c r="CK10" s="54" t="str">
        <f t="shared" si="6"/>
        <v/>
      </c>
      <c r="CL10" s="94" t="str">
        <f t="shared" si="7"/>
        <v/>
      </c>
      <c r="CM10" s="94" t="str">
        <f t="shared" si="8"/>
        <v/>
      </c>
      <c r="CN10" s="94" t="str">
        <f t="shared" si="9"/>
        <v/>
      </c>
      <c r="CO10" s="54" t="str">
        <f t="shared" si="10"/>
        <v/>
      </c>
      <c r="CP10" s="54" t="str">
        <f t="shared" si="11"/>
        <v/>
      </c>
    </row>
    <row r="11" spans="1:94" x14ac:dyDescent="0.25">
      <c r="A11" s="42" t="s">
        <v>9</v>
      </c>
      <c r="B11" s="25">
        <v>27870.869849999999</v>
      </c>
      <c r="C11" s="25">
        <v>8147.6753348000002</v>
      </c>
      <c r="D11" s="25">
        <v>1288.1192163000001</v>
      </c>
      <c r="E11" s="25">
        <v>2951.2276894000001</v>
      </c>
      <c r="F11" s="25">
        <v>2391.5238822000001</v>
      </c>
      <c r="G11" s="25">
        <v>648.86819845000002</v>
      </c>
      <c r="H11" s="25">
        <v>590.60969368999997</v>
      </c>
      <c r="I11" s="76">
        <v>320.70456243000001</v>
      </c>
      <c r="J11" s="76">
        <v>158.35342789000001</v>
      </c>
      <c r="K11" s="76">
        <v>748.45870864999995</v>
      </c>
      <c r="L11" s="76">
        <v>94.168091660000002</v>
      </c>
      <c r="M11" s="76">
        <v>78.621472960000006</v>
      </c>
      <c r="N11" s="25"/>
      <c r="O11" s="27" t="s">
        <v>9</v>
      </c>
      <c r="P11" s="87">
        <v>0</v>
      </c>
      <c r="Q11" s="25">
        <v>18.377566251327199</v>
      </c>
      <c r="R11" s="87">
        <v>94.144240783982696</v>
      </c>
      <c r="S11" s="25">
        <v>43.8775900226887</v>
      </c>
      <c r="T11" s="25">
        <v>43.8775900226887</v>
      </c>
      <c r="U11" s="25">
        <v>85.651316975130499</v>
      </c>
      <c r="V11" s="87">
        <v>4.23275381016203E-2</v>
      </c>
      <c r="W11" s="25">
        <v>7.13819477800521</v>
      </c>
      <c r="X11" s="87">
        <v>78.601648005588203</v>
      </c>
      <c r="Y11" s="25">
        <v>125.636899601466</v>
      </c>
      <c r="Z11" s="25">
        <v>27864.006239296199</v>
      </c>
      <c r="AA11" s="25">
        <v>37.220114844138699</v>
      </c>
      <c r="AB11" s="25">
        <v>28.5583401475694</v>
      </c>
      <c r="AC11" s="25">
        <v>5.5234509125607696</v>
      </c>
      <c r="AD11" s="25">
        <v>0</v>
      </c>
      <c r="AE11" s="87">
        <v>0</v>
      </c>
      <c r="AF11" s="25">
        <v>30.2718878352606</v>
      </c>
      <c r="AG11" s="25">
        <v>30.2718878352606</v>
      </c>
      <c r="AH11" s="25">
        <v>15664343.6956563</v>
      </c>
      <c r="AI11" s="25">
        <v>0</v>
      </c>
      <c r="AJ11" s="25">
        <v>11.525493700604899</v>
      </c>
      <c r="AK11" s="25">
        <v>2.6999879919250902</v>
      </c>
      <c r="AL11" s="87">
        <v>4.7560121835256899</v>
      </c>
      <c r="AM11" s="25">
        <v>7.27247761248878</v>
      </c>
      <c r="AN11" s="25">
        <v>0</v>
      </c>
      <c r="AO11" s="25">
        <v>2.67581896946576E-2</v>
      </c>
      <c r="AP11" s="25">
        <v>8145.4341870223798</v>
      </c>
      <c r="AQ11" s="25">
        <v>0</v>
      </c>
      <c r="AR11" s="87">
        <v>637.472269811449</v>
      </c>
      <c r="AS11" s="25">
        <v>1159.0084552414301</v>
      </c>
      <c r="AT11" s="25">
        <v>128.77853622207101</v>
      </c>
      <c r="AU11" s="25">
        <v>1287.7869914635</v>
      </c>
      <c r="AV11" s="25">
        <v>1.4741153856875901E-5</v>
      </c>
      <c r="AW11" s="25">
        <v>23.014514723699499</v>
      </c>
      <c r="AX11" s="25">
        <v>0.27478780020017901</v>
      </c>
      <c r="AY11" s="25">
        <v>191.241241795229</v>
      </c>
      <c r="AZ11" s="25">
        <v>0.30226619496023399</v>
      </c>
      <c r="BA11" s="25">
        <v>400.168907571994</v>
      </c>
      <c r="BB11" s="25">
        <v>521.24996483671998</v>
      </c>
      <c r="BC11" s="25">
        <v>9.1595947103512501E-2</v>
      </c>
      <c r="BD11" s="25">
        <v>0</v>
      </c>
      <c r="BE11" s="25">
        <v>328.51019972199703</v>
      </c>
      <c r="BF11" s="25">
        <v>2950.4373091351199</v>
      </c>
      <c r="BG11" s="25">
        <v>2390.8338131822602</v>
      </c>
      <c r="BH11" s="25">
        <v>559.60349595286505</v>
      </c>
      <c r="BI11" s="25">
        <v>3.2173180743729199</v>
      </c>
      <c r="BJ11" s="25">
        <v>0</v>
      </c>
      <c r="BK11" s="25">
        <v>78.531775460132096</v>
      </c>
      <c r="BL11" s="25">
        <v>8.4785796318281204</v>
      </c>
      <c r="BM11" s="25">
        <v>383.23940348760101</v>
      </c>
      <c r="BN11" s="25">
        <v>48.642477532476697</v>
      </c>
      <c r="BO11" s="25">
        <v>5.6849182087446302</v>
      </c>
      <c r="BP11" s="25">
        <v>547.62140249232402</v>
      </c>
      <c r="BQ11" s="25">
        <v>9.8619136799768299</v>
      </c>
      <c r="BR11" s="25">
        <v>0.13739447153888101</v>
      </c>
      <c r="BS11" s="25">
        <v>64.673662149285903</v>
      </c>
      <c r="BT11" s="25">
        <v>9.1596009825008103E-3</v>
      </c>
      <c r="BU11" s="25">
        <v>648.69352353753595</v>
      </c>
      <c r="BV11" s="25">
        <v>21.343751013404098</v>
      </c>
      <c r="BW11" s="25">
        <v>0</v>
      </c>
      <c r="BX11" s="25">
        <v>7.0543333856523498E-3</v>
      </c>
      <c r="BY11" s="25">
        <v>24.242199976445299</v>
      </c>
      <c r="BZ11" s="87">
        <v>0</v>
      </c>
      <c r="CA11" s="25">
        <v>72.778699225146894</v>
      </c>
      <c r="CB11" s="25">
        <v>590.537353757392</v>
      </c>
      <c r="CC11" s="25">
        <v>16.6523186064172</v>
      </c>
      <c r="CE11" s="54">
        <f t="shared" si="0"/>
        <v>-2.4626467493622475E-4</v>
      </c>
      <c r="CF11" s="54">
        <f t="shared" si="1"/>
        <v>-2.7506591580154556E-4</v>
      </c>
      <c r="CG11" s="54">
        <f t="shared" si="2"/>
        <v>-2.5791466527011529E-4</v>
      </c>
      <c r="CH11" s="54">
        <f t="shared" si="3"/>
        <v>-2.6781405844051616E-4</v>
      </c>
      <c r="CI11" s="54">
        <f t="shared" si="4"/>
        <v>-2.8854782629438361E-4</v>
      </c>
      <c r="CJ11" s="54">
        <f t="shared" si="5"/>
        <v>-2.6919937343412593E-4</v>
      </c>
      <c r="CK11" s="54">
        <f t="shared" si="6"/>
        <v>-1.2248348339156151E-4</v>
      </c>
      <c r="CL11" s="94">
        <f t="shared" si="7"/>
        <v>-0.86318376735826496</v>
      </c>
      <c r="CM11" s="94">
        <f t="shared" si="8"/>
        <v>-0.95492238549478226</v>
      </c>
      <c r="CN11" s="94">
        <f t="shared" si="9"/>
        <v>-0.95955436487623713</v>
      </c>
      <c r="CO11" s="54">
        <f t="shared" si="10"/>
        <v>-2.5327980632145879E-4</v>
      </c>
      <c r="CP11" s="54">
        <f t="shared" si="11"/>
        <v>-2.5215699560715484E-4</v>
      </c>
    </row>
    <row r="12" spans="1:94" x14ac:dyDescent="0.25">
      <c r="A12" s="42" t="s">
        <v>10</v>
      </c>
      <c r="B12" s="25">
        <v>21660.003991000001</v>
      </c>
      <c r="C12" s="25">
        <v>4104.6731069999996</v>
      </c>
      <c r="D12" s="25">
        <v>759.81525099999999</v>
      </c>
      <c r="E12" s="25">
        <v>3364.1428999999998</v>
      </c>
      <c r="F12" s="25">
        <v>2315.6867040000002</v>
      </c>
      <c r="G12" s="25">
        <v>269.85085800000002</v>
      </c>
      <c r="H12" s="25">
        <v>1490.8994319999999</v>
      </c>
      <c r="I12" s="76">
        <v>205.32905</v>
      </c>
      <c r="J12" s="76">
        <v>101.384636</v>
      </c>
      <c r="K12" s="76">
        <v>479.19584099999997</v>
      </c>
      <c r="L12" s="76"/>
      <c r="M12" s="76">
        <v>50.336860000000001</v>
      </c>
      <c r="N12" s="25"/>
      <c r="O12" s="27" t="s">
        <v>10</v>
      </c>
      <c r="P12" s="87">
        <v>0</v>
      </c>
      <c r="Q12" s="25">
        <v>47.5939396435055</v>
      </c>
      <c r="R12" s="87">
        <v>0</v>
      </c>
      <c r="S12" s="25">
        <v>113.034488207498</v>
      </c>
      <c r="T12" s="25">
        <v>113.034488207498</v>
      </c>
      <c r="U12" s="25">
        <v>221.796017238876</v>
      </c>
      <c r="V12" s="87">
        <v>0.109807766026603</v>
      </c>
      <c r="W12" s="25">
        <v>16.924206177211701</v>
      </c>
      <c r="X12" s="87">
        <v>50.295566835604298</v>
      </c>
      <c r="Y12" s="25">
        <v>313.00692618435102</v>
      </c>
      <c r="Z12" s="25">
        <v>21642.373845951999</v>
      </c>
      <c r="AA12" s="25">
        <v>86.168017333652998</v>
      </c>
      <c r="AB12" s="25">
        <v>68.896070966552003</v>
      </c>
      <c r="AC12" s="25">
        <v>12.8451769962125</v>
      </c>
      <c r="AD12" s="25">
        <v>0</v>
      </c>
      <c r="AE12" s="87">
        <v>0</v>
      </c>
      <c r="AF12" s="25">
        <v>76.188670886740397</v>
      </c>
      <c r="AG12" s="25">
        <v>76.188670886740397</v>
      </c>
      <c r="AH12" s="25">
        <v>2.8642633416557799</v>
      </c>
      <c r="AI12" s="25">
        <v>0</v>
      </c>
      <c r="AJ12" s="25">
        <v>28.811611247956002</v>
      </c>
      <c r="AK12" s="25">
        <v>5.9753411176967202</v>
      </c>
      <c r="AL12" s="87">
        <v>12.3096851693105</v>
      </c>
      <c r="AM12" s="25">
        <v>18.836949295731301</v>
      </c>
      <c r="AN12" s="25">
        <v>0</v>
      </c>
      <c r="AO12" s="25">
        <v>0</v>
      </c>
      <c r="AP12" s="25">
        <v>4101.2519552384501</v>
      </c>
      <c r="AQ12" s="25">
        <v>0</v>
      </c>
      <c r="AR12" s="87">
        <v>1606.1617769363399</v>
      </c>
      <c r="AS12" s="25">
        <v>683.27101818680796</v>
      </c>
      <c r="AT12" s="25">
        <v>75.918992224298194</v>
      </c>
      <c r="AU12" s="25">
        <v>759.19001041110698</v>
      </c>
      <c r="AV12" s="25">
        <v>0</v>
      </c>
      <c r="AW12" s="25">
        <v>58.203221953317097</v>
      </c>
      <c r="AX12" s="25">
        <v>0.694143265596323</v>
      </c>
      <c r="AY12" s="25">
        <v>483.08966947183598</v>
      </c>
      <c r="AZ12" s="25">
        <v>0.76355776462353298</v>
      </c>
      <c r="BA12" s="25">
        <v>209.399925671169</v>
      </c>
      <c r="BB12" s="25">
        <v>252.20542503237999</v>
      </c>
      <c r="BC12" s="25">
        <v>0.23138116995982</v>
      </c>
      <c r="BD12" s="25">
        <v>0</v>
      </c>
      <c r="BE12" s="25">
        <v>162.89230327882399</v>
      </c>
      <c r="BF12" s="25">
        <v>3361.2895622504998</v>
      </c>
      <c r="BG12" s="25">
        <v>2313.6862902166799</v>
      </c>
      <c r="BH12" s="25">
        <v>1047.6032720338101</v>
      </c>
      <c r="BI12" s="25">
        <v>1.8649319152102299</v>
      </c>
      <c r="BJ12" s="25">
        <v>0</v>
      </c>
      <c r="BK12" s="25">
        <v>55.300093739094002</v>
      </c>
      <c r="BL12" s="25">
        <v>15.155461570242</v>
      </c>
      <c r="BM12" s="25">
        <v>628.66250634655501</v>
      </c>
      <c r="BN12" s="25">
        <v>41.648601130640401</v>
      </c>
      <c r="BO12" s="25">
        <v>8.0983373632720994</v>
      </c>
      <c r="BP12" s="25">
        <v>898.221529346274</v>
      </c>
      <c r="BQ12" s="25">
        <v>21.685942580711899</v>
      </c>
      <c r="BR12" s="25">
        <v>0.34707187225317798</v>
      </c>
      <c r="BS12" s="25">
        <v>38.177882629893503</v>
      </c>
      <c r="BT12" s="25">
        <v>2.3138120699747002E-2</v>
      </c>
      <c r="BU12" s="25">
        <v>269.62697883761302</v>
      </c>
      <c r="BV12" s="25">
        <v>48.932256013414097</v>
      </c>
      <c r="BW12" s="25">
        <v>0</v>
      </c>
      <c r="BX12" s="25">
        <v>1.8301498491916399E-2</v>
      </c>
      <c r="BY12" s="25">
        <v>58.975403215710301</v>
      </c>
      <c r="BZ12" s="87">
        <v>0</v>
      </c>
      <c r="CA12" s="25">
        <v>187.95374047289101</v>
      </c>
      <c r="CB12" s="25">
        <v>1489.67654097014</v>
      </c>
      <c r="CC12" s="25">
        <v>43.093907338113297</v>
      </c>
      <c r="CE12" s="54">
        <f t="shared" si="0"/>
        <v>-8.1394929822394522E-4</v>
      </c>
      <c r="CF12" s="54">
        <f t="shared" si="1"/>
        <v>-8.3347727635487963E-4</v>
      </c>
      <c r="CG12" s="54">
        <f t="shared" si="2"/>
        <v>-8.2288502115497424E-4</v>
      </c>
      <c r="CH12" s="54">
        <f t="shared" si="3"/>
        <v>-8.4816187490134338E-4</v>
      </c>
      <c r="CI12" s="54">
        <f t="shared" si="4"/>
        <v>-8.6385337872555952E-4</v>
      </c>
      <c r="CJ12" s="54">
        <f t="shared" si="5"/>
        <v>-8.2964035781199139E-4</v>
      </c>
      <c r="CK12" s="54">
        <f t="shared" si="6"/>
        <v>-8.2023710225678445E-4</v>
      </c>
      <c r="CL12" s="94">
        <f t="shared" si="7"/>
        <v>-0.44949587889537307</v>
      </c>
      <c r="CM12" s="94">
        <f t="shared" si="8"/>
        <v>-0.83306932051113047</v>
      </c>
      <c r="CN12" s="94">
        <f t="shared" si="9"/>
        <v>-0.84100723677453537</v>
      </c>
      <c r="CO12" s="54" t="str">
        <f t="shared" si="10"/>
        <v/>
      </c>
      <c r="CP12" s="54">
        <f t="shared" si="11"/>
        <v>-8.2033651673353765E-4</v>
      </c>
    </row>
    <row r="13" spans="1:94" x14ac:dyDescent="0.25">
      <c r="A13" s="42" t="s">
        <v>12</v>
      </c>
      <c r="B13" s="25">
        <v>8421.3458143999997</v>
      </c>
      <c r="C13" s="25">
        <v>1302.9345011</v>
      </c>
      <c r="D13" s="25">
        <v>267.43583752000001</v>
      </c>
      <c r="E13" s="25">
        <v>1312.5633163</v>
      </c>
      <c r="F13" s="25">
        <v>899.49079338000001</v>
      </c>
      <c r="G13" s="25">
        <v>56.435461289999999</v>
      </c>
      <c r="H13" s="25">
        <v>543.33484085999999</v>
      </c>
      <c r="I13" s="76">
        <v>83.82966313</v>
      </c>
      <c r="J13" s="76">
        <v>41.392348230000003</v>
      </c>
      <c r="K13" s="76">
        <v>195.64124416999999</v>
      </c>
      <c r="L13" s="76">
        <v>24.61480315</v>
      </c>
      <c r="M13" s="76">
        <v>20.551039809999999</v>
      </c>
      <c r="N13" s="25"/>
      <c r="O13" s="27" t="s">
        <v>12</v>
      </c>
      <c r="P13" s="87">
        <v>0</v>
      </c>
      <c r="Q13" s="25">
        <v>17.0308926098146</v>
      </c>
      <c r="R13" s="87">
        <v>0</v>
      </c>
      <c r="S13" s="25">
        <v>37.252669362762198</v>
      </c>
      <c r="T13" s="25">
        <v>37.252669362762198</v>
      </c>
      <c r="U13" s="25">
        <v>73.262337441723503</v>
      </c>
      <c r="V13" s="87">
        <v>2.56121115070654E-2</v>
      </c>
      <c r="W13" s="25">
        <v>6.1277907585987998</v>
      </c>
      <c r="X13" s="87">
        <v>0</v>
      </c>
      <c r="Y13" s="25">
        <v>114.939812737214</v>
      </c>
      <c r="Z13" s="25">
        <v>8423.7757468212094</v>
      </c>
      <c r="AA13" s="25">
        <v>30.612526676995898</v>
      </c>
      <c r="AB13" s="25">
        <v>21.3267768649544</v>
      </c>
      <c r="AC13" s="25">
        <v>5.0570612481191803</v>
      </c>
      <c r="AD13" s="25">
        <v>0</v>
      </c>
      <c r="AE13" s="87">
        <v>0</v>
      </c>
      <c r="AF13" s="25">
        <v>31.175076056506601</v>
      </c>
      <c r="AG13" s="25">
        <v>31.175076056506601</v>
      </c>
      <c r="AH13" s="25">
        <v>2048444.4883676399</v>
      </c>
      <c r="AI13" s="25">
        <v>0</v>
      </c>
      <c r="AJ13" s="25">
        <v>9.08516171679425</v>
      </c>
      <c r="AK13" s="25">
        <v>1.93714565646617</v>
      </c>
      <c r="AL13" s="87">
        <v>3.5436242665847901</v>
      </c>
      <c r="AM13" s="25">
        <v>6.5357301188886501</v>
      </c>
      <c r="AN13" s="25">
        <v>0</v>
      </c>
      <c r="AO13" s="25">
        <v>0</v>
      </c>
      <c r="AP13" s="25">
        <v>1303.29896861059</v>
      </c>
      <c r="AQ13" s="25">
        <v>0</v>
      </c>
      <c r="AR13" s="87">
        <v>581.84299013982798</v>
      </c>
      <c r="AS13" s="25">
        <v>240.76835346087</v>
      </c>
      <c r="AT13" s="25">
        <v>26.7520540002314</v>
      </c>
      <c r="AU13" s="25">
        <v>267.52040746110202</v>
      </c>
      <c r="AV13" s="25">
        <v>0</v>
      </c>
      <c r="AW13" s="25">
        <v>19.3014074035395</v>
      </c>
      <c r="AX13" s="25">
        <v>0.26992451407375501</v>
      </c>
      <c r="AY13" s="25">
        <v>187.29021597655299</v>
      </c>
      <c r="AZ13" s="25">
        <v>0.296916631888754</v>
      </c>
      <c r="BA13" s="25">
        <v>81.427124836720196</v>
      </c>
      <c r="BB13" s="25">
        <v>98.072445679767597</v>
      </c>
      <c r="BC13" s="25">
        <v>8.9974681779350404E-2</v>
      </c>
      <c r="BD13" s="25">
        <v>0</v>
      </c>
      <c r="BE13" s="25">
        <v>63.342201009716803</v>
      </c>
      <c r="BF13" s="25">
        <v>1312.95039224426</v>
      </c>
      <c r="BG13" s="25">
        <v>899.69865057084098</v>
      </c>
      <c r="BH13" s="25">
        <v>413.251741673418</v>
      </c>
      <c r="BI13" s="25">
        <v>0.72519592607902394</v>
      </c>
      <c r="BJ13" s="25">
        <v>0</v>
      </c>
      <c r="BK13" s="25">
        <v>21.5039604854577</v>
      </c>
      <c r="BL13" s="25">
        <v>5.89334508925963</v>
      </c>
      <c r="BM13" s="25">
        <v>244.46132610217299</v>
      </c>
      <c r="BN13" s="25">
        <v>16.195451826253699</v>
      </c>
      <c r="BO13" s="25">
        <v>3.1491162483947499</v>
      </c>
      <c r="BP13" s="25">
        <v>349.28187893318301</v>
      </c>
      <c r="BQ13" s="25">
        <v>6.3332482184021899</v>
      </c>
      <c r="BR13" s="25">
        <v>0.134962055810005</v>
      </c>
      <c r="BS13" s="25">
        <v>14.845829081168599</v>
      </c>
      <c r="BT13" s="25">
        <v>8.9974691148993792E-3</v>
      </c>
      <c r="BU13" s="25">
        <v>56.466163559582597</v>
      </c>
      <c r="BV13" s="25">
        <v>19.9194511279719</v>
      </c>
      <c r="BW13" s="25">
        <v>0</v>
      </c>
      <c r="BX13" s="25">
        <v>4.2687669038269302E-3</v>
      </c>
      <c r="BY13" s="25">
        <v>21.890102194505801</v>
      </c>
      <c r="BZ13" s="87">
        <v>0</v>
      </c>
      <c r="CA13" s="25">
        <v>74.779868005026501</v>
      </c>
      <c r="CB13" s="25">
        <v>543.48460619388504</v>
      </c>
      <c r="CC13" s="25">
        <v>16.430845928276401</v>
      </c>
      <c r="CE13" s="54">
        <f t="shared" si="0"/>
        <v>2.8854442921162339E-4</v>
      </c>
      <c r="CF13" s="54">
        <f t="shared" si="1"/>
        <v>2.7972819069744029E-4</v>
      </c>
      <c r="CG13" s="54">
        <f t="shared" si="2"/>
        <v>3.1622516221556601E-4</v>
      </c>
      <c r="CH13" s="54">
        <f t="shared" si="3"/>
        <v>2.9490077884481607E-4</v>
      </c>
      <c r="CI13" s="54">
        <f t="shared" si="4"/>
        <v>2.3108317769424564E-4</v>
      </c>
      <c r="CJ13" s="54">
        <f t="shared" si="5"/>
        <v>5.4402442862707767E-4</v>
      </c>
      <c r="CK13" s="54">
        <f t="shared" si="6"/>
        <v>2.75640954016506E-4</v>
      </c>
      <c r="CL13" s="94">
        <f t="shared" si="7"/>
        <v>-0.55561470758874321</v>
      </c>
      <c r="CM13" s="94">
        <f t="shared" si="8"/>
        <v>-0.85195836862047003</v>
      </c>
      <c r="CN13" s="94">
        <f t="shared" si="9"/>
        <v>-0.84065182068962196</v>
      </c>
      <c r="CO13" s="54" t="str">
        <f t="shared" si="10"/>
        <v/>
      </c>
      <c r="CP13" s="54" t="str">
        <f t="shared" si="11"/>
        <v/>
      </c>
    </row>
    <row r="14" spans="1:94" x14ac:dyDescent="0.25">
      <c r="A14" s="42" t="s">
        <v>13</v>
      </c>
      <c r="B14" s="25">
        <v>212.53970659999999</v>
      </c>
      <c r="C14" s="25">
        <v>44.855753129999997</v>
      </c>
      <c r="D14" s="25">
        <v>7.7140577500000003</v>
      </c>
      <c r="E14" s="25">
        <v>31.699955259999999</v>
      </c>
      <c r="F14" s="25">
        <v>21.456444579999999</v>
      </c>
      <c r="G14" s="25">
        <v>2.1146629300000002</v>
      </c>
      <c r="H14" s="25">
        <v>14.91681488</v>
      </c>
      <c r="I14" s="76">
        <v>2.24505913</v>
      </c>
      <c r="J14" s="76">
        <v>1.1085367500000001</v>
      </c>
      <c r="K14" s="76">
        <v>5.2395075699999998</v>
      </c>
      <c r="L14" s="76">
        <v>0.65921399999999997</v>
      </c>
      <c r="M14" s="76">
        <v>0.55038149999999997</v>
      </c>
      <c r="N14" s="25"/>
      <c r="O14" s="27" t="s">
        <v>13</v>
      </c>
      <c r="P14" s="87">
        <v>0</v>
      </c>
      <c r="Q14" s="25">
        <v>0.46057997525532202</v>
      </c>
      <c r="R14" s="87">
        <v>0.65835958487309598</v>
      </c>
      <c r="S14" s="25">
        <v>0.94504106196266402</v>
      </c>
      <c r="T14" s="25">
        <v>0.94504106196266402</v>
      </c>
      <c r="U14" s="25">
        <v>1.86203018138527</v>
      </c>
      <c r="V14" s="87">
        <v>4.2544695518554601E-4</v>
      </c>
      <c r="W14" s="25">
        <v>0.167119653002199</v>
      </c>
      <c r="X14" s="87">
        <v>0.54966414236214201</v>
      </c>
      <c r="Y14" s="25">
        <v>3.1657412259241502</v>
      </c>
      <c r="Z14" s="25">
        <v>212.31741794672499</v>
      </c>
      <c r="AA14" s="25">
        <v>0.82354960037368297</v>
      </c>
      <c r="AB14" s="25">
        <v>0.51177611350385999</v>
      </c>
      <c r="AC14" s="25">
        <v>0.14576127573570899</v>
      </c>
      <c r="AD14" s="25">
        <v>0</v>
      </c>
      <c r="AE14" s="87">
        <v>0</v>
      </c>
      <c r="AF14" s="25">
        <v>0.91950922576100702</v>
      </c>
      <c r="AG14" s="25">
        <v>0.91950922576100702</v>
      </c>
      <c r="AH14" s="25">
        <v>109542.09021533599</v>
      </c>
      <c r="AI14" s="25">
        <v>0</v>
      </c>
      <c r="AJ14" s="25">
        <v>0.22177512677568501</v>
      </c>
      <c r="AK14" s="25">
        <v>4.84606256388719E-2</v>
      </c>
      <c r="AL14" s="87">
        <v>7.90109711026417E-2</v>
      </c>
      <c r="AM14" s="25">
        <v>0.17275059392516401</v>
      </c>
      <c r="AN14" s="25">
        <v>0</v>
      </c>
      <c r="AO14" s="25">
        <v>0</v>
      </c>
      <c r="AP14" s="25">
        <v>44.787724003373</v>
      </c>
      <c r="AQ14" s="25">
        <v>0</v>
      </c>
      <c r="AR14" s="87">
        <v>15.873907968055001</v>
      </c>
      <c r="AS14" s="25">
        <v>6.9340396501264898</v>
      </c>
      <c r="AT14" s="25">
        <v>0.77044798800685599</v>
      </c>
      <c r="AU14" s="25">
        <v>7.7044876381333403</v>
      </c>
      <c r="AV14" s="25">
        <v>0</v>
      </c>
      <c r="AW14" s="25">
        <v>0.49217993612107702</v>
      </c>
      <c r="AX14" s="25">
        <v>6.4320292994262396E-3</v>
      </c>
      <c r="AY14" s="25">
        <v>5.3467527029216697</v>
      </c>
      <c r="AZ14" s="25">
        <v>7.0752699835204399E-3</v>
      </c>
      <c r="BA14" s="25">
        <v>1.9403344411558801</v>
      </c>
      <c r="BB14" s="25">
        <v>2.3369782348694002</v>
      </c>
      <c r="BC14" s="25">
        <v>2.1440117506352002E-3</v>
      </c>
      <c r="BD14" s="25">
        <v>0</v>
      </c>
      <c r="BE14" s="25">
        <v>1.5093882725133201</v>
      </c>
      <c r="BF14" s="25">
        <v>31.670373710985</v>
      </c>
      <c r="BG14" s="25">
        <v>21.439010097168701</v>
      </c>
      <c r="BH14" s="25">
        <v>10.231363613816301</v>
      </c>
      <c r="BI14" s="25">
        <v>1.7280779554335601E-2</v>
      </c>
      <c r="BJ14" s="25">
        <v>0</v>
      </c>
      <c r="BK14" s="25">
        <v>0.51241963877268604</v>
      </c>
      <c r="BL14" s="25">
        <v>0.14043252258359601</v>
      </c>
      <c r="BM14" s="25">
        <v>5.8252931871668903</v>
      </c>
      <c r="BN14" s="25">
        <v>0.38592282720724003</v>
      </c>
      <c r="BO14" s="25">
        <v>7.5040038139960394E-2</v>
      </c>
      <c r="BP14" s="25">
        <v>8.3230751169827499</v>
      </c>
      <c r="BQ14" s="25">
        <v>0.14340723425541599</v>
      </c>
      <c r="BR14" s="25">
        <v>3.2160581358818699E-3</v>
      </c>
      <c r="BS14" s="25">
        <v>0.35376326769071298</v>
      </c>
      <c r="BT14" s="25">
        <v>2.1440136245638901E-4</v>
      </c>
      <c r="BU14" s="25">
        <v>2.1129107028886001</v>
      </c>
      <c r="BV14" s="25">
        <v>0.58577276024676295</v>
      </c>
      <c r="BW14" s="25">
        <v>0</v>
      </c>
      <c r="BX14" s="25">
        <v>7.0905923682600499E-5</v>
      </c>
      <c r="BY14" s="25">
        <v>0.607346312117374</v>
      </c>
      <c r="BZ14" s="87">
        <v>0</v>
      </c>
      <c r="CA14" s="25">
        <v>2.1692916917938398</v>
      </c>
      <c r="CB14" s="25">
        <v>14.901486135683401</v>
      </c>
      <c r="CC14" s="25">
        <v>0.46408359455072501</v>
      </c>
      <c r="CE14" s="54">
        <f t="shared" si="0"/>
        <v>-1.0458688253171845E-3</v>
      </c>
      <c r="CF14" s="54">
        <f t="shared" si="1"/>
        <v>-1.516619873259859E-3</v>
      </c>
      <c r="CG14" s="54">
        <f t="shared" si="2"/>
        <v>-1.2406067178664839E-3</v>
      </c>
      <c r="CH14" s="54">
        <f t="shared" si="3"/>
        <v>-9.3317321025768217E-4</v>
      </c>
      <c r="CI14" s="54">
        <f t="shared" si="4"/>
        <v>-8.1255227380724914E-4</v>
      </c>
      <c r="CJ14" s="54">
        <f t="shared" si="5"/>
        <v>-8.286082318566516E-4</v>
      </c>
      <c r="CK14" s="54">
        <f t="shared" si="6"/>
        <v>-1.0276151068383907E-3</v>
      </c>
      <c r="CL14" s="94">
        <f t="shared" si="7"/>
        <v>-0.57905738457647482</v>
      </c>
      <c r="CM14" s="94">
        <f t="shared" si="8"/>
        <v>-0.84924301968139626</v>
      </c>
      <c r="CN14" s="94">
        <f t="shared" si="9"/>
        <v>-0.82450464791274136</v>
      </c>
      <c r="CO14" s="54">
        <f t="shared" si="10"/>
        <v>-1.2961119255719457E-3</v>
      </c>
      <c r="CP14" s="54">
        <f t="shared" si="11"/>
        <v>-1.3033825407612043E-3</v>
      </c>
    </row>
    <row r="15" spans="1:94" x14ac:dyDescent="0.25">
      <c r="A15" s="42" t="s">
        <v>14</v>
      </c>
      <c r="B15" s="25">
        <v>79.9037893</v>
      </c>
      <c r="C15" s="25">
        <v>14.607904749999999</v>
      </c>
      <c r="D15" s="25">
        <v>2.67490154</v>
      </c>
      <c r="E15" s="25">
        <v>12.387880559999999</v>
      </c>
      <c r="F15" s="25">
        <v>8.5652981199999996</v>
      </c>
      <c r="G15" s="25">
        <v>0.70273923999999999</v>
      </c>
      <c r="H15" s="25">
        <v>5.39510705</v>
      </c>
      <c r="I15" s="76">
        <v>0.79470543999999999</v>
      </c>
      <c r="J15" s="76">
        <v>0.39239954999999999</v>
      </c>
      <c r="K15" s="76">
        <v>1.85467951</v>
      </c>
      <c r="L15" s="76">
        <v>0.23334840000000001</v>
      </c>
      <c r="M15" s="76">
        <v>0.19482389999999999</v>
      </c>
      <c r="N15" s="25"/>
      <c r="O15" s="27" t="s">
        <v>14</v>
      </c>
      <c r="P15" s="87">
        <v>0</v>
      </c>
      <c r="Q15" s="25">
        <v>0.167607452942343</v>
      </c>
      <c r="R15" s="87">
        <v>0.233348310685913</v>
      </c>
      <c r="S15" s="25">
        <v>0.352374328400271</v>
      </c>
      <c r="T15" s="25">
        <v>0.352374328400271</v>
      </c>
      <c r="U15" s="25">
        <v>0.69378939251641003</v>
      </c>
      <c r="V15" s="87">
        <v>1.9109266870594101E-4</v>
      </c>
      <c r="W15" s="25">
        <v>6.0625574843234803E-2</v>
      </c>
      <c r="X15" s="87">
        <v>0.194823462583706</v>
      </c>
      <c r="Y15" s="25">
        <v>1.1442501122703701</v>
      </c>
      <c r="Z15" s="25">
        <v>79.903759431648396</v>
      </c>
      <c r="AA15" s="25">
        <v>0.30028165473635399</v>
      </c>
      <c r="AB15" s="25">
        <v>0.19505382127680601</v>
      </c>
      <c r="AC15" s="25">
        <v>5.1822195775062398E-2</v>
      </c>
      <c r="AD15" s="25">
        <v>0</v>
      </c>
      <c r="AE15" s="87">
        <v>0</v>
      </c>
      <c r="AF15" s="25">
        <v>0.32424737103016399</v>
      </c>
      <c r="AG15" s="25">
        <v>0.32424737103016399</v>
      </c>
      <c r="AH15" s="25">
        <v>38826.038596317099</v>
      </c>
      <c r="AI15" s="25">
        <v>0</v>
      </c>
      <c r="AJ15" s="25">
        <v>8.3950780204699094E-2</v>
      </c>
      <c r="AK15" s="25">
        <v>1.8167829613915502E-2</v>
      </c>
      <c r="AL15" s="87">
        <v>3.10347483926872E-2</v>
      </c>
      <c r="AM15" s="25">
        <v>6.3408323706851399E-2</v>
      </c>
      <c r="AN15" s="25">
        <v>0</v>
      </c>
      <c r="AO15" s="25">
        <v>0</v>
      </c>
      <c r="AP15" s="25">
        <v>14.6079037902963</v>
      </c>
      <c r="AQ15" s="25">
        <v>0</v>
      </c>
      <c r="AR15" s="87">
        <v>5.7577852367488402</v>
      </c>
      <c r="AS15" s="25">
        <v>2.4074177593324402</v>
      </c>
      <c r="AT15" s="25">
        <v>0.26749092412242198</v>
      </c>
      <c r="AU15" s="25">
        <v>2.6749086834548601</v>
      </c>
      <c r="AV15" s="25">
        <v>0</v>
      </c>
      <c r="AW15" s="25">
        <v>0.18315029486819101</v>
      </c>
      <c r="AX15" s="25">
        <v>2.5696099472544099E-3</v>
      </c>
      <c r="AY15" s="25">
        <v>1.9074898473850399</v>
      </c>
      <c r="AZ15" s="25">
        <v>2.8265246890105101E-3</v>
      </c>
      <c r="BA15" s="25">
        <v>0.77515920126545201</v>
      </c>
      <c r="BB15" s="25">
        <v>0.93361706818344603</v>
      </c>
      <c r="BC15" s="25">
        <v>8.5653323192072105E-4</v>
      </c>
      <c r="BD15" s="25">
        <v>0</v>
      </c>
      <c r="BE15" s="25">
        <v>0.602996742671009</v>
      </c>
      <c r="BF15" s="25">
        <v>12.387414144634199</v>
      </c>
      <c r="BG15" s="25">
        <v>8.5648328629772301</v>
      </c>
      <c r="BH15" s="25">
        <v>3.8225812816569902</v>
      </c>
      <c r="BI15" s="25">
        <v>6.9036425866829797E-3</v>
      </c>
      <c r="BJ15" s="25">
        <v>0</v>
      </c>
      <c r="BK15" s="25">
        <v>0.20471030715895799</v>
      </c>
      <c r="BL15" s="25">
        <v>5.6102782784106797E-2</v>
      </c>
      <c r="BM15" s="25">
        <v>2.3271904848514899</v>
      </c>
      <c r="BN15" s="25">
        <v>0.15417508005533601</v>
      </c>
      <c r="BO15" s="25">
        <v>2.99785391072383E-2</v>
      </c>
      <c r="BP15" s="25">
        <v>3.3250481434327002</v>
      </c>
      <c r="BQ15" s="25">
        <v>5.5967411101374001E-2</v>
      </c>
      <c r="BR15" s="25">
        <v>1.2848051940893999E-3</v>
      </c>
      <c r="BS15" s="25">
        <v>0.14132774461658801</v>
      </c>
      <c r="BT15" s="25">
        <v>8.56532019378627E-5</v>
      </c>
      <c r="BU15" s="25">
        <v>0.70274382402707203</v>
      </c>
      <c r="BV15" s="25">
        <v>0.20677856535696601</v>
      </c>
      <c r="BW15" s="25">
        <v>0</v>
      </c>
      <c r="BX15" s="25">
        <v>3.1844773524694501E-5</v>
      </c>
      <c r="BY15" s="25">
        <v>0.21893518771099599</v>
      </c>
      <c r="BZ15" s="87">
        <v>0</v>
      </c>
      <c r="CA15" s="25">
        <v>0.76948432903983199</v>
      </c>
      <c r="CB15" s="25">
        <v>5.3951059596443898</v>
      </c>
      <c r="CC15" s="25">
        <v>0.166204898176226</v>
      </c>
      <c r="CE15" s="54">
        <f t="shared" si="0"/>
        <v>-3.7380394428387948E-7</v>
      </c>
      <c r="CF15" s="54">
        <f t="shared" si="1"/>
        <v>-6.569756005707614E-8</v>
      </c>
      <c r="CG15" s="54">
        <f t="shared" si="2"/>
        <v>2.6705487111429443E-6</v>
      </c>
      <c r="CH15" s="54">
        <f t="shared" si="3"/>
        <v>-3.7650941461759836E-5</v>
      </c>
      <c r="CI15" s="54">
        <f t="shared" si="4"/>
        <v>-5.431883587134848E-5</v>
      </c>
      <c r="CJ15" s="54">
        <f t="shared" si="5"/>
        <v>6.5230839707214514E-6</v>
      </c>
      <c r="CK15" s="54">
        <f t="shared" si="6"/>
        <v>-2.0210082953680076E-7</v>
      </c>
      <c r="CL15" s="94">
        <f t="shared" si="7"/>
        <v>-0.55659756349437972</v>
      </c>
      <c r="CM15" s="94">
        <f t="shared" si="8"/>
        <v>-0.84550039661555476</v>
      </c>
      <c r="CN15" s="94">
        <f t="shared" si="9"/>
        <v>-0.8251733686160343</v>
      </c>
      <c r="CO15" s="54">
        <f t="shared" si="10"/>
        <v>-3.8274994392534433E-7</v>
      </c>
      <c r="CP15" s="54">
        <f t="shared" si="11"/>
        <v>-2.2451880595311948E-6</v>
      </c>
    </row>
    <row r="16" spans="1:94" x14ac:dyDescent="0.25">
      <c r="A16" s="42" t="s">
        <v>15</v>
      </c>
      <c r="B16" s="25">
        <v>358.24900200000002</v>
      </c>
      <c r="C16" s="25">
        <v>25.8979797</v>
      </c>
      <c r="D16" s="25">
        <v>8.5925594499999995</v>
      </c>
      <c r="E16" s="25">
        <v>61.981596519999997</v>
      </c>
      <c r="F16" s="25">
        <v>45.391250589999999</v>
      </c>
      <c r="G16" s="25">
        <v>1.5930359999999999</v>
      </c>
      <c r="H16" s="25">
        <v>21.1048188</v>
      </c>
      <c r="I16" s="76">
        <v>2.8684338</v>
      </c>
      <c r="J16" s="76">
        <v>1.41633885</v>
      </c>
      <c r="K16" s="76">
        <v>6.6943360900000002</v>
      </c>
      <c r="L16" s="76">
        <v>0.84225479999999997</v>
      </c>
      <c r="M16" s="76">
        <v>0.70320329999999998</v>
      </c>
      <c r="N16" s="25"/>
      <c r="O16" s="27" t="s">
        <v>15</v>
      </c>
      <c r="P16" s="87">
        <v>0</v>
      </c>
      <c r="Q16" s="25">
        <v>0.67158145569150696</v>
      </c>
      <c r="R16" s="87">
        <v>0.83969207184025296</v>
      </c>
      <c r="S16" s="25">
        <v>1.5890051576758799</v>
      </c>
      <c r="T16" s="25">
        <v>1.5890051576758799</v>
      </c>
      <c r="U16" s="25">
        <v>3.1182171664544698</v>
      </c>
      <c r="V16" s="87">
        <v>1.52385774852979E-3</v>
      </c>
      <c r="W16" s="25">
        <v>0.23894903196296199</v>
      </c>
      <c r="X16" s="87">
        <v>0.70105733979728502</v>
      </c>
      <c r="Y16" s="25">
        <v>4.4223016952220302</v>
      </c>
      <c r="Z16" s="25">
        <v>357.14722311325602</v>
      </c>
      <c r="AA16" s="25">
        <v>1.21547662127349</v>
      </c>
      <c r="AB16" s="25">
        <v>0.96592956431157895</v>
      </c>
      <c r="AC16" s="25">
        <v>0.18212365243076101</v>
      </c>
      <c r="AD16" s="25">
        <v>0</v>
      </c>
      <c r="AE16" s="87">
        <v>0</v>
      </c>
      <c r="AF16" s="25">
        <v>1.0824342136124301</v>
      </c>
      <c r="AG16" s="25">
        <v>1.0824342136124301</v>
      </c>
      <c r="AH16" s="25">
        <v>139713.098695414</v>
      </c>
      <c r="AI16" s="25">
        <v>0</v>
      </c>
      <c r="AJ16" s="25">
        <v>0.40425337474605499</v>
      </c>
      <c r="AK16" s="25">
        <v>8.3940010285112707E-2</v>
      </c>
      <c r="AL16" s="87">
        <v>0.17208160596297301</v>
      </c>
      <c r="AM16" s="25">
        <v>0.26542070135418899</v>
      </c>
      <c r="AN16" s="25">
        <v>0</v>
      </c>
      <c r="AO16" s="25">
        <v>0</v>
      </c>
      <c r="AP16" s="25">
        <v>25.822229534218401</v>
      </c>
      <c r="AQ16" s="25">
        <v>0</v>
      </c>
      <c r="AR16" s="87">
        <v>22.677535232615099</v>
      </c>
      <c r="AS16" s="25">
        <v>7.7098471425343202</v>
      </c>
      <c r="AT16" s="25">
        <v>0.85664683168262201</v>
      </c>
      <c r="AU16" s="25">
        <v>8.5664939742169395</v>
      </c>
      <c r="AV16" s="25">
        <v>0</v>
      </c>
      <c r="AW16" s="25">
        <v>0.81842762556700099</v>
      </c>
      <c r="AX16" s="25">
        <v>1.35751371550455E-2</v>
      </c>
      <c r="AY16" s="25">
        <v>6.8438560766547001</v>
      </c>
      <c r="AZ16" s="25">
        <v>1.49328059877533E-2</v>
      </c>
      <c r="BA16" s="25">
        <v>4.0951928217507998</v>
      </c>
      <c r="BB16" s="25">
        <v>4.9323334270297599</v>
      </c>
      <c r="BC16" s="25">
        <v>4.5250680952617101E-3</v>
      </c>
      <c r="BD16" s="25">
        <v>0</v>
      </c>
      <c r="BE16" s="25">
        <v>3.18565375309336</v>
      </c>
      <c r="BF16" s="25">
        <v>61.787783395228097</v>
      </c>
      <c r="BG16" s="25">
        <v>45.2483209923003</v>
      </c>
      <c r="BH16" s="25">
        <v>16.5394624029277</v>
      </c>
      <c r="BI16" s="25">
        <v>3.64720382281453E-2</v>
      </c>
      <c r="BJ16" s="25">
        <v>0</v>
      </c>
      <c r="BK16" s="25">
        <v>1.08149236374058</v>
      </c>
      <c r="BL16" s="25">
        <v>0.29639144496436698</v>
      </c>
      <c r="BM16" s="25">
        <v>12.294631084067699</v>
      </c>
      <c r="BN16" s="25">
        <v>0.81451255256645505</v>
      </c>
      <c r="BO16" s="25">
        <v>0.15837735191829599</v>
      </c>
      <c r="BP16" s="25">
        <v>17.566351956877501</v>
      </c>
      <c r="BQ16" s="25">
        <v>0.30333024414292498</v>
      </c>
      <c r="BR16" s="25">
        <v>6.7877353571763098E-3</v>
      </c>
      <c r="BS16" s="25">
        <v>0.74663894354514204</v>
      </c>
      <c r="BT16" s="25">
        <v>4.5250792286027599E-4</v>
      </c>
      <c r="BU16" s="25">
        <v>1.5882022035196699</v>
      </c>
      <c r="BV16" s="25">
        <v>0.69499974593025604</v>
      </c>
      <c r="BW16" s="25">
        <v>0</v>
      </c>
      <c r="BX16" s="25">
        <v>2.5397278740278998E-4</v>
      </c>
      <c r="BY16" s="25">
        <v>0.83365007180541995</v>
      </c>
      <c r="BZ16" s="87">
        <v>0</v>
      </c>
      <c r="CA16" s="25">
        <v>2.6663139012880501</v>
      </c>
      <c r="CB16" s="25">
        <v>21.040084437022202</v>
      </c>
      <c r="CC16" s="25">
        <v>0.609993977822053</v>
      </c>
      <c r="CE16" s="54">
        <f t="shared" si="0"/>
        <v>-3.0754555646857053E-3</v>
      </c>
      <c r="CF16" s="54">
        <f t="shared" si="1"/>
        <v>-2.9249449825462376E-3</v>
      </c>
      <c r="CG16" s="54">
        <f t="shared" si="2"/>
        <v>-3.0334937959678671E-3</v>
      </c>
      <c r="CH16" s="54">
        <f t="shared" si="3"/>
        <v>-3.126946313965324E-3</v>
      </c>
      <c r="CI16" s="54">
        <f t="shared" si="4"/>
        <v>-3.1488358624599481E-3</v>
      </c>
      <c r="CJ16" s="54">
        <f t="shared" si="5"/>
        <v>-3.0343297203139163E-3</v>
      </c>
      <c r="CK16" s="54">
        <f t="shared" si="6"/>
        <v>-3.0672787855349202E-3</v>
      </c>
      <c r="CL16" s="94">
        <f t="shared" si="7"/>
        <v>-0.44603736098916424</v>
      </c>
      <c r="CM16" s="94">
        <f t="shared" si="8"/>
        <v>-0.83129105583528839</v>
      </c>
      <c r="CN16" s="94">
        <f t="shared" si="9"/>
        <v>-0.838305965063605</v>
      </c>
      <c r="CO16" s="54">
        <f t="shared" si="10"/>
        <v>-3.0426993823567494E-3</v>
      </c>
      <c r="CP16" s="54">
        <f t="shared" si="11"/>
        <v>-3.0516924518342822E-3</v>
      </c>
    </row>
    <row r="17" spans="1:94" x14ac:dyDescent="0.25">
      <c r="A17" s="42" t="s">
        <v>16</v>
      </c>
      <c r="B17" s="25">
        <v>16698.598224000001</v>
      </c>
      <c r="C17" s="25">
        <v>3528.5267090000002</v>
      </c>
      <c r="D17" s="25">
        <v>592.67555671000002</v>
      </c>
      <c r="E17" s="25">
        <v>2458.3856264999999</v>
      </c>
      <c r="F17" s="25">
        <v>1614.4653846000001</v>
      </c>
      <c r="G17" s="25">
        <v>123.29870891</v>
      </c>
      <c r="H17" s="25">
        <v>1103.4812294000001</v>
      </c>
      <c r="I17" s="76">
        <v>181.89405692</v>
      </c>
      <c r="J17" s="76">
        <v>89.813349509999995</v>
      </c>
      <c r="K17" s="76">
        <v>424.50343664000002</v>
      </c>
      <c r="L17" s="76">
        <v>53.4093296</v>
      </c>
      <c r="M17" s="76">
        <v>44.591751600000002</v>
      </c>
      <c r="N17" s="25"/>
      <c r="O17" s="27" t="s">
        <v>16</v>
      </c>
      <c r="P17" s="87">
        <v>0</v>
      </c>
      <c r="Q17" s="25">
        <v>34.048231628360703</v>
      </c>
      <c r="R17" s="87">
        <v>53.385399366630097</v>
      </c>
      <c r="S17" s="25">
        <v>69.4371727766259</v>
      </c>
      <c r="T17" s="25">
        <v>69.4371727766259</v>
      </c>
      <c r="U17" s="25">
        <v>136.84128602638901</v>
      </c>
      <c r="V17" s="87">
        <v>2.96332395640359E-2</v>
      </c>
      <c r="W17" s="25">
        <v>12.3637160563826</v>
      </c>
      <c r="X17" s="87">
        <v>44.571663009031198</v>
      </c>
      <c r="Y17" s="25">
        <v>234.41394299054701</v>
      </c>
      <c r="Z17" s="25">
        <v>16690.437274866701</v>
      </c>
      <c r="AA17" s="25">
        <v>60.851357516063302</v>
      </c>
      <c r="AB17" s="25">
        <v>37.391282754480002</v>
      </c>
      <c r="AC17" s="25">
        <v>10.836288736027999</v>
      </c>
      <c r="AD17" s="25">
        <v>0</v>
      </c>
      <c r="AE17" s="87">
        <v>0</v>
      </c>
      <c r="AF17" s="25">
        <v>68.492884223691902</v>
      </c>
      <c r="AG17" s="25">
        <v>68.492884223691902</v>
      </c>
      <c r="AH17" s="25">
        <v>8882611.8389876299</v>
      </c>
      <c r="AI17" s="25">
        <v>0</v>
      </c>
      <c r="AJ17" s="25">
        <v>16.232031249900501</v>
      </c>
      <c r="AK17" s="25">
        <v>3.5557512352757099</v>
      </c>
      <c r="AL17" s="87">
        <v>5.7265179244683999</v>
      </c>
      <c r="AM17" s="25">
        <v>12.743267912701301</v>
      </c>
      <c r="AN17" s="25">
        <v>0</v>
      </c>
      <c r="AO17" s="25">
        <v>0</v>
      </c>
      <c r="AP17" s="25">
        <v>3527.1919561059699</v>
      </c>
      <c r="AQ17" s="25">
        <v>0</v>
      </c>
      <c r="AR17" s="87">
        <v>1174.41303449682</v>
      </c>
      <c r="AS17" s="25">
        <v>533.17716366562502</v>
      </c>
      <c r="AT17" s="25">
        <v>59.241817075899597</v>
      </c>
      <c r="AU17" s="25">
        <v>592.41898074152402</v>
      </c>
      <c r="AV17" s="25">
        <v>0</v>
      </c>
      <c r="AW17" s="25">
        <v>36.181597208287101</v>
      </c>
      <c r="AX17" s="25">
        <v>0.48408098921388598</v>
      </c>
      <c r="AY17" s="25">
        <v>397.17117207096601</v>
      </c>
      <c r="AZ17" s="25">
        <v>0.53248949552737301</v>
      </c>
      <c r="BA17" s="25">
        <v>146.03099136339301</v>
      </c>
      <c r="BB17" s="25">
        <v>175.88258117142499</v>
      </c>
      <c r="BC17" s="25">
        <v>0.16136095371947201</v>
      </c>
      <c r="BD17" s="25">
        <v>0</v>
      </c>
      <c r="BE17" s="25">
        <v>113.597587151463</v>
      </c>
      <c r="BF17" s="25">
        <v>2457.0306642791702</v>
      </c>
      <c r="BG17" s="25">
        <v>1613.5148848075</v>
      </c>
      <c r="BH17" s="25">
        <v>843.51577947166197</v>
      </c>
      <c r="BI17" s="25">
        <v>1.3005559825173401</v>
      </c>
      <c r="BJ17" s="25">
        <v>0</v>
      </c>
      <c r="BK17" s="25">
        <v>38.565085952699803</v>
      </c>
      <c r="BL17" s="25">
        <v>10.5691080650583</v>
      </c>
      <c r="BM17" s="25">
        <v>438.41567761812598</v>
      </c>
      <c r="BN17" s="25">
        <v>29.044831098397701</v>
      </c>
      <c r="BO17" s="25">
        <v>5.6476070790412001</v>
      </c>
      <c r="BP17" s="25">
        <v>626.40032176457896</v>
      </c>
      <c r="BQ17" s="25">
        <v>10.411885530848</v>
      </c>
      <c r="BR17" s="25">
        <v>0.242039766199837</v>
      </c>
      <c r="BS17" s="25">
        <v>26.624430243004401</v>
      </c>
      <c r="BT17" s="25">
        <v>1.61361131412005E-2</v>
      </c>
      <c r="BU17" s="25">
        <v>123.251064406929</v>
      </c>
      <c r="BV17" s="25">
        <v>43.622151836370499</v>
      </c>
      <c r="BW17" s="25">
        <v>0</v>
      </c>
      <c r="BX17" s="25">
        <v>4.9386809901530498E-3</v>
      </c>
      <c r="BY17" s="25">
        <v>45.002624829831603</v>
      </c>
      <c r="BZ17" s="87">
        <v>0</v>
      </c>
      <c r="CA17" s="25">
        <v>161.360877453661</v>
      </c>
      <c r="CB17" s="25">
        <v>1102.9683680836799</v>
      </c>
      <c r="CC17" s="25">
        <v>34.441408542905798</v>
      </c>
      <c r="CE17" s="54">
        <f t="shared" si="0"/>
        <v>-4.8872061138466511E-4</v>
      </c>
      <c r="CF17" s="54">
        <f t="shared" si="1"/>
        <v>-3.7827484502975212E-4</v>
      </c>
      <c r="CG17" s="54">
        <f t="shared" si="2"/>
        <v>-4.3291133837251178E-4</v>
      </c>
      <c r="CH17" s="54">
        <f t="shared" si="3"/>
        <v>-5.5115934873033146E-4</v>
      </c>
      <c r="CI17" s="54">
        <f t="shared" si="4"/>
        <v>-5.8873965435658055E-4</v>
      </c>
      <c r="CJ17" s="54">
        <f t="shared" si="5"/>
        <v>-3.8641526332425414E-4</v>
      </c>
      <c r="CK17" s="54">
        <f t="shared" si="6"/>
        <v>-4.647666880559452E-4</v>
      </c>
      <c r="CL17" s="94">
        <f t="shared" si="7"/>
        <v>-0.61825485696233873</v>
      </c>
      <c r="CM17" s="94">
        <f t="shared" si="8"/>
        <v>-0.86233988461808786</v>
      </c>
      <c r="CN17" s="94">
        <f t="shared" si="9"/>
        <v>-0.83865175564696948</v>
      </c>
      <c r="CO17" s="54">
        <f t="shared" si="10"/>
        <v>-4.4805343091037348E-4</v>
      </c>
      <c r="CP17" s="54">
        <f t="shared" si="11"/>
        <v>-4.5050015413173401E-4</v>
      </c>
    </row>
    <row r="18" spans="1:94" x14ac:dyDescent="0.25">
      <c r="A18" s="42" t="s">
        <v>17</v>
      </c>
      <c r="B18" s="25">
        <v>1606.9157479999999</v>
      </c>
      <c r="C18" s="25">
        <v>319.93646328</v>
      </c>
      <c r="D18" s="25">
        <v>62.466831900000003</v>
      </c>
      <c r="E18" s="25">
        <v>275.75766442999998</v>
      </c>
      <c r="F18" s="25">
        <v>168.82088354999999</v>
      </c>
      <c r="G18" s="25">
        <v>27.12423223</v>
      </c>
      <c r="H18" s="25">
        <v>113.85998988</v>
      </c>
      <c r="I18" s="76">
        <v>17.784737400000001</v>
      </c>
      <c r="J18" s="76">
        <v>8.7815218999999995</v>
      </c>
      <c r="K18" s="76">
        <v>41.505932080000001</v>
      </c>
      <c r="L18" s="76">
        <v>5.2221111999999996</v>
      </c>
      <c r="M18" s="76">
        <v>4.3599702000000002</v>
      </c>
      <c r="N18" s="25"/>
      <c r="O18" s="27" t="s">
        <v>17</v>
      </c>
      <c r="P18" s="87">
        <v>0</v>
      </c>
      <c r="Q18" s="25">
        <v>3.6260194842642899</v>
      </c>
      <c r="R18" s="87">
        <v>5.2221066992901699</v>
      </c>
      <c r="S18" s="25">
        <v>8.4994330414570296</v>
      </c>
      <c r="T18" s="25">
        <v>8.4994330414570296</v>
      </c>
      <c r="U18" s="25">
        <v>16.683346169414101</v>
      </c>
      <c r="V18" s="87">
        <v>7.8852637456770097E-3</v>
      </c>
      <c r="W18" s="25">
        <v>1.29192009300729</v>
      </c>
      <c r="X18" s="87">
        <v>4.3599749713635001</v>
      </c>
      <c r="Y18" s="25">
        <v>23.950133327204401</v>
      </c>
      <c r="Z18" s="25">
        <v>1606.9152452917499</v>
      </c>
      <c r="AA18" s="25">
        <v>6.5571003995403299</v>
      </c>
      <c r="AB18" s="25">
        <v>5.1320519353659897</v>
      </c>
      <c r="AC18" s="25">
        <v>0.99481477679392805</v>
      </c>
      <c r="AD18" s="25">
        <v>0</v>
      </c>
      <c r="AE18" s="87">
        <v>0</v>
      </c>
      <c r="AF18" s="25">
        <v>5.9420312946796896</v>
      </c>
      <c r="AG18" s="25">
        <v>5.9420312946796896</v>
      </c>
      <c r="AH18" s="25">
        <v>868889.13357253396</v>
      </c>
      <c r="AI18" s="25">
        <v>0</v>
      </c>
      <c r="AJ18" s="25">
        <v>2.1520009069032202</v>
      </c>
      <c r="AK18" s="25">
        <v>0.44817395381835001</v>
      </c>
      <c r="AL18" s="87">
        <v>0.90756799798485299</v>
      </c>
      <c r="AM18" s="25">
        <v>1.4279239445735901</v>
      </c>
      <c r="AN18" s="25">
        <v>0</v>
      </c>
      <c r="AO18" s="25">
        <v>0</v>
      </c>
      <c r="AP18" s="25">
        <v>319.93635295998001</v>
      </c>
      <c r="AQ18" s="25">
        <v>0</v>
      </c>
      <c r="AR18" s="87">
        <v>122.61777035554999</v>
      </c>
      <c r="AS18" s="25">
        <v>56.220154588093898</v>
      </c>
      <c r="AT18" s="25">
        <v>6.2467098948946402</v>
      </c>
      <c r="AU18" s="25">
        <v>62.466864482988598</v>
      </c>
      <c r="AV18" s="25">
        <v>0</v>
      </c>
      <c r="AW18" s="25">
        <v>4.3807075280124703</v>
      </c>
      <c r="AX18" s="25">
        <v>5.0646166878861497E-2</v>
      </c>
      <c r="AY18" s="25">
        <v>37.311903044031801</v>
      </c>
      <c r="AZ18" s="25">
        <v>5.5710585492484997E-2</v>
      </c>
      <c r="BA18" s="25">
        <v>15.2782861268649</v>
      </c>
      <c r="BB18" s="25">
        <v>18.401466183854399</v>
      </c>
      <c r="BC18" s="25">
        <v>1.6882137601481498E-2</v>
      </c>
      <c r="BD18" s="25">
        <v>0</v>
      </c>
      <c r="BE18" s="25">
        <v>11.8849848707815</v>
      </c>
      <c r="BF18" s="25">
        <v>275.74845745740902</v>
      </c>
      <c r="BG18" s="25">
        <v>168.81171280223899</v>
      </c>
      <c r="BH18" s="25">
        <v>106.93674465516899</v>
      </c>
      <c r="BI18" s="25">
        <v>0.136069021202951</v>
      </c>
      <c r="BJ18" s="25">
        <v>0</v>
      </c>
      <c r="BK18" s="25">
        <v>4.0348154125123301</v>
      </c>
      <c r="BL18" s="25">
        <v>1.10577797582632</v>
      </c>
      <c r="BM18" s="25">
        <v>45.868617757127801</v>
      </c>
      <c r="BN18" s="25">
        <v>3.03877614819468</v>
      </c>
      <c r="BO18" s="25">
        <v>0.59087632070635998</v>
      </c>
      <c r="BP18" s="25">
        <v>65.536252583541298</v>
      </c>
      <c r="BQ18" s="25">
        <v>1.6020556920636899</v>
      </c>
      <c r="BR18" s="25">
        <v>2.5323149853668198E-2</v>
      </c>
      <c r="BS18" s="25">
        <v>2.7855401489222098</v>
      </c>
      <c r="BT18" s="25">
        <v>1.68821287829935E-3</v>
      </c>
      <c r="BU18" s="25">
        <v>27.124394658200899</v>
      </c>
      <c r="BV18" s="25">
        <v>3.8126724523084001</v>
      </c>
      <c r="BW18" s="25">
        <v>0</v>
      </c>
      <c r="BX18" s="25">
        <v>1.3141737569955399E-3</v>
      </c>
      <c r="BY18" s="25">
        <v>4.52080764058047</v>
      </c>
      <c r="BZ18" s="87">
        <v>0</v>
      </c>
      <c r="CA18" s="25">
        <v>14.584001758626901</v>
      </c>
      <c r="CB18" s="25">
        <v>113.85996637951401</v>
      </c>
      <c r="CC18" s="25">
        <v>3.3186732074472101</v>
      </c>
      <c r="CE18" s="54">
        <f t="shared" si="0"/>
        <v>-3.128404526635026E-7</v>
      </c>
      <c r="CF18" s="54">
        <f t="shared" si="1"/>
        <v>-3.4481852694752566E-7</v>
      </c>
      <c r="CG18" s="54">
        <f t="shared" si="2"/>
        <v>5.2160462767456144E-7</v>
      </c>
      <c r="CH18" s="54">
        <f t="shared" si="3"/>
        <v>-3.3387911846405814E-5</v>
      </c>
      <c r="CI18" s="54">
        <f t="shared" si="4"/>
        <v>-5.4322353776144243E-5</v>
      </c>
      <c r="CJ18" s="54">
        <f t="shared" si="5"/>
        <v>5.9883059369562937E-6</v>
      </c>
      <c r="CK18" s="54">
        <f t="shared" si="6"/>
        <v>-2.0639810366485892E-7</v>
      </c>
      <c r="CL18" s="94">
        <f t="shared" si="7"/>
        <v>-0.52209398146879415</v>
      </c>
      <c r="CM18" s="94">
        <f t="shared" si="8"/>
        <v>-0.85288198244915947</v>
      </c>
      <c r="CN18" s="94">
        <f t="shared" si="9"/>
        <v>-0.85683898669648462</v>
      </c>
      <c r="CO18" s="54">
        <f t="shared" si="10"/>
        <v>-8.6185637519810014E-7</v>
      </c>
      <c r="CP18" s="54">
        <f t="shared" si="11"/>
        <v>1.0943569063512985E-6</v>
      </c>
    </row>
    <row r="19" spans="1:94" x14ac:dyDescent="0.25">
      <c r="A19" s="42" t="s">
        <v>18</v>
      </c>
      <c r="B19" s="25">
        <v>15312.047592999999</v>
      </c>
      <c r="C19" s="25">
        <v>4736.7500728000005</v>
      </c>
      <c r="D19" s="25">
        <v>746.82585372000005</v>
      </c>
      <c r="E19" s="25">
        <v>1694.9793893000001</v>
      </c>
      <c r="F19" s="25">
        <v>1288.4377775</v>
      </c>
      <c r="G19" s="25">
        <v>384.71061886000001</v>
      </c>
      <c r="H19" s="25">
        <v>526.30573445000005</v>
      </c>
      <c r="I19" s="76">
        <v>183.19526862000001</v>
      </c>
      <c r="J19" s="76">
        <v>90.455829309999999</v>
      </c>
      <c r="K19" s="76">
        <v>427.54017571999998</v>
      </c>
      <c r="L19" s="76">
        <v>53.79140495</v>
      </c>
      <c r="M19" s="76">
        <v>44.910747870000002</v>
      </c>
      <c r="N19" s="25"/>
      <c r="O19" s="27" t="s">
        <v>18</v>
      </c>
      <c r="P19" s="87">
        <v>0</v>
      </c>
      <c r="Q19" s="25">
        <v>16.5902929540933</v>
      </c>
      <c r="R19" s="87">
        <v>53.801381692778897</v>
      </c>
      <c r="S19" s="25">
        <v>39.501790106861797</v>
      </c>
      <c r="T19" s="25">
        <v>39.501790106861797</v>
      </c>
      <c r="U19" s="25">
        <v>77.304397774435898</v>
      </c>
      <c r="V19" s="87">
        <v>3.8211333233033197E-2</v>
      </c>
      <c r="W19" s="25">
        <v>6.1794002621743997</v>
      </c>
      <c r="X19" s="87">
        <v>44.919040220070201</v>
      </c>
      <c r="Y19" s="25">
        <v>111.329600626668</v>
      </c>
      <c r="Z19" s="25">
        <v>15314.8674457615</v>
      </c>
      <c r="AA19" s="25">
        <v>31.867167449692801</v>
      </c>
      <c r="AB19" s="25">
        <v>24.915347104136501</v>
      </c>
      <c r="AC19" s="25">
        <v>4.7399945354570203</v>
      </c>
      <c r="AD19" s="25">
        <v>0</v>
      </c>
      <c r="AE19" s="87">
        <v>0</v>
      </c>
      <c r="AF19" s="25">
        <v>26.9622944434619</v>
      </c>
      <c r="AG19" s="25">
        <v>26.9622944434619</v>
      </c>
      <c r="AH19" s="25">
        <v>8951826.7935030907</v>
      </c>
      <c r="AI19" s="25">
        <v>0</v>
      </c>
      <c r="AJ19" s="25">
        <v>10.226124022721599</v>
      </c>
      <c r="AK19" s="25">
        <v>2.2645871361965102</v>
      </c>
      <c r="AL19" s="87">
        <v>4.2903090966426802</v>
      </c>
      <c r="AM19" s="25">
        <v>6.5652378121194399</v>
      </c>
      <c r="AN19" s="25">
        <v>0</v>
      </c>
      <c r="AO19" s="25">
        <v>1.2410899056786599E-2</v>
      </c>
      <c r="AP19" s="25">
        <v>4737.4856225952799</v>
      </c>
      <c r="AQ19" s="25">
        <v>0</v>
      </c>
      <c r="AR19" s="87">
        <v>567.90894446217396</v>
      </c>
      <c r="AS19" s="25">
        <v>672.26068151969002</v>
      </c>
      <c r="AT19" s="25">
        <v>74.695691086402405</v>
      </c>
      <c r="AU19" s="25">
        <v>746.95637260609203</v>
      </c>
      <c r="AV19" s="25">
        <v>6.8373843430281499E-6</v>
      </c>
      <c r="AW19" s="25">
        <v>20.535729489970699</v>
      </c>
      <c r="AX19" s="25">
        <v>0.181361639006376</v>
      </c>
      <c r="AY19" s="25">
        <v>170.61051600544201</v>
      </c>
      <c r="AZ19" s="25">
        <v>0.19949817812529899</v>
      </c>
      <c r="BA19" s="25">
        <v>201.86997631698</v>
      </c>
      <c r="BB19" s="25">
        <v>261.35442143628899</v>
      </c>
      <c r="BC19" s="25">
        <v>6.0454034252109497E-2</v>
      </c>
      <c r="BD19" s="25">
        <v>0</v>
      </c>
      <c r="BE19" s="25">
        <v>165.021178346467</v>
      </c>
      <c r="BF19" s="25">
        <v>1695.2568199765799</v>
      </c>
      <c r="BG19" s="25">
        <v>1288.6104012593401</v>
      </c>
      <c r="BH19" s="25">
        <v>406.64641871724001</v>
      </c>
      <c r="BI19" s="25">
        <v>1.63709478894227</v>
      </c>
      <c r="BJ19" s="25">
        <v>0</v>
      </c>
      <c r="BK19" s="25">
        <v>40.719581662946297</v>
      </c>
      <c r="BL19" s="25">
        <v>5.1095725985735996</v>
      </c>
      <c r="BM19" s="25">
        <v>226.578878554429</v>
      </c>
      <c r="BN19" s="25">
        <v>25.796029365686099</v>
      </c>
      <c r="BO19" s="25">
        <v>3.2657303590304001</v>
      </c>
      <c r="BP19" s="25">
        <v>323.75780104587199</v>
      </c>
      <c r="BQ19" s="25">
        <v>8.2464098298514603</v>
      </c>
      <c r="BR19" s="25">
        <v>9.0681008939190996E-2</v>
      </c>
      <c r="BS19" s="25">
        <v>32.962096520224598</v>
      </c>
      <c r="BT19" s="25">
        <v>6.0454035795344903E-3</v>
      </c>
      <c r="BU19" s="25">
        <v>384.77671137543001</v>
      </c>
      <c r="BV19" s="25">
        <v>18.1983432501175</v>
      </c>
      <c r="BW19" s="25">
        <v>0</v>
      </c>
      <c r="BX19" s="25">
        <v>6.3687778849011098E-3</v>
      </c>
      <c r="BY19" s="25">
        <v>21.241248828927599</v>
      </c>
      <c r="BZ19" s="87">
        <v>0</v>
      </c>
      <c r="CA19" s="25">
        <v>65.628534808201593</v>
      </c>
      <c r="CB19" s="25">
        <v>526.40462507630298</v>
      </c>
      <c r="CC19" s="25">
        <v>15.029662709695801</v>
      </c>
      <c r="CE19" s="54">
        <f t="shared" si="0"/>
        <v>1.8415909070120421E-4</v>
      </c>
      <c r="CF19" s="54">
        <f t="shared" si="1"/>
        <v>1.5528575161759362E-4</v>
      </c>
      <c r="CG19" s="54">
        <f t="shared" si="2"/>
        <v>1.7476482026144635E-4</v>
      </c>
      <c r="CH19" s="54">
        <f t="shared" si="3"/>
        <v>1.636779056613614E-4</v>
      </c>
      <c r="CI19" s="54">
        <f t="shared" si="4"/>
        <v>1.3397911979495092E-4</v>
      </c>
      <c r="CJ19" s="54">
        <f t="shared" si="5"/>
        <v>1.7179800138049215E-4</v>
      </c>
      <c r="CK19" s="54">
        <f t="shared" si="6"/>
        <v>1.8789577963894841E-4</v>
      </c>
      <c r="CL19" s="94">
        <f t="shared" si="7"/>
        <v>-0.784373306120695</v>
      </c>
      <c r="CM19" s="94">
        <f t="shared" si="8"/>
        <v>-0.93168599183368206</v>
      </c>
      <c r="CN19" s="94">
        <f t="shared" si="9"/>
        <v>-0.93693623202063758</v>
      </c>
      <c r="CO19" s="54">
        <f t="shared" si="10"/>
        <v>1.8547094630024443E-4</v>
      </c>
      <c r="CP19" s="54">
        <f t="shared" si="11"/>
        <v>1.846406587172128E-4</v>
      </c>
    </row>
    <row r="20" spans="1:94" x14ac:dyDescent="0.25">
      <c r="A20" s="42" t="s">
        <v>19</v>
      </c>
      <c r="B20" s="25">
        <v>17.645492099999998</v>
      </c>
      <c r="C20" s="25">
        <v>1.2131881799999999</v>
      </c>
      <c r="D20" s="25">
        <v>0.41812353000000002</v>
      </c>
      <c r="E20" s="25">
        <v>3.0649473</v>
      </c>
      <c r="F20" s="25">
        <v>2.2500180599999999</v>
      </c>
      <c r="G20" s="25">
        <v>7.7520000000000006E-2</v>
      </c>
      <c r="H20" s="25">
        <v>1.03683006</v>
      </c>
      <c r="I20" s="76">
        <v>0.13992360000000001</v>
      </c>
      <c r="J20" s="76">
        <v>6.9089700000000004E-2</v>
      </c>
      <c r="K20" s="76">
        <v>0.32655303000000002</v>
      </c>
      <c r="L20" s="76">
        <v>4.10856E-2</v>
      </c>
      <c r="M20" s="76">
        <v>3.4302600000000003E-2</v>
      </c>
      <c r="N20" s="25"/>
      <c r="O20" s="27" t="s">
        <v>19</v>
      </c>
      <c r="P20" s="87">
        <v>0</v>
      </c>
      <c r="Q20" s="25">
        <v>3.3125167843383603E-2</v>
      </c>
      <c r="R20" s="87">
        <v>4.1085956821376002E-2</v>
      </c>
      <c r="S20" s="25">
        <v>7.8672485008019294E-2</v>
      </c>
      <c r="T20" s="25">
        <v>7.8672485008019294E-2</v>
      </c>
      <c r="U20" s="25">
        <v>0.15436534995618301</v>
      </c>
      <c r="V20" s="87">
        <v>7.6407633724102494E-5</v>
      </c>
      <c r="W20" s="25">
        <v>1.17794748709469E-2</v>
      </c>
      <c r="X20" s="87">
        <v>3.4302538097521401E-2</v>
      </c>
      <c r="Y20" s="25">
        <v>0.21785438648125799</v>
      </c>
      <c r="Z20" s="25">
        <v>17.645486201822099</v>
      </c>
      <c r="AA20" s="25">
        <v>5.9973555911969401E-2</v>
      </c>
      <c r="AB20" s="25">
        <v>4.7952097620661702E-2</v>
      </c>
      <c r="AC20" s="25">
        <v>8.9400344251723707E-3</v>
      </c>
      <c r="AD20" s="25">
        <v>0</v>
      </c>
      <c r="AE20" s="87">
        <v>0</v>
      </c>
      <c r="AF20" s="25">
        <v>5.30279445758031E-2</v>
      </c>
      <c r="AG20" s="25">
        <v>5.30279445758031E-2</v>
      </c>
      <c r="AH20" s="25">
        <v>6836.0918665983199</v>
      </c>
      <c r="AI20" s="25">
        <v>0</v>
      </c>
      <c r="AJ20" s="25">
        <v>2.0052605697845501E-2</v>
      </c>
      <c r="AK20" s="25">
        <v>4.1589449924767201E-3</v>
      </c>
      <c r="AL20" s="87">
        <v>8.5675073857041303E-3</v>
      </c>
      <c r="AM20" s="25">
        <v>1.31102670348385E-2</v>
      </c>
      <c r="AN20" s="25">
        <v>0</v>
      </c>
      <c r="AO20" s="25">
        <v>0</v>
      </c>
      <c r="AP20" s="25">
        <v>1.2131870566642899</v>
      </c>
      <c r="AQ20" s="25">
        <v>0</v>
      </c>
      <c r="AR20" s="87">
        <v>1.1179047272606999</v>
      </c>
      <c r="AS20" s="25">
        <v>0.376311777641826</v>
      </c>
      <c r="AT20" s="25">
        <v>4.1812926801038298E-2</v>
      </c>
      <c r="AU20" s="25">
        <v>0.41812470444286398</v>
      </c>
      <c r="AV20" s="25">
        <v>0</v>
      </c>
      <c r="AW20" s="25">
        <v>4.0510114254534602E-2</v>
      </c>
      <c r="AX20" s="25">
        <v>6.7501116089882399E-4</v>
      </c>
      <c r="AY20" s="25">
        <v>0.33623314869624099</v>
      </c>
      <c r="AZ20" s="25">
        <v>7.4250566312273605E-4</v>
      </c>
      <c r="BA20" s="25">
        <v>0.20362671340465199</v>
      </c>
      <c r="BB20" s="25">
        <v>0.24525174027348301</v>
      </c>
      <c r="BC20" s="25">
        <v>2.2500041336662299E-4</v>
      </c>
      <c r="BD20" s="25">
        <v>0</v>
      </c>
      <c r="BE20" s="25">
        <v>0.158401097901751</v>
      </c>
      <c r="BF20" s="25">
        <v>3.0648253208551699</v>
      </c>
      <c r="BG20" s="25">
        <v>2.24989617189437</v>
      </c>
      <c r="BH20" s="25">
        <v>0.81492914896079605</v>
      </c>
      <c r="BI20" s="25">
        <v>1.81352204897567E-3</v>
      </c>
      <c r="BJ20" s="25">
        <v>0</v>
      </c>
      <c r="BK20" s="25">
        <v>5.3775360042328697E-2</v>
      </c>
      <c r="BL20" s="25">
        <v>1.4737677540964601E-2</v>
      </c>
      <c r="BM20" s="25">
        <v>0.61132988309991898</v>
      </c>
      <c r="BN20" s="25">
        <v>4.0500338960630898E-2</v>
      </c>
      <c r="BO20" s="25">
        <v>7.8751302104862805E-3</v>
      </c>
      <c r="BP20" s="25">
        <v>0.87345690239587204</v>
      </c>
      <c r="BQ20" s="25">
        <v>1.50940887250119E-2</v>
      </c>
      <c r="BR20" s="25">
        <v>3.3750558044941199E-4</v>
      </c>
      <c r="BS20" s="25">
        <v>3.71252831561368E-2</v>
      </c>
      <c r="BT20" s="25">
        <v>2.2500041336662302E-5</v>
      </c>
      <c r="BU20" s="25">
        <v>7.7520858479802904E-2</v>
      </c>
      <c r="BV20" s="25">
        <v>3.4057074660625998E-2</v>
      </c>
      <c r="BW20" s="25">
        <v>0</v>
      </c>
      <c r="BX20" s="25">
        <v>1.27361073430446E-5</v>
      </c>
      <c r="BY20" s="25">
        <v>4.1048401461664302E-2</v>
      </c>
      <c r="BZ20" s="87">
        <v>0</v>
      </c>
      <c r="CA20" s="25">
        <v>0.13081698440781001</v>
      </c>
      <c r="CB20" s="25">
        <v>1.03682997404057</v>
      </c>
      <c r="CC20" s="25">
        <v>2.9993863803965001E-2</v>
      </c>
      <c r="CE20" s="54">
        <f t="shared" si="0"/>
        <v>-3.3425975690786695E-7</v>
      </c>
      <c r="CF20" s="54">
        <f t="shared" si="1"/>
        <v>-9.2593690618310496E-7</v>
      </c>
      <c r="CG20" s="54">
        <f t="shared" si="2"/>
        <v>2.8088418366706149E-6</v>
      </c>
      <c r="CH20" s="54">
        <f t="shared" si="3"/>
        <v>-3.9798121432672647E-5</v>
      </c>
      <c r="CI20" s="54">
        <f t="shared" si="4"/>
        <v>-5.4172056570054226E-5</v>
      </c>
      <c r="CJ20" s="54">
        <f t="shared" si="5"/>
        <v>1.1074300862980076E-5</v>
      </c>
      <c r="CK20" s="54">
        <f t="shared" si="6"/>
        <v>-8.2905997168363432E-8</v>
      </c>
      <c r="CL20" s="94">
        <f t="shared" si="7"/>
        <v>-0.43774684893742521</v>
      </c>
      <c r="CM20" s="94">
        <f t="shared" si="8"/>
        <v>-0.82950461688287991</v>
      </c>
      <c r="CN20" s="94">
        <f t="shared" si="9"/>
        <v>-0.83761306830990634</v>
      </c>
      <c r="CO20" s="54">
        <f t="shared" si="10"/>
        <v>8.6848281636851701E-6</v>
      </c>
      <c r="CP20" s="54">
        <f t="shared" si="11"/>
        <v>-1.8046001936116594E-6</v>
      </c>
    </row>
    <row r="21" spans="1:94" x14ac:dyDescent="0.25">
      <c r="A21" s="42" t="s">
        <v>20</v>
      </c>
      <c r="B21" s="25">
        <v>126.98500369999999</v>
      </c>
      <c r="C21" s="25">
        <v>30.181762519999999</v>
      </c>
      <c r="D21" s="25">
        <v>5.4894827900000003</v>
      </c>
      <c r="E21" s="25">
        <v>21.19248254</v>
      </c>
      <c r="F21" s="25">
        <v>11.98340745</v>
      </c>
      <c r="G21" s="25">
        <v>2.38567084</v>
      </c>
      <c r="H21" s="25">
        <v>9.2446945300000003</v>
      </c>
      <c r="I21" s="76">
        <v>1.56024205</v>
      </c>
      <c r="J21" s="76">
        <v>0.77039650000000004</v>
      </c>
      <c r="K21" s="76">
        <v>3.6412851100000001</v>
      </c>
      <c r="L21" s="76">
        <v>0.45813199999999998</v>
      </c>
      <c r="M21" s="76">
        <v>0.38249699999999998</v>
      </c>
      <c r="N21" s="25"/>
      <c r="O21" s="27" t="s">
        <v>20</v>
      </c>
      <c r="P21" s="87">
        <v>0</v>
      </c>
      <c r="Q21" s="25">
        <v>0.29201661016187402</v>
      </c>
      <c r="R21" s="87">
        <v>0.45813060446827197</v>
      </c>
      <c r="S21" s="25">
        <v>0.66146295959523105</v>
      </c>
      <c r="T21" s="25">
        <v>0.66146295959523105</v>
      </c>
      <c r="U21" s="25">
        <v>1.29956926834107</v>
      </c>
      <c r="V21" s="87">
        <v>5.3641372560172401E-4</v>
      </c>
      <c r="W21" s="25">
        <v>0.10456014197717101</v>
      </c>
      <c r="X21" s="87">
        <v>0.382496052474677</v>
      </c>
      <c r="Y21" s="25">
        <v>1.9499424691766201</v>
      </c>
      <c r="Z21" s="25">
        <v>126.984973076053</v>
      </c>
      <c r="AA21" s="25">
        <v>0.52647176747962099</v>
      </c>
      <c r="AB21" s="25">
        <v>0.38932544119677898</v>
      </c>
      <c r="AC21" s="25">
        <v>8.3436791094429405E-2</v>
      </c>
      <c r="AD21" s="25">
        <v>0</v>
      </c>
      <c r="AE21" s="87">
        <v>0</v>
      </c>
      <c r="AF21" s="25">
        <v>0.50673111956436601</v>
      </c>
      <c r="AG21" s="25">
        <v>0.50673111956436601</v>
      </c>
      <c r="AH21" s="25">
        <v>76227.009988039907</v>
      </c>
      <c r="AI21" s="25">
        <v>0</v>
      </c>
      <c r="AJ21" s="25">
        <v>0.164482987291456</v>
      </c>
      <c r="AK21" s="25">
        <v>3.4644074108809098E-2</v>
      </c>
      <c r="AL21" s="87">
        <v>6.6882408210816896E-2</v>
      </c>
      <c r="AM21" s="25">
        <v>0.113519520633608</v>
      </c>
      <c r="AN21" s="25">
        <v>0</v>
      </c>
      <c r="AO21" s="25">
        <v>0</v>
      </c>
      <c r="AP21" s="25">
        <v>30.181754107486299</v>
      </c>
      <c r="AQ21" s="25">
        <v>0</v>
      </c>
      <c r="AR21" s="87">
        <v>9.9260307434536497</v>
      </c>
      <c r="AS21" s="25">
        <v>4.9405405071732797</v>
      </c>
      <c r="AT21" s="25">
        <v>0.54894768321786602</v>
      </c>
      <c r="AU21" s="25">
        <v>5.4894881903911497</v>
      </c>
      <c r="AV21" s="25">
        <v>0</v>
      </c>
      <c r="AW21" s="25">
        <v>0.34179691428980802</v>
      </c>
      <c r="AX21" s="25">
        <v>3.5950114915921198E-3</v>
      </c>
      <c r="AY21" s="25">
        <v>3.1088159589278899</v>
      </c>
      <c r="AZ21" s="25">
        <v>3.9545249315189202E-3</v>
      </c>
      <c r="BA21" s="25">
        <v>1.0844980681999801</v>
      </c>
      <c r="BB21" s="25">
        <v>1.3061909092412201</v>
      </c>
      <c r="BC21" s="25">
        <v>1.19833903779273E-3</v>
      </c>
      <c r="BD21" s="25">
        <v>0</v>
      </c>
      <c r="BE21" s="25">
        <v>0.84363128799528198</v>
      </c>
      <c r="BF21" s="25">
        <v>21.1918281914934</v>
      </c>
      <c r="BG21" s="25">
        <v>11.9827559515424</v>
      </c>
      <c r="BH21" s="25">
        <v>9.2090722399510501</v>
      </c>
      <c r="BI21" s="25">
        <v>9.6585985218009505E-3</v>
      </c>
      <c r="BJ21" s="25">
        <v>0</v>
      </c>
      <c r="BK21" s="25">
        <v>0.28640314820020102</v>
      </c>
      <c r="BL21" s="25">
        <v>7.8491354023710699E-2</v>
      </c>
      <c r="BM21" s="25">
        <v>3.2558908050728301</v>
      </c>
      <c r="BN21" s="25">
        <v>0.215701428043894</v>
      </c>
      <c r="BO21" s="25">
        <v>4.1941850890391701E-2</v>
      </c>
      <c r="BP21" s="25">
        <v>4.6519574287493697</v>
      </c>
      <c r="BQ21" s="25">
        <v>0.118736237150305</v>
      </c>
      <c r="BR21" s="25">
        <v>1.7975080055336E-3</v>
      </c>
      <c r="BS21" s="25">
        <v>0.19772585525554301</v>
      </c>
      <c r="BT21" s="25">
        <v>1.19833881733053E-4</v>
      </c>
      <c r="BU21" s="25">
        <v>2.3856878409585698</v>
      </c>
      <c r="BV21" s="25">
        <v>0.324415382477025</v>
      </c>
      <c r="BW21" s="25">
        <v>0</v>
      </c>
      <c r="BX21" s="25">
        <v>8.9401736968754895E-5</v>
      </c>
      <c r="BY21" s="25">
        <v>0.36974921457321203</v>
      </c>
      <c r="BZ21" s="87">
        <v>0</v>
      </c>
      <c r="CA21" s="25">
        <v>1.2287302989798099</v>
      </c>
      <c r="CB21" s="25">
        <v>9.2446924276746199</v>
      </c>
      <c r="CC21" s="25">
        <v>0.27454664433715198</v>
      </c>
      <c r="CE21" s="54">
        <f t="shared" si="0"/>
        <v>-2.4116191759280071E-7</v>
      </c>
      <c r="CF21" s="54">
        <f t="shared" si="1"/>
        <v>-2.7872837761503242E-7</v>
      </c>
      <c r="CG21" s="54">
        <f t="shared" si="2"/>
        <v>9.8377048548491788E-7</v>
      </c>
      <c r="CH21" s="54">
        <f t="shared" si="3"/>
        <v>-3.0876444294118999E-5</v>
      </c>
      <c r="CI21" s="54">
        <f t="shared" si="4"/>
        <v>-5.4366711665140082E-5</v>
      </c>
      <c r="CJ21" s="54">
        <f t="shared" si="5"/>
        <v>7.1262800738361146E-6</v>
      </c>
      <c r="CK21" s="54">
        <f t="shared" si="6"/>
        <v>-2.2740885311314152E-7</v>
      </c>
      <c r="CL21" s="94">
        <f t="shared" si="7"/>
        <v>-0.57605106233662207</v>
      </c>
      <c r="CM21" s="94">
        <f t="shared" si="8"/>
        <v>-0.86427749609821569</v>
      </c>
      <c r="CN21" s="94">
        <f t="shared" si="9"/>
        <v>-0.86083728566798057</v>
      </c>
      <c r="CO21" s="54">
        <f t="shared" si="10"/>
        <v>-3.0461345813217636E-6</v>
      </c>
      <c r="CP21" s="54">
        <f t="shared" si="11"/>
        <v>-2.4772098159742491E-6</v>
      </c>
    </row>
    <row r="22" spans="1:94" x14ac:dyDescent="0.25">
      <c r="A22" s="42" t="s">
        <v>129</v>
      </c>
      <c r="B22" s="25">
        <v>5.8818307000000001</v>
      </c>
      <c r="C22" s="25">
        <v>0.40439606</v>
      </c>
      <c r="D22" s="25">
        <v>0.13937451000000001</v>
      </c>
      <c r="E22" s="25">
        <v>1.0216491000000001</v>
      </c>
      <c r="F22" s="25">
        <v>0.75000602000000005</v>
      </c>
      <c r="G22" s="25">
        <v>2.5839999999999998E-2</v>
      </c>
      <c r="H22" s="25">
        <v>0.34561002000000002</v>
      </c>
      <c r="I22" s="76">
        <v>4.6641200000000001E-2</v>
      </c>
      <c r="J22" s="76">
        <v>2.3029899999999999E-2</v>
      </c>
      <c r="K22" s="76">
        <v>0.10885101</v>
      </c>
      <c r="L22" s="76">
        <v>1.3695199999999999E-2</v>
      </c>
      <c r="M22" s="76">
        <v>1.14342E-2</v>
      </c>
      <c r="N22" s="25"/>
      <c r="O22" s="27" t="s">
        <v>129</v>
      </c>
      <c r="P22" s="87">
        <v>0</v>
      </c>
      <c r="Q22" s="25">
        <v>1.1041722614461199E-2</v>
      </c>
      <c r="R22" s="87">
        <v>1.36953189404586E-2</v>
      </c>
      <c r="S22" s="25">
        <v>2.6224161669339701E-2</v>
      </c>
      <c r="T22" s="25">
        <v>2.6224161669339701E-2</v>
      </c>
      <c r="U22" s="25">
        <v>5.1455116652060998E-2</v>
      </c>
      <c r="V22" s="87">
        <v>2.54692112413675E-5</v>
      </c>
      <c r="W22" s="25">
        <v>3.9264916236489804E-3</v>
      </c>
      <c r="X22" s="87">
        <v>1.1434179365840401E-2</v>
      </c>
      <c r="Y22" s="25">
        <v>7.2618128827086001E-2</v>
      </c>
      <c r="Z22" s="25">
        <v>5.8818287339406998</v>
      </c>
      <c r="AA22" s="25">
        <v>1.99911853039898E-2</v>
      </c>
      <c r="AB22" s="25">
        <v>1.5984032540220499E-2</v>
      </c>
      <c r="AC22" s="25">
        <v>2.9800114750574498E-3</v>
      </c>
      <c r="AD22" s="25">
        <v>0</v>
      </c>
      <c r="AE22" s="87">
        <v>0</v>
      </c>
      <c r="AF22" s="25">
        <v>1.7675981525267701E-2</v>
      </c>
      <c r="AG22" s="25">
        <v>1.7675981525267701E-2</v>
      </c>
      <c r="AH22" s="25">
        <v>2278.6972888660998</v>
      </c>
      <c r="AI22" s="25">
        <v>0</v>
      </c>
      <c r="AJ22" s="25">
        <v>6.6842018992818398E-3</v>
      </c>
      <c r="AK22" s="25">
        <v>1.3863149974922401E-3</v>
      </c>
      <c r="AL22" s="87">
        <v>2.8558357952347098E-3</v>
      </c>
      <c r="AM22" s="25">
        <v>4.3700890116128398E-3</v>
      </c>
      <c r="AN22" s="25">
        <v>0</v>
      </c>
      <c r="AO22" s="25">
        <v>0</v>
      </c>
      <c r="AP22" s="25">
        <v>0.40439568555476502</v>
      </c>
      <c r="AQ22" s="25">
        <v>0</v>
      </c>
      <c r="AR22" s="87">
        <v>0.3726349090869</v>
      </c>
      <c r="AS22" s="25">
        <v>0.125437259213942</v>
      </c>
      <c r="AT22" s="25">
        <v>1.39376422670127E-2</v>
      </c>
      <c r="AU22" s="25">
        <v>0.13937490148095399</v>
      </c>
      <c r="AV22" s="25">
        <v>0</v>
      </c>
      <c r="AW22" s="25">
        <v>1.3503371418178201E-2</v>
      </c>
      <c r="AX22" s="25">
        <v>2.25003720299608E-4</v>
      </c>
      <c r="AY22" s="25">
        <v>0.11207771623208</v>
      </c>
      <c r="AZ22" s="25">
        <v>2.4750188770757798E-4</v>
      </c>
      <c r="BA22" s="25">
        <v>6.7875571134884197E-2</v>
      </c>
      <c r="BB22" s="25">
        <v>8.1750580091161096E-2</v>
      </c>
      <c r="BC22" s="25">
        <v>7.5000137788874298E-5</v>
      </c>
      <c r="BD22" s="25">
        <v>0</v>
      </c>
      <c r="BE22" s="25">
        <v>5.2800365967250303E-2</v>
      </c>
      <c r="BF22" s="25">
        <v>1.02160844028505</v>
      </c>
      <c r="BG22" s="25">
        <v>0.74996539063145895</v>
      </c>
      <c r="BH22" s="25">
        <v>0.27164304965359798</v>
      </c>
      <c r="BI22" s="25">
        <v>6.0450734965855895E-4</v>
      </c>
      <c r="BJ22" s="25">
        <v>0</v>
      </c>
      <c r="BK22" s="25">
        <v>1.7925120014109501E-2</v>
      </c>
      <c r="BL22" s="25">
        <v>4.9125591803215402E-3</v>
      </c>
      <c r="BM22" s="25">
        <v>0.20377662769997301</v>
      </c>
      <c r="BN22" s="25">
        <v>1.35001129868769E-2</v>
      </c>
      <c r="BO22" s="25">
        <v>2.6250434034954199E-3</v>
      </c>
      <c r="BP22" s="25">
        <v>0.29115230079862398</v>
      </c>
      <c r="BQ22" s="25">
        <v>5.0313629083373196E-3</v>
      </c>
      <c r="BR22" s="25">
        <v>1.12501860149804E-4</v>
      </c>
      <c r="BS22" s="25">
        <v>1.23750943853789E-2</v>
      </c>
      <c r="BT22" s="25">
        <v>7.5000137788874296E-6</v>
      </c>
      <c r="BU22" s="25">
        <v>2.5840286159934299E-2</v>
      </c>
      <c r="BV22" s="25">
        <v>1.13523582202086E-2</v>
      </c>
      <c r="BW22" s="25">
        <v>0</v>
      </c>
      <c r="BX22" s="25">
        <v>4.2453691143482301E-6</v>
      </c>
      <c r="BY22" s="25">
        <v>1.3682800487221401E-2</v>
      </c>
      <c r="BZ22" s="87">
        <v>0</v>
      </c>
      <c r="CA22" s="25">
        <v>4.36056614692703E-2</v>
      </c>
      <c r="CB22" s="25">
        <v>0.34560999134685799</v>
      </c>
      <c r="CC22" s="25">
        <v>9.9979546013216694E-3</v>
      </c>
      <c r="CE22" s="54">
        <f t="shared" si="0"/>
        <v>-3.3425975695820151E-7</v>
      </c>
      <c r="CF22" s="54">
        <f t="shared" si="1"/>
        <v>-9.2593690201927035E-7</v>
      </c>
      <c r="CG22" s="54">
        <f t="shared" si="2"/>
        <v>2.8088418318911624E-6</v>
      </c>
      <c r="CH22" s="54">
        <f t="shared" si="3"/>
        <v>-3.9798121439192823E-5</v>
      </c>
      <c r="CI22" s="54">
        <f t="shared" si="4"/>
        <v>-5.4172056567093649E-5</v>
      </c>
      <c r="CJ22" s="54">
        <f t="shared" si="5"/>
        <v>1.1074300863024831E-5</v>
      </c>
      <c r="CK22" s="54">
        <f t="shared" si="6"/>
        <v>-8.290599336707343E-8</v>
      </c>
      <c r="CL22" s="94">
        <f t="shared" si="7"/>
        <v>-0.43774684893742655</v>
      </c>
      <c r="CM22" s="94">
        <f t="shared" si="8"/>
        <v>-0.82950461688287924</v>
      </c>
      <c r="CN22" s="94">
        <f t="shared" si="9"/>
        <v>-0.83761306830990634</v>
      </c>
      <c r="CO22" s="54">
        <f t="shared" si="10"/>
        <v>8.6848281587873986E-6</v>
      </c>
      <c r="CP22" s="54">
        <f t="shared" si="11"/>
        <v>-1.8046001993767757E-6</v>
      </c>
    </row>
    <row r="23" spans="1:94" x14ac:dyDescent="0.25">
      <c r="A23" s="42" t="s">
        <v>22</v>
      </c>
      <c r="B23" s="25">
        <v>179.04966730000001</v>
      </c>
      <c r="C23" s="25">
        <v>22.953352079999998</v>
      </c>
      <c r="D23" s="25">
        <v>5.6895713600000004</v>
      </c>
      <c r="E23" s="25">
        <v>27.940911549999999</v>
      </c>
      <c r="F23" s="25">
        <v>19.728906009999999</v>
      </c>
      <c r="G23" s="25">
        <v>1.4391992899999999</v>
      </c>
      <c r="H23" s="25">
        <v>12.198551739999999</v>
      </c>
      <c r="I23" s="76">
        <v>1.7309228000000001</v>
      </c>
      <c r="J23" s="76">
        <v>0.85467309999999996</v>
      </c>
      <c r="K23" s="76">
        <v>4.0396192800000001</v>
      </c>
      <c r="L23" s="76">
        <v>0.50824879999999995</v>
      </c>
      <c r="M23" s="76">
        <v>0.42433979999999999</v>
      </c>
      <c r="N23" s="25"/>
      <c r="O23" s="27" t="s">
        <v>22</v>
      </c>
      <c r="P23" s="87">
        <v>0</v>
      </c>
      <c r="Q23" s="25">
        <v>0.38555852841856902</v>
      </c>
      <c r="R23" s="87">
        <v>0.50825018177951498</v>
      </c>
      <c r="S23" s="25">
        <v>0.87568664257676199</v>
      </c>
      <c r="T23" s="25">
        <v>0.87568664257676199</v>
      </c>
      <c r="U23" s="25">
        <v>1.7203101645199099</v>
      </c>
      <c r="V23" s="87">
        <v>7.1812693678577095E-4</v>
      </c>
      <c r="W23" s="25">
        <v>0.138002619270644</v>
      </c>
      <c r="X23" s="87">
        <v>0.42434148205042999</v>
      </c>
      <c r="Y23" s="25">
        <v>2.5724412461405302</v>
      </c>
      <c r="Z23" s="25">
        <v>179.04961171095101</v>
      </c>
      <c r="AA23" s="25">
        <v>0.69528048663502995</v>
      </c>
      <c r="AB23" s="25">
        <v>0.51647141974801103</v>
      </c>
      <c r="AC23" s="25">
        <v>0.10982681755253799</v>
      </c>
      <c r="AD23" s="25">
        <v>0</v>
      </c>
      <c r="AE23" s="87">
        <v>0</v>
      </c>
      <c r="AF23" s="25">
        <v>0.66620047867854904</v>
      </c>
      <c r="AG23" s="25">
        <v>0.66620047867854904</v>
      </c>
      <c r="AH23" s="25">
        <v>84565.770051312502</v>
      </c>
      <c r="AI23" s="25">
        <v>0</v>
      </c>
      <c r="AJ23" s="25">
        <v>0.218066424535238</v>
      </c>
      <c r="AK23" s="25">
        <v>4.5889294017758202E-2</v>
      </c>
      <c r="AL23" s="87">
        <v>8.8935968818080094E-2</v>
      </c>
      <c r="AM23" s="25">
        <v>0.150032964491255</v>
      </c>
      <c r="AN23" s="25">
        <v>0</v>
      </c>
      <c r="AO23" s="25">
        <v>0</v>
      </c>
      <c r="AP23" s="25">
        <v>22.9533451501072</v>
      </c>
      <c r="AQ23" s="25">
        <v>0</v>
      </c>
      <c r="AR23" s="87">
        <v>13.100576508650301</v>
      </c>
      <c r="AS23" s="25">
        <v>5.1206036695932999</v>
      </c>
      <c r="AT23" s="25">
        <v>0.56895725348192405</v>
      </c>
      <c r="AU23" s="25">
        <v>5.68956092307522</v>
      </c>
      <c r="AV23" s="25">
        <v>0</v>
      </c>
      <c r="AW23" s="25">
        <v>0.45240383299988401</v>
      </c>
      <c r="AX23" s="25">
        <v>5.9186804235078798E-3</v>
      </c>
      <c r="AY23" s="25">
        <v>4.09416393227401</v>
      </c>
      <c r="AZ23" s="25">
        <v>6.5105410693518896E-3</v>
      </c>
      <c r="BA23" s="25">
        <v>1.7854657870224899</v>
      </c>
      <c r="BB23" s="25">
        <v>2.1504492468460099</v>
      </c>
      <c r="BC23" s="25">
        <v>1.9728884406157499E-3</v>
      </c>
      <c r="BD23" s="25">
        <v>0</v>
      </c>
      <c r="BE23" s="25">
        <v>1.3889135071677701</v>
      </c>
      <c r="BF23" s="25">
        <v>27.939838412010701</v>
      </c>
      <c r="BG23" s="25">
        <v>19.727834906661801</v>
      </c>
      <c r="BH23" s="25">
        <v>8.2120035053489602</v>
      </c>
      <c r="BI23" s="25">
        <v>1.5901553376654099E-2</v>
      </c>
      <c r="BJ23" s="25">
        <v>0</v>
      </c>
      <c r="BK23" s="25">
        <v>0.47152067108693302</v>
      </c>
      <c r="BL23" s="25">
        <v>0.129224831759784</v>
      </c>
      <c r="BM23" s="25">
        <v>5.3603422675639401</v>
      </c>
      <c r="BN23" s="25">
        <v>0.35512113846679499</v>
      </c>
      <c r="BO23" s="25">
        <v>6.9051404068629793E-2</v>
      </c>
      <c r="BP23" s="25">
        <v>7.6587593489751198</v>
      </c>
      <c r="BQ23" s="25">
        <v>0.157815607176926</v>
      </c>
      <c r="BR23" s="25">
        <v>2.9593484239708498E-3</v>
      </c>
      <c r="BS23" s="25">
        <v>0.32552640310410702</v>
      </c>
      <c r="BT23" s="25">
        <v>1.9728886610779499E-4</v>
      </c>
      <c r="BU23" s="25">
        <v>1.43920891108208</v>
      </c>
      <c r="BV23" s="25">
        <v>0.42657691096426797</v>
      </c>
      <c r="BW23" s="25">
        <v>0</v>
      </c>
      <c r="BX23" s="25">
        <v>1.1969838491156699E-4</v>
      </c>
      <c r="BY23" s="25">
        <v>0.48762043673032501</v>
      </c>
      <c r="BZ23" s="87">
        <v>0</v>
      </c>
      <c r="CA23" s="25">
        <v>1.6168577160336599</v>
      </c>
      <c r="CB23" s="25">
        <v>12.1985497996549</v>
      </c>
      <c r="CC23" s="25">
        <v>0.361759579499771</v>
      </c>
      <c r="CE23" s="54">
        <f t="shared" si="0"/>
        <v>-3.1046720072691987E-7</v>
      </c>
      <c r="CF23" s="54">
        <f t="shared" si="1"/>
        <v>-3.0191201590580977E-7</v>
      </c>
      <c r="CG23" s="54">
        <f t="shared" si="2"/>
        <v>-1.8343956196414528E-6</v>
      </c>
      <c r="CH23" s="54">
        <f t="shared" si="3"/>
        <v>-3.8407407982295754E-5</v>
      </c>
      <c r="CI23" s="54">
        <f t="shared" si="4"/>
        <v>-5.4291065994999022E-5</v>
      </c>
      <c r="CJ23" s="54">
        <f t="shared" si="5"/>
        <v>6.6850241985150505E-6</v>
      </c>
      <c r="CK23" s="54">
        <f t="shared" si="6"/>
        <v>-1.5906356264030283E-7</v>
      </c>
      <c r="CL23" s="94">
        <f t="shared" si="7"/>
        <v>-0.4940926062232458</v>
      </c>
      <c r="CM23" s="94">
        <f t="shared" si="8"/>
        <v>-0.83853169209298395</v>
      </c>
      <c r="CN23" s="94">
        <f t="shared" si="9"/>
        <v>-0.83508335006299184</v>
      </c>
      <c r="CO23" s="54">
        <f t="shared" si="10"/>
        <v>2.7187068912520821E-6</v>
      </c>
      <c r="CP23" s="54">
        <f t="shared" si="11"/>
        <v>3.9639233227624711E-6</v>
      </c>
    </row>
    <row r="24" spans="1:94" x14ac:dyDescent="0.25">
      <c r="A24" s="42" t="s">
        <v>23</v>
      </c>
      <c r="B24" s="25">
        <v>1955.2852054</v>
      </c>
      <c r="C24" s="25">
        <v>282.15159455999998</v>
      </c>
      <c r="D24" s="25">
        <v>58.598561459999999</v>
      </c>
      <c r="E24" s="25">
        <v>310.7263494</v>
      </c>
      <c r="F24" s="25">
        <v>215.30271852000001</v>
      </c>
      <c r="G24" s="25">
        <v>10.98972242</v>
      </c>
      <c r="H24" s="25">
        <v>121.65002266</v>
      </c>
      <c r="I24" s="76">
        <v>18.751495219999999</v>
      </c>
      <c r="J24" s="76">
        <v>9.2588754000000009</v>
      </c>
      <c r="K24" s="76">
        <v>43.762143360000003</v>
      </c>
      <c r="L24" s="76">
        <v>5.5059791999999996</v>
      </c>
      <c r="M24" s="76">
        <v>4.5969731999999999</v>
      </c>
      <c r="N24" s="25"/>
      <c r="O24" s="27" t="s">
        <v>23</v>
      </c>
      <c r="P24" s="87">
        <v>0</v>
      </c>
      <c r="Q24" s="25">
        <v>3.8140588488020599</v>
      </c>
      <c r="R24" s="87">
        <v>5.0745884930579699</v>
      </c>
      <c r="S24" s="25">
        <v>8.3620308461601507</v>
      </c>
      <c r="T24" s="25">
        <v>8.3620308461601507</v>
      </c>
      <c r="U24" s="25">
        <v>16.4439863878371</v>
      </c>
      <c r="V24" s="87">
        <v>5.8188002197346704E-3</v>
      </c>
      <c r="W24" s="25">
        <v>1.3718867603487199</v>
      </c>
      <c r="X24" s="87">
        <v>4.2367766524314199</v>
      </c>
      <c r="Y24" s="25">
        <v>25.723018312163401</v>
      </c>
      <c r="Z24" s="25">
        <v>1955.2844683278399</v>
      </c>
      <c r="AA24" s="25">
        <v>6.8569802391210102</v>
      </c>
      <c r="AB24" s="25">
        <v>4.7962479088047001</v>
      </c>
      <c r="AC24" s="25">
        <v>1.1297503220635201</v>
      </c>
      <c r="AD24" s="25">
        <v>0</v>
      </c>
      <c r="AE24" s="87">
        <v>0</v>
      </c>
      <c r="AF24" s="25">
        <v>6.9579926306365296</v>
      </c>
      <c r="AG24" s="25">
        <v>6.9579926306365296</v>
      </c>
      <c r="AH24" s="25">
        <v>880231.48062633304</v>
      </c>
      <c r="AI24" s="25">
        <v>0</v>
      </c>
      <c r="AJ24" s="25">
        <v>2.0420161097085998</v>
      </c>
      <c r="AK24" s="25">
        <v>0.43504144433230202</v>
      </c>
      <c r="AL24" s="87">
        <v>0.798807605898333</v>
      </c>
      <c r="AM24" s="25">
        <v>1.46491660827504</v>
      </c>
      <c r="AN24" s="25">
        <v>0</v>
      </c>
      <c r="AO24" s="25">
        <v>0</v>
      </c>
      <c r="AP24" s="25">
        <v>282.15151771689301</v>
      </c>
      <c r="AQ24" s="25">
        <v>0</v>
      </c>
      <c r="AR24" s="87">
        <v>130.260445554104</v>
      </c>
      <c r="AS24" s="25">
        <v>52.738788427939099</v>
      </c>
      <c r="AT24" s="25">
        <v>5.8598459321968503</v>
      </c>
      <c r="AU24" s="25">
        <v>58.598634360136003</v>
      </c>
      <c r="AV24" s="25">
        <v>0</v>
      </c>
      <c r="AW24" s="25">
        <v>4.3317778007793297</v>
      </c>
      <c r="AX24" s="25">
        <v>6.4590788317707995E-2</v>
      </c>
      <c r="AY24" s="25">
        <v>41.856209139039997</v>
      </c>
      <c r="AZ24" s="25">
        <v>7.1050115356845606E-2</v>
      </c>
      <c r="BA24" s="25">
        <v>19.484885442329801</v>
      </c>
      <c r="BB24" s="25">
        <v>23.467989880785002</v>
      </c>
      <c r="BC24" s="25">
        <v>2.1530206848658199E-2</v>
      </c>
      <c r="BD24" s="25">
        <v>0</v>
      </c>
      <c r="BE24" s="25">
        <v>15.1573071644703</v>
      </c>
      <c r="BF24" s="25">
        <v>310.71462267277298</v>
      </c>
      <c r="BG24" s="25">
        <v>215.291023958068</v>
      </c>
      <c r="BH24" s="25">
        <v>95.423598714705307</v>
      </c>
      <c r="BI24" s="25">
        <v>0.17353380181550601</v>
      </c>
      <c r="BJ24" s="25">
        <v>0</v>
      </c>
      <c r="BK24" s="25">
        <v>5.1457313668105096</v>
      </c>
      <c r="BL24" s="25">
        <v>1.4102284109635801</v>
      </c>
      <c r="BM24" s="25">
        <v>58.497727806345999</v>
      </c>
      <c r="BN24" s="25">
        <v>3.8754454934770699</v>
      </c>
      <c r="BO24" s="25">
        <v>0.75355988028902499</v>
      </c>
      <c r="BP24" s="25">
        <v>83.580498134338598</v>
      </c>
      <c r="BQ24" s="25">
        <v>1.42697220531997</v>
      </c>
      <c r="BR24" s="25">
        <v>3.2295619636567997E-2</v>
      </c>
      <c r="BS24" s="25">
        <v>3.5524968225885498</v>
      </c>
      <c r="BT24" s="25">
        <v>2.15302369417483E-3</v>
      </c>
      <c r="BU24" s="25">
        <v>10.9897271052762</v>
      </c>
      <c r="BV24" s="25">
        <v>4.4463859208095302</v>
      </c>
      <c r="BW24" s="25">
        <v>0</v>
      </c>
      <c r="BX24" s="25">
        <v>9.6978677140825698E-4</v>
      </c>
      <c r="BY24" s="25">
        <v>4.8974691780485804</v>
      </c>
      <c r="BZ24" s="87">
        <v>0</v>
      </c>
      <c r="CA24" s="25">
        <v>16.7014329989583</v>
      </c>
      <c r="CB24" s="25">
        <v>121.64999189801399</v>
      </c>
      <c r="CC24" s="25">
        <v>3.6735985478243101</v>
      </c>
      <c r="CE24" s="54">
        <f t="shared" si="0"/>
        <v>-3.7696401426660628E-7</v>
      </c>
      <c r="CF24" s="54">
        <f t="shared" si="1"/>
        <v>-2.7234688177874604E-7</v>
      </c>
      <c r="CG24" s="54">
        <f t="shared" si="2"/>
        <v>1.2440601644122727E-6</v>
      </c>
      <c r="CH24" s="54">
        <f t="shared" si="3"/>
        <v>-3.7739725805912861E-5</v>
      </c>
      <c r="CI24" s="54">
        <f t="shared" si="4"/>
        <v>-5.4316833583925884E-5</v>
      </c>
      <c r="CJ24" s="54">
        <f t="shared" si="5"/>
        <v>4.2633253340976877E-7</v>
      </c>
      <c r="CK24" s="54">
        <f t="shared" si="6"/>
        <v>-2.5287283420329968E-7</v>
      </c>
      <c r="CL24" s="94">
        <f t="shared" si="7"/>
        <v>-0.55406058300666272</v>
      </c>
      <c r="CM24" s="94">
        <f t="shared" si="8"/>
        <v>-0.85183008723189857</v>
      </c>
      <c r="CN24" s="94">
        <f t="shared" si="9"/>
        <v>-0.84100429968893253</v>
      </c>
      <c r="CO24" s="54">
        <f t="shared" si="10"/>
        <v>-7.8349498113256547E-2</v>
      </c>
      <c r="CP24" s="54">
        <f t="shared" si="11"/>
        <v>-7.8355154989500478E-2</v>
      </c>
    </row>
    <row r="25" spans="1:94" x14ac:dyDescent="0.25">
      <c r="A25" s="42" t="s">
        <v>24</v>
      </c>
      <c r="B25" s="25">
        <v>5438.6672434000002</v>
      </c>
      <c r="C25" s="25">
        <v>1517.7546374000001</v>
      </c>
      <c r="D25" s="25">
        <v>250.11286147999999</v>
      </c>
      <c r="E25" s="25">
        <v>837.71905856000001</v>
      </c>
      <c r="F25" s="25">
        <v>526.18611461</v>
      </c>
      <c r="G25" s="25">
        <v>120.3834001</v>
      </c>
      <c r="H25" s="25">
        <v>452.01925401</v>
      </c>
      <c r="I25" s="76">
        <v>62.911852359999997</v>
      </c>
      <c r="J25" s="76">
        <v>31.063816330000002</v>
      </c>
      <c r="K25" s="76">
        <v>146.82336784</v>
      </c>
      <c r="L25" s="76">
        <v>18.47273247</v>
      </c>
      <c r="M25" s="76">
        <v>15.42298815</v>
      </c>
      <c r="N25" s="25"/>
      <c r="O25" s="27" t="s">
        <v>24</v>
      </c>
      <c r="P25" s="87">
        <v>0</v>
      </c>
      <c r="Q25" s="25">
        <v>14.434097600010499</v>
      </c>
      <c r="R25" s="87">
        <v>18.472733095432101</v>
      </c>
      <c r="S25" s="25">
        <v>34.208538182117799</v>
      </c>
      <c r="T25" s="25">
        <v>34.208538182117799</v>
      </c>
      <c r="U25" s="25">
        <v>67.127910508655702</v>
      </c>
      <c r="V25" s="87">
        <v>3.2993933363909898E-2</v>
      </c>
      <c r="W25" s="25">
        <v>5.13432163327706</v>
      </c>
      <c r="X25" s="87">
        <v>15.423005773732999</v>
      </c>
      <c r="Y25" s="25">
        <v>94.994010408130094</v>
      </c>
      <c r="Z25" s="25">
        <v>5438.6653989490496</v>
      </c>
      <c r="AA25" s="25">
        <v>26.127725577415099</v>
      </c>
      <c r="AB25" s="25">
        <v>20.819430780691999</v>
      </c>
      <c r="AC25" s="25">
        <v>3.9060467937437302</v>
      </c>
      <c r="AD25" s="25">
        <v>0</v>
      </c>
      <c r="AE25" s="87">
        <v>0</v>
      </c>
      <c r="AF25" s="25">
        <v>23.194538384064899</v>
      </c>
      <c r="AG25" s="25">
        <v>23.194538384064899</v>
      </c>
      <c r="AH25" s="25">
        <v>3073614.4252677201</v>
      </c>
      <c r="AI25" s="25">
        <v>0</v>
      </c>
      <c r="AJ25" s="25">
        <v>8.7102042558393507</v>
      </c>
      <c r="AK25" s="25">
        <v>1.8076380076215099</v>
      </c>
      <c r="AL25" s="87">
        <v>3.7137942669814401</v>
      </c>
      <c r="AM25" s="25">
        <v>5.70818745366436</v>
      </c>
      <c r="AN25" s="25">
        <v>0</v>
      </c>
      <c r="AO25" s="25">
        <v>0</v>
      </c>
      <c r="AP25" s="25">
        <v>1517.75412248262</v>
      </c>
      <c r="AQ25" s="25">
        <v>0</v>
      </c>
      <c r="AR25" s="87">
        <v>487.27125191748001</v>
      </c>
      <c r="AS25" s="25">
        <v>225.101658128297</v>
      </c>
      <c r="AT25" s="25">
        <v>25.0113086960123</v>
      </c>
      <c r="AU25" s="25">
        <v>250.11296682431001</v>
      </c>
      <c r="AV25" s="25">
        <v>0</v>
      </c>
      <c r="AW25" s="25">
        <v>17.617226715733299</v>
      </c>
      <c r="AX25" s="25">
        <v>0.15785553960305701</v>
      </c>
      <c r="AY25" s="25">
        <v>146.83539872359199</v>
      </c>
      <c r="AZ25" s="25">
        <v>0.17364105519293199</v>
      </c>
      <c r="BA25" s="25">
        <v>47.619827772174297</v>
      </c>
      <c r="BB25" s="25">
        <v>57.354265263645203</v>
      </c>
      <c r="BC25" s="25">
        <v>5.26186572414667E-2</v>
      </c>
      <c r="BD25" s="25">
        <v>0</v>
      </c>
      <c r="BE25" s="25">
        <v>37.043488763372402</v>
      </c>
      <c r="BF25" s="25">
        <v>837.69038274842603</v>
      </c>
      <c r="BG25" s="25">
        <v>526.15752649506999</v>
      </c>
      <c r="BH25" s="25">
        <v>311.53285625335502</v>
      </c>
      <c r="BI25" s="25">
        <v>0.42410513155530499</v>
      </c>
      <c r="BJ25" s="25">
        <v>0</v>
      </c>
      <c r="BK25" s="25">
        <v>12.575843865055001</v>
      </c>
      <c r="BL25" s="25">
        <v>3.44652147797858</v>
      </c>
      <c r="BM25" s="25">
        <v>142.96471879197699</v>
      </c>
      <c r="BN25" s="25">
        <v>9.4713478241813895</v>
      </c>
      <c r="BO25" s="25">
        <v>1.84165521285735</v>
      </c>
      <c r="BP25" s="25">
        <v>204.26538626432301</v>
      </c>
      <c r="BQ25" s="25">
        <v>6.5446291335802904</v>
      </c>
      <c r="BR25" s="25">
        <v>7.8927872593131498E-2</v>
      </c>
      <c r="BS25" s="25">
        <v>8.6820611427437608</v>
      </c>
      <c r="BT25" s="25">
        <v>5.2618605763543203E-3</v>
      </c>
      <c r="BU25" s="25">
        <v>120.383569563253</v>
      </c>
      <c r="BV25" s="25">
        <v>14.894429211946999</v>
      </c>
      <c r="BW25" s="25">
        <v>0</v>
      </c>
      <c r="BX25" s="25">
        <v>5.4989283940994399E-3</v>
      </c>
      <c r="BY25" s="25">
        <v>17.903628367656001</v>
      </c>
      <c r="BZ25" s="87">
        <v>0</v>
      </c>
      <c r="CA25" s="25">
        <v>57.171973242933198</v>
      </c>
      <c r="CB25" s="25">
        <v>452.01909667483397</v>
      </c>
      <c r="CC25" s="25">
        <v>13.092142457581399</v>
      </c>
      <c r="CE25" s="54">
        <f t="shared" si="0"/>
        <v>-3.3913656931215573E-7</v>
      </c>
      <c r="CF25" s="54">
        <f t="shared" si="1"/>
        <v>-3.3926259712797639E-7</v>
      </c>
      <c r="CG25" s="54">
        <f t="shared" si="2"/>
        <v>4.2118709686253802E-7</v>
      </c>
      <c r="CH25" s="54">
        <f t="shared" si="3"/>
        <v>-3.4230821515829175E-5</v>
      </c>
      <c r="CI25" s="54">
        <f t="shared" si="4"/>
        <v>-5.4330804512402779E-5</v>
      </c>
      <c r="CJ25" s="54">
        <f t="shared" si="5"/>
        <v>1.407696184532526E-6</v>
      </c>
      <c r="CK25" s="54">
        <f t="shared" si="6"/>
        <v>-3.480718235493472E-7</v>
      </c>
      <c r="CL25" s="94">
        <f t="shared" si="7"/>
        <v>-0.45624652750062816</v>
      </c>
      <c r="CM25" s="94">
        <f t="shared" si="8"/>
        <v>-0.83471697170966819</v>
      </c>
      <c r="CN25" s="94">
        <f t="shared" si="9"/>
        <v>-0.84202420414888568</v>
      </c>
      <c r="CO25" s="54">
        <f t="shared" si="10"/>
        <v>3.3857043173858324E-8</v>
      </c>
      <c r="CP25" s="54">
        <f t="shared" si="11"/>
        <v>1.1426925073001185E-6</v>
      </c>
    </row>
    <row r="26" spans="1:94" x14ac:dyDescent="0.25">
      <c r="A26" s="42" t="s">
        <v>25</v>
      </c>
      <c r="B26" s="25">
        <v>4246.6219481999997</v>
      </c>
      <c r="C26" s="25">
        <v>920.79262832999996</v>
      </c>
      <c r="D26" s="25">
        <v>157.91042651000001</v>
      </c>
      <c r="E26" s="25">
        <v>623.43248453000001</v>
      </c>
      <c r="F26" s="25">
        <v>436.25989118000001</v>
      </c>
      <c r="G26" s="25">
        <v>54.304083749999997</v>
      </c>
      <c r="H26" s="25">
        <v>308.66416187999999</v>
      </c>
      <c r="I26" s="76">
        <v>41.766071490000002</v>
      </c>
      <c r="J26" s="76">
        <v>20.622718320000001</v>
      </c>
      <c r="K26" s="76">
        <v>97.473446420000002</v>
      </c>
      <c r="L26" s="76">
        <v>12.26372016</v>
      </c>
      <c r="M26" s="76">
        <v>10.23905016</v>
      </c>
      <c r="N26" s="25"/>
      <c r="O26" s="27" t="s">
        <v>25</v>
      </c>
      <c r="P26" s="87">
        <v>0</v>
      </c>
      <c r="Q26" s="25">
        <v>9.6790677397038998</v>
      </c>
      <c r="R26" s="87">
        <v>12.256016636495501</v>
      </c>
      <c r="S26" s="25">
        <v>21.2941218980509</v>
      </c>
      <c r="T26" s="25">
        <v>21.2941218980509</v>
      </c>
      <c r="U26" s="25">
        <v>41.870518920504097</v>
      </c>
      <c r="V26" s="87">
        <v>1.50811493489001E-2</v>
      </c>
      <c r="W26" s="25">
        <v>3.4798338436307299</v>
      </c>
      <c r="X26" s="87">
        <v>10.2325881040575</v>
      </c>
      <c r="Y26" s="25">
        <v>65.210772037102601</v>
      </c>
      <c r="Z26" s="25">
        <v>4243.46045115384</v>
      </c>
      <c r="AA26" s="25">
        <v>17.406335926314899</v>
      </c>
      <c r="AB26" s="25">
        <v>12.2480921047647</v>
      </c>
      <c r="AC26" s="25">
        <v>2.8564213579345799</v>
      </c>
      <c r="AD26" s="25">
        <v>0</v>
      </c>
      <c r="AE26" s="87">
        <v>0</v>
      </c>
      <c r="AF26" s="25">
        <v>17.5676344046352</v>
      </c>
      <c r="AG26" s="25">
        <v>17.5676344046352</v>
      </c>
      <c r="AH26" s="25">
        <v>2039238.06867981</v>
      </c>
      <c r="AI26" s="25">
        <v>0</v>
      </c>
      <c r="AJ26" s="25">
        <v>5.2102718552712703</v>
      </c>
      <c r="AK26" s="25">
        <v>1.10863947555531</v>
      </c>
      <c r="AL26" s="87">
        <v>2.0469511850659798</v>
      </c>
      <c r="AM26" s="25">
        <v>3.7222800811200298</v>
      </c>
      <c r="AN26" s="25">
        <v>0</v>
      </c>
      <c r="AO26" s="25">
        <v>0</v>
      </c>
      <c r="AP26" s="25">
        <v>920.52236467324701</v>
      </c>
      <c r="AQ26" s="25">
        <v>0</v>
      </c>
      <c r="AR26" s="87">
        <v>330.40358653694602</v>
      </c>
      <c r="AS26" s="25">
        <v>142.04824789805801</v>
      </c>
      <c r="AT26" s="25">
        <v>15.7831324711762</v>
      </c>
      <c r="AU26" s="25">
        <v>157.83138036923401</v>
      </c>
      <c r="AV26" s="25">
        <v>0</v>
      </c>
      <c r="AW26" s="25">
        <v>11.027985126854899</v>
      </c>
      <c r="AX26" s="25">
        <v>0.13076035261958699</v>
      </c>
      <c r="AY26" s="25">
        <v>105.888657403876</v>
      </c>
      <c r="AZ26" s="25">
        <v>0.143836958244459</v>
      </c>
      <c r="BA26" s="25">
        <v>39.4461303163081</v>
      </c>
      <c r="BB26" s="25">
        <v>47.509706277771301</v>
      </c>
      <c r="BC26" s="25">
        <v>4.3586887240750202E-2</v>
      </c>
      <c r="BD26" s="25">
        <v>0</v>
      </c>
      <c r="BE26" s="25">
        <v>30.685174382027899</v>
      </c>
      <c r="BF26" s="25">
        <v>622.87009095015901</v>
      </c>
      <c r="BG26" s="25">
        <v>435.84536880219599</v>
      </c>
      <c r="BH26" s="25">
        <v>187.02472214796299</v>
      </c>
      <c r="BI26" s="25">
        <v>0.35131008971643002</v>
      </c>
      <c r="BJ26" s="25">
        <v>0</v>
      </c>
      <c r="BK26" s="25">
        <v>10.4172613495593</v>
      </c>
      <c r="BL26" s="25">
        <v>2.8549370579936801</v>
      </c>
      <c r="BM26" s="25">
        <v>118.425572288232</v>
      </c>
      <c r="BN26" s="25">
        <v>7.8456350281695499</v>
      </c>
      <c r="BO26" s="25">
        <v>1.52553697174446</v>
      </c>
      <c r="BP26" s="25">
        <v>169.20433745685801</v>
      </c>
      <c r="BQ26" s="25">
        <v>3.65406149211847</v>
      </c>
      <c r="BR26" s="25">
        <v>6.5381001598571298E-2</v>
      </c>
      <c r="BS26" s="25">
        <v>7.1918436936236798</v>
      </c>
      <c r="BT26" s="25">
        <v>4.3586904877726098E-3</v>
      </c>
      <c r="BU26" s="25">
        <v>54.289565213181397</v>
      </c>
      <c r="BV26" s="25">
        <v>11.228368505414601</v>
      </c>
      <c r="BW26" s="25">
        <v>0</v>
      </c>
      <c r="BX26" s="25">
        <v>2.5134825847721799E-3</v>
      </c>
      <c r="BY26" s="25">
        <v>12.410430052124999</v>
      </c>
      <c r="BZ26" s="87">
        <v>0</v>
      </c>
      <c r="CA26" s="25">
        <v>42.210910929561102</v>
      </c>
      <c r="CB26" s="25">
        <v>308.47615929922699</v>
      </c>
      <c r="CC26" s="25">
        <v>9.2993056329601096</v>
      </c>
      <c r="CE26" s="54">
        <f t="shared" si="0"/>
        <v>-7.444733919626848E-4</v>
      </c>
      <c r="CF26" s="54">
        <f t="shared" si="1"/>
        <v>-2.9351196831702518E-4</v>
      </c>
      <c r="CG26" s="54">
        <f t="shared" si="2"/>
        <v>-5.0057581701858284E-4</v>
      </c>
      <c r="CH26" s="54">
        <f t="shared" si="3"/>
        <v>-9.0209219730502741E-4</v>
      </c>
      <c r="CI26" s="54">
        <f t="shared" si="4"/>
        <v>-9.5017301884620846E-4</v>
      </c>
      <c r="CJ26" s="54">
        <f t="shared" si="5"/>
        <v>-2.6735626155554389E-4</v>
      </c>
      <c r="CK26" s="54">
        <f t="shared" si="6"/>
        <v>-6.0908457796954188E-4</v>
      </c>
      <c r="CL26" s="94">
        <f t="shared" si="7"/>
        <v>-0.49015741393946222</v>
      </c>
      <c r="CM26" s="94">
        <f t="shared" si="8"/>
        <v>-0.8312621163886057</v>
      </c>
      <c r="CN26" s="94">
        <f t="shared" si="9"/>
        <v>-0.8197700496919067</v>
      </c>
      <c r="CO26" s="54">
        <f t="shared" si="10"/>
        <v>-6.281555192058087E-4</v>
      </c>
      <c r="CP26" s="54">
        <f t="shared" si="11"/>
        <v>-6.3111869182399724E-4</v>
      </c>
    </row>
    <row r="27" spans="1:94" x14ac:dyDescent="0.25">
      <c r="A27" s="42" t="s">
        <v>26</v>
      </c>
      <c r="B27" s="25">
        <v>5805.528875</v>
      </c>
      <c r="C27" s="25">
        <v>744.35281410000005</v>
      </c>
      <c r="D27" s="25">
        <v>177.66836394000001</v>
      </c>
      <c r="E27" s="25">
        <v>930.88543219999997</v>
      </c>
      <c r="F27" s="25">
        <v>651.34679440000002</v>
      </c>
      <c r="G27" s="25">
        <v>43.071008519999999</v>
      </c>
      <c r="H27" s="25">
        <v>379.29181069999998</v>
      </c>
      <c r="I27" s="76">
        <v>55.16845387</v>
      </c>
      <c r="J27" s="76">
        <v>27.2403795</v>
      </c>
      <c r="K27" s="76">
        <v>128.75185826000001</v>
      </c>
      <c r="L27" s="76">
        <v>16.199047199999999</v>
      </c>
      <c r="M27" s="76">
        <v>13.5246762</v>
      </c>
      <c r="N27" s="25"/>
      <c r="O27" s="27" t="s">
        <v>26</v>
      </c>
      <c r="P27" s="87">
        <v>0</v>
      </c>
      <c r="Q27" s="25">
        <v>11.986131578716501</v>
      </c>
      <c r="R27" s="87">
        <v>16.195783216921299</v>
      </c>
      <c r="S27" s="25">
        <v>27.2063562168494</v>
      </c>
      <c r="T27" s="25">
        <v>27.2063562168494</v>
      </c>
      <c r="U27" s="25">
        <v>53.449506195538902</v>
      </c>
      <c r="V27" s="87">
        <v>2.22576878691777E-2</v>
      </c>
      <c r="W27" s="25">
        <v>4.2905188732152499</v>
      </c>
      <c r="X27" s="87">
        <v>13.5219366184511</v>
      </c>
      <c r="Y27" s="25">
        <v>79.985689981051195</v>
      </c>
      <c r="Z27" s="25">
        <v>5805.3265523570099</v>
      </c>
      <c r="AA27" s="25">
        <v>21.613341289340099</v>
      </c>
      <c r="AB27" s="25">
        <v>16.038589088678702</v>
      </c>
      <c r="AC27" s="25">
        <v>3.4166353630384001</v>
      </c>
      <c r="AD27" s="25">
        <v>0</v>
      </c>
      <c r="AE27" s="87">
        <v>0</v>
      </c>
      <c r="AF27" s="25">
        <v>20.7307247605725</v>
      </c>
      <c r="AG27" s="25">
        <v>20.7307247605725</v>
      </c>
      <c r="AH27" s="25">
        <v>2694761.7710257499</v>
      </c>
      <c r="AI27" s="25">
        <v>0</v>
      </c>
      <c r="AJ27" s="25">
        <v>6.7728373110776703</v>
      </c>
      <c r="AK27" s="25">
        <v>1.42553392610999</v>
      </c>
      <c r="AL27" s="87">
        <v>2.7603631124583798</v>
      </c>
      <c r="AM27" s="25">
        <v>4.6631251142600396</v>
      </c>
      <c r="AN27" s="25">
        <v>0</v>
      </c>
      <c r="AO27" s="25">
        <v>0</v>
      </c>
      <c r="AP27" s="25">
        <v>744.14931640183602</v>
      </c>
      <c r="AQ27" s="25">
        <v>0</v>
      </c>
      <c r="AR27" s="87">
        <v>407.29867843934801</v>
      </c>
      <c r="AS27" s="25">
        <v>159.867475674752</v>
      </c>
      <c r="AT27" s="25">
        <v>17.763074898725101</v>
      </c>
      <c r="AU27" s="25">
        <v>177.630550573477</v>
      </c>
      <c r="AV27" s="25">
        <v>0</v>
      </c>
      <c r="AW27" s="25">
        <v>14.0561205768393</v>
      </c>
      <c r="AX27" s="25">
        <v>0.19541304033907</v>
      </c>
      <c r="AY27" s="25">
        <v>127.35140799947</v>
      </c>
      <c r="AZ27" s="25">
        <v>0.214954470146662</v>
      </c>
      <c r="BA27" s="25">
        <v>58.949669031123697</v>
      </c>
      <c r="BB27" s="25">
        <v>71.000136907025507</v>
      </c>
      <c r="BC27" s="25">
        <v>6.5137985085732195E-2</v>
      </c>
      <c r="BD27" s="25">
        <v>0</v>
      </c>
      <c r="BE27" s="25">
        <v>45.856977242789497</v>
      </c>
      <c r="BF27" s="25">
        <v>930.76904804202002</v>
      </c>
      <c r="BG27" s="25">
        <v>651.34241190936802</v>
      </c>
      <c r="BH27" s="25">
        <v>279.42663613265199</v>
      </c>
      <c r="BI27" s="25">
        <v>0.52500625671720702</v>
      </c>
      <c r="BJ27" s="25">
        <v>0</v>
      </c>
      <c r="BK27" s="25">
        <v>15.5679259467473</v>
      </c>
      <c r="BL27" s="25">
        <v>4.2665197837265803</v>
      </c>
      <c r="BM27" s="25">
        <v>176.979306646384</v>
      </c>
      <c r="BN27" s="25">
        <v>11.724799351841099</v>
      </c>
      <c r="BO27" s="25">
        <v>2.2798199044296301</v>
      </c>
      <c r="BP27" s="25">
        <v>252.864796816525</v>
      </c>
      <c r="BQ27" s="25">
        <v>4.8985863640196801</v>
      </c>
      <c r="BR27" s="25">
        <v>9.7706766976967202E-2</v>
      </c>
      <c r="BS27" s="25">
        <v>10.747727960669501</v>
      </c>
      <c r="BT27" s="25">
        <v>6.5137988392665203E-3</v>
      </c>
      <c r="BU27" s="25">
        <v>43.040117215341901</v>
      </c>
      <c r="BV27" s="25">
        <v>13.2737391636627</v>
      </c>
      <c r="BW27" s="25">
        <v>0</v>
      </c>
      <c r="BX27" s="25">
        <v>3.7095036675804799E-3</v>
      </c>
      <c r="BY27" s="25">
        <v>15.1627336910773</v>
      </c>
      <c r="BZ27" s="87">
        <v>0</v>
      </c>
      <c r="CA27" s="25">
        <v>50.302125033813297</v>
      </c>
      <c r="CB27" s="25">
        <v>379.27416712137</v>
      </c>
      <c r="CC27" s="25">
        <v>11.2513355357507</v>
      </c>
      <c r="CE27" s="54">
        <f t="shared" si="0"/>
        <v>-3.4849993402213765E-5</v>
      </c>
      <c r="CF27" s="54">
        <f t="shared" si="1"/>
        <v>-2.7338876714005347E-4</v>
      </c>
      <c r="CG27" s="54">
        <f t="shared" si="2"/>
        <v>-2.1283117424203218E-4</v>
      </c>
      <c r="CH27" s="54">
        <f t="shared" si="3"/>
        <v>-1.2502522217465093E-4</v>
      </c>
      <c r="CI27" s="54">
        <f t="shared" si="4"/>
        <v>-6.7283521922203167E-6</v>
      </c>
      <c r="CJ27" s="54">
        <f t="shared" si="5"/>
        <v>-7.1721804804626167E-4</v>
      </c>
      <c r="CK27" s="54">
        <f t="shared" si="6"/>
        <v>-4.6517162069553282E-5</v>
      </c>
      <c r="CL27" s="94">
        <f t="shared" si="7"/>
        <v>-0.50684939837250143</v>
      </c>
      <c r="CM27" s="94">
        <f t="shared" si="8"/>
        <v>-0.84249415933374749</v>
      </c>
      <c r="CN27" s="94">
        <f t="shared" si="9"/>
        <v>-0.83898698596870647</v>
      </c>
      <c r="CO27" s="54">
        <f t="shared" si="10"/>
        <v>-2.0149228768836448E-4</v>
      </c>
      <c r="CP27" s="54">
        <f t="shared" si="11"/>
        <v>-2.0256171078607781E-4</v>
      </c>
    </row>
    <row r="28" spans="1:94" x14ac:dyDescent="0.25">
      <c r="A28" s="42" t="s">
        <v>27</v>
      </c>
      <c r="B28" s="25">
        <v>5048.1767382999997</v>
      </c>
      <c r="C28" s="25">
        <v>1134.2338969</v>
      </c>
      <c r="D28" s="25">
        <v>221.93038636</v>
      </c>
      <c r="E28" s="25">
        <v>906.69608649999998</v>
      </c>
      <c r="F28" s="25">
        <v>487.33228486000002</v>
      </c>
      <c r="G28" s="25">
        <v>109.70458761</v>
      </c>
      <c r="H28" s="25">
        <v>362.25216848999997</v>
      </c>
      <c r="I28" s="76">
        <v>63.351171270000002</v>
      </c>
      <c r="J28" s="76">
        <v>31.280739130000001</v>
      </c>
      <c r="K28" s="76">
        <v>147.84863657</v>
      </c>
      <c r="L28" s="76">
        <v>18.601728000000001</v>
      </c>
      <c r="M28" s="76">
        <v>15.530688</v>
      </c>
      <c r="N28" s="25"/>
      <c r="O28" s="27" t="s">
        <v>27</v>
      </c>
      <c r="P28" s="87">
        <v>0</v>
      </c>
      <c r="Q28" s="25">
        <v>11.562457058404201</v>
      </c>
      <c r="R28" s="87">
        <v>18.593410609725499</v>
      </c>
      <c r="S28" s="25">
        <v>27.406447094830899</v>
      </c>
      <c r="T28" s="25">
        <v>27.406447094830899</v>
      </c>
      <c r="U28" s="25">
        <v>53.779747770961798</v>
      </c>
      <c r="V28" s="87">
        <v>2.6445033434944299E-2</v>
      </c>
      <c r="W28" s="25">
        <v>4.1127628123029796</v>
      </c>
      <c r="X28" s="87">
        <v>15.5238266243546</v>
      </c>
      <c r="Y28" s="25">
        <v>76.091331065504804</v>
      </c>
      <c r="Z28" s="25">
        <v>5046.1639938931903</v>
      </c>
      <c r="AA28" s="25">
        <v>20.929793254819</v>
      </c>
      <c r="AB28" s="25">
        <v>16.6813078524975</v>
      </c>
      <c r="AC28" s="25">
        <v>3.1283766832702198</v>
      </c>
      <c r="AD28" s="25">
        <v>0</v>
      </c>
      <c r="AE28" s="87">
        <v>0</v>
      </c>
      <c r="AF28" s="25">
        <v>18.575387429117502</v>
      </c>
      <c r="AG28" s="25">
        <v>18.575387429117502</v>
      </c>
      <c r="AH28" s="25">
        <v>3093703.9522655201</v>
      </c>
      <c r="AI28" s="25">
        <v>0</v>
      </c>
      <c r="AJ28" s="25">
        <v>6.9787958608376401</v>
      </c>
      <c r="AK28" s="25">
        <v>1.4482518693569599</v>
      </c>
      <c r="AL28" s="87">
        <v>2.9759680113410298</v>
      </c>
      <c r="AM28" s="25">
        <v>4.5727746167848897</v>
      </c>
      <c r="AN28" s="25">
        <v>0</v>
      </c>
      <c r="AO28" s="25">
        <v>0</v>
      </c>
      <c r="AP28" s="25">
        <v>1133.53017455094</v>
      </c>
      <c r="AQ28" s="25">
        <v>0</v>
      </c>
      <c r="AR28" s="87">
        <v>390.31995546663501</v>
      </c>
      <c r="AS28" s="25">
        <v>199.637426147919</v>
      </c>
      <c r="AT28" s="25">
        <v>22.181939602175898</v>
      </c>
      <c r="AU28" s="25">
        <v>221.81936575009499</v>
      </c>
      <c r="AV28" s="25">
        <v>0</v>
      </c>
      <c r="AW28" s="25">
        <v>14.114041487844201</v>
      </c>
      <c r="AX28" s="25">
        <v>0.14614979083648799</v>
      </c>
      <c r="AY28" s="25">
        <v>117.605405230245</v>
      </c>
      <c r="AZ28" s="25">
        <v>0.160764645138532</v>
      </c>
      <c r="BA28" s="25">
        <v>44.0883267470251</v>
      </c>
      <c r="BB28" s="25">
        <v>53.100851204550302</v>
      </c>
      <c r="BC28" s="25">
        <v>4.8716361381636597E-2</v>
      </c>
      <c r="BD28" s="25">
        <v>0</v>
      </c>
      <c r="BE28" s="25">
        <v>34.296335146634902</v>
      </c>
      <c r="BF28" s="25">
        <v>906.337733304783</v>
      </c>
      <c r="BG28" s="25">
        <v>487.13753147163999</v>
      </c>
      <c r="BH28" s="25">
        <v>419.20020183314301</v>
      </c>
      <c r="BI28" s="25">
        <v>0.39265382253895198</v>
      </c>
      <c r="BJ28" s="25">
        <v>0</v>
      </c>
      <c r="BK28" s="25">
        <v>11.643214702624</v>
      </c>
      <c r="BL28" s="25">
        <v>3.1909289428286298</v>
      </c>
      <c r="BM28" s="25">
        <v>132.36241119507</v>
      </c>
      <c r="BN28" s="25">
        <v>8.7689364903520204</v>
      </c>
      <c r="BO28" s="25">
        <v>1.7050806109007499</v>
      </c>
      <c r="BP28" s="25">
        <v>189.11701009165699</v>
      </c>
      <c r="BQ28" s="25">
        <v>5.2442595833326102</v>
      </c>
      <c r="BR28" s="25">
        <v>7.3074067362224895E-2</v>
      </c>
      <c r="BS28" s="25">
        <v>8.0382060219249691</v>
      </c>
      <c r="BT28" s="25">
        <v>4.8716308140015502E-3</v>
      </c>
      <c r="BU28" s="25">
        <v>109.64243297673499</v>
      </c>
      <c r="BV28" s="25">
        <v>11.928332165350801</v>
      </c>
      <c r="BW28" s="25">
        <v>0</v>
      </c>
      <c r="BX28" s="25">
        <v>4.40761955321792E-3</v>
      </c>
      <c r="BY28" s="25">
        <v>14.340791645922399</v>
      </c>
      <c r="BZ28" s="87">
        <v>0</v>
      </c>
      <c r="CA28" s="25">
        <v>45.788474033763698</v>
      </c>
      <c r="CB28" s="25">
        <v>362.07727894530802</v>
      </c>
      <c r="CC28" s="25">
        <v>10.4862761995414</v>
      </c>
      <c r="CE28" s="54">
        <f t="shared" si="0"/>
        <v>-3.9870719888606028E-4</v>
      </c>
      <c r="CF28" s="54">
        <f t="shared" si="1"/>
        <v>-6.2043847480074761E-4</v>
      </c>
      <c r="CG28" s="54">
        <f t="shared" si="2"/>
        <v>-5.0024970318810619E-4</v>
      </c>
      <c r="CH28" s="54">
        <f t="shared" si="3"/>
        <v>-3.9522967017568332E-4</v>
      </c>
      <c r="CI28" s="54">
        <f t="shared" si="4"/>
        <v>-3.9963161565619568E-4</v>
      </c>
      <c r="CJ28" s="54">
        <f t="shared" si="5"/>
        <v>-5.665636653771457E-4</v>
      </c>
      <c r="CK28" s="54">
        <f t="shared" si="6"/>
        <v>-4.8278398282874144E-4</v>
      </c>
      <c r="CL28" s="94">
        <f t="shared" si="7"/>
        <v>-0.56738847056156561</v>
      </c>
      <c r="CM28" s="94">
        <f t="shared" si="8"/>
        <v>-0.86852091968764877</v>
      </c>
      <c r="CN28" s="94">
        <f t="shared" si="9"/>
        <v>-0.87436213238041693</v>
      </c>
      <c r="CO28" s="54">
        <f t="shared" si="10"/>
        <v>-4.4712998031701143E-4</v>
      </c>
      <c r="CP28" s="54">
        <f t="shared" si="11"/>
        <v>-4.4179469997722594E-4</v>
      </c>
    </row>
    <row r="29" spans="1:94" x14ac:dyDescent="0.25">
      <c r="A29" s="42" t="s">
        <v>28</v>
      </c>
      <c r="B29" s="25">
        <v>29.409153499999999</v>
      </c>
      <c r="C29" s="25">
        <v>2.0219803000000001</v>
      </c>
      <c r="D29" s="25">
        <v>0.69687255000000004</v>
      </c>
      <c r="E29" s="25">
        <v>5.1082454999999998</v>
      </c>
      <c r="F29" s="25">
        <v>3.7500301</v>
      </c>
      <c r="G29" s="25">
        <v>0.12920000000000001</v>
      </c>
      <c r="H29" s="25">
        <v>1.7280500999999999</v>
      </c>
      <c r="I29" s="76">
        <v>0.233206</v>
      </c>
      <c r="J29" s="76">
        <v>0.1151495</v>
      </c>
      <c r="K29" s="76">
        <v>0.54425504999999996</v>
      </c>
      <c r="L29" s="76">
        <v>6.8475999999999995E-2</v>
      </c>
      <c r="M29" s="76">
        <v>5.7171E-2</v>
      </c>
      <c r="N29" s="25"/>
      <c r="O29" s="27" t="s">
        <v>28</v>
      </c>
      <c r="P29" s="87">
        <v>0</v>
      </c>
      <c r="Q29" s="25">
        <v>5.5208869156787202E-2</v>
      </c>
      <c r="R29" s="87">
        <v>6.8475605915221199E-2</v>
      </c>
      <c r="S29" s="25">
        <v>0.13112119682402101</v>
      </c>
      <c r="T29" s="25">
        <v>0.13112119682402101</v>
      </c>
      <c r="U29" s="25">
        <v>0.25728520643529101</v>
      </c>
      <c r="V29" s="87">
        <v>1.2738209754349899E-4</v>
      </c>
      <c r="W29" s="25">
        <v>1.9632285911252899E-2</v>
      </c>
      <c r="X29" s="87">
        <v>5.7169942838120102E-2</v>
      </c>
      <c r="Y29" s="25">
        <v>0.36309064413543002</v>
      </c>
      <c r="Z29" s="25">
        <v>29.4091436697035</v>
      </c>
      <c r="AA29" s="25">
        <v>9.9955926519949001E-2</v>
      </c>
      <c r="AB29" s="25">
        <v>7.9920693027331804E-2</v>
      </c>
      <c r="AC29" s="25">
        <v>1.49005165892293E-2</v>
      </c>
      <c r="AD29" s="25">
        <v>0</v>
      </c>
      <c r="AE29" s="87">
        <v>0</v>
      </c>
      <c r="AF29" s="25">
        <v>8.83804371941775E-2</v>
      </c>
      <c r="AG29" s="25">
        <v>8.83804371941775E-2</v>
      </c>
      <c r="AH29" s="25">
        <v>11393.4864443305</v>
      </c>
      <c r="AI29" s="25">
        <v>0</v>
      </c>
      <c r="AJ29" s="25">
        <v>3.3421751704448298E-2</v>
      </c>
      <c r="AK29" s="25">
        <v>6.93145484967233E-3</v>
      </c>
      <c r="AL29" s="87">
        <v>1.42796232265524E-2</v>
      </c>
      <c r="AM29" s="25">
        <v>2.1851207504533201E-2</v>
      </c>
      <c r="AN29" s="25">
        <v>0</v>
      </c>
      <c r="AO29" s="25">
        <v>0</v>
      </c>
      <c r="AP29" s="25">
        <v>2.0219784277738202</v>
      </c>
      <c r="AQ29" s="25">
        <v>0</v>
      </c>
      <c r="AR29" s="87">
        <v>1.8631745454344999</v>
      </c>
      <c r="AS29" s="25">
        <v>0.62718426781747905</v>
      </c>
      <c r="AT29" s="25">
        <v>6.9687805684617798E-2</v>
      </c>
      <c r="AU29" s="25">
        <v>0.69687207350209701</v>
      </c>
      <c r="AV29" s="25">
        <v>0</v>
      </c>
      <c r="AW29" s="25">
        <v>6.7517222837679094E-2</v>
      </c>
      <c r="AX29" s="25">
        <v>1.1250318292299799E-3</v>
      </c>
      <c r="AY29" s="25">
        <v>0.56039494369946496</v>
      </c>
      <c r="AZ29" s="25">
        <v>1.2375226662698299E-3</v>
      </c>
      <c r="BA29" s="25">
        <v>0.33937785567442103</v>
      </c>
      <c r="BB29" s="25">
        <v>0.40875290045580498</v>
      </c>
      <c r="BC29" s="25">
        <v>3.7500068894437102E-4</v>
      </c>
      <c r="BD29" s="25">
        <v>0</v>
      </c>
      <c r="BE29" s="25">
        <v>0.26400182983625098</v>
      </c>
      <c r="BF29" s="25">
        <v>5.1080420426925004</v>
      </c>
      <c r="BG29" s="25">
        <v>3.7498267944245098</v>
      </c>
      <c r="BH29" s="25">
        <v>1.3582152482679899</v>
      </c>
      <c r="BI29" s="25">
        <v>3.0225102928289099E-3</v>
      </c>
      <c r="BJ29" s="25">
        <v>0</v>
      </c>
      <c r="BK29" s="25">
        <v>8.9625600070547901E-2</v>
      </c>
      <c r="BL29" s="25">
        <v>2.45627518091679E-2</v>
      </c>
      <c r="BM29" s="25">
        <v>1.01888302826876</v>
      </c>
      <c r="BN29" s="25">
        <v>6.7500564934384902E-2</v>
      </c>
      <c r="BO29" s="25">
        <v>1.3125217017477099E-2</v>
      </c>
      <c r="BP29" s="25">
        <v>1.45576150399312</v>
      </c>
      <c r="BQ29" s="25">
        <v>2.5156231251619001E-2</v>
      </c>
      <c r="BR29" s="25">
        <v>5.6250489150503995E-4</v>
      </c>
      <c r="BS29" s="25">
        <v>6.1875471926894701E-2</v>
      </c>
      <c r="BT29" s="25">
        <v>3.7500068894437102E-5</v>
      </c>
      <c r="BU29" s="25">
        <v>0.12920001984159701</v>
      </c>
      <c r="BV29" s="25">
        <v>5.6761791101043298E-2</v>
      </c>
      <c r="BW29" s="25">
        <v>0</v>
      </c>
      <c r="BX29" s="25">
        <v>2.1226845571741101E-5</v>
      </c>
      <c r="BY29" s="25">
        <v>6.8414814953950895E-2</v>
      </c>
      <c r="BZ29" s="87">
        <v>0</v>
      </c>
      <c r="CA29" s="25">
        <v>0.218033397377602</v>
      </c>
      <c r="CB29" s="25">
        <v>1.7280494055787901</v>
      </c>
      <c r="CC29" s="25">
        <v>4.9989773006608298E-2</v>
      </c>
      <c r="CE29" s="54">
        <f t="shared" si="0"/>
        <v>-3.3425975686759927E-7</v>
      </c>
      <c r="CF29" s="54">
        <f t="shared" si="1"/>
        <v>-9.259369044626633E-7</v>
      </c>
      <c r="CG29" s="54">
        <f t="shared" si="2"/>
        <v>-6.8376621094290549E-7</v>
      </c>
      <c r="CH29" s="54">
        <f t="shared" si="3"/>
        <v>-3.9829195268586309E-5</v>
      </c>
      <c r="CI29" s="54">
        <f t="shared" si="4"/>
        <v>-5.4214384969922774E-5</v>
      </c>
      <c r="CJ29" s="54">
        <f t="shared" si="5"/>
        <v>1.5357273223142237E-7</v>
      </c>
      <c r="CK29" s="54">
        <f t="shared" si="6"/>
        <v>-4.0185247514992075E-7</v>
      </c>
      <c r="CL29" s="94">
        <f t="shared" si="7"/>
        <v>-0.43774518312555843</v>
      </c>
      <c r="CM29" s="94">
        <f t="shared" si="8"/>
        <v>-0.82950611239082328</v>
      </c>
      <c r="CN29" s="94">
        <f t="shared" si="9"/>
        <v>-0.83761209529580394</v>
      </c>
      <c r="CO29" s="54">
        <f t="shared" si="10"/>
        <v>-5.7550788421618945E-6</v>
      </c>
      <c r="CP29" s="54">
        <f t="shared" si="11"/>
        <v>-1.849122596940981E-5</v>
      </c>
    </row>
    <row r="30" spans="1:94" x14ac:dyDescent="0.25">
      <c r="A30" s="42" t="s">
        <v>29</v>
      </c>
      <c r="B30" s="25"/>
      <c r="C30" s="25"/>
      <c r="D30" s="25"/>
      <c r="E30" s="25"/>
      <c r="F30" s="25"/>
      <c r="G30" s="25"/>
      <c r="H30" s="25"/>
      <c r="I30" s="76"/>
      <c r="J30" s="76"/>
      <c r="K30" s="76"/>
      <c r="L30" s="76"/>
      <c r="M30" s="76"/>
      <c r="N30" s="25"/>
      <c r="P30" s="87"/>
      <c r="Q30" s="25"/>
      <c r="R30" s="87"/>
      <c r="CE30" s="54" t="str">
        <f t="shared" si="0"/>
        <v/>
      </c>
      <c r="CF30" s="54" t="str">
        <f t="shared" si="1"/>
        <v/>
      </c>
      <c r="CG30" s="54" t="str">
        <f t="shared" si="2"/>
        <v/>
      </c>
      <c r="CH30" s="54" t="str">
        <f t="shared" si="3"/>
        <v/>
      </c>
      <c r="CI30" s="54" t="str">
        <f t="shared" si="4"/>
        <v/>
      </c>
      <c r="CJ30" s="54" t="str">
        <f t="shared" si="5"/>
        <v/>
      </c>
      <c r="CK30" s="54" t="str">
        <f t="shared" si="6"/>
        <v/>
      </c>
      <c r="CL30" s="94" t="str">
        <f t="shared" si="7"/>
        <v/>
      </c>
      <c r="CM30" s="94" t="str">
        <f t="shared" si="8"/>
        <v/>
      </c>
      <c r="CN30" s="94" t="str">
        <f t="shared" si="9"/>
        <v/>
      </c>
      <c r="CO30" s="54" t="str">
        <f t="shared" si="10"/>
        <v/>
      </c>
      <c r="CP30" s="54" t="str">
        <f t="shared" si="11"/>
        <v/>
      </c>
    </row>
    <row r="31" spans="1:94" x14ac:dyDescent="0.25">
      <c r="A31" s="42" t="s">
        <v>30</v>
      </c>
      <c r="B31" s="25">
        <v>72.792844299999999</v>
      </c>
      <c r="C31" s="25">
        <v>12.9455083</v>
      </c>
      <c r="D31" s="25">
        <v>2.69838983</v>
      </c>
      <c r="E31" s="25">
        <v>12.36035897</v>
      </c>
      <c r="F31" s="25">
        <v>7.8869162399999997</v>
      </c>
      <c r="G31" s="25">
        <v>1.12550785</v>
      </c>
      <c r="H31" s="25">
        <v>5.1623693099999999</v>
      </c>
      <c r="I31" s="76">
        <v>0.76994079999999998</v>
      </c>
      <c r="J31" s="76">
        <v>0.3801716</v>
      </c>
      <c r="K31" s="76">
        <v>1.7968840500000001</v>
      </c>
      <c r="L31" s="76">
        <v>0.22607679999999999</v>
      </c>
      <c r="M31" s="76">
        <v>0.1887528</v>
      </c>
      <c r="N31" s="25"/>
      <c r="O31" s="27" t="s">
        <v>30</v>
      </c>
      <c r="P31" s="87">
        <v>0</v>
      </c>
      <c r="Q31" s="25">
        <v>0.164933431594768</v>
      </c>
      <c r="R31" s="87">
        <v>0.22607593626862199</v>
      </c>
      <c r="S31" s="25">
        <v>0.391713193126209</v>
      </c>
      <c r="T31" s="25">
        <v>0.391713193126209</v>
      </c>
      <c r="U31" s="25">
        <v>0.76861097339572404</v>
      </c>
      <c r="V31" s="87">
        <v>3.8052338127504302E-4</v>
      </c>
      <c r="W31" s="25">
        <v>5.8649869855542103E-2</v>
      </c>
      <c r="X31" s="87">
        <v>0.18875216793681501</v>
      </c>
      <c r="Y31" s="25">
        <v>1.08470222100233</v>
      </c>
      <c r="Z31" s="25">
        <v>72.792827041893304</v>
      </c>
      <c r="AA31" s="25">
        <v>0.29861019769506703</v>
      </c>
      <c r="AB31" s="25">
        <v>0.23875376319383501</v>
      </c>
      <c r="AC31" s="25">
        <v>4.4513891990277603E-2</v>
      </c>
      <c r="AD31" s="25">
        <v>0</v>
      </c>
      <c r="AE31" s="87">
        <v>0</v>
      </c>
      <c r="AF31" s="25">
        <v>0.26402531355787401</v>
      </c>
      <c r="AG31" s="25">
        <v>0.26402531355787401</v>
      </c>
      <c r="AH31" s="25">
        <v>37616.141095807303</v>
      </c>
      <c r="AI31" s="25">
        <v>0</v>
      </c>
      <c r="AJ31" s="25">
        <v>9.98427902974586E-2</v>
      </c>
      <c r="AK31" s="25">
        <v>2.0706986833446302E-2</v>
      </c>
      <c r="AL31" s="87">
        <v>4.2658101423910202E-2</v>
      </c>
      <c r="AM31" s="25">
        <v>6.52778360951735E-2</v>
      </c>
      <c r="AN31" s="25">
        <v>0</v>
      </c>
      <c r="AO31" s="25">
        <v>0</v>
      </c>
      <c r="AP31" s="25">
        <v>12.9455030451341</v>
      </c>
      <c r="AQ31" s="25">
        <v>0</v>
      </c>
      <c r="AR31" s="87">
        <v>5.5660392312483102</v>
      </c>
      <c r="AS31" s="25">
        <v>2.4285460628207001</v>
      </c>
      <c r="AT31" s="25">
        <v>0.26984040080027699</v>
      </c>
      <c r="AU31" s="25">
        <v>2.69838646362098</v>
      </c>
      <c r="AV31" s="25">
        <v>0</v>
      </c>
      <c r="AW31" s="25">
        <v>0.20169844221410099</v>
      </c>
      <c r="AX31" s="25">
        <v>2.3660704266494702E-3</v>
      </c>
      <c r="AY31" s="25">
        <v>1.6741127098662301</v>
      </c>
      <c r="AZ31" s="25">
        <v>2.6026645061371098E-3</v>
      </c>
      <c r="BA31" s="25">
        <v>0.71376554947447302</v>
      </c>
      <c r="BB31" s="25">
        <v>0.85967316478998201</v>
      </c>
      <c r="BC31" s="25">
        <v>7.8869249381327902E-4</v>
      </c>
      <c r="BD31" s="25">
        <v>0</v>
      </c>
      <c r="BE31" s="25">
        <v>0.55523856765709301</v>
      </c>
      <c r="BF31" s="25">
        <v>12.359928723137999</v>
      </c>
      <c r="BG31" s="25">
        <v>7.8864875837894104</v>
      </c>
      <c r="BH31" s="25">
        <v>4.4734411393486404</v>
      </c>
      <c r="BI31" s="25">
        <v>6.3568390129907304E-3</v>
      </c>
      <c r="BJ31" s="25">
        <v>0</v>
      </c>
      <c r="BK31" s="25">
        <v>0.18849707612008501</v>
      </c>
      <c r="BL31" s="25">
        <v>5.1659418971874503E-2</v>
      </c>
      <c r="BM31" s="25">
        <v>2.1428742759194601</v>
      </c>
      <c r="BN31" s="25">
        <v>0.1419646599095</v>
      </c>
      <c r="BO31" s="25">
        <v>2.7604487508060601E-2</v>
      </c>
      <c r="BP31" s="25">
        <v>3.0617003147097801</v>
      </c>
      <c r="BQ31" s="25">
        <v>7.5151879754625506E-2</v>
      </c>
      <c r="BR31" s="25">
        <v>1.1830353235558299E-3</v>
      </c>
      <c r="BS31" s="25">
        <v>0.130133897716562</v>
      </c>
      <c r="BT31" s="25">
        <v>7.8869249381327905E-5</v>
      </c>
      <c r="BU31" s="25">
        <v>1.12551688134173</v>
      </c>
      <c r="BV31" s="25">
        <v>0.16957182550743199</v>
      </c>
      <c r="BW31" s="25">
        <v>0</v>
      </c>
      <c r="BX31" s="25">
        <v>6.3421039091254798E-5</v>
      </c>
      <c r="BY31" s="25">
        <v>0.20437647267536299</v>
      </c>
      <c r="BZ31" s="87">
        <v>0</v>
      </c>
      <c r="CA31" s="25">
        <v>0.65134355845830705</v>
      </c>
      <c r="CB31" s="25">
        <v>5.1623684254038498</v>
      </c>
      <c r="CC31" s="25">
        <v>0.14933839218075601</v>
      </c>
      <c r="CE31" s="54">
        <f t="shared" si="0"/>
        <v>-2.3708520886632843E-7</v>
      </c>
      <c r="CF31" s="54">
        <f t="shared" si="1"/>
        <v>-4.0592194441983096E-7</v>
      </c>
      <c r="CG31" s="54">
        <f t="shared" si="2"/>
        <v>-1.2475510330494795E-6</v>
      </c>
      <c r="CH31" s="54">
        <f t="shared" si="3"/>
        <v>-3.4808605724561054E-5</v>
      </c>
      <c r="CI31" s="54">
        <f t="shared" si="4"/>
        <v>-5.4350293263580479E-5</v>
      </c>
      <c r="CJ31" s="54">
        <f t="shared" si="5"/>
        <v>8.0242369966818481E-6</v>
      </c>
      <c r="CK31" s="54">
        <f t="shared" si="6"/>
        <v>-1.7135468173392895E-7</v>
      </c>
      <c r="CL31" s="94">
        <f t="shared" si="7"/>
        <v>-0.49124245250257031</v>
      </c>
      <c r="CM31" s="94">
        <f t="shared" si="8"/>
        <v>-0.84572790325331482</v>
      </c>
      <c r="CN31" s="94">
        <f t="shared" si="9"/>
        <v>-0.8530649133660716</v>
      </c>
      <c r="CO31" s="54">
        <f t="shared" si="10"/>
        <v>-3.8205219553866284E-6</v>
      </c>
      <c r="CP31" s="54">
        <f t="shared" si="11"/>
        <v>-3.3486294507177214E-6</v>
      </c>
    </row>
    <row r="32" spans="1:94" x14ac:dyDescent="0.25">
      <c r="A32" s="42" t="s">
        <v>31</v>
      </c>
      <c r="B32" s="25">
        <v>437.18152350000003</v>
      </c>
      <c r="C32" s="25">
        <v>62.700237129999998</v>
      </c>
      <c r="D32" s="25">
        <v>15.990029939999999</v>
      </c>
      <c r="E32" s="25">
        <v>71.750774089999993</v>
      </c>
      <c r="F32" s="25">
        <v>45.31886179</v>
      </c>
      <c r="G32" s="25">
        <v>5.7751764300000001</v>
      </c>
      <c r="H32" s="25">
        <v>30.72807366</v>
      </c>
      <c r="I32" s="76">
        <v>4.7842611499999999</v>
      </c>
      <c r="J32" s="76">
        <v>2.3623118000000001</v>
      </c>
      <c r="K32" s="76">
        <v>11.165484559999999</v>
      </c>
      <c r="L32" s="76">
        <v>1.4047968</v>
      </c>
      <c r="M32" s="76">
        <v>1.1728727999999999</v>
      </c>
      <c r="N32" s="25"/>
      <c r="O32" s="27" t="s">
        <v>31</v>
      </c>
      <c r="P32" s="87">
        <v>0</v>
      </c>
      <c r="Q32" s="25">
        <v>0.97589768824330203</v>
      </c>
      <c r="R32" s="87">
        <v>1.40479896254633</v>
      </c>
      <c r="S32" s="25">
        <v>2.2617102139532701</v>
      </c>
      <c r="T32" s="25">
        <v>2.2617102139532701</v>
      </c>
      <c r="U32" s="25">
        <v>4.4408582374047096</v>
      </c>
      <c r="V32" s="87">
        <v>2.01173130225918E-3</v>
      </c>
      <c r="W32" s="25">
        <v>0.34828171851527501</v>
      </c>
      <c r="X32" s="87">
        <v>1.17287366336348</v>
      </c>
      <c r="Y32" s="25">
        <v>6.4695541546211599</v>
      </c>
      <c r="Z32" s="25">
        <v>437.181401367967</v>
      </c>
      <c r="AA32" s="25">
        <v>1.7629535125779101</v>
      </c>
      <c r="AB32" s="25">
        <v>1.35437357348501</v>
      </c>
      <c r="AC32" s="25">
        <v>0.27146145174358</v>
      </c>
      <c r="AD32" s="25">
        <v>0</v>
      </c>
      <c r="AE32" s="87">
        <v>0</v>
      </c>
      <c r="AF32" s="25">
        <v>1.63082176825234</v>
      </c>
      <c r="AG32" s="25">
        <v>1.63082176825234</v>
      </c>
      <c r="AH32" s="25">
        <v>233739.310451561</v>
      </c>
      <c r="AI32" s="25">
        <v>0</v>
      </c>
      <c r="AJ32" s="25">
        <v>0.56930181941720803</v>
      </c>
      <c r="AK32" s="25">
        <v>0.118997538594333</v>
      </c>
      <c r="AL32" s="87">
        <v>0.237306890846299</v>
      </c>
      <c r="AM32" s="25">
        <v>0.382655299591593</v>
      </c>
      <c r="AN32" s="25">
        <v>0</v>
      </c>
      <c r="AO32" s="25">
        <v>0</v>
      </c>
      <c r="AP32" s="25">
        <v>62.7002298318424</v>
      </c>
      <c r="AQ32" s="25">
        <v>0</v>
      </c>
      <c r="AR32" s="87">
        <v>33.058273229826298</v>
      </c>
      <c r="AS32" s="25">
        <v>14.390990613821799</v>
      </c>
      <c r="AT32" s="25">
        <v>1.59901407320447</v>
      </c>
      <c r="AU32" s="25">
        <v>15.9900046870263</v>
      </c>
      <c r="AV32" s="25">
        <v>0</v>
      </c>
      <c r="AW32" s="25">
        <v>1.1666860176810601</v>
      </c>
      <c r="AX32" s="25">
        <v>1.3595706498674399E-2</v>
      </c>
      <c r="AY32" s="25">
        <v>10.1584454564394</v>
      </c>
      <c r="AZ32" s="25">
        <v>1.49552395597369E-2</v>
      </c>
      <c r="BA32" s="25">
        <v>4.1013560629860502</v>
      </c>
      <c r="BB32" s="25">
        <v>4.9397534130304104</v>
      </c>
      <c r="BC32" s="25">
        <v>4.5318582207598199E-3</v>
      </c>
      <c r="BD32" s="25">
        <v>0</v>
      </c>
      <c r="BE32" s="25">
        <v>3.1904469319929198</v>
      </c>
      <c r="BF32" s="25">
        <v>71.748307839084603</v>
      </c>
      <c r="BG32" s="25">
        <v>45.316402770107501</v>
      </c>
      <c r="BH32" s="25">
        <v>26.431905068977098</v>
      </c>
      <c r="BI32" s="25">
        <v>3.6527099764656602E-2</v>
      </c>
      <c r="BJ32" s="25">
        <v>0</v>
      </c>
      <c r="BK32" s="25">
        <v>1.0831214360907599</v>
      </c>
      <c r="BL32" s="25">
        <v>0.296839420845803</v>
      </c>
      <c r="BM32" s="25">
        <v>12.313131720652301</v>
      </c>
      <c r="BN32" s="25">
        <v>0.81573945777322099</v>
      </c>
      <c r="BO32" s="25">
        <v>0.158615982407116</v>
      </c>
      <c r="BP32" s="25">
        <v>17.592776335587502</v>
      </c>
      <c r="BQ32" s="25">
        <v>0.41964946821475202</v>
      </c>
      <c r="BR32" s="25">
        <v>6.7978554539592203E-3</v>
      </c>
      <c r="BS32" s="25">
        <v>0.74776106306872303</v>
      </c>
      <c r="BT32" s="25">
        <v>4.5318617481549997E-4</v>
      </c>
      <c r="BU32" s="25">
        <v>5.7751806390096796</v>
      </c>
      <c r="BV32" s="25">
        <v>1.04558396893797</v>
      </c>
      <c r="BW32" s="25">
        <v>0</v>
      </c>
      <c r="BX32" s="25">
        <v>3.3528564704663302E-4</v>
      </c>
      <c r="BY32" s="25">
        <v>1.22306421902037</v>
      </c>
      <c r="BZ32" s="87">
        <v>0</v>
      </c>
      <c r="CA32" s="25">
        <v>3.9858024160452299</v>
      </c>
      <c r="CB32" s="25">
        <v>30.728066491399201</v>
      </c>
      <c r="CC32" s="25">
        <v>0.90133047557003199</v>
      </c>
      <c r="CE32" s="54">
        <f t="shared" si="0"/>
        <v>-2.7936229337778875E-7</v>
      </c>
      <c r="CF32" s="54">
        <f t="shared" si="1"/>
        <v>-1.1639760760593305E-7</v>
      </c>
      <c r="CG32" s="54">
        <f t="shared" si="2"/>
        <v>-1.5792949603262333E-6</v>
      </c>
      <c r="CH32" s="54">
        <f t="shared" si="3"/>
        <v>-3.4372464223122619E-5</v>
      </c>
      <c r="CI32" s="54">
        <f t="shared" si="4"/>
        <v>-5.4260407154376246E-5</v>
      </c>
      <c r="CJ32" s="54">
        <f t="shared" si="5"/>
        <v>7.2881057929111597E-7</v>
      </c>
      <c r="CK32" s="54">
        <f t="shared" si="6"/>
        <v>-2.3329157820009004E-7</v>
      </c>
      <c r="CL32" s="94">
        <f t="shared" si="7"/>
        <v>-0.52726029306463129</v>
      </c>
      <c r="CM32" s="94">
        <f t="shared" si="8"/>
        <v>-0.85256742208404712</v>
      </c>
      <c r="CN32" s="94">
        <f t="shared" si="9"/>
        <v>-0.85394079768873554</v>
      </c>
      <c r="CO32" s="54">
        <f t="shared" si="10"/>
        <v>1.5394015205679623E-6</v>
      </c>
      <c r="CP32" s="54">
        <f t="shared" si="11"/>
        <v>7.361100709654593E-7</v>
      </c>
    </row>
    <row r="33" spans="1:94" x14ac:dyDescent="0.25">
      <c r="A33" s="42" t="s">
        <v>32</v>
      </c>
      <c r="B33" s="25">
        <v>196.33033159999999</v>
      </c>
      <c r="C33" s="25">
        <v>29.942184900000001</v>
      </c>
      <c r="D33" s="25">
        <v>6.9619705099999996</v>
      </c>
      <c r="E33" s="25">
        <v>34.437506829999997</v>
      </c>
      <c r="F33" s="25">
        <v>21.503781530000001</v>
      </c>
      <c r="G33" s="25">
        <v>2.8220514900000002</v>
      </c>
      <c r="H33" s="25">
        <v>13.209657699999999</v>
      </c>
      <c r="I33" s="76">
        <v>2.0758944000000001</v>
      </c>
      <c r="J33" s="76">
        <v>1.0250087999999999</v>
      </c>
      <c r="K33" s="76">
        <v>4.8447121500000003</v>
      </c>
      <c r="L33" s="76">
        <v>0.60954240000000004</v>
      </c>
      <c r="M33" s="76">
        <v>0.50891039999999998</v>
      </c>
      <c r="N33" s="25"/>
      <c r="O33" s="27" t="s">
        <v>32</v>
      </c>
      <c r="P33" s="87">
        <v>0</v>
      </c>
      <c r="Q33" s="25">
        <v>0.42203408153893601</v>
      </c>
      <c r="R33" s="87">
        <v>0.60954461940469695</v>
      </c>
      <c r="S33" s="25">
        <v>1.0023284530716401</v>
      </c>
      <c r="T33" s="25">
        <v>1.0023284530716401</v>
      </c>
      <c r="U33" s="25">
        <v>1.9667356660989701</v>
      </c>
      <c r="V33" s="87">
        <v>9.73638088575097E-4</v>
      </c>
      <c r="W33" s="25">
        <v>0.15007497518316501</v>
      </c>
      <c r="X33" s="87">
        <v>0.50890917825546</v>
      </c>
      <c r="Y33" s="25">
        <v>2.7755711248753001</v>
      </c>
      <c r="Z33" s="25">
        <v>196.33027089292699</v>
      </c>
      <c r="AA33" s="25">
        <v>0.76409477997321396</v>
      </c>
      <c r="AB33" s="25">
        <v>0.61093008158534301</v>
      </c>
      <c r="AC33" s="25">
        <v>0.113903038719224</v>
      </c>
      <c r="AD33" s="25">
        <v>0</v>
      </c>
      <c r="AE33" s="87">
        <v>0</v>
      </c>
      <c r="AF33" s="25">
        <v>0.67560000993843605</v>
      </c>
      <c r="AG33" s="25">
        <v>0.67560000993843605</v>
      </c>
      <c r="AH33" s="25">
        <v>101419.664919503</v>
      </c>
      <c r="AI33" s="25">
        <v>0</v>
      </c>
      <c r="AJ33" s="25">
        <v>0.25548223273092002</v>
      </c>
      <c r="AK33" s="25">
        <v>5.2986088499368901E-2</v>
      </c>
      <c r="AL33" s="87">
        <v>0.109154914188649</v>
      </c>
      <c r="AM33" s="25">
        <v>0.16703391643600801</v>
      </c>
      <c r="AN33" s="25">
        <v>0</v>
      </c>
      <c r="AO33" s="25">
        <v>0</v>
      </c>
      <c r="AP33" s="25">
        <v>29.942175697349398</v>
      </c>
      <c r="AQ33" s="25">
        <v>0</v>
      </c>
      <c r="AR33" s="87">
        <v>14.2425829351234</v>
      </c>
      <c r="AS33" s="25">
        <v>6.2657782040046897</v>
      </c>
      <c r="AT33" s="25">
        <v>0.69620148260828796</v>
      </c>
      <c r="AU33" s="25">
        <v>6.9619796866129802</v>
      </c>
      <c r="AV33" s="25">
        <v>0</v>
      </c>
      <c r="AW33" s="25">
        <v>0.51611571652970401</v>
      </c>
      <c r="AX33" s="25">
        <v>6.4511818427332897E-3</v>
      </c>
      <c r="AY33" s="25">
        <v>4.2837710957522397</v>
      </c>
      <c r="AZ33" s="25">
        <v>7.0962510403060003E-3</v>
      </c>
      <c r="BA33" s="25">
        <v>1.94609214217607</v>
      </c>
      <c r="BB33" s="25">
        <v>2.3439105584858599</v>
      </c>
      <c r="BC33" s="25">
        <v>2.1503755022404402E-3</v>
      </c>
      <c r="BD33" s="25">
        <v>0</v>
      </c>
      <c r="BE33" s="25">
        <v>1.51386530861952</v>
      </c>
      <c r="BF33" s="25">
        <v>34.436336609181097</v>
      </c>
      <c r="BG33" s="25">
        <v>21.502614380528701</v>
      </c>
      <c r="BH33" s="25">
        <v>12.9337222286523</v>
      </c>
      <c r="BI33" s="25">
        <v>1.7332030401737201E-2</v>
      </c>
      <c r="BJ33" s="25">
        <v>0</v>
      </c>
      <c r="BK33" s="25">
        <v>0.51393993507388203</v>
      </c>
      <c r="BL33" s="25">
        <v>0.14085008019312401</v>
      </c>
      <c r="BM33" s="25">
        <v>5.8425761007953101</v>
      </c>
      <c r="BN33" s="25">
        <v>0.38706851413989402</v>
      </c>
      <c r="BO33" s="25">
        <v>7.5263526182641899E-2</v>
      </c>
      <c r="BP33" s="25">
        <v>8.3477658911908801</v>
      </c>
      <c r="BQ33" s="25">
        <v>0.19230160680698999</v>
      </c>
      <c r="BR33" s="25">
        <v>3.2255841972695701E-3</v>
      </c>
      <c r="BS33" s="25">
        <v>0.35481186307092799</v>
      </c>
      <c r="BT33" s="25">
        <v>2.1503761636270399E-4</v>
      </c>
      <c r="BU33" s="25">
        <v>2.8220801710786598</v>
      </c>
      <c r="BV33" s="25">
        <v>0.43390228863552599</v>
      </c>
      <c r="BW33" s="25">
        <v>0</v>
      </c>
      <c r="BX33" s="25">
        <v>1.6228257572821399E-4</v>
      </c>
      <c r="BY33" s="25">
        <v>0.52296703485000295</v>
      </c>
      <c r="BZ33" s="87">
        <v>0</v>
      </c>
      <c r="CA33" s="25">
        <v>1.66667741490434</v>
      </c>
      <c r="CB33" s="25">
        <v>13.209655031774099</v>
      </c>
      <c r="CC33" s="25">
        <v>0.38213229174369001</v>
      </c>
      <c r="CE33" s="54">
        <f t="shared" si="0"/>
        <v>-3.0920883446465867E-7</v>
      </c>
      <c r="CF33" s="54">
        <f t="shared" si="1"/>
        <v>-3.0734733063674115E-7</v>
      </c>
      <c r="CG33" s="54">
        <f t="shared" si="2"/>
        <v>1.3181056954247776E-6</v>
      </c>
      <c r="CH33" s="54">
        <f t="shared" si="3"/>
        <v>-3.3980997076125484E-5</v>
      </c>
      <c r="CI33" s="54">
        <f t="shared" si="4"/>
        <v>-5.4276475496722644E-5</v>
      </c>
      <c r="CJ33" s="54">
        <f t="shared" si="5"/>
        <v>1.0163201756325582E-5</v>
      </c>
      <c r="CK33" s="54">
        <f t="shared" si="6"/>
        <v>-2.0199054058625064E-7</v>
      </c>
      <c r="CL33" s="94">
        <f t="shared" si="7"/>
        <v>-0.51715826533775511</v>
      </c>
      <c r="CM33" s="94">
        <f t="shared" si="8"/>
        <v>-0.8535866470774055</v>
      </c>
      <c r="CN33" s="94">
        <f t="shared" si="9"/>
        <v>-0.8605489884598333</v>
      </c>
      <c r="CO33" s="54">
        <f t="shared" si="10"/>
        <v>3.6410997773290567E-6</v>
      </c>
      <c r="CP33" s="54">
        <f t="shared" si="11"/>
        <v>-2.400706568348609E-6</v>
      </c>
    </row>
    <row r="34" spans="1:94" x14ac:dyDescent="0.25">
      <c r="A34" s="42" t="s">
        <v>33</v>
      </c>
      <c r="B34" s="25">
        <v>2348.6010666000002</v>
      </c>
      <c r="C34" s="25">
        <v>555.33376327999997</v>
      </c>
      <c r="D34" s="25">
        <v>100.91842119</v>
      </c>
      <c r="E34" s="25">
        <v>382.20548367999999</v>
      </c>
      <c r="F34" s="25">
        <v>231.76358497999999</v>
      </c>
      <c r="G34" s="25">
        <v>46.036717400000001</v>
      </c>
      <c r="H34" s="25">
        <v>180.21820054</v>
      </c>
      <c r="I34" s="76">
        <v>27.231414520000001</v>
      </c>
      <c r="J34" s="76">
        <v>13.44598216</v>
      </c>
      <c r="K34" s="76">
        <v>63.55253948</v>
      </c>
      <c r="L34" s="76">
        <v>7.9959276800000003</v>
      </c>
      <c r="M34" s="76">
        <v>6.6758452799999999</v>
      </c>
      <c r="N34" s="25"/>
      <c r="O34" s="27" t="s">
        <v>33</v>
      </c>
      <c r="P34" s="87">
        <v>0</v>
      </c>
      <c r="Q34" s="25">
        <v>5.7345185309845297</v>
      </c>
      <c r="R34" s="87">
        <v>8.0035287165289493</v>
      </c>
      <c r="S34" s="25">
        <v>13.348043902868699</v>
      </c>
      <c r="T34" s="25">
        <v>13.348043902868699</v>
      </c>
      <c r="U34" s="25">
        <v>26.205547923246002</v>
      </c>
      <c r="V34" s="87">
        <v>1.2068544299184801E-2</v>
      </c>
      <c r="W34" s="25">
        <v>2.0452625000809901</v>
      </c>
      <c r="X34" s="87">
        <v>6.6821980168276998</v>
      </c>
      <c r="Y34" s="25">
        <v>37.962959185105497</v>
      </c>
      <c r="Z34" s="25">
        <v>2350.6592000529099</v>
      </c>
      <c r="AA34" s="25">
        <v>10.3634834019874</v>
      </c>
      <c r="AB34" s="25">
        <v>8.0187405291006701</v>
      </c>
      <c r="AC34" s="25">
        <v>1.58680756294416</v>
      </c>
      <c r="AD34" s="25">
        <v>0</v>
      </c>
      <c r="AE34" s="87">
        <v>0</v>
      </c>
      <c r="AF34" s="25">
        <v>9.5119663894222199</v>
      </c>
      <c r="AG34" s="25">
        <v>9.5119663894222199</v>
      </c>
      <c r="AH34" s="25">
        <v>1331684.5638056099</v>
      </c>
      <c r="AI34" s="25">
        <v>0</v>
      </c>
      <c r="AJ34" s="25">
        <v>3.3674494076202701</v>
      </c>
      <c r="AK34" s="25">
        <v>0.70288862210188596</v>
      </c>
      <c r="AL34" s="87">
        <v>1.4100568666641899</v>
      </c>
      <c r="AM34" s="25">
        <v>2.2522489932990499</v>
      </c>
      <c r="AN34" s="25">
        <v>0</v>
      </c>
      <c r="AO34" s="25">
        <v>0</v>
      </c>
      <c r="AP34" s="25">
        <v>555.82641231942705</v>
      </c>
      <c r="AQ34" s="25">
        <v>0</v>
      </c>
      <c r="AR34" s="87">
        <v>194.12696925103401</v>
      </c>
      <c r="AS34" s="25">
        <v>90.910848327518593</v>
      </c>
      <c r="AT34" s="25">
        <v>10.1012060120041</v>
      </c>
      <c r="AU34" s="25">
        <v>101.012054339522</v>
      </c>
      <c r="AV34" s="25">
        <v>0</v>
      </c>
      <c r="AW34" s="25">
        <v>6.88330856625715</v>
      </c>
      <c r="AX34" s="25">
        <v>6.9587590733973706E-2</v>
      </c>
      <c r="AY34" s="25">
        <v>59.431282981200098</v>
      </c>
      <c r="AZ34" s="25">
        <v>7.6545772141294197E-2</v>
      </c>
      <c r="BA34" s="25">
        <v>20.992145108219301</v>
      </c>
      <c r="BB34" s="25">
        <v>25.283353450508901</v>
      </c>
      <c r="BC34" s="25">
        <v>2.3195732072289501E-2</v>
      </c>
      <c r="BD34" s="25">
        <v>0</v>
      </c>
      <c r="BE34" s="25">
        <v>16.329793129295499</v>
      </c>
      <c r="BF34" s="25">
        <v>382.54631485143602</v>
      </c>
      <c r="BG34" s="25">
        <v>231.944891437248</v>
      </c>
      <c r="BH34" s="25">
        <v>150.601423414187</v>
      </c>
      <c r="BI34" s="25">
        <v>0.18695702574447301</v>
      </c>
      <c r="BJ34" s="25">
        <v>0</v>
      </c>
      <c r="BK34" s="25">
        <v>5.5437820620931699</v>
      </c>
      <c r="BL34" s="25">
        <v>1.5193252974861799</v>
      </c>
      <c r="BM34" s="25">
        <v>63.022832057408301</v>
      </c>
      <c r="BN34" s="25">
        <v>4.1752405297706598</v>
      </c>
      <c r="BO34" s="25">
        <v>0.81185398127173602</v>
      </c>
      <c r="BP34" s="25">
        <v>90.045878404074102</v>
      </c>
      <c r="BQ34" s="25">
        <v>2.4917879486984398</v>
      </c>
      <c r="BR34" s="25">
        <v>3.4793663255014103E-2</v>
      </c>
      <c r="BS34" s="25">
        <v>3.8272880614207598</v>
      </c>
      <c r="BT34" s="25">
        <v>2.3195717521784401E-3</v>
      </c>
      <c r="BU34" s="25">
        <v>46.082806607252003</v>
      </c>
      <c r="BV34" s="25">
        <v>6.10034511196144</v>
      </c>
      <c r="BW34" s="25">
        <v>0</v>
      </c>
      <c r="BX34" s="25">
        <v>2.0114788627303101E-3</v>
      </c>
      <c r="BY34" s="25">
        <v>7.1726956394830097</v>
      </c>
      <c r="BZ34" s="87">
        <v>0</v>
      </c>
      <c r="CA34" s="25">
        <v>23.2851738766844</v>
      </c>
      <c r="CB34" s="25">
        <v>180.37405589818999</v>
      </c>
      <c r="CC34" s="25">
        <v>5.2780791447929598</v>
      </c>
      <c r="CE34" s="54">
        <f t="shared" si="0"/>
        <v>8.7632313643168586E-4</v>
      </c>
      <c r="CF34" s="54">
        <f t="shared" si="1"/>
        <v>8.871224333944996E-4</v>
      </c>
      <c r="CG34" s="54">
        <f t="shared" si="2"/>
        <v>9.2781028892344436E-4</v>
      </c>
      <c r="CH34" s="54">
        <f t="shared" si="3"/>
        <v>8.9174851222541881E-4</v>
      </c>
      <c r="CI34" s="54">
        <f t="shared" si="4"/>
        <v>7.822905279259414E-4</v>
      </c>
      <c r="CJ34" s="54">
        <f t="shared" si="5"/>
        <v>1.0011401736476219E-3</v>
      </c>
      <c r="CK34" s="54">
        <f t="shared" si="6"/>
        <v>8.6481475080205984E-4</v>
      </c>
      <c r="CL34" s="94">
        <f t="shared" si="7"/>
        <v>-0.50982921239492418</v>
      </c>
      <c r="CM34" s="94">
        <f t="shared" si="8"/>
        <v>-0.84789043479729032</v>
      </c>
      <c r="CN34" s="94">
        <f t="shared" si="9"/>
        <v>-0.85032909043051474</v>
      </c>
      <c r="CO34" s="54">
        <f t="shared" si="10"/>
        <v>9.5061346639755317E-4</v>
      </c>
      <c r="CP34" s="54">
        <f t="shared" si="11"/>
        <v>9.5160036838059831E-4</v>
      </c>
    </row>
    <row r="35" spans="1:94" x14ac:dyDescent="0.25">
      <c r="A35" s="42" t="s">
        <v>34</v>
      </c>
      <c r="B35" s="25">
        <v>21276.066836000002</v>
      </c>
      <c r="C35" s="25">
        <v>4928.6153338000004</v>
      </c>
      <c r="D35" s="25">
        <v>845.52785929000004</v>
      </c>
      <c r="E35" s="25">
        <v>3333.5525419999999</v>
      </c>
      <c r="F35" s="25">
        <v>2114.1728714000001</v>
      </c>
      <c r="G35" s="25">
        <v>312.17527788000001</v>
      </c>
      <c r="H35" s="25">
        <v>1549.5437898</v>
      </c>
      <c r="I35" s="76">
        <v>237.82658728000001</v>
      </c>
      <c r="J35" s="76">
        <v>117.43099669</v>
      </c>
      <c r="K35" s="76">
        <v>555.03847513000005</v>
      </c>
      <c r="L35" s="76">
        <v>69.832736400000002</v>
      </c>
      <c r="M35" s="76">
        <v>58.3037469</v>
      </c>
      <c r="N35" s="25"/>
      <c r="O35" s="27" t="s">
        <v>34</v>
      </c>
      <c r="P35" s="87">
        <v>0</v>
      </c>
      <c r="Q35" s="25">
        <v>48.946687963471597</v>
      </c>
      <c r="R35" s="87">
        <v>69.858753592647403</v>
      </c>
      <c r="S35" s="25">
        <v>110.691995615358</v>
      </c>
      <c r="T35" s="25">
        <v>110.691995615358</v>
      </c>
      <c r="U35" s="25">
        <v>217.487143204087</v>
      </c>
      <c r="V35" s="87">
        <v>8.9143611919024202E-2</v>
      </c>
      <c r="W35" s="25">
        <v>17.529852291366701</v>
      </c>
      <c r="X35" s="87">
        <v>58.325408966580298</v>
      </c>
      <c r="Y35" s="25">
        <v>327.00430036825998</v>
      </c>
      <c r="Z35" s="25">
        <v>21284.0377828116</v>
      </c>
      <c r="AA35" s="25">
        <v>88.231691918649403</v>
      </c>
      <c r="AB35" s="25">
        <v>65.070573668651903</v>
      </c>
      <c r="AC35" s="25">
        <v>14.010997413907299</v>
      </c>
      <c r="AD35" s="25">
        <v>0</v>
      </c>
      <c r="AE35" s="87">
        <v>0</v>
      </c>
      <c r="AF35" s="25">
        <v>85.1549480152934</v>
      </c>
      <c r="AG35" s="25">
        <v>85.1549480152934</v>
      </c>
      <c r="AH35" s="25">
        <v>11623552.4910398</v>
      </c>
      <c r="AI35" s="25">
        <v>0</v>
      </c>
      <c r="AJ35" s="25">
        <v>27.5013019912939</v>
      </c>
      <c r="AK35" s="25">
        <v>5.7956439988166704</v>
      </c>
      <c r="AL35" s="87">
        <v>11.1623114317941</v>
      </c>
      <c r="AM35" s="25">
        <v>19.0162554043971</v>
      </c>
      <c r="AN35" s="25">
        <v>0</v>
      </c>
      <c r="AO35" s="25">
        <v>0</v>
      </c>
      <c r="AP35" s="25">
        <v>4930.6042539283599</v>
      </c>
      <c r="AQ35" s="25">
        <v>0</v>
      </c>
      <c r="AR35" s="87">
        <v>1664.1514825531699</v>
      </c>
      <c r="AS35" s="25">
        <v>761.26138562696701</v>
      </c>
      <c r="AT35" s="25">
        <v>84.584607975219996</v>
      </c>
      <c r="AU35" s="25">
        <v>845.84599360218601</v>
      </c>
      <c r="AV35" s="25">
        <v>0</v>
      </c>
      <c r="AW35" s="25">
        <v>57.204738439678799</v>
      </c>
      <c r="AX35" s="25">
        <v>0.63448511736856295</v>
      </c>
      <c r="AY35" s="25">
        <v>521.89343179582897</v>
      </c>
      <c r="AZ35" s="25">
        <v>0.69793345094991599</v>
      </c>
      <c r="BA35" s="25">
        <v>191.402795019759</v>
      </c>
      <c r="BB35" s="25">
        <v>230.52933690482001</v>
      </c>
      <c r="BC35" s="25">
        <v>0.211494771518488</v>
      </c>
      <c r="BD35" s="25">
        <v>0</v>
      </c>
      <c r="BE35" s="25">
        <v>148.89235756764</v>
      </c>
      <c r="BF35" s="25">
        <v>3334.61885843648</v>
      </c>
      <c r="BG35" s="25">
        <v>2114.8341753784498</v>
      </c>
      <c r="BH35" s="25">
        <v>1219.7846830580299</v>
      </c>
      <c r="BI35" s="25">
        <v>1.70464766613204</v>
      </c>
      <c r="BJ35" s="25">
        <v>0</v>
      </c>
      <c r="BK35" s="25">
        <v>50.547263160215302</v>
      </c>
      <c r="BL35" s="25">
        <v>13.8529059475189</v>
      </c>
      <c r="BM35" s="25">
        <v>574.63149236373999</v>
      </c>
      <c r="BN35" s="25">
        <v>38.069055121061297</v>
      </c>
      <c r="BO35" s="25">
        <v>7.4023281590855197</v>
      </c>
      <c r="BP35" s="25">
        <v>821.02303521332396</v>
      </c>
      <c r="BQ35" s="25">
        <v>19.821883066606201</v>
      </c>
      <c r="BR35" s="25">
        <v>0.317242265138863</v>
      </c>
      <c r="BS35" s="25">
        <v>34.896653174379999</v>
      </c>
      <c r="BT35" s="25">
        <v>2.11494757960063E-2</v>
      </c>
      <c r="BU35" s="25">
        <v>312.28094503326201</v>
      </c>
      <c r="BV35" s="25">
        <v>54.512207166681002</v>
      </c>
      <c r="BW35" s="25">
        <v>0</v>
      </c>
      <c r="BX35" s="25">
        <v>1.4857790401576299E-2</v>
      </c>
      <c r="BY35" s="25">
        <v>62.018826155277402</v>
      </c>
      <c r="BZ35" s="87">
        <v>0</v>
      </c>
      <c r="CA35" s="25">
        <v>206.374149526281</v>
      </c>
      <c r="CB35" s="25">
        <v>1550.1349926420701</v>
      </c>
      <c r="CC35" s="25">
        <v>46.074946762048498</v>
      </c>
      <c r="CE35" s="54">
        <f t="shared" ref="CE35:CE51" si="12">IF(Z35=0,"",(Z35-B35)/B35)</f>
        <v>3.7464381330626351E-4</v>
      </c>
      <c r="CF35" s="54">
        <f t="shared" ref="CF35:CF51" si="13">IF(AP35=0,"",(AP35-C35)/C35)</f>
        <v>4.0354541664464267E-4</v>
      </c>
      <c r="CG35" s="54">
        <f t="shared" ref="CG35:CG51" si="14">IF(AU35=0,"",(AU35-D35)/D35)</f>
        <v>3.7625526904946297E-4</v>
      </c>
      <c r="CH35" s="54">
        <f t="shared" ref="CH35:CH51" si="15">IF(BF35=0,"",(BF35-E35)/E35)</f>
        <v>3.198738952049987E-4</v>
      </c>
      <c r="CI35" s="54">
        <f t="shared" ref="CI35:CI51" si="16">IF(BG35=0,"",(BG35-F35)/F35)</f>
        <v>3.1279560313902304E-4</v>
      </c>
      <c r="CJ35" s="54">
        <f t="shared" ref="CJ35:CJ51" si="17">IF(BU35=0,"",(BU35-G35)/G35)</f>
        <v>3.3848661553085175E-4</v>
      </c>
      <c r="CK35" s="54">
        <f t="shared" ref="CK35:CK51" si="18">IF(CB35=0,"",(CB35-H35)/H35)</f>
        <v>3.8153348486290117E-4</v>
      </c>
      <c r="CL35" s="94">
        <f t="shared" ref="CL35:CL51" si="19">IF(I35=0,"",(T35-I35)/I35)</f>
        <v>-0.53456845644832318</v>
      </c>
      <c r="CM35" s="94">
        <f t="shared" ref="CM35:CM51" si="20">IF(W35=0,"",(W35-J35)/J35)</f>
        <v>-0.85072210246462576</v>
      </c>
      <c r="CN35" s="94">
        <f t="shared" ref="CN35:CN51" si="21">IF(AF35=0,"",(AF35-K35)/K35)</f>
        <v>-0.84657829712553068</v>
      </c>
      <c r="CO35" s="54">
        <f t="shared" si="10"/>
        <v>3.7256441589766405E-4</v>
      </c>
      <c r="CP35" s="54">
        <f t="shared" si="11"/>
        <v>3.7153815547140743E-4</v>
      </c>
    </row>
    <row r="36" spans="1:94" x14ac:dyDescent="0.25">
      <c r="A36" s="42" t="s">
        <v>35</v>
      </c>
      <c r="B36" s="25">
        <v>58.970115900000003</v>
      </c>
      <c r="C36" s="25">
        <v>8.2781679199999996</v>
      </c>
      <c r="D36" s="25">
        <v>1.7425851699999999</v>
      </c>
      <c r="E36" s="25">
        <v>9.4270788499999991</v>
      </c>
      <c r="F36" s="25">
        <v>6.5530242400000001</v>
      </c>
      <c r="G36" s="25">
        <v>0.32300000000000001</v>
      </c>
      <c r="H36" s="25">
        <v>3.6466702400000002</v>
      </c>
      <c r="I36" s="76">
        <v>0.55969440000000004</v>
      </c>
      <c r="J36" s="76">
        <v>0.27635880000000002</v>
      </c>
      <c r="K36" s="76">
        <v>1.3062121200000001</v>
      </c>
      <c r="L36" s="76">
        <v>0.1643424</v>
      </c>
      <c r="M36" s="76">
        <v>0.13721040000000001</v>
      </c>
      <c r="N36" s="25"/>
      <c r="O36" s="27" t="s">
        <v>35</v>
      </c>
      <c r="P36" s="87">
        <v>0</v>
      </c>
      <c r="Q36" s="25">
        <v>0.114422432244029</v>
      </c>
      <c r="R36" s="87">
        <v>0.16434181881176299</v>
      </c>
      <c r="S36" s="25">
        <v>0.25174364832288798</v>
      </c>
      <c r="T36" s="25">
        <v>0.25174364832288798</v>
      </c>
      <c r="U36" s="25">
        <v>0.49499384364820798</v>
      </c>
      <c r="V36" s="87">
        <v>1.78311960208777E-4</v>
      </c>
      <c r="W36" s="25">
        <v>4.11372884186577E-2</v>
      </c>
      <c r="X36" s="87">
        <v>0.137210629385626</v>
      </c>
      <c r="Y36" s="25">
        <v>0.77088920001984096</v>
      </c>
      <c r="Z36" s="25">
        <v>58.970101577958197</v>
      </c>
      <c r="AA36" s="25">
        <v>0.20577286854941301</v>
      </c>
      <c r="AB36" s="25">
        <v>0.14480547074653999</v>
      </c>
      <c r="AC36" s="25">
        <v>3.3765217623637898E-2</v>
      </c>
      <c r="AD36" s="25">
        <v>0</v>
      </c>
      <c r="AE36" s="87">
        <v>0</v>
      </c>
      <c r="AF36" s="25">
        <v>0.207663143671908</v>
      </c>
      <c r="AG36" s="25">
        <v>0.207663143671908</v>
      </c>
      <c r="AH36" s="25">
        <v>27344.367510485699</v>
      </c>
      <c r="AI36" s="25">
        <v>0</v>
      </c>
      <c r="AJ36" s="25">
        <v>6.1597348140676897E-2</v>
      </c>
      <c r="AK36" s="25">
        <v>1.3106709895886699E-2</v>
      </c>
      <c r="AL36" s="87">
        <v>2.4201483423689701E-2</v>
      </c>
      <c r="AM36" s="25">
        <v>4.4003822805712099E-2</v>
      </c>
      <c r="AN36" s="25">
        <v>0</v>
      </c>
      <c r="AO36" s="25">
        <v>0</v>
      </c>
      <c r="AP36" s="25">
        <v>8.2781669450001907</v>
      </c>
      <c r="AQ36" s="25">
        <v>0</v>
      </c>
      <c r="AR36" s="87">
        <v>3.9059018832983301</v>
      </c>
      <c r="AS36" s="25">
        <v>1.56832169844078</v>
      </c>
      <c r="AT36" s="25">
        <v>0.17425942007418499</v>
      </c>
      <c r="AU36" s="25">
        <v>1.74258111851496</v>
      </c>
      <c r="AV36" s="25">
        <v>0</v>
      </c>
      <c r="AW36" s="25">
        <v>0.13037602636727899</v>
      </c>
      <c r="AX36" s="25">
        <v>1.9659072846222102E-3</v>
      </c>
      <c r="AY36" s="25">
        <v>1.2517244197159301</v>
      </c>
      <c r="AZ36" s="25">
        <v>2.1624809713564402E-3</v>
      </c>
      <c r="BA36" s="25">
        <v>0.59304834184868505</v>
      </c>
      <c r="BB36" s="25">
        <v>0.71427911616704398</v>
      </c>
      <c r="BC36" s="25">
        <v>6.5530261192590195E-4</v>
      </c>
      <c r="BD36" s="25">
        <v>0</v>
      </c>
      <c r="BE36" s="25">
        <v>0.46133247353075701</v>
      </c>
      <c r="BF36" s="25">
        <v>9.4267217351477299</v>
      </c>
      <c r="BG36" s="25">
        <v>6.55266804157917</v>
      </c>
      <c r="BH36" s="25">
        <v>2.8740536935685599</v>
      </c>
      <c r="BI36" s="25">
        <v>5.2817632566675996E-3</v>
      </c>
      <c r="BJ36" s="25">
        <v>0</v>
      </c>
      <c r="BK36" s="25">
        <v>0.15661717290299099</v>
      </c>
      <c r="BL36" s="25">
        <v>4.2922411635994799E-2</v>
      </c>
      <c r="BM36" s="25">
        <v>1.7804559158275299</v>
      </c>
      <c r="BN36" s="25">
        <v>0.117954783202985</v>
      </c>
      <c r="BO36" s="25">
        <v>2.29357749521872E-2</v>
      </c>
      <c r="BP36" s="25">
        <v>2.5438835518664802</v>
      </c>
      <c r="BQ36" s="25">
        <v>4.3203157893483599E-2</v>
      </c>
      <c r="BR36" s="25">
        <v>9.8295408323550298E-4</v>
      </c>
      <c r="BS36" s="25">
        <v>0.108124561142435</v>
      </c>
      <c r="BT36" s="25">
        <v>6.5530294261920106E-5</v>
      </c>
      <c r="BU36" s="25">
        <v>0.32299955576866901</v>
      </c>
      <c r="BV36" s="25">
        <v>0.13272840782175599</v>
      </c>
      <c r="BW36" s="25">
        <v>0</v>
      </c>
      <c r="BX36" s="25">
        <v>2.9720737417395501E-5</v>
      </c>
      <c r="BY36" s="25">
        <v>0.14671267038630401</v>
      </c>
      <c r="BZ36" s="87">
        <v>0</v>
      </c>
      <c r="CA36" s="25">
        <v>0.49898320765885601</v>
      </c>
      <c r="CB36" s="25">
        <v>3.6466695326752498</v>
      </c>
      <c r="CC36" s="25">
        <v>0.109929870687897</v>
      </c>
      <c r="CE36" s="54">
        <f t="shared" si="12"/>
        <v>-2.4286948716571532E-7</v>
      </c>
      <c r="CF36" s="54">
        <f t="shared" si="13"/>
        <v>-1.1777966070652809E-7</v>
      </c>
      <c r="CG36" s="54">
        <f t="shared" si="14"/>
        <v>-2.324985377846437E-6</v>
      </c>
      <c r="CH36" s="54">
        <f t="shared" si="15"/>
        <v>-3.7881814499641255E-5</v>
      </c>
      <c r="CI36" s="54">
        <f t="shared" si="16"/>
        <v>-5.4356341100610938E-5</v>
      </c>
      <c r="CJ36" s="54">
        <f t="shared" si="17"/>
        <v>-1.3753291981369843E-6</v>
      </c>
      <c r="CK36" s="54">
        <f t="shared" si="18"/>
        <v>-1.9396454951364653E-7</v>
      </c>
      <c r="CL36" s="94">
        <f t="shared" si="19"/>
        <v>-0.55021231528689951</v>
      </c>
      <c r="CM36" s="94">
        <f t="shared" si="20"/>
        <v>-0.85114536458163192</v>
      </c>
      <c r="CN36" s="94">
        <f t="shared" si="21"/>
        <v>-0.84101882037971898</v>
      </c>
      <c r="CO36" s="54">
        <f t="shared" si="10"/>
        <v>-3.536447301541244E-6</v>
      </c>
      <c r="CP36" s="54">
        <f t="shared" si="11"/>
        <v>1.6717801711374552E-6</v>
      </c>
    </row>
    <row r="37" spans="1:94" x14ac:dyDescent="0.25">
      <c r="A37" s="42" t="s">
        <v>36</v>
      </c>
      <c r="B37" s="25">
        <v>10762.765918999999</v>
      </c>
      <c r="C37" s="25">
        <v>2732.2036929999999</v>
      </c>
      <c r="D37" s="25">
        <v>436.9097648</v>
      </c>
      <c r="E37" s="25">
        <v>1531.6425065000001</v>
      </c>
      <c r="F37" s="25">
        <v>936.54284882000002</v>
      </c>
      <c r="G37" s="25">
        <v>114.70051291999999</v>
      </c>
      <c r="H37" s="25">
        <v>756.14989098000001</v>
      </c>
      <c r="I37" s="76">
        <v>129.26290681</v>
      </c>
      <c r="J37" s="76">
        <v>63.825803039999997</v>
      </c>
      <c r="K37" s="76">
        <v>301.67312212000002</v>
      </c>
      <c r="L37" s="76">
        <v>37.955309759999999</v>
      </c>
      <c r="M37" s="76">
        <v>31.68910296</v>
      </c>
      <c r="N37" s="25"/>
      <c r="O37" s="27" t="s">
        <v>36</v>
      </c>
      <c r="P37" s="87">
        <v>0</v>
      </c>
      <c r="Q37" s="25">
        <v>23.351221881918999</v>
      </c>
      <c r="R37" s="87">
        <v>37.953021692157797</v>
      </c>
      <c r="S37" s="25">
        <v>47.7293195837265</v>
      </c>
      <c r="T37" s="25">
        <v>47.7293195837265</v>
      </c>
      <c r="U37" s="25">
        <v>94.054404902197405</v>
      </c>
      <c r="V37" s="87">
        <v>2.0782445378638301E-2</v>
      </c>
      <c r="W37" s="25">
        <v>8.4769540409276392</v>
      </c>
      <c r="X37" s="87">
        <v>31.687137917199198</v>
      </c>
      <c r="Y37" s="25">
        <v>160.668988971554</v>
      </c>
      <c r="Z37" s="25">
        <v>10762.1182537189</v>
      </c>
      <c r="AA37" s="25">
        <v>41.740911358934497</v>
      </c>
      <c r="AB37" s="25">
        <v>25.755670536096801</v>
      </c>
      <c r="AC37" s="25">
        <v>7.4163809426865397</v>
      </c>
      <c r="AD37" s="25">
        <v>0</v>
      </c>
      <c r="AE37" s="87">
        <v>0</v>
      </c>
      <c r="AF37" s="25">
        <v>46.843107055815501</v>
      </c>
      <c r="AG37" s="25">
        <v>46.843107055815501</v>
      </c>
      <c r="AH37" s="25">
        <v>6314871.9484382998</v>
      </c>
      <c r="AI37" s="25">
        <v>0</v>
      </c>
      <c r="AJ37" s="25">
        <v>11.1735107447433</v>
      </c>
      <c r="AK37" s="25">
        <v>2.4453804247045499</v>
      </c>
      <c r="AL37" s="87">
        <v>3.9563271141702301</v>
      </c>
      <c r="AM37" s="25">
        <v>8.7465644114552106</v>
      </c>
      <c r="AN37" s="25">
        <v>0</v>
      </c>
      <c r="AO37" s="25">
        <v>0</v>
      </c>
      <c r="AP37" s="25">
        <v>2732.0684811807901</v>
      </c>
      <c r="AQ37" s="25">
        <v>0</v>
      </c>
      <c r="AR37" s="87">
        <v>805.20691148993797</v>
      </c>
      <c r="AS37" s="25">
        <v>393.19345996682</v>
      </c>
      <c r="AT37" s="25">
        <v>43.6882170714903</v>
      </c>
      <c r="AU37" s="25">
        <v>436.88167703830999</v>
      </c>
      <c r="AV37" s="25">
        <v>0</v>
      </c>
      <c r="AW37" s="25">
        <v>24.8655514754983</v>
      </c>
      <c r="AX37" s="25">
        <v>0.28094607913490599</v>
      </c>
      <c r="AY37" s="25">
        <v>271.90691961507298</v>
      </c>
      <c r="AZ37" s="25">
        <v>0.30904155910867098</v>
      </c>
      <c r="BA37" s="25">
        <v>84.752117153612502</v>
      </c>
      <c r="BB37" s="25">
        <v>102.07710841779701</v>
      </c>
      <c r="BC37" s="25">
        <v>9.36489077751506E-2</v>
      </c>
      <c r="BD37" s="25">
        <v>0</v>
      </c>
      <c r="BE37" s="25">
        <v>65.928707264780599</v>
      </c>
      <c r="BF37" s="25">
        <v>1531.50733972188</v>
      </c>
      <c r="BG37" s="25">
        <v>936.436802620854</v>
      </c>
      <c r="BH37" s="25">
        <v>595.07053710103196</v>
      </c>
      <c r="BI37" s="25">
        <v>0.75480695337775605</v>
      </c>
      <c r="BJ37" s="25">
        <v>0</v>
      </c>
      <c r="BK37" s="25">
        <v>22.382047851320301</v>
      </c>
      <c r="BL37" s="25">
        <v>6.13401082469397</v>
      </c>
      <c r="BM37" s="25">
        <v>254.44362131208001</v>
      </c>
      <c r="BN37" s="25">
        <v>16.8567732601398</v>
      </c>
      <c r="BO37" s="25">
        <v>3.2777069759751298</v>
      </c>
      <c r="BP37" s="25">
        <v>363.54438587498601</v>
      </c>
      <c r="BQ37" s="25">
        <v>7.1886449059153197</v>
      </c>
      <c r="BR37" s="25">
        <v>0.14047291401423001</v>
      </c>
      <c r="BS37" s="25">
        <v>15.452042372834599</v>
      </c>
      <c r="BT37" s="25">
        <v>9.3648992212172696E-3</v>
      </c>
      <c r="BU37" s="25">
        <v>114.691736710814</v>
      </c>
      <c r="BV37" s="25">
        <v>29.8363565348285</v>
      </c>
      <c r="BW37" s="25">
        <v>0</v>
      </c>
      <c r="BX37" s="25">
        <v>3.4637233763455001E-3</v>
      </c>
      <c r="BY37" s="25">
        <v>30.8376729228596</v>
      </c>
      <c r="BZ37" s="87">
        <v>0</v>
      </c>
      <c r="CA37" s="25">
        <v>110.41308927263999</v>
      </c>
      <c r="CB37" s="25">
        <v>756.09663960493106</v>
      </c>
      <c r="CC37" s="25">
        <v>23.587029897066198</v>
      </c>
      <c r="CE37" s="54">
        <f t="shared" si="12"/>
        <v>-6.0176471919398444E-5</v>
      </c>
      <c r="CF37" s="54">
        <f t="shared" si="13"/>
        <v>-4.9488191365925172E-5</v>
      </c>
      <c r="CG37" s="54">
        <f t="shared" si="14"/>
        <v>-6.4287328764268972E-5</v>
      </c>
      <c r="CH37" s="54">
        <f t="shared" si="15"/>
        <v>-8.8249560551117827E-5</v>
      </c>
      <c r="CI37" s="54">
        <f t="shared" si="16"/>
        <v>-1.1323155078236384E-4</v>
      </c>
      <c r="CJ37" s="54">
        <f t="shared" si="17"/>
        <v>-7.6514123281356931E-5</v>
      </c>
      <c r="CK37" s="54">
        <f t="shared" si="18"/>
        <v>-7.0424363878353923E-5</v>
      </c>
      <c r="CL37" s="94">
        <f t="shared" si="19"/>
        <v>-0.63075780390825875</v>
      </c>
      <c r="CM37" s="94">
        <f t="shared" si="20"/>
        <v>-0.86718609657578327</v>
      </c>
      <c r="CN37" s="94">
        <f t="shared" si="21"/>
        <v>-0.84472230496828227</v>
      </c>
      <c r="CO37" s="54">
        <f t="shared" si="10"/>
        <v>-6.0283208243305824E-5</v>
      </c>
      <c r="CP37" s="54">
        <f t="shared" si="11"/>
        <v>-6.2010048163299044E-5</v>
      </c>
    </row>
    <row r="38" spans="1:94" x14ac:dyDescent="0.25">
      <c r="A38" s="42" t="s">
        <v>37</v>
      </c>
      <c r="B38" s="25">
        <v>4311.5998419999996</v>
      </c>
      <c r="C38" s="25">
        <v>493.5743228</v>
      </c>
      <c r="D38" s="25">
        <v>127.35156555</v>
      </c>
      <c r="E38" s="25">
        <v>696.26252969999996</v>
      </c>
      <c r="F38" s="25">
        <v>494.35599483999999</v>
      </c>
      <c r="G38" s="25">
        <v>29.953182940000001</v>
      </c>
      <c r="H38" s="25">
        <v>280.06683679999998</v>
      </c>
      <c r="I38" s="76">
        <v>39.802416489999999</v>
      </c>
      <c r="J38" s="76">
        <v>19.653132469999999</v>
      </c>
      <c r="K38" s="76">
        <v>92.890678080000001</v>
      </c>
      <c r="L38" s="76">
        <v>11.687136000000001</v>
      </c>
      <c r="M38" s="76">
        <v>9.7576560000000008</v>
      </c>
      <c r="N38" s="25"/>
      <c r="O38" s="27" t="s">
        <v>37</v>
      </c>
      <c r="P38" s="87">
        <v>0</v>
      </c>
      <c r="Q38" s="25">
        <v>8.8691096232400195</v>
      </c>
      <c r="R38" s="87">
        <v>11.687204068170301</v>
      </c>
      <c r="S38" s="25">
        <v>20.307461642063501</v>
      </c>
      <c r="T38" s="25">
        <v>20.307461642063501</v>
      </c>
      <c r="U38" s="25">
        <v>39.886748679706997</v>
      </c>
      <c r="V38" s="87">
        <v>1.72249747313282E-2</v>
      </c>
      <c r="W38" s="25">
        <v>3.1707993746768501</v>
      </c>
      <c r="X38" s="87">
        <v>9.7576526692632708</v>
      </c>
      <c r="Y38" s="25">
        <v>59.023051195445198</v>
      </c>
      <c r="Z38" s="25">
        <v>4311.5980705148304</v>
      </c>
      <c r="AA38" s="25">
        <v>16.0049182777162</v>
      </c>
      <c r="AB38" s="25">
        <v>12.051268028707399</v>
      </c>
      <c r="AC38" s="25">
        <v>2.5026996245638902</v>
      </c>
      <c r="AD38" s="25">
        <v>0</v>
      </c>
      <c r="AE38" s="87">
        <v>0</v>
      </c>
      <c r="AF38" s="25">
        <v>15.1235959404311</v>
      </c>
      <c r="AG38" s="25">
        <v>15.1235959404311</v>
      </c>
      <c r="AH38" s="25">
        <v>1944582.3918517099</v>
      </c>
      <c r="AI38" s="25">
        <v>0</v>
      </c>
      <c r="AJ38" s="25">
        <v>5.0791486870042997</v>
      </c>
      <c r="AK38" s="25">
        <v>1.0659123651275</v>
      </c>
      <c r="AL38" s="87">
        <v>2.09006586832807</v>
      </c>
      <c r="AM38" s="25">
        <v>3.4617746833776999</v>
      </c>
      <c r="AN38" s="25">
        <v>0</v>
      </c>
      <c r="AO38" s="25">
        <v>0</v>
      </c>
      <c r="AP38" s="25">
        <v>493.57423733858002</v>
      </c>
      <c r="AQ38" s="25">
        <v>0</v>
      </c>
      <c r="AR38" s="87">
        <v>300.98687588529299</v>
      </c>
      <c r="AS38" s="25">
        <v>114.61633682214701</v>
      </c>
      <c r="AT38" s="25">
        <v>12.735151403517399</v>
      </c>
      <c r="AU38" s="25">
        <v>127.35148822566499</v>
      </c>
      <c r="AV38" s="25">
        <v>0</v>
      </c>
      <c r="AW38" s="25">
        <v>10.4849506500879</v>
      </c>
      <c r="AX38" s="25">
        <v>0.14830677094528599</v>
      </c>
      <c r="AY38" s="25">
        <v>93.436901985813194</v>
      </c>
      <c r="AZ38" s="25">
        <v>0.16313754857057799</v>
      </c>
      <c r="BA38" s="25">
        <v>44.739200383604199</v>
      </c>
      <c r="BB38" s="25">
        <v>53.884780722785301</v>
      </c>
      <c r="BC38" s="25">
        <v>4.9435858948284998E-2</v>
      </c>
      <c r="BD38" s="25">
        <v>0</v>
      </c>
      <c r="BE38" s="25">
        <v>34.802649514707497</v>
      </c>
      <c r="BF38" s="25">
        <v>696.23563286242597</v>
      </c>
      <c r="BG38" s="25">
        <v>494.32914884869098</v>
      </c>
      <c r="BH38" s="25">
        <v>201.906484013734</v>
      </c>
      <c r="BI38" s="25">
        <v>0.398447807227853</v>
      </c>
      <c r="BJ38" s="25">
        <v>0</v>
      </c>
      <c r="BK38" s="25">
        <v>11.815104416409</v>
      </c>
      <c r="BL38" s="25">
        <v>3.2380343480106002</v>
      </c>
      <c r="BM38" s="25">
        <v>134.316484509774</v>
      </c>
      <c r="BN38" s="25">
        <v>8.8984062787634208</v>
      </c>
      <c r="BO38" s="25">
        <v>1.7302423761415799</v>
      </c>
      <c r="BP38" s="25">
        <v>191.908950985741</v>
      </c>
      <c r="BQ38" s="25">
        <v>3.7034628612563001</v>
      </c>
      <c r="BR38" s="25">
        <v>7.4153301256083298E-2</v>
      </c>
      <c r="BS38" s="25">
        <v>8.1568704398771992</v>
      </c>
      <c r="BT38" s="25">
        <v>4.9435859278978301E-3</v>
      </c>
      <c r="BU38" s="25">
        <v>29.953239385571798</v>
      </c>
      <c r="BV38" s="25">
        <v>9.6888008853102701</v>
      </c>
      <c r="BW38" s="25">
        <v>0</v>
      </c>
      <c r="BX38" s="25">
        <v>2.8707128885772999E-3</v>
      </c>
      <c r="BY38" s="25">
        <v>11.176175423742601</v>
      </c>
      <c r="BZ38" s="87">
        <v>0</v>
      </c>
      <c r="CA38" s="25">
        <v>36.805542917706902</v>
      </c>
      <c r="CB38" s="25">
        <v>280.06676069379398</v>
      </c>
      <c r="CC38" s="25">
        <v>8.2695801860370199</v>
      </c>
      <c r="CE38" s="54">
        <f t="shared" si="12"/>
        <v>-4.1086493045404037E-7</v>
      </c>
      <c r="CF38" s="54">
        <f t="shared" si="13"/>
        <v>-1.7314802662425325E-7</v>
      </c>
      <c r="CG38" s="54">
        <f t="shared" si="14"/>
        <v>-6.0717223754318335E-7</v>
      </c>
      <c r="CH38" s="54">
        <f t="shared" si="15"/>
        <v>-3.8630310302027991E-5</v>
      </c>
      <c r="CI38" s="54">
        <f t="shared" si="16"/>
        <v>-5.430497776750068E-5</v>
      </c>
      <c r="CJ38" s="54">
        <f t="shared" si="17"/>
        <v>1.8844598889586394E-6</v>
      </c>
      <c r="CK38" s="54">
        <f t="shared" si="18"/>
        <v>-2.7174301272029277E-7</v>
      </c>
      <c r="CL38" s="94">
        <f t="shared" si="19"/>
        <v>-0.48979324792589995</v>
      </c>
      <c r="CM38" s="94">
        <f t="shared" si="20"/>
        <v>-0.83866188356909543</v>
      </c>
      <c r="CN38" s="94">
        <f t="shared" si="21"/>
        <v>-0.83718930410426928</v>
      </c>
      <c r="CO38" s="54">
        <f t="shared" si="10"/>
        <v>5.824195962145951E-6</v>
      </c>
      <c r="CP38" s="54">
        <f t="shared" si="11"/>
        <v>-3.4134598821462976E-7</v>
      </c>
    </row>
    <row r="39" spans="1:94" x14ac:dyDescent="0.25">
      <c r="A39" s="42" t="s">
        <v>130</v>
      </c>
      <c r="B39" s="25">
        <v>261.66859160000001</v>
      </c>
      <c r="C39" s="25">
        <v>46.615104199999998</v>
      </c>
      <c r="D39" s="25">
        <v>9.92251935</v>
      </c>
      <c r="E39" s="25">
        <v>46.420760649999998</v>
      </c>
      <c r="F39" s="25">
        <v>27.558528939999999</v>
      </c>
      <c r="G39" s="25">
        <v>4.2874601200000004</v>
      </c>
      <c r="H39" s="25">
        <v>17.722831939999999</v>
      </c>
      <c r="I39" s="76">
        <v>2.9323308099999998</v>
      </c>
      <c r="J39" s="76">
        <v>1.4478891</v>
      </c>
      <c r="K39" s="76">
        <v>6.84345917</v>
      </c>
      <c r="L39" s="76">
        <v>0.86101680000000003</v>
      </c>
      <c r="M39" s="76">
        <v>0.71886779999999995</v>
      </c>
      <c r="N39" s="25"/>
      <c r="O39" s="27" t="s">
        <v>130</v>
      </c>
      <c r="P39" s="87">
        <v>0</v>
      </c>
      <c r="Q39" s="25">
        <v>0.56522357830773196</v>
      </c>
      <c r="R39" s="87">
        <v>0.86101619203789703</v>
      </c>
      <c r="S39" s="25">
        <v>1.3327792094439299</v>
      </c>
      <c r="T39" s="25">
        <v>1.3327792094439299</v>
      </c>
      <c r="U39" s="25">
        <v>2.6156434365647501</v>
      </c>
      <c r="V39" s="87">
        <v>1.2628097463957099E-3</v>
      </c>
      <c r="W39" s="25">
        <v>0.20120888809537099</v>
      </c>
      <c r="X39" s="87">
        <v>0.71886485931156197</v>
      </c>
      <c r="Y39" s="25">
        <v>3.7261052256155001</v>
      </c>
      <c r="Z39" s="25">
        <v>261.66853332010498</v>
      </c>
      <c r="AA39" s="25">
        <v>1.02266790404272</v>
      </c>
      <c r="AB39" s="25">
        <v>0.80819907220588905</v>
      </c>
      <c r="AC39" s="25">
        <v>0.15393462091370499</v>
      </c>
      <c r="AD39" s="25">
        <v>0</v>
      </c>
      <c r="AE39" s="87">
        <v>0</v>
      </c>
      <c r="AF39" s="25">
        <v>0.91658942038283198</v>
      </c>
      <c r="AG39" s="25">
        <v>0.91658942038283198</v>
      </c>
      <c r="AH39" s="25">
        <v>143261.627015437</v>
      </c>
      <c r="AI39" s="25">
        <v>0</v>
      </c>
      <c r="AJ39" s="25">
        <v>0.33847719123772901</v>
      </c>
      <c r="AK39" s="25">
        <v>7.0358110382557001E-2</v>
      </c>
      <c r="AL39" s="87">
        <v>0.14359763218344601</v>
      </c>
      <c r="AM39" s="25">
        <v>0.22308928264025499</v>
      </c>
      <c r="AN39" s="25">
        <v>0</v>
      </c>
      <c r="AO39" s="25">
        <v>0</v>
      </c>
      <c r="AP39" s="25">
        <v>46.6150908138913</v>
      </c>
      <c r="AQ39" s="25">
        <v>0</v>
      </c>
      <c r="AR39" s="87">
        <v>19.096206176248501</v>
      </c>
      <c r="AS39" s="25">
        <v>8.93028403247407</v>
      </c>
      <c r="AT39" s="25">
        <v>0.99225085732237595</v>
      </c>
      <c r="AU39" s="25">
        <v>9.9225348897964594</v>
      </c>
      <c r="AV39" s="25">
        <v>0</v>
      </c>
      <c r="AW39" s="25">
        <v>0.68663426334209599</v>
      </c>
      <c r="AX39" s="25">
        <v>8.2676234726103207E-3</v>
      </c>
      <c r="AY39" s="25">
        <v>5.7805829061327003</v>
      </c>
      <c r="AZ39" s="25">
        <v>9.0943053511687195E-3</v>
      </c>
      <c r="BA39" s="25">
        <v>2.4940467269630702</v>
      </c>
      <c r="BB39" s="25">
        <v>3.00387748915601</v>
      </c>
      <c r="BC39" s="25">
        <v>2.7558396578426601E-3</v>
      </c>
      <c r="BD39" s="25">
        <v>0</v>
      </c>
      <c r="BE39" s="25">
        <v>1.9401191598185501</v>
      </c>
      <c r="BF39" s="25">
        <v>46.4192582062093</v>
      </c>
      <c r="BG39" s="25">
        <v>27.557031978923799</v>
      </c>
      <c r="BH39" s="25">
        <v>18.8622262272855</v>
      </c>
      <c r="BI39" s="25">
        <v>2.2212106350964801E-2</v>
      </c>
      <c r="BJ39" s="25">
        <v>0</v>
      </c>
      <c r="BK39" s="25">
        <v>0.65864833523481903</v>
      </c>
      <c r="BL39" s="25">
        <v>0.18050863826011199</v>
      </c>
      <c r="BM39" s="25">
        <v>7.4876502587675002</v>
      </c>
      <c r="BN39" s="25">
        <v>0.49605398016942498</v>
      </c>
      <c r="BO39" s="25">
        <v>9.6455047206468303E-2</v>
      </c>
      <c r="BP39" s="25">
        <v>10.6982183347387</v>
      </c>
      <c r="BQ39" s="25">
        <v>0.25325223508236999</v>
      </c>
      <c r="BR39" s="25">
        <v>4.13378924916086E-3</v>
      </c>
      <c r="BS39" s="25">
        <v>0.45471476049537801</v>
      </c>
      <c r="BT39" s="25">
        <v>2.75584031922926E-4</v>
      </c>
      <c r="BU39" s="25">
        <v>4.28751053864426</v>
      </c>
      <c r="BV39" s="25">
        <v>0.58837002589791498</v>
      </c>
      <c r="BW39" s="25">
        <v>0</v>
      </c>
      <c r="BX39" s="25">
        <v>2.1048035490225201E-4</v>
      </c>
      <c r="BY39" s="25">
        <v>0.70276975848762901</v>
      </c>
      <c r="BZ39" s="87">
        <v>0</v>
      </c>
      <c r="CA39" s="25">
        <v>2.25479203254022</v>
      </c>
      <c r="CB39" s="25">
        <v>17.722828089088701</v>
      </c>
      <c r="CC39" s="25">
        <v>0.51482146167540199</v>
      </c>
      <c r="CE39" s="54">
        <f t="shared" si="12"/>
        <v>-2.2272407503203488E-7</v>
      </c>
      <c r="CF39" s="54">
        <f t="shared" si="13"/>
        <v>-2.8716247507484184E-7</v>
      </c>
      <c r="CG39" s="54">
        <f t="shared" si="14"/>
        <v>1.5661139990024092E-6</v>
      </c>
      <c r="CH39" s="54">
        <f t="shared" si="15"/>
        <v>-3.2365772763328228E-5</v>
      </c>
      <c r="CI39" s="54">
        <f t="shared" si="16"/>
        <v>-5.4319339013291126E-5</v>
      </c>
      <c r="CJ39" s="54">
        <f t="shared" si="17"/>
        <v>1.1759559937221442E-5</v>
      </c>
      <c r="CK39" s="54">
        <f t="shared" si="18"/>
        <v>-2.1728532501598157E-7</v>
      </c>
      <c r="CL39" s="94">
        <f t="shared" si="19"/>
        <v>-0.54548811310824441</v>
      </c>
      <c r="CM39" s="94">
        <f t="shared" si="20"/>
        <v>-0.86103294230520067</v>
      </c>
      <c r="CN39" s="94">
        <f t="shared" si="21"/>
        <v>-0.86606343405964503</v>
      </c>
      <c r="CO39" s="54">
        <f t="shared" si="10"/>
        <v>-7.0609784036059008E-7</v>
      </c>
      <c r="CP39" s="54">
        <f t="shared" si="11"/>
        <v>-4.0907221577877342E-6</v>
      </c>
    </row>
    <row r="40" spans="1:94" x14ac:dyDescent="0.25">
      <c r="A40" s="42" t="s">
        <v>39</v>
      </c>
      <c r="B40" s="25"/>
      <c r="C40" s="25"/>
      <c r="D40" s="25"/>
      <c r="E40" s="25"/>
      <c r="F40" s="25"/>
      <c r="G40" s="25"/>
      <c r="H40" s="25"/>
      <c r="I40" s="76"/>
      <c r="J40" s="76"/>
      <c r="K40" s="76"/>
      <c r="L40" s="76"/>
      <c r="M40" s="76"/>
      <c r="N40" s="25"/>
      <c r="P40" s="87"/>
      <c r="Q40" s="25"/>
      <c r="R40" s="87"/>
      <c r="CE40" s="54" t="str">
        <f t="shared" si="12"/>
        <v/>
      </c>
      <c r="CF40" s="54" t="str">
        <f t="shared" si="13"/>
        <v/>
      </c>
      <c r="CG40" s="54" t="str">
        <f t="shared" si="14"/>
        <v/>
      </c>
      <c r="CH40" s="54" t="str">
        <f t="shared" si="15"/>
        <v/>
      </c>
      <c r="CI40" s="54" t="str">
        <f t="shared" si="16"/>
        <v/>
      </c>
      <c r="CJ40" s="54" t="str">
        <f t="shared" si="17"/>
        <v/>
      </c>
      <c r="CK40" s="54" t="str">
        <f t="shared" si="18"/>
        <v/>
      </c>
      <c r="CL40" s="94" t="str">
        <f t="shared" si="19"/>
        <v/>
      </c>
      <c r="CM40" s="94" t="str">
        <f t="shared" si="20"/>
        <v/>
      </c>
      <c r="CN40" s="94" t="str">
        <f t="shared" si="21"/>
        <v/>
      </c>
      <c r="CO40" s="54" t="str">
        <f t="shared" si="10"/>
        <v/>
      </c>
      <c r="CP40" s="54" t="str">
        <f t="shared" si="11"/>
        <v/>
      </c>
    </row>
    <row r="41" spans="1:94" x14ac:dyDescent="0.25">
      <c r="A41" s="42" t="s">
        <v>40</v>
      </c>
      <c r="B41" s="25">
        <v>1402.4476913999999</v>
      </c>
      <c r="C41" s="25">
        <v>265.16592817999998</v>
      </c>
      <c r="D41" s="25">
        <v>57.469255680000003</v>
      </c>
      <c r="E41" s="25">
        <v>220.93936848000001</v>
      </c>
      <c r="F41" s="25">
        <v>141.4632392</v>
      </c>
      <c r="G41" s="25">
        <v>24.895877649999999</v>
      </c>
      <c r="H41" s="25">
        <v>109.31479874999999</v>
      </c>
      <c r="I41" s="76">
        <v>15.55453702</v>
      </c>
      <c r="J41" s="76">
        <v>7.6803219199999999</v>
      </c>
      <c r="K41" s="76">
        <v>36.301101369999998</v>
      </c>
      <c r="L41" s="76">
        <v>4.56726016</v>
      </c>
      <c r="M41" s="76">
        <v>3.8132313600000001</v>
      </c>
      <c r="N41" s="25"/>
      <c r="O41" s="27" t="s">
        <v>40</v>
      </c>
      <c r="P41" s="87">
        <v>0</v>
      </c>
      <c r="Q41" s="25">
        <v>3.4891722205695599</v>
      </c>
      <c r="R41" s="87">
        <v>4.5683648736421496</v>
      </c>
      <c r="S41" s="25">
        <v>8.2490501806359209</v>
      </c>
      <c r="T41" s="25">
        <v>8.2490501806359209</v>
      </c>
      <c r="U41" s="25">
        <v>16.188236510854999</v>
      </c>
      <c r="V41" s="87">
        <v>7.8884071509229096E-3</v>
      </c>
      <c r="W41" s="25">
        <v>1.2415925307245801</v>
      </c>
      <c r="X41" s="87">
        <v>3.8141654836314101</v>
      </c>
      <c r="Y41" s="25">
        <v>22.9817490233855</v>
      </c>
      <c r="Z41" s="25">
        <v>1402.65444203773</v>
      </c>
      <c r="AA41" s="25">
        <v>6.3145353451247503</v>
      </c>
      <c r="AB41" s="25">
        <v>5.0116501486135601</v>
      </c>
      <c r="AC41" s="25">
        <v>0.94714021856379904</v>
      </c>
      <c r="AD41" s="25">
        <v>0</v>
      </c>
      <c r="AE41" s="87">
        <v>0</v>
      </c>
      <c r="AF41" s="25">
        <v>5.6316660811763803</v>
      </c>
      <c r="AG41" s="25">
        <v>5.6316660811763803</v>
      </c>
      <c r="AH41" s="25">
        <v>760116.871659033</v>
      </c>
      <c r="AI41" s="25">
        <v>0</v>
      </c>
      <c r="AJ41" s="25">
        <v>2.0977698374796701</v>
      </c>
      <c r="AK41" s="25">
        <v>0.43569250104466001</v>
      </c>
      <c r="AL41" s="87">
        <v>0.89228575718437797</v>
      </c>
      <c r="AM41" s="25">
        <v>1.3785532038889501</v>
      </c>
      <c r="AN41" s="25">
        <v>0</v>
      </c>
      <c r="AO41" s="25">
        <v>0</v>
      </c>
      <c r="AP41" s="25">
        <v>265.22176455739401</v>
      </c>
      <c r="AQ41" s="25">
        <v>0</v>
      </c>
      <c r="AR41" s="87">
        <v>117.834530883998</v>
      </c>
      <c r="AS41" s="25">
        <v>51.734704189332902</v>
      </c>
      <c r="AT41" s="25">
        <v>5.7483163478232102</v>
      </c>
      <c r="AU41" s="25">
        <v>57.483020537156101</v>
      </c>
      <c r="AV41" s="25">
        <v>0</v>
      </c>
      <c r="AW41" s="25">
        <v>4.2490055232394699</v>
      </c>
      <c r="AX41" s="25">
        <v>4.2442245076803498E-2</v>
      </c>
      <c r="AY41" s="25">
        <v>35.5863296410324</v>
      </c>
      <c r="AZ41" s="25">
        <v>4.6686603945170997E-2</v>
      </c>
      <c r="BA41" s="25">
        <v>12.80346985455</v>
      </c>
      <c r="BB41" s="25">
        <v>15.4207493510144</v>
      </c>
      <c r="BC41" s="25">
        <v>1.41475120289687E-2</v>
      </c>
      <c r="BD41" s="25">
        <v>0</v>
      </c>
      <c r="BE41" s="25">
        <v>9.9598188131417498</v>
      </c>
      <c r="BF41" s="25">
        <v>220.96825974349201</v>
      </c>
      <c r="BG41" s="25">
        <v>141.46715015724399</v>
      </c>
      <c r="BH41" s="25">
        <v>79.501109586247495</v>
      </c>
      <c r="BI41" s="25">
        <v>0.114028148613568</v>
      </c>
      <c r="BJ41" s="25">
        <v>0</v>
      </c>
      <c r="BK41" s="25">
        <v>3.3812459641638601</v>
      </c>
      <c r="BL41" s="25">
        <v>0.92666062490010304</v>
      </c>
      <c r="BM41" s="25">
        <v>38.4387019185722</v>
      </c>
      <c r="BN41" s="25">
        <v>2.5465502075100401</v>
      </c>
      <c r="BO41" s="25">
        <v>0.49516307919553298</v>
      </c>
      <c r="BP41" s="25">
        <v>54.920518086167597</v>
      </c>
      <c r="BQ41" s="25">
        <v>1.5730281014434699</v>
      </c>
      <c r="BR41" s="25">
        <v>2.1221201408753401E-2</v>
      </c>
      <c r="BS41" s="25">
        <v>2.33433179560949</v>
      </c>
      <c r="BT41" s="25">
        <v>1.4147513461972999E-3</v>
      </c>
      <c r="BU41" s="25">
        <v>24.904491921713799</v>
      </c>
      <c r="BV41" s="25">
        <v>3.6157284281770501</v>
      </c>
      <c r="BW41" s="25">
        <v>0</v>
      </c>
      <c r="BX41" s="25">
        <v>1.3147977226365E-3</v>
      </c>
      <c r="BY41" s="25">
        <v>4.33287766658575</v>
      </c>
      <c r="BZ41" s="87">
        <v>0</v>
      </c>
      <c r="CA41" s="25">
        <v>13.8680764562906</v>
      </c>
      <c r="CB41" s="25">
        <v>109.33398997999301</v>
      </c>
      <c r="CC41" s="25">
        <v>3.1712003636364101</v>
      </c>
      <c r="CE41" s="54">
        <f t="shared" si="12"/>
        <v>1.4742128280279801E-4</v>
      </c>
      <c r="CF41" s="54">
        <f t="shared" si="13"/>
        <v>2.1057146284694301E-4</v>
      </c>
      <c r="CG41" s="54">
        <f t="shared" si="14"/>
        <v>2.3951688591101168E-4</v>
      </c>
      <c r="CH41" s="54">
        <f t="shared" si="15"/>
        <v>1.3076557469482794E-4</v>
      </c>
      <c r="CI41" s="54">
        <f t="shared" si="16"/>
        <v>2.7646456182578192E-5</v>
      </c>
      <c r="CJ41" s="54">
        <f t="shared" si="17"/>
        <v>3.4601197173699888E-4</v>
      </c>
      <c r="CK41" s="54">
        <f t="shared" si="18"/>
        <v>1.7555930406917911E-4</v>
      </c>
      <c r="CL41" s="94">
        <f t="shared" si="19"/>
        <v>-0.46966919233730292</v>
      </c>
      <c r="CM41" s="94">
        <f t="shared" si="20"/>
        <v>-0.83834108209821234</v>
      </c>
      <c r="CN41" s="94">
        <f t="shared" si="21"/>
        <v>-0.84486239070888058</v>
      </c>
      <c r="CO41" s="54">
        <f t="shared" si="10"/>
        <v>2.4187666203573363E-4</v>
      </c>
      <c r="CP41" s="54">
        <f t="shared" si="11"/>
        <v>2.4496904153489097E-4</v>
      </c>
    </row>
    <row r="42" spans="1:94" x14ac:dyDescent="0.25">
      <c r="A42" s="42" t="s">
        <v>41</v>
      </c>
      <c r="B42" s="25">
        <v>4684.2862929000003</v>
      </c>
      <c r="C42" s="25">
        <v>1061.7728342</v>
      </c>
      <c r="D42" s="25">
        <v>197.42808897</v>
      </c>
      <c r="E42" s="25">
        <v>799.25249281000004</v>
      </c>
      <c r="F42" s="25">
        <v>463.40521030000002</v>
      </c>
      <c r="G42" s="25">
        <v>89.661605280000003</v>
      </c>
      <c r="H42" s="25">
        <v>340.89051465</v>
      </c>
      <c r="I42" s="76">
        <v>55.5808617</v>
      </c>
      <c r="J42" s="76">
        <v>27.44401371</v>
      </c>
      <c r="K42" s="76">
        <v>129.71432962</v>
      </c>
      <c r="L42" s="76">
        <v>16.320141599999999</v>
      </c>
      <c r="M42" s="76">
        <v>13.6257786</v>
      </c>
      <c r="N42" s="25"/>
      <c r="O42" s="27" t="s">
        <v>41</v>
      </c>
      <c r="P42" s="87">
        <v>0</v>
      </c>
      <c r="Q42" s="25">
        <v>10.857860135058999</v>
      </c>
      <c r="R42" s="87">
        <v>16.324091070159401</v>
      </c>
      <c r="S42" s="25">
        <v>25.432953645276498</v>
      </c>
      <c r="T42" s="25">
        <v>25.432953645276498</v>
      </c>
      <c r="U42" s="25">
        <v>49.922846261842899</v>
      </c>
      <c r="V42" s="87">
        <v>2.3534422185992901E-2</v>
      </c>
      <c r="W42" s="25">
        <v>3.8689472537990102</v>
      </c>
      <c r="X42" s="87">
        <v>13.6291291433143</v>
      </c>
      <c r="Y42" s="25">
        <v>71.733066337229999</v>
      </c>
      <c r="Z42" s="25">
        <v>4685.4809314527802</v>
      </c>
      <c r="AA42" s="25">
        <v>19.633302423131902</v>
      </c>
      <c r="AB42" s="25">
        <v>15.348896380823</v>
      </c>
      <c r="AC42" s="25">
        <v>2.9814775787093</v>
      </c>
      <c r="AD42" s="25">
        <v>0</v>
      </c>
      <c r="AE42" s="87">
        <v>0</v>
      </c>
      <c r="AF42" s="25">
        <v>17.814886110294999</v>
      </c>
      <c r="AG42" s="25">
        <v>17.814886110294999</v>
      </c>
      <c r="AH42" s="25">
        <v>2716112.6207421799</v>
      </c>
      <c r="AI42" s="25">
        <v>0</v>
      </c>
      <c r="AJ42" s="25">
        <v>6.4372198721550697</v>
      </c>
      <c r="AK42" s="25">
        <v>1.3409061119663499</v>
      </c>
      <c r="AL42" s="87">
        <v>2.7128337084498502</v>
      </c>
      <c r="AM42" s="25">
        <v>4.2746618437452097</v>
      </c>
      <c r="AN42" s="25">
        <v>0</v>
      </c>
      <c r="AO42" s="25">
        <v>0</v>
      </c>
      <c r="AP42" s="25">
        <v>1062.1934065267801</v>
      </c>
      <c r="AQ42" s="25">
        <v>0</v>
      </c>
      <c r="AR42" s="87">
        <v>367.20846960653</v>
      </c>
      <c r="AS42" s="25">
        <v>177.73846084315699</v>
      </c>
      <c r="AT42" s="25">
        <v>19.748761873267298</v>
      </c>
      <c r="AU42" s="25">
        <v>197.48722271642501</v>
      </c>
      <c r="AV42" s="25">
        <v>0</v>
      </c>
      <c r="AW42" s="25">
        <v>13.109078916152701</v>
      </c>
      <c r="AX42" s="25">
        <v>0.13905664621879699</v>
      </c>
      <c r="AY42" s="25">
        <v>111.80814531391</v>
      </c>
      <c r="AZ42" s="25">
        <v>0.15296224320287399</v>
      </c>
      <c r="BA42" s="25">
        <v>41.948638921498898</v>
      </c>
      <c r="BB42" s="25">
        <v>50.523774423077903</v>
      </c>
      <c r="BC42" s="25">
        <v>4.6352067770079899E-2</v>
      </c>
      <c r="BD42" s="25">
        <v>0</v>
      </c>
      <c r="BE42" s="25">
        <v>32.6318766293534</v>
      </c>
      <c r="BF42" s="25">
        <v>799.39332095294697</v>
      </c>
      <c r="BG42" s="25">
        <v>463.49591380887</v>
      </c>
      <c r="BH42" s="25">
        <v>335.89740714407702</v>
      </c>
      <c r="BI42" s="25">
        <v>0.37359769617001998</v>
      </c>
      <c r="BJ42" s="25">
        <v>0</v>
      </c>
      <c r="BK42" s="25">
        <v>11.0781499694108</v>
      </c>
      <c r="BL42" s="25">
        <v>3.0360647883287299</v>
      </c>
      <c r="BM42" s="25">
        <v>125.938634236677</v>
      </c>
      <c r="BN42" s="25">
        <v>8.3433685521696201</v>
      </c>
      <c r="BO42" s="25">
        <v>1.62232827813511</v>
      </c>
      <c r="BP42" s="25">
        <v>179.93884841570301</v>
      </c>
      <c r="BQ42" s="25">
        <v>4.7892086417266597</v>
      </c>
      <c r="BR42" s="25">
        <v>6.9528061090075297E-2</v>
      </c>
      <c r="BS42" s="25">
        <v>7.6480976757772599</v>
      </c>
      <c r="BT42" s="25">
        <v>4.6352042857851399E-3</v>
      </c>
      <c r="BU42" s="25">
        <v>89.690493418652196</v>
      </c>
      <c r="BV42" s="25">
        <v>11.4302244330608</v>
      </c>
      <c r="BW42" s="25">
        <v>0</v>
      </c>
      <c r="BX42" s="25">
        <v>3.9225537697867496E-3</v>
      </c>
      <c r="BY42" s="25">
        <v>13.5415526696609</v>
      </c>
      <c r="BZ42" s="87">
        <v>0</v>
      </c>
      <c r="CA42" s="25">
        <v>43.712505615370603</v>
      </c>
      <c r="CB42" s="25">
        <v>341.002516796463</v>
      </c>
      <c r="CC42" s="25">
        <v>9.9431853465682192</v>
      </c>
      <c r="CE42" s="54">
        <f t="shared" si="12"/>
        <v>2.5503107156166503E-4</v>
      </c>
      <c r="CF42" s="54">
        <f t="shared" si="13"/>
        <v>3.961038682035579E-4</v>
      </c>
      <c r="CG42" s="54">
        <f t="shared" si="14"/>
        <v>2.9952043163417432E-4</v>
      </c>
      <c r="CH42" s="54">
        <f t="shared" si="15"/>
        <v>1.7619981697124062E-4</v>
      </c>
      <c r="CI42" s="54">
        <f t="shared" si="16"/>
        <v>1.9573260475698749E-4</v>
      </c>
      <c r="CJ42" s="54">
        <f t="shared" si="17"/>
        <v>3.2219073662554656E-4</v>
      </c>
      <c r="CK42" s="54">
        <f t="shared" si="18"/>
        <v>3.2855753284304106E-4</v>
      </c>
      <c r="CL42" s="94">
        <f t="shared" si="19"/>
        <v>-0.54241526908035509</v>
      </c>
      <c r="CM42" s="94">
        <f t="shared" si="20"/>
        <v>-0.85902400083741215</v>
      </c>
      <c r="CN42" s="94">
        <f t="shared" si="21"/>
        <v>-0.86266061612094858</v>
      </c>
      <c r="CO42" s="54">
        <f t="shared" si="10"/>
        <v>2.4199974829885139E-4</v>
      </c>
      <c r="CP42" s="54">
        <f t="shared" si="11"/>
        <v>2.4589738411715526E-4</v>
      </c>
    </row>
    <row r="43" spans="1:94" x14ac:dyDescent="0.25">
      <c r="A43" s="42" t="s">
        <v>42</v>
      </c>
      <c r="B43" s="25">
        <v>1581.6475281</v>
      </c>
      <c r="C43" s="25">
        <v>368.00661219</v>
      </c>
      <c r="D43" s="25">
        <v>65.838911330000002</v>
      </c>
      <c r="E43" s="25">
        <v>260.41485641000003</v>
      </c>
      <c r="F43" s="25">
        <v>159.13751239000001</v>
      </c>
      <c r="G43" s="25">
        <v>29.575136709999999</v>
      </c>
      <c r="H43" s="25">
        <v>117.7574523</v>
      </c>
      <c r="I43" s="76">
        <v>17.877073370000002</v>
      </c>
      <c r="J43" s="76">
        <v>8.8271143300000006</v>
      </c>
      <c r="K43" s="76">
        <v>41.721424849999998</v>
      </c>
      <c r="L43" s="76">
        <v>5.2492236700000001</v>
      </c>
      <c r="M43" s="76">
        <v>4.3826065500000002</v>
      </c>
      <c r="N43" s="25"/>
      <c r="O43" s="27" t="s">
        <v>42</v>
      </c>
      <c r="P43" s="87">
        <v>0</v>
      </c>
      <c r="Q43" s="25">
        <v>3.7445339160405</v>
      </c>
      <c r="R43" s="87">
        <v>5.2498487582764302</v>
      </c>
      <c r="S43" s="25">
        <v>8.7189398217887106</v>
      </c>
      <c r="T43" s="25">
        <v>8.7189398217887106</v>
      </c>
      <c r="U43" s="25">
        <v>17.117298530068201</v>
      </c>
      <c r="V43" s="87">
        <v>7.8934504182496101E-3</v>
      </c>
      <c r="W43" s="25">
        <v>1.33545768858336</v>
      </c>
      <c r="X43" s="87">
        <v>4.3831358595356802</v>
      </c>
      <c r="Y43" s="25">
        <v>24.7865530234075</v>
      </c>
      <c r="Z43" s="25">
        <v>1581.82123778501</v>
      </c>
      <c r="AA43" s="25">
        <v>6.7673703261661</v>
      </c>
      <c r="AB43" s="25">
        <v>5.23908638548256</v>
      </c>
      <c r="AC43" s="25">
        <v>1.0357394870543399</v>
      </c>
      <c r="AD43" s="25">
        <v>0</v>
      </c>
      <c r="AE43" s="87">
        <v>0</v>
      </c>
      <c r="AF43" s="25">
        <v>6.2076582199705603</v>
      </c>
      <c r="AG43" s="25">
        <v>6.2076582199705603</v>
      </c>
      <c r="AH43" s="25">
        <v>873503.64249849797</v>
      </c>
      <c r="AI43" s="25">
        <v>0</v>
      </c>
      <c r="AJ43" s="25">
        <v>2.1999921220103902</v>
      </c>
      <c r="AK43" s="25">
        <v>0.45915281323214102</v>
      </c>
      <c r="AL43" s="87">
        <v>0.92151429459897305</v>
      </c>
      <c r="AM43" s="25">
        <v>1.47086534587763</v>
      </c>
      <c r="AN43" s="25">
        <v>0</v>
      </c>
      <c r="AO43" s="25">
        <v>0</v>
      </c>
      <c r="AP43" s="25">
        <v>368.06409138158102</v>
      </c>
      <c r="AQ43" s="25">
        <v>0</v>
      </c>
      <c r="AR43" s="87">
        <v>126.755140572209</v>
      </c>
      <c r="AS43" s="25">
        <v>59.262332137325899</v>
      </c>
      <c r="AT43" s="25">
        <v>6.5847301465522401</v>
      </c>
      <c r="AU43" s="25">
        <v>65.847062283878103</v>
      </c>
      <c r="AV43" s="25">
        <v>0</v>
      </c>
      <c r="AW43" s="25">
        <v>4.4960406267189104</v>
      </c>
      <c r="AX43" s="25">
        <v>4.7745585740504901E-2</v>
      </c>
      <c r="AY43" s="25">
        <v>38.794714246267198</v>
      </c>
      <c r="AZ43" s="25">
        <v>5.2520004960399401E-2</v>
      </c>
      <c r="BA43" s="25">
        <v>14.403294807564</v>
      </c>
      <c r="BB43" s="25">
        <v>17.347614102966801</v>
      </c>
      <c r="BC43" s="25">
        <v>1.5915287510265198E-2</v>
      </c>
      <c r="BD43" s="25">
        <v>0</v>
      </c>
      <c r="BE43" s="25">
        <v>11.2043308586451</v>
      </c>
      <c r="BF43" s="25">
        <v>260.42948713128999</v>
      </c>
      <c r="BG43" s="25">
        <v>159.143841204605</v>
      </c>
      <c r="BH43" s="25">
        <v>101.28564592668501</v>
      </c>
      <c r="BI43" s="25">
        <v>0.12827642542590501</v>
      </c>
      <c r="BJ43" s="25">
        <v>0</v>
      </c>
      <c r="BK43" s="25">
        <v>3.80374130965569</v>
      </c>
      <c r="BL43" s="25">
        <v>1.04244981563848</v>
      </c>
      <c r="BM43" s="25">
        <v>43.241714093597203</v>
      </c>
      <c r="BN43" s="25">
        <v>2.86474387252875</v>
      </c>
      <c r="BO43" s="25">
        <v>0.55703760093035004</v>
      </c>
      <c r="BP43" s="25">
        <v>61.782980648930398</v>
      </c>
      <c r="BQ43" s="25">
        <v>1.6283731760679401</v>
      </c>
      <c r="BR43" s="25">
        <v>2.3872873449186201E-2</v>
      </c>
      <c r="BS43" s="25">
        <v>2.6260123899755801</v>
      </c>
      <c r="BT43" s="25">
        <v>1.5915270865369199E-3</v>
      </c>
      <c r="BU43" s="25">
        <v>29.578217452889898</v>
      </c>
      <c r="BV43" s="25">
        <v>3.9812721699600799</v>
      </c>
      <c r="BW43" s="25">
        <v>0</v>
      </c>
      <c r="BX43" s="25">
        <v>1.31552576295273E-3</v>
      </c>
      <c r="BY43" s="25">
        <v>4.68291245602407</v>
      </c>
      <c r="BZ43" s="87">
        <v>0</v>
      </c>
      <c r="CA43" s="25">
        <v>15.198022535690001</v>
      </c>
      <c r="CB43" s="25">
        <v>117.771763532245</v>
      </c>
      <c r="CC43" s="25">
        <v>3.4455817777685902</v>
      </c>
      <c r="CE43" s="54">
        <f t="shared" si="12"/>
        <v>1.0982831631180628E-4</v>
      </c>
      <c r="CF43" s="54">
        <f t="shared" si="13"/>
        <v>1.5619064896406685E-4</v>
      </c>
      <c r="CG43" s="54">
        <f t="shared" si="14"/>
        <v>1.2380146805961181E-4</v>
      </c>
      <c r="CH43" s="54">
        <f t="shared" si="15"/>
        <v>5.6182360298702344E-5</v>
      </c>
      <c r="CI43" s="54">
        <f t="shared" si="16"/>
        <v>3.9769470503435744E-5</v>
      </c>
      <c r="CJ43" s="54">
        <f t="shared" si="17"/>
        <v>1.0416664917250921E-4</v>
      </c>
      <c r="CK43" s="54">
        <f t="shared" si="18"/>
        <v>1.2153143572219185E-4</v>
      </c>
      <c r="CL43" s="94">
        <f t="shared" si="19"/>
        <v>-0.5122837143790997</v>
      </c>
      <c r="CM43" s="94">
        <f t="shared" si="20"/>
        <v>-0.84870959651619693</v>
      </c>
      <c r="CN43" s="94">
        <f t="shared" si="21"/>
        <v>-0.85121173971673303</v>
      </c>
      <c r="CO43" s="54">
        <f t="shared" si="10"/>
        <v>1.1908204255088284E-4</v>
      </c>
      <c r="CP43" s="54">
        <f t="shared" si="11"/>
        <v>1.2077505238976521E-4</v>
      </c>
    </row>
    <row r="44" spans="1:94" x14ac:dyDescent="0.25">
      <c r="A44" s="42" t="s">
        <v>43</v>
      </c>
      <c r="B44" s="25">
        <v>13973.763383</v>
      </c>
      <c r="C44" s="25">
        <v>2578.9159242999999</v>
      </c>
      <c r="D44" s="25">
        <v>519.98431733999996</v>
      </c>
      <c r="E44" s="25">
        <v>2164.3543718000001</v>
      </c>
      <c r="F44" s="25">
        <v>1418.2190756</v>
      </c>
      <c r="G44" s="25">
        <v>188.95904286000001</v>
      </c>
      <c r="H44" s="25">
        <v>926.22713059</v>
      </c>
      <c r="I44" s="76">
        <v>147.22809826</v>
      </c>
      <c r="J44" s="76">
        <v>72.696425160000004</v>
      </c>
      <c r="K44" s="76">
        <v>343.60019788</v>
      </c>
      <c r="L44" s="76">
        <v>43.230408359999998</v>
      </c>
      <c r="M44" s="76">
        <v>36.093312660000002</v>
      </c>
      <c r="N44" s="25"/>
      <c r="O44" s="27" t="s">
        <v>43</v>
      </c>
      <c r="P44" s="87">
        <v>0</v>
      </c>
      <c r="Q44" s="25">
        <v>29.353743309926699</v>
      </c>
      <c r="R44" s="87">
        <v>43.229267217394302</v>
      </c>
      <c r="S44" s="25">
        <v>67.5860077886787</v>
      </c>
      <c r="T44" s="25">
        <v>67.5860077886787</v>
      </c>
      <c r="U44" s="25">
        <v>132.71473254862499</v>
      </c>
      <c r="V44" s="87">
        <v>5.8579107171130199E-2</v>
      </c>
      <c r="W44" s="25">
        <v>10.5052715063075</v>
      </c>
      <c r="X44" s="87">
        <v>36.0923371001345</v>
      </c>
      <c r="Y44" s="25">
        <v>195.16163411844599</v>
      </c>
      <c r="Z44" s="25">
        <v>13973.5141317821</v>
      </c>
      <c r="AA44" s="25">
        <v>53.122927838275601</v>
      </c>
      <c r="AB44" s="25">
        <v>40.331388652492898</v>
      </c>
      <c r="AC44" s="25">
        <v>8.2481403602018801</v>
      </c>
      <c r="AD44" s="25">
        <v>0</v>
      </c>
      <c r="AE44" s="87">
        <v>0</v>
      </c>
      <c r="AF44" s="25">
        <v>49.631133344210802</v>
      </c>
      <c r="AG44" s="25">
        <v>49.631133344210802</v>
      </c>
      <c r="AH44" s="25">
        <v>7192771.6812260998</v>
      </c>
      <c r="AI44" s="25">
        <v>0</v>
      </c>
      <c r="AJ44" s="25">
        <v>16.964026803858001</v>
      </c>
      <c r="AK44" s="25">
        <v>3.5635323524931501</v>
      </c>
      <c r="AL44" s="87">
        <v>7.0165538073739304</v>
      </c>
      <c r="AM44" s="25">
        <v>11.4808371467361</v>
      </c>
      <c r="AN44" s="25">
        <v>0</v>
      </c>
      <c r="AO44" s="25">
        <v>8.5713418769986201E-4</v>
      </c>
      <c r="AP44" s="25">
        <v>2578.7783607831898</v>
      </c>
      <c r="AQ44" s="25">
        <v>0</v>
      </c>
      <c r="AR44" s="87">
        <v>995.90213730357095</v>
      </c>
      <c r="AS44" s="25">
        <v>467.97621891459801</v>
      </c>
      <c r="AT44" s="25">
        <v>51.997540705183603</v>
      </c>
      <c r="AU44" s="25">
        <v>519.97375961978196</v>
      </c>
      <c r="AV44" s="25">
        <v>4.7222863648539098E-7</v>
      </c>
      <c r="AW44" s="25">
        <v>34.894607952101197</v>
      </c>
      <c r="AX44" s="25">
        <v>0.41128812983746399</v>
      </c>
      <c r="AY44" s="25">
        <v>307.73635394642997</v>
      </c>
      <c r="AZ44" s="25">
        <v>0.45241637038487098</v>
      </c>
      <c r="BA44" s="25">
        <v>134.23507644703099</v>
      </c>
      <c r="BB44" s="25">
        <v>162.933560307985</v>
      </c>
      <c r="BC44" s="25">
        <v>0.13709631337907899</v>
      </c>
      <c r="BD44" s="25">
        <v>0</v>
      </c>
      <c r="BE44" s="25">
        <v>104.973095214426</v>
      </c>
      <c r="BF44" s="25">
        <v>2164.2474156027902</v>
      </c>
      <c r="BG44" s="25">
        <v>1418.13199279531</v>
      </c>
      <c r="BH44" s="25">
        <v>746.11542280747506</v>
      </c>
      <c r="BI44" s="25">
        <v>1.1843991202510999</v>
      </c>
      <c r="BJ44" s="25">
        <v>0</v>
      </c>
      <c r="BK44" s="25">
        <v>34.580298533066497</v>
      </c>
      <c r="BL44" s="25">
        <v>9.0592131414430295</v>
      </c>
      <c r="BM44" s="25">
        <v>376.794230603019</v>
      </c>
      <c r="BN44" s="25">
        <v>25.707304310763501</v>
      </c>
      <c r="BO44" s="25">
        <v>4.8777627041099603</v>
      </c>
      <c r="BP44" s="25">
        <v>538.35850773811205</v>
      </c>
      <c r="BQ44" s="25">
        <v>12.4690325132386</v>
      </c>
      <c r="BR44" s="25">
        <v>0.20564355707512699</v>
      </c>
      <c r="BS44" s="25">
        <v>24.208390661088899</v>
      </c>
      <c r="BT44" s="25">
        <v>1.37096433420746E-2</v>
      </c>
      <c r="BU44" s="25">
        <v>188.96018642706801</v>
      </c>
      <c r="BV44" s="25">
        <v>31.867863353256901</v>
      </c>
      <c r="BW44" s="25">
        <v>0</v>
      </c>
      <c r="BX44" s="25">
        <v>9.76303044623043E-3</v>
      </c>
      <c r="BY44" s="25">
        <v>36.946042474443303</v>
      </c>
      <c r="BZ44" s="87">
        <v>0</v>
      </c>
      <c r="CA44" s="25">
        <v>120.954623673711</v>
      </c>
      <c r="CB44" s="25">
        <v>926.21860255138597</v>
      </c>
      <c r="CC44" s="25">
        <v>27.2537042793784</v>
      </c>
      <c r="CE44" s="54">
        <f t="shared" si="12"/>
        <v>-1.7837085906498554E-5</v>
      </c>
      <c r="CF44" s="54">
        <f t="shared" si="13"/>
        <v>-5.334160587165E-5</v>
      </c>
      <c r="CG44" s="54">
        <f t="shared" si="14"/>
        <v>-2.0303920456700255E-5</v>
      </c>
      <c r="CH44" s="54">
        <f t="shared" si="15"/>
        <v>-4.9417137324402214E-5</v>
      </c>
      <c r="CI44" s="54">
        <f t="shared" si="16"/>
        <v>-6.1402928636506308E-5</v>
      </c>
      <c r="CJ44" s="54">
        <f t="shared" si="17"/>
        <v>6.051930887721232E-6</v>
      </c>
      <c r="CK44" s="54">
        <f t="shared" si="18"/>
        <v>-9.2072865632848339E-6</v>
      </c>
      <c r="CL44" s="94">
        <f t="shared" si="19"/>
        <v>-0.54094355230124602</v>
      </c>
      <c r="CM44" s="94">
        <f t="shared" si="20"/>
        <v>-0.8554912228051641</v>
      </c>
      <c r="CN44" s="94">
        <f t="shared" si="21"/>
        <v>-0.85555557403507621</v>
      </c>
      <c r="CO44" s="54">
        <f t="shared" si="10"/>
        <v>-2.6396757490556431E-5</v>
      </c>
      <c r="CP44" s="54">
        <f t="shared" si="11"/>
        <v>-2.7028825940464591E-5</v>
      </c>
    </row>
    <row r="45" spans="1:94" x14ac:dyDescent="0.25">
      <c r="A45" s="42" t="s">
        <v>44</v>
      </c>
      <c r="B45" s="25">
        <v>225.54057829999999</v>
      </c>
      <c r="C45" s="25">
        <v>25.896481779999998</v>
      </c>
      <c r="D45" s="25">
        <v>7.1295912899999996</v>
      </c>
      <c r="E45" s="25">
        <v>38.62712947</v>
      </c>
      <c r="F45" s="25">
        <v>25.49426442</v>
      </c>
      <c r="G45" s="25">
        <v>2.2945786699999999</v>
      </c>
      <c r="H45" s="25">
        <v>14.58148375</v>
      </c>
      <c r="I45" s="76">
        <v>2.226648</v>
      </c>
      <c r="J45" s="76">
        <v>1.0994459999999999</v>
      </c>
      <c r="K45" s="76">
        <v>5.1965402699999999</v>
      </c>
      <c r="L45" s="76">
        <v>0.65380799999999994</v>
      </c>
      <c r="M45" s="76">
        <v>0.54586800000000002</v>
      </c>
      <c r="N45" s="25"/>
      <c r="O45" s="27" t="s">
        <v>44</v>
      </c>
      <c r="P45" s="87">
        <v>0</v>
      </c>
      <c r="Q45" s="25">
        <v>0.46419974860221402</v>
      </c>
      <c r="R45" s="87">
        <v>0.65380733279154701</v>
      </c>
      <c r="S45" s="25">
        <v>1.0864525860281999</v>
      </c>
      <c r="T45" s="25">
        <v>1.0864525860281999</v>
      </c>
      <c r="U45" s="25">
        <v>2.1326570538534</v>
      </c>
      <c r="V45" s="87">
        <v>1.00238015352987E-3</v>
      </c>
      <c r="W45" s="25">
        <v>0.16542529118761801</v>
      </c>
      <c r="X45" s="87">
        <v>0.54587017945226102</v>
      </c>
      <c r="Y45" s="25">
        <v>3.0675518465362601</v>
      </c>
      <c r="Z45" s="25">
        <v>225.54049460694301</v>
      </c>
      <c r="AA45" s="25">
        <v>0.83931291345094905</v>
      </c>
      <c r="AB45" s="25">
        <v>0.65530178110749104</v>
      </c>
      <c r="AC45" s="25">
        <v>0.127590025064898</v>
      </c>
      <c r="AD45" s="25">
        <v>0</v>
      </c>
      <c r="AE45" s="87">
        <v>0</v>
      </c>
      <c r="AF45" s="25">
        <v>0.76268608404019</v>
      </c>
      <c r="AG45" s="25">
        <v>0.76268608404019</v>
      </c>
      <c r="AH45" s="25">
        <v>108784.86671627</v>
      </c>
      <c r="AI45" s="25">
        <v>0</v>
      </c>
      <c r="AJ45" s="25">
        <v>0.27487499692675599</v>
      </c>
      <c r="AK45" s="25">
        <v>5.7272176815533697E-2</v>
      </c>
      <c r="AL45" s="87">
        <v>0.11574638200609499</v>
      </c>
      <c r="AM45" s="25">
        <v>0.18269573599431199</v>
      </c>
      <c r="AN45" s="25">
        <v>0</v>
      </c>
      <c r="AO45" s="25">
        <v>0</v>
      </c>
      <c r="AP45" s="25">
        <v>25.896500823977401</v>
      </c>
      <c r="AQ45" s="25">
        <v>0</v>
      </c>
      <c r="AR45" s="87">
        <v>15.700943467980601</v>
      </c>
      <c r="AS45" s="25">
        <v>6.4166532956342897</v>
      </c>
      <c r="AT45" s="25">
        <v>0.71296209703643598</v>
      </c>
      <c r="AU45" s="25">
        <v>7.12961539267073</v>
      </c>
      <c r="AV45" s="25">
        <v>0</v>
      </c>
      <c r="AW45" s="25">
        <v>0.56003297546806796</v>
      </c>
      <c r="AX45" s="25">
        <v>7.64834251007236E-3</v>
      </c>
      <c r="AY45" s="25">
        <v>4.7839660807883702</v>
      </c>
      <c r="AZ45" s="25">
        <v>8.4131098948946395E-3</v>
      </c>
      <c r="BA45" s="25">
        <v>2.3072314908205001</v>
      </c>
      <c r="BB45" s="25">
        <v>2.7788735483942002</v>
      </c>
      <c r="BC45" s="25">
        <v>2.5494233260029602E-3</v>
      </c>
      <c r="BD45" s="25">
        <v>0</v>
      </c>
      <c r="BE45" s="25">
        <v>1.7947965409480899</v>
      </c>
      <c r="BF45" s="25">
        <v>38.625744101809403</v>
      </c>
      <c r="BG45" s="25">
        <v>25.492881675733098</v>
      </c>
      <c r="BH45" s="25">
        <v>13.132862426076199</v>
      </c>
      <c r="BI45" s="25">
        <v>2.0548376571482101E-2</v>
      </c>
      <c r="BJ45" s="25">
        <v>0</v>
      </c>
      <c r="BK45" s="25">
        <v>0.60931227919332798</v>
      </c>
      <c r="BL45" s="25">
        <v>0.166987174611573</v>
      </c>
      <c r="BM45" s="25">
        <v>6.9267903459603</v>
      </c>
      <c r="BN45" s="25">
        <v>0.45889676306376298</v>
      </c>
      <c r="BO45" s="25">
        <v>8.9229194706702597E-2</v>
      </c>
      <c r="BP45" s="25">
        <v>9.8968708697784802</v>
      </c>
      <c r="BQ45" s="25">
        <v>0.20436283507862199</v>
      </c>
      <c r="BR45" s="25">
        <v>3.82414788604308E-3</v>
      </c>
      <c r="BS45" s="25">
        <v>0.42065512547054901</v>
      </c>
      <c r="BT45" s="25">
        <v>2.5494259715493501E-4</v>
      </c>
      <c r="BU45" s="25">
        <v>2.2945841829395301</v>
      </c>
      <c r="BV45" s="25">
        <v>0.489316741009937</v>
      </c>
      <c r="BW45" s="25">
        <v>0</v>
      </c>
      <c r="BX45" s="25">
        <v>1.6707231919839901E-4</v>
      </c>
      <c r="BY45" s="25">
        <v>0.57914462012533197</v>
      </c>
      <c r="BZ45" s="87">
        <v>0</v>
      </c>
      <c r="CA45" s="25">
        <v>1.87085721060202</v>
      </c>
      <c r="CB45" s="25">
        <v>14.581479742279599</v>
      </c>
      <c r="CC45" s="25">
        <v>0.42536896034050298</v>
      </c>
      <c r="CE45" s="54">
        <f t="shared" si="12"/>
        <v>-3.7107760213175306E-7</v>
      </c>
      <c r="CF45" s="54">
        <f t="shared" si="13"/>
        <v>7.3538859698507498E-7</v>
      </c>
      <c r="CG45" s="54">
        <f t="shared" si="14"/>
        <v>3.3806525156908353E-6</v>
      </c>
      <c r="CH45" s="54">
        <f t="shared" si="15"/>
        <v>-3.5865160305868612E-5</v>
      </c>
      <c r="CI45" s="54">
        <f t="shared" si="16"/>
        <v>-5.4237464714499923E-5</v>
      </c>
      <c r="CJ45" s="54">
        <f t="shared" si="17"/>
        <v>2.4025933833929948E-6</v>
      </c>
      <c r="CK45" s="54">
        <f t="shared" si="18"/>
        <v>-2.7484997203238361E-7</v>
      </c>
      <c r="CL45" s="94">
        <f t="shared" si="19"/>
        <v>-0.51206810145644932</v>
      </c>
      <c r="CM45" s="94">
        <f t="shared" si="20"/>
        <v>-0.84953759330824985</v>
      </c>
      <c r="CN45" s="94">
        <f t="shared" si="21"/>
        <v>-0.85323194964095017</v>
      </c>
      <c r="CO45" s="54">
        <f t="shared" si="10"/>
        <v>-1.0204960063678233E-6</v>
      </c>
      <c r="CP45" s="54">
        <f t="shared" si="11"/>
        <v>3.9926360603616115E-6</v>
      </c>
    </row>
    <row r="46" spans="1:94" x14ac:dyDescent="0.25">
      <c r="A46" s="42" t="s">
        <v>45</v>
      </c>
      <c r="B46" s="25">
        <v>11.7636614</v>
      </c>
      <c r="C46" s="25">
        <v>0.80879212</v>
      </c>
      <c r="D46" s="25">
        <v>0.27874902000000001</v>
      </c>
      <c r="E46" s="25">
        <v>2.0432982000000002</v>
      </c>
      <c r="F46" s="25">
        <v>1.5000120400000001</v>
      </c>
      <c r="G46" s="25">
        <v>5.1679999999999997E-2</v>
      </c>
      <c r="H46" s="25">
        <v>0.69122004000000004</v>
      </c>
      <c r="I46" s="76">
        <v>9.3282400000000001E-2</v>
      </c>
      <c r="J46" s="76">
        <v>4.6059799999999998E-2</v>
      </c>
      <c r="K46" s="76">
        <v>0.21770202</v>
      </c>
      <c r="L46" s="76">
        <v>2.7390399999999999E-2</v>
      </c>
      <c r="M46" s="76">
        <v>2.2868400000000001E-2</v>
      </c>
      <c r="N46" s="25"/>
      <c r="O46" s="27" t="s">
        <v>45</v>
      </c>
      <c r="P46" s="87">
        <v>0</v>
      </c>
      <c r="Q46" s="25">
        <v>2.2083445228922399E-2</v>
      </c>
      <c r="R46" s="87">
        <v>2.73906378809173E-2</v>
      </c>
      <c r="S46" s="25">
        <v>5.2448323338679499E-2</v>
      </c>
      <c r="T46" s="25">
        <v>5.2448323338679499E-2</v>
      </c>
      <c r="U46" s="25">
        <v>0.102910233304122</v>
      </c>
      <c r="V46" s="87">
        <v>5.0938422482735E-5</v>
      </c>
      <c r="W46" s="25">
        <v>7.8529832472979608E-3</v>
      </c>
      <c r="X46" s="87">
        <v>2.2868358731680902E-2</v>
      </c>
      <c r="Y46" s="25">
        <v>0.145236257654172</v>
      </c>
      <c r="Z46" s="25">
        <v>11.7636574678814</v>
      </c>
      <c r="AA46" s="25">
        <v>3.99823706079796E-2</v>
      </c>
      <c r="AB46" s="25">
        <v>3.1968065080441102E-2</v>
      </c>
      <c r="AC46" s="25">
        <v>5.9600229501149101E-3</v>
      </c>
      <c r="AD46" s="25">
        <v>0</v>
      </c>
      <c r="AE46" s="87">
        <v>0</v>
      </c>
      <c r="AF46" s="25">
        <v>3.5351963050535402E-2</v>
      </c>
      <c r="AG46" s="25">
        <v>3.5351963050535402E-2</v>
      </c>
      <c r="AH46" s="25">
        <v>4557.3945777322097</v>
      </c>
      <c r="AI46" s="25">
        <v>0</v>
      </c>
      <c r="AJ46" s="25">
        <v>1.33684037985636E-2</v>
      </c>
      <c r="AK46" s="25">
        <v>2.7726299949844802E-3</v>
      </c>
      <c r="AL46" s="87">
        <v>5.7116715904694196E-3</v>
      </c>
      <c r="AM46" s="25">
        <v>8.74017802322569E-3</v>
      </c>
      <c r="AN46" s="25">
        <v>0</v>
      </c>
      <c r="AO46" s="25">
        <v>0</v>
      </c>
      <c r="AP46" s="25">
        <v>0.80879137110953103</v>
      </c>
      <c r="AQ46" s="25">
        <v>0</v>
      </c>
      <c r="AR46" s="87">
        <v>0.745269818173801</v>
      </c>
      <c r="AS46" s="25">
        <v>0.250874518427884</v>
      </c>
      <c r="AT46" s="25">
        <v>2.7875284534025501E-2</v>
      </c>
      <c r="AU46" s="25">
        <v>0.27874980296190899</v>
      </c>
      <c r="AV46" s="25">
        <v>0</v>
      </c>
      <c r="AW46" s="25">
        <v>2.7006742836356401E-2</v>
      </c>
      <c r="AX46" s="25">
        <v>4.5000744059921601E-4</v>
      </c>
      <c r="AY46" s="25">
        <v>0.224155432464161</v>
      </c>
      <c r="AZ46" s="25">
        <v>4.9500377541515704E-4</v>
      </c>
      <c r="BA46" s="25">
        <v>0.135751142269768</v>
      </c>
      <c r="BB46" s="25">
        <v>0.163501160182322</v>
      </c>
      <c r="BC46" s="25">
        <v>1.50000275577748E-4</v>
      </c>
      <c r="BD46" s="25">
        <v>0</v>
      </c>
      <c r="BE46" s="25">
        <v>0.10560073193449999</v>
      </c>
      <c r="BF46" s="25">
        <v>2.0432168805701099</v>
      </c>
      <c r="BG46" s="25">
        <v>1.4999307812629099</v>
      </c>
      <c r="BH46" s="25">
        <v>0.54328609930719696</v>
      </c>
      <c r="BI46" s="25">
        <v>1.2090146993171101E-3</v>
      </c>
      <c r="BJ46" s="25">
        <v>0</v>
      </c>
      <c r="BK46" s="25">
        <v>3.5850240028219099E-2</v>
      </c>
      <c r="BL46" s="25">
        <v>9.8251183606430804E-3</v>
      </c>
      <c r="BM46" s="25">
        <v>0.40755325539994602</v>
      </c>
      <c r="BN46" s="25">
        <v>2.70002259737539E-2</v>
      </c>
      <c r="BO46" s="25">
        <v>5.2500868069908502E-3</v>
      </c>
      <c r="BP46" s="25">
        <v>0.58230460159724795</v>
      </c>
      <c r="BQ46" s="25">
        <v>1.0062725816674599E-2</v>
      </c>
      <c r="BR46" s="25">
        <v>2.25003720299608E-4</v>
      </c>
      <c r="BS46" s="25">
        <v>2.4750188770757801E-2</v>
      </c>
      <c r="BT46" s="25">
        <v>1.50000275577748E-5</v>
      </c>
      <c r="BU46" s="25">
        <v>5.1680572319868598E-2</v>
      </c>
      <c r="BV46" s="25">
        <v>2.27047164404173E-2</v>
      </c>
      <c r="BW46" s="25">
        <v>0</v>
      </c>
      <c r="BX46" s="25">
        <v>8.4907382286964602E-6</v>
      </c>
      <c r="BY46" s="25">
        <v>2.7365600974442902E-2</v>
      </c>
      <c r="BZ46" s="87">
        <v>0</v>
      </c>
      <c r="CA46" s="25">
        <v>8.72113229385406E-2</v>
      </c>
      <c r="CB46" s="25">
        <v>0.69121998269371698</v>
      </c>
      <c r="CC46" s="25">
        <v>1.9995909202643301E-2</v>
      </c>
      <c r="CE46" s="54">
        <f t="shared" si="12"/>
        <v>-3.3425975695820151E-7</v>
      </c>
      <c r="CF46" s="54">
        <f t="shared" si="13"/>
        <v>-9.2593690078384696E-7</v>
      </c>
      <c r="CG46" s="54">
        <f t="shared" si="14"/>
        <v>2.8088418354757517E-6</v>
      </c>
      <c r="CH46" s="54">
        <f t="shared" si="15"/>
        <v>-3.9798121434411355E-5</v>
      </c>
      <c r="CI46" s="54">
        <f t="shared" si="16"/>
        <v>-5.4172056572422679E-5</v>
      </c>
      <c r="CJ46" s="54">
        <f t="shared" si="17"/>
        <v>1.1074300863024831E-5</v>
      </c>
      <c r="CK46" s="54">
        <f t="shared" si="18"/>
        <v>-8.2905991921512444E-8</v>
      </c>
      <c r="CL46" s="94">
        <f t="shared" si="19"/>
        <v>-0.43774684893742549</v>
      </c>
      <c r="CM46" s="94">
        <f t="shared" si="20"/>
        <v>-0.82950461688287924</v>
      </c>
      <c r="CN46" s="94">
        <f t="shared" si="21"/>
        <v>-0.83761306830990634</v>
      </c>
      <c r="CO46" s="54">
        <f t="shared" si="10"/>
        <v>8.684828162460728E-6</v>
      </c>
      <c r="CP46" s="54">
        <f t="shared" si="11"/>
        <v>-1.8046001949770818E-6</v>
      </c>
    </row>
    <row r="47" spans="1:94" x14ac:dyDescent="0.25">
      <c r="A47" s="42" t="s">
        <v>46</v>
      </c>
      <c r="B47" s="25">
        <v>658.99072850000005</v>
      </c>
      <c r="C47" s="25">
        <v>103.70057672</v>
      </c>
      <c r="D47" s="25">
        <v>22.276317840000001</v>
      </c>
      <c r="E47" s="25">
        <v>111.33381489999999</v>
      </c>
      <c r="F47" s="25">
        <v>74.199830930000005</v>
      </c>
      <c r="G47" s="25">
        <v>8.2157855600000005</v>
      </c>
      <c r="H47" s="25">
        <v>44.789257409999998</v>
      </c>
      <c r="I47" s="76">
        <v>6.5095231900000003</v>
      </c>
      <c r="J47" s="76">
        <v>3.2141897400000001</v>
      </c>
      <c r="K47" s="76">
        <v>15.191893289999999</v>
      </c>
      <c r="L47" s="76">
        <v>1.91138352</v>
      </c>
      <c r="M47" s="76">
        <v>1.5958249200000001</v>
      </c>
      <c r="N47" s="25"/>
      <c r="O47" s="27" t="s">
        <v>46</v>
      </c>
      <c r="P47" s="87">
        <v>0</v>
      </c>
      <c r="Q47" s="25">
        <v>1.4272033143326801</v>
      </c>
      <c r="R47" s="87">
        <v>1.9118549243796901</v>
      </c>
      <c r="S47" s="25">
        <v>3.3502654334906299</v>
      </c>
      <c r="T47" s="25">
        <v>3.3502654334906299</v>
      </c>
      <c r="U47" s="25">
        <v>6.5758019982142502</v>
      </c>
      <c r="V47" s="87">
        <v>3.1242558830403902E-3</v>
      </c>
      <c r="W47" s="25">
        <v>0.50839096264043104</v>
      </c>
      <c r="X47" s="87">
        <v>1.5962197034190799</v>
      </c>
      <c r="Y47" s="25">
        <v>9.4222572102933793</v>
      </c>
      <c r="Z47" s="25">
        <v>659.28083907912901</v>
      </c>
      <c r="AA47" s="25">
        <v>2.5812129384282101</v>
      </c>
      <c r="AB47" s="25">
        <v>2.0250749676284299</v>
      </c>
      <c r="AC47" s="25">
        <v>0.390850934684766</v>
      </c>
      <c r="AD47" s="25">
        <v>0</v>
      </c>
      <c r="AE47" s="87">
        <v>0</v>
      </c>
      <c r="AF47" s="25">
        <v>2.3327851215264799</v>
      </c>
      <c r="AG47" s="25">
        <v>2.3327851215264799</v>
      </c>
      <c r="AH47" s="25">
        <v>318108.10878045799</v>
      </c>
      <c r="AI47" s="25">
        <v>0</v>
      </c>
      <c r="AJ47" s="25">
        <v>0.84889266396820895</v>
      </c>
      <c r="AK47" s="25">
        <v>0.176709922794137</v>
      </c>
      <c r="AL47" s="87">
        <v>0.35853644703703202</v>
      </c>
      <c r="AM47" s="25">
        <v>0.56234262196134199</v>
      </c>
      <c r="AN47" s="25">
        <v>0</v>
      </c>
      <c r="AO47" s="25">
        <v>0</v>
      </c>
      <c r="AP47" s="25">
        <v>103.664064419054</v>
      </c>
      <c r="AQ47" s="25">
        <v>0</v>
      </c>
      <c r="AR47" s="87">
        <v>48.251503607312699</v>
      </c>
      <c r="AS47" s="25">
        <v>20.050221002331298</v>
      </c>
      <c r="AT47" s="25">
        <v>2.2278173426588799</v>
      </c>
      <c r="AU47" s="25">
        <v>22.2780383449902</v>
      </c>
      <c r="AV47" s="25">
        <v>0</v>
      </c>
      <c r="AW47" s="25">
        <v>1.72658506886687</v>
      </c>
      <c r="AX47" s="25">
        <v>2.2273012009678201E-2</v>
      </c>
      <c r="AY47" s="25">
        <v>14.663844147886</v>
      </c>
      <c r="AZ47" s="25">
        <v>2.4500012566345299E-2</v>
      </c>
      <c r="BA47" s="25">
        <v>6.7189857636535004</v>
      </c>
      <c r="BB47" s="25">
        <v>8.0924759558414205</v>
      </c>
      <c r="BC47" s="25">
        <v>7.42427906105149E-3</v>
      </c>
      <c r="BD47" s="25">
        <v>0</v>
      </c>
      <c r="BE47" s="25">
        <v>5.2266989202863803</v>
      </c>
      <c r="BF47" s="25">
        <v>111.38714230427</v>
      </c>
      <c r="BG47" s="25">
        <v>74.238922701874401</v>
      </c>
      <c r="BH47" s="25">
        <v>37.148219602396402</v>
      </c>
      <c r="BI47" s="25">
        <v>5.9839742720613702E-2</v>
      </c>
      <c r="BJ47" s="25">
        <v>0</v>
      </c>
      <c r="BK47" s="25">
        <v>1.7744051544062101</v>
      </c>
      <c r="BL47" s="25">
        <v>0.48629250814332198</v>
      </c>
      <c r="BM47" s="25">
        <v>20.171805309831999</v>
      </c>
      <c r="BN47" s="25">
        <v>1.33637511643159</v>
      </c>
      <c r="BO47" s="25">
        <v>0.25985193207559598</v>
      </c>
      <c r="BP47" s="25">
        <v>28.821110357865201</v>
      </c>
      <c r="BQ47" s="25">
        <v>0.63275631234290697</v>
      </c>
      <c r="BR47" s="25">
        <v>1.11364823051527E-2</v>
      </c>
      <c r="BS47" s="25">
        <v>1.22500572650561</v>
      </c>
      <c r="BT47" s="25">
        <v>7.4242817065978801E-4</v>
      </c>
      <c r="BU47" s="25">
        <v>8.2131243704426193</v>
      </c>
      <c r="BV47" s="25">
        <v>1.4969745847011999</v>
      </c>
      <c r="BW47" s="25">
        <v>0</v>
      </c>
      <c r="BX47" s="25">
        <v>5.2074400362660299E-4</v>
      </c>
      <c r="BY47" s="25">
        <v>1.7781986829537499</v>
      </c>
      <c r="BZ47" s="87">
        <v>0</v>
      </c>
      <c r="CA47" s="25">
        <v>5.7287730050430703</v>
      </c>
      <c r="CB47" s="25">
        <v>44.799335637163303</v>
      </c>
      <c r="CC47" s="25">
        <v>1.3046860657881201</v>
      </c>
      <c r="CE47" s="54">
        <f t="shared" si="12"/>
        <v>4.4023469008329721E-4</v>
      </c>
      <c r="CF47" s="54">
        <f t="shared" si="13"/>
        <v>-3.5209351867528034E-4</v>
      </c>
      <c r="CG47" s="54">
        <f t="shared" si="14"/>
        <v>7.7234711883586611E-5</v>
      </c>
      <c r="CH47" s="54">
        <f t="shared" si="15"/>
        <v>4.7898658927573632E-4</v>
      </c>
      <c r="CI47" s="54">
        <f t="shared" si="16"/>
        <v>5.2684448716972811E-4</v>
      </c>
      <c r="CJ47" s="54">
        <f t="shared" si="17"/>
        <v>-3.239117596176828E-4</v>
      </c>
      <c r="CK47" s="54">
        <f t="shared" si="18"/>
        <v>2.2501438394142574E-4</v>
      </c>
      <c r="CL47" s="94">
        <f t="shared" si="19"/>
        <v>-0.48532859693359048</v>
      </c>
      <c r="CM47" s="94">
        <f t="shared" si="20"/>
        <v>-0.84182919996489358</v>
      </c>
      <c r="CN47" s="94">
        <f t="shared" si="21"/>
        <v>-0.84644539841113631</v>
      </c>
      <c r="CO47" s="54">
        <f t="shared" si="10"/>
        <v>2.4662992788075612E-4</v>
      </c>
      <c r="CP47" s="54">
        <f t="shared" si="11"/>
        <v>2.4738516997205182E-4</v>
      </c>
    </row>
    <row r="48" spans="1:94" x14ac:dyDescent="0.25">
      <c r="A48" s="42" t="s">
        <v>47</v>
      </c>
      <c r="B48" s="25">
        <v>25633.289847</v>
      </c>
      <c r="C48" s="25">
        <v>1377.6260419</v>
      </c>
      <c r="D48" s="25">
        <v>1134.0911434</v>
      </c>
      <c r="E48" s="25">
        <v>3522.8915373999998</v>
      </c>
      <c r="F48" s="25">
        <v>3009.3693358999999</v>
      </c>
      <c r="G48" s="25">
        <v>215.38643766999999</v>
      </c>
      <c r="H48" s="25">
        <v>2437.3443928000002</v>
      </c>
      <c r="I48" s="76">
        <v>93.893069449999999</v>
      </c>
      <c r="J48" s="76">
        <v>46.361329189999999</v>
      </c>
      <c r="K48" s="76">
        <v>219.12716907999999</v>
      </c>
      <c r="L48" s="76">
        <v>27.569709599999999</v>
      </c>
      <c r="M48" s="76">
        <v>23.018106599999999</v>
      </c>
      <c r="N48" s="25"/>
      <c r="O48" s="27" t="s">
        <v>47</v>
      </c>
      <c r="P48" s="87">
        <v>0.39315387107017802</v>
      </c>
      <c r="Q48" s="25">
        <v>75.635875466145094</v>
      </c>
      <c r="R48" s="87">
        <v>27.569822784163101</v>
      </c>
      <c r="S48" s="25">
        <v>158.85216642387201</v>
      </c>
      <c r="T48" s="25">
        <v>158.85216642387201</v>
      </c>
      <c r="U48" s="25">
        <v>312.74269488010702</v>
      </c>
      <c r="V48" s="87">
        <v>8.5759898724250203E-2</v>
      </c>
      <c r="W48" s="25">
        <v>27.3902842703617</v>
      </c>
      <c r="X48" s="87">
        <v>23.018070400584602</v>
      </c>
      <c r="Y48" s="25">
        <v>516.54053171395606</v>
      </c>
      <c r="Z48" s="25">
        <v>25610.259188293399</v>
      </c>
      <c r="AA48" s="25">
        <v>135.51376413601201</v>
      </c>
      <c r="AB48" s="25">
        <v>87.920122270389896</v>
      </c>
      <c r="AC48" s="25">
        <v>23.408987037521801</v>
      </c>
      <c r="AD48" s="25">
        <v>1.8628166091502799E-3</v>
      </c>
      <c r="AE48" s="87">
        <v>0.30019350342818701</v>
      </c>
      <c r="AF48" s="25">
        <v>146.551457309602</v>
      </c>
      <c r="AG48" s="25">
        <v>146.551457309602</v>
      </c>
      <c r="AH48" s="25">
        <v>11057616.489123801</v>
      </c>
      <c r="AI48" s="25">
        <v>0</v>
      </c>
      <c r="AJ48" s="25">
        <v>37.845466797426504</v>
      </c>
      <c r="AK48" s="25">
        <v>8.1968699416255699</v>
      </c>
      <c r="AL48" s="87">
        <v>13.9717578866636</v>
      </c>
      <c r="AM48" s="25">
        <v>28.672553227881298</v>
      </c>
      <c r="AN48" s="25">
        <v>0.20696800863572401</v>
      </c>
      <c r="AO48" s="25">
        <v>0</v>
      </c>
      <c r="AP48" s="25">
        <v>1377.6257104118699</v>
      </c>
      <c r="AQ48" s="25">
        <v>0</v>
      </c>
      <c r="AR48" s="87">
        <v>2598.7779912178798</v>
      </c>
      <c r="AS48" s="25">
        <v>1019.36199429928</v>
      </c>
      <c r="AT48" s="25">
        <v>113.26257896812599</v>
      </c>
      <c r="AU48" s="25">
        <v>1132.6245732674099</v>
      </c>
      <c r="AV48" s="25">
        <v>0</v>
      </c>
      <c r="AW48" s="25">
        <v>82.699765620975796</v>
      </c>
      <c r="AX48" s="25">
        <v>0.902020113328594</v>
      </c>
      <c r="AY48" s="25">
        <v>860.75937449519995</v>
      </c>
      <c r="AZ48" s="25">
        <v>0.99221953839624699</v>
      </c>
      <c r="BA48" s="25">
        <v>272.10860168366901</v>
      </c>
      <c r="BB48" s="25">
        <v>327.732950290183</v>
      </c>
      <c r="BC48" s="25">
        <v>0.30067233636027901</v>
      </c>
      <c r="BD48" s="25">
        <v>0</v>
      </c>
      <c r="BE48" s="25">
        <v>211.67341506980301</v>
      </c>
      <c r="BF48" s="25">
        <v>3520.04388121585</v>
      </c>
      <c r="BG48" s="25">
        <v>3006.5623511395202</v>
      </c>
      <c r="BH48" s="25">
        <v>513.48153007633402</v>
      </c>
      <c r="BI48" s="25">
        <v>2.4234194018640101</v>
      </c>
      <c r="BJ48" s="25">
        <v>0</v>
      </c>
      <c r="BK48" s="25">
        <v>71.860712928234094</v>
      </c>
      <c r="BL48" s="25">
        <v>19.694043690426899</v>
      </c>
      <c r="BM48" s="25">
        <v>816.92707588419103</v>
      </c>
      <c r="BN48" s="25">
        <v>54.1210417261087</v>
      </c>
      <c r="BO48" s="25">
        <v>10.5235325129934</v>
      </c>
      <c r="BP48" s="25">
        <v>1167.21061262476</v>
      </c>
      <c r="BQ48" s="25">
        <v>25.2214550483476</v>
      </c>
      <c r="BR48" s="25">
        <v>0.45100822238021998</v>
      </c>
      <c r="BS48" s="25">
        <v>49.610957864051997</v>
      </c>
      <c r="BT48" s="25">
        <v>3.0067252761123701E-2</v>
      </c>
      <c r="BU48" s="25">
        <v>215.12802760871</v>
      </c>
      <c r="BV48" s="25">
        <v>93.357876520622398</v>
      </c>
      <c r="BW48" s="25">
        <v>0</v>
      </c>
      <c r="BX48" s="25">
        <v>3.7058971098790597E-2</v>
      </c>
      <c r="BY48" s="25">
        <v>98.813163158434094</v>
      </c>
      <c r="BZ48" s="87">
        <v>0</v>
      </c>
      <c r="CA48" s="25">
        <v>347.23023766207098</v>
      </c>
      <c r="CB48" s="25">
        <v>2435.20134695348</v>
      </c>
      <c r="CC48" s="25">
        <v>74.991281531381006</v>
      </c>
      <c r="CE48" s="54">
        <f t="shared" si="12"/>
        <v>-8.9846675335339605E-4</v>
      </c>
      <c r="CF48" s="54">
        <f t="shared" si="13"/>
        <v>-2.4062272344203904E-7</v>
      </c>
      <c r="CG48" s="54">
        <f t="shared" si="14"/>
        <v>-1.2931677856096112E-3</v>
      </c>
      <c r="CH48" s="54">
        <f t="shared" si="15"/>
        <v>-8.0832922442213798E-4</v>
      </c>
      <c r="CI48" s="54">
        <f t="shared" si="16"/>
        <v>-9.3274850879686473E-4</v>
      </c>
      <c r="CJ48" s="54">
        <f t="shared" si="17"/>
        <v>-1.1997508482215157E-3</v>
      </c>
      <c r="CK48" s="54">
        <f t="shared" si="18"/>
        <v>-8.7925442660085815E-4</v>
      </c>
      <c r="CL48" s="94">
        <f t="shared" si="19"/>
        <v>0.69184123337733749</v>
      </c>
      <c r="CM48" s="94">
        <f t="shared" si="20"/>
        <v>-0.40919976305878425</v>
      </c>
      <c r="CN48" s="94">
        <f t="shared" si="21"/>
        <v>-0.33120362059668512</v>
      </c>
      <c r="CO48" s="54">
        <f t="shared" si="10"/>
        <v>4.1053810411360003E-6</v>
      </c>
      <c r="CP48" s="54">
        <f t="shared" si="11"/>
        <v>-1.5726495678699845E-6</v>
      </c>
    </row>
    <row r="49" spans="1:94" x14ac:dyDescent="0.25">
      <c r="A49" s="42" t="s">
        <v>48</v>
      </c>
      <c r="B49" s="25">
        <v>41.684672800000001</v>
      </c>
      <c r="C49" s="25">
        <v>5.7371542399999997</v>
      </c>
      <c r="D49" s="25">
        <v>1.3745375799999999</v>
      </c>
      <c r="E49" s="25">
        <v>7.4428316299999997</v>
      </c>
      <c r="F49" s="25">
        <v>4.7164650899999998</v>
      </c>
      <c r="G49" s="25">
        <v>0.52077850999999997</v>
      </c>
      <c r="H49" s="25">
        <v>2.66291514</v>
      </c>
      <c r="I49" s="76">
        <v>0.4226588</v>
      </c>
      <c r="J49" s="76">
        <v>0.20869509999999999</v>
      </c>
      <c r="K49" s="76">
        <v>0.98639904</v>
      </c>
      <c r="L49" s="76">
        <v>0.1241048</v>
      </c>
      <c r="M49" s="76">
        <v>0.10361579999999999</v>
      </c>
      <c r="N49" s="25"/>
      <c r="O49" s="27" t="s">
        <v>48</v>
      </c>
      <c r="P49" s="87">
        <v>0</v>
      </c>
      <c r="Q49" s="25">
        <v>8.5076924093321599E-2</v>
      </c>
      <c r="R49" s="87">
        <v>0.12410526098491401</v>
      </c>
      <c r="S49" s="25">
        <v>0.20205492220572399</v>
      </c>
      <c r="T49" s="25">
        <v>0.20205492220572399</v>
      </c>
      <c r="U49" s="25">
        <v>0.39646869872187002</v>
      </c>
      <c r="V49" s="87">
        <v>1.9627961774059299E-4</v>
      </c>
      <c r="W49" s="25">
        <v>3.0253367399042001E-2</v>
      </c>
      <c r="X49" s="87">
        <v>0.10361574994807</v>
      </c>
      <c r="Y49" s="25">
        <v>0.559522452730148</v>
      </c>
      <c r="Z49" s="25">
        <v>41.684658366264799</v>
      </c>
      <c r="AA49" s="25">
        <v>0.15403262701433501</v>
      </c>
      <c r="AB49" s="25">
        <v>0.12315656634864899</v>
      </c>
      <c r="AC49" s="25">
        <v>2.2961383052299101E-2</v>
      </c>
      <c r="AD49" s="25">
        <v>0</v>
      </c>
      <c r="AE49" s="87">
        <v>0</v>
      </c>
      <c r="AF49" s="25">
        <v>0.13619323078975001</v>
      </c>
      <c r="AG49" s="25">
        <v>0.13619323078975001</v>
      </c>
      <c r="AH49" s="25">
        <v>20649.371645254199</v>
      </c>
      <c r="AI49" s="25">
        <v>0</v>
      </c>
      <c r="AJ49" s="25">
        <v>5.1501927168107899E-2</v>
      </c>
      <c r="AK49" s="25">
        <v>1.0681368214090801E-2</v>
      </c>
      <c r="AL49" s="87">
        <v>2.20043182293247E-2</v>
      </c>
      <c r="AM49" s="25">
        <v>3.3671869404807098E-2</v>
      </c>
      <c r="AN49" s="25">
        <v>0</v>
      </c>
      <c r="AO49" s="25">
        <v>0</v>
      </c>
      <c r="AP49" s="25">
        <v>5.7371507465401201</v>
      </c>
      <c r="AQ49" s="25">
        <v>0</v>
      </c>
      <c r="AR49" s="87">
        <v>2.87114105722647</v>
      </c>
      <c r="AS49" s="25">
        <v>1.23708478425018</v>
      </c>
      <c r="AT49" s="25">
        <v>0.13745399449946799</v>
      </c>
      <c r="AU49" s="25">
        <v>1.3745387787496399</v>
      </c>
      <c r="AV49" s="25">
        <v>0</v>
      </c>
      <c r="AW49" s="25">
        <v>0.104043165892293</v>
      </c>
      <c r="AX49" s="25">
        <v>1.4149423766927299E-3</v>
      </c>
      <c r="AY49" s="25">
        <v>0.86355847748805303</v>
      </c>
      <c r="AZ49" s="25">
        <v>1.55642884306949E-3</v>
      </c>
      <c r="BA49" s="25">
        <v>0.42684006018617998</v>
      </c>
      <c r="BB49" s="25">
        <v>0.51409425861318203</v>
      </c>
      <c r="BC49" s="25">
        <v>4.7164701797318002E-4</v>
      </c>
      <c r="BD49" s="25">
        <v>0</v>
      </c>
      <c r="BE49" s="25">
        <v>0.33203888953190303</v>
      </c>
      <c r="BF49" s="25">
        <v>7.4425748393106099</v>
      </c>
      <c r="BG49" s="25">
        <v>4.7162088830833797</v>
      </c>
      <c r="BH49" s="25">
        <v>2.7263659562272302</v>
      </c>
      <c r="BI49" s="25">
        <v>3.8014748921113102E-3</v>
      </c>
      <c r="BJ49" s="25">
        <v>0</v>
      </c>
      <c r="BK49" s="25">
        <v>0.112723435682909</v>
      </c>
      <c r="BL49" s="25">
        <v>3.0892915998390599E-2</v>
      </c>
      <c r="BM49" s="25">
        <v>1.2814634280769599</v>
      </c>
      <c r="BN49" s="25">
        <v>8.4896410324244706E-2</v>
      </c>
      <c r="BO49" s="25">
        <v>1.6507638464039801E-2</v>
      </c>
      <c r="BP49" s="25">
        <v>1.8309311772130199</v>
      </c>
      <c r="BQ49" s="25">
        <v>3.8765759261010703E-2</v>
      </c>
      <c r="BR49" s="25">
        <v>7.0747532201259904E-4</v>
      </c>
      <c r="BS49" s="25">
        <v>7.7821535849909307E-2</v>
      </c>
      <c r="BT49" s="25">
        <v>4.7164690774208102E-5</v>
      </c>
      <c r="BU49" s="25">
        <v>0.52078102702315399</v>
      </c>
      <c r="BV49" s="25">
        <v>8.7470387094826296E-2</v>
      </c>
      <c r="BW49" s="25">
        <v>0</v>
      </c>
      <c r="BX49" s="25">
        <v>3.2713670082728403E-5</v>
      </c>
      <c r="BY49" s="25">
        <v>0.105424738664329</v>
      </c>
      <c r="BZ49" s="87">
        <v>0</v>
      </c>
      <c r="CA49" s="25">
        <v>0.33598297366027802</v>
      </c>
      <c r="CB49" s="25">
        <v>2.6629146205018799</v>
      </c>
      <c r="CC49" s="25">
        <v>7.7033027219916506E-2</v>
      </c>
      <c r="CE49" s="54">
        <f t="shared" si="12"/>
        <v>-3.4626000956882605E-7</v>
      </c>
      <c r="CF49" s="54">
        <f t="shared" si="13"/>
        <v>-6.0891859159776142E-7</v>
      </c>
      <c r="CG49" s="54">
        <f t="shared" si="14"/>
        <v>8.7211121575648502E-7</v>
      </c>
      <c r="CH49" s="54">
        <f t="shared" si="15"/>
        <v>-3.4501746399142207E-5</v>
      </c>
      <c r="CI49" s="54">
        <f t="shared" si="16"/>
        <v>-5.432180917936026E-5</v>
      </c>
      <c r="CJ49" s="54">
        <f t="shared" si="17"/>
        <v>4.8331932014896697E-6</v>
      </c>
      <c r="CK49" s="54">
        <f t="shared" si="18"/>
        <v>-1.9508624675037301E-7</v>
      </c>
      <c r="CL49" s="94">
        <f t="shared" si="19"/>
        <v>-0.5219431792128213</v>
      </c>
      <c r="CM49" s="94">
        <f t="shared" si="20"/>
        <v>-0.85503556432785432</v>
      </c>
      <c r="CN49" s="94">
        <f t="shared" si="21"/>
        <v>-0.86192886928423007</v>
      </c>
      <c r="CO49" s="54">
        <f t="shared" si="10"/>
        <v>3.7144809387328934E-6</v>
      </c>
      <c r="CP49" s="54">
        <f t="shared" si="11"/>
        <v>-4.8305306709522332E-7</v>
      </c>
    </row>
    <row r="50" spans="1:94" x14ac:dyDescent="0.25">
      <c r="A50" s="42" t="s">
        <v>49</v>
      </c>
      <c r="B50" s="25">
        <v>207.1011642</v>
      </c>
      <c r="C50" s="25">
        <v>15.92842424</v>
      </c>
      <c r="D50" s="25">
        <v>5.0455187800000001</v>
      </c>
      <c r="E50" s="25">
        <v>35.646283459999999</v>
      </c>
      <c r="F50" s="25">
        <v>26.021397520000001</v>
      </c>
      <c r="G50" s="25">
        <v>0.93540800000000002</v>
      </c>
      <c r="H50" s="25">
        <v>12.241700720000001</v>
      </c>
      <c r="I50" s="76">
        <v>1.6790832</v>
      </c>
      <c r="J50" s="76">
        <v>0.82907640000000005</v>
      </c>
      <c r="K50" s="76">
        <v>3.9186363599999998</v>
      </c>
      <c r="L50" s="76">
        <v>0.4930272</v>
      </c>
      <c r="M50" s="76">
        <v>0.41163119999999997</v>
      </c>
      <c r="N50" s="25"/>
      <c r="O50" s="27" t="s">
        <v>49</v>
      </c>
      <c r="P50" s="87">
        <v>0</v>
      </c>
      <c r="Q50" s="25">
        <v>0.389827591163103</v>
      </c>
      <c r="R50" s="87">
        <v>0.49244893177306698</v>
      </c>
      <c r="S50" s="25">
        <v>0.917808510282908</v>
      </c>
      <c r="T50" s="25">
        <v>0.917808510282908</v>
      </c>
      <c r="U50" s="25">
        <v>1.8012899037682499</v>
      </c>
      <c r="V50" s="87">
        <v>8.6516733089502104E-4</v>
      </c>
      <c r="W50" s="25">
        <v>0.138798112249298</v>
      </c>
      <c r="X50" s="87">
        <v>0.411158493932064</v>
      </c>
      <c r="Y50" s="25">
        <v>2.5710325966148</v>
      </c>
      <c r="Z50" s="25">
        <v>206.85628752679901</v>
      </c>
      <c r="AA50" s="25">
        <v>0.70520993471122195</v>
      </c>
      <c r="AB50" s="25">
        <v>0.555960501801947</v>
      </c>
      <c r="AC50" s="25">
        <v>0.106361907725656</v>
      </c>
      <c r="AD50" s="25">
        <v>0</v>
      </c>
      <c r="AE50" s="87">
        <v>0</v>
      </c>
      <c r="AF50" s="25">
        <v>0.63381803418707205</v>
      </c>
      <c r="AG50" s="25">
        <v>0.63381803418707205</v>
      </c>
      <c r="AH50" s="25">
        <v>81938.261545329704</v>
      </c>
      <c r="AI50" s="25">
        <v>0</v>
      </c>
      <c r="AJ50" s="25">
        <v>0.23290648461890301</v>
      </c>
      <c r="AK50" s="25">
        <v>4.84368383566747E-2</v>
      </c>
      <c r="AL50" s="87">
        <v>9.8664899405347201E-2</v>
      </c>
      <c r="AM50" s="25">
        <v>0.15377134754212199</v>
      </c>
      <c r="AN50" s="25">
        <v>0</v>
      </c>
      <c r="AO50" s="25">
        <v>0</v>
      </c>
      <c r="AP50" s="25">
        <v>15.911583987830401</v>
      </c>
      <c r="AQ50" s="25">
        <v>0</v>
      </c>
      <c r="AR50" s="87">
        <v>13.1730606215931</v>
      </c>
      <c r="AS50" s="25">
        <v>4.5357084607880402</v>
      </c>
      <c r="AT50" s="25">
        <v>0.50397768040697299</v>
      </c>
      <c r="AU50" s="25">
        <v>5.03968614119501</v>
      </c>
      <c r="AV50" s="25">
        <v>0</v>
      </c>
      <c r="AW50" s="25">
        <v>0.47289344354238599</v>
      </c>
      <c r="AX50" s="25">
        <v>7.7970017140935903E-3</v>
      </c>
      <c r="AY50" s="25">
        <v>3.9928821723242698</v>
      </c>
      <c r="AZ50" s="25">
        <v>8.5766163461697392E-3</v>
      </c>
      <c r="BA50" s="25">
        <v>2.35210928311204</v>
      </c>
      <c r="BB50" s="25">
        <v>2.8329273521938698</v>
      </c>
      <c r="BC50" s="25">
        <v>2.5990393359678499E-3</v>
      </c>
      <c r="BD50" s="25">
        <v>0</v>
      </c>
      <c r="BE50" s="25">
        <v>1.82970750177747</v>
      </c>
      <c r="BF50" s="25">
        <v>35.6023431968121</v>
      </c>
      <c r="BG50" s="25">
        <v>25.988767244828701</v>
      </c>
      <c r="BH50" s="25">
        <v>9.6135759519833304</v>
      </c>
      <c r="BI50" s="25">
        <v>2.0947983487381298E-2</v>
      </c>
      <c r="BJ50" s="25">
        <v>0</v>
      </c>
      <c r="BK50" s="25">
        <v>0.62116480100530702</v>
      </c>
      <c r="BL50" s="25">
        <v>0.170235782117208</v>
      </c>
      <c r="BM50" s="25">
        <v>7.0615290155811596</v>
      </c>
      <c r="BN50" s="25">
        <v>0.46782434674294598</v>
      </c>
      <c r="BO50" s="25">
        <v>9.0966275897418902E-2</v>
      </c>
      <c r="BP50" s="25">
        <v>10.0893870599712</v>
      </c>
      <c r="BQ50" s="25">
        <v>0.17404574566290201</v>
      </c>
      <c r="BR50" s="25">
        <v>3.89851684055622E-3</v>
      </c>
      <c r="BS50" s="25">
        <v>0.42883676427630502</v>
      </c>
      <c r="BT50" s="25">
        <v>2.5990442963673302E-4</v>
      </c>
      <c r="BU50" s="25">
        <v>0.93433128634181495</v>
      </c>
      <c r="BV50" s="25">
        <v>0.40682227465619403</v>
      </c>
      <c r="BW50" s="25">
        <v>0</v>
      </c>
      <c r="BX50" s="25">
        <v>1.44197333335537E-4</v>
      </c>
      <c r="BY50" s="25">
        <v>0.485006709017895</v>
      </c>
      <c r="BZ50" s="87">
        <v>0</v>
      </c>
      <c r="CA50" s="25">
        <v>1.55831414897733</v>
      </c>
      <c r="CB50" s="25">
        <v>12.227314164145101</v>
      </c>
      <c r="CC50" s="25">
        <v>0.35549067366854598</v>
      </c>
      <c r="CE50" s="54">
        <f t="shared" si="12"/>
        <v>-1.1824012392538327E-3</v>
      </c>
      <c r="CF50" s="54">
        <f t="shared" si="13"/>
        <v>-1.0572453317327746E-3</v>
      </c>
      <c r="CG50" s="54">
        <f t="shared" si="14"/>
        <v>-1.1560037846078685E-3</v>
      </c>
      <c r="CH50" s="54">
        <f t="shared" si="15"/>
        <v>-1.2326744592379764E-3</v>
      </c>
      <c r="CI50" s="54">
        <f t="shared" si="16"/>
        <v>-1.2539785822886936E-3</v>
      </c>
      <c r="CJ50" s="54">
        <f t="shared" si="17"/>
        <v>-1.1510631277315022E-3</v>
      </c>
      <c r="CK50" s="54">
        <f t="shared" si="18"/>
        <v>-1.1752089177768999E-3</v>
      </c>
      <c r="CL50" s="94">
        <f t="shared" si="19"/>
        <v>-0.45338711608638094</v>
      </c>
      <c r="CM50" s="94">
        <f t="shared" si="20"/>
        <v>-0.83258706646420289</v>
      </c>
      <c r="CN50" s="94">
        <f t="shared" si="21"/>
        <v>-0.83825546032878839</v>
      </c>
      <c r="CO50" s="54">
        <f t="shared" si="10"/>
        <v>-1.1728931526151516E-3</v>
      </c>
      <c r="CP50" s="54">
        <f t="shared" si="11"/>
        <v>-1.148372785969527E-3</v>
      </c>
    </row>
    <row r="51" spans="1:94" x14ac:dyDescent="0.25">
      <c r="A51" s="42" t="s">
        <v>50</v>
      </c>
      <c r="B51" s="25">
        <v>859.21208879999995</v>
      </c>
      <c r="C51" s="25">
        <v>67.974139769999994</v>
      </c>
      <c r="D51" s="25">
        <v>21.761268220000002</v>
      </c>
      <c r="E51" s="25">
        <v>149.01778034</v>
      </c>
      <c r="F51" s="25">
        <v>106.9110359</v>
      </c>
      <c r="G51" s="25">
        <v>4.7828699099999996</v>
      </c>
      <c r="H51" s="25">
        <v>51.354139539999998</v>
      </c>
      <c r="I51" s="76">
        <v>7.1711935100000002</v>
      </c>
      <c r="J51" s="76">
        <v>3.5409012899999999</v>
      </c>
      <c r="K51" s="76">
        <v>16.7360954</v>
      </c>
      <c r="L51" s="76">
        <v>2.1056688000000001</v>
      </c>
      <c r="M51" s="76">
        <v>1.7580347999999999</v>
      </c>
      <c r="N51" s="25"/>
      <c r="O51" s="27" t="s">
        <v>50</v>
      </c>
      <c r="P51" s="87">
        <v>0</v>
      </c>
      <c r="Q51" s="25">
        <v>1.64457530597176</v>
      </c>
      <c r="R51" s="87">
        <v>2.1125226914075901</v>
      </c>
      <c r="S51" s="25">
        <v>3.8898211014017998</v>
      </c>
      <c r="T51" s="25">
        <v>3.8898211014017998</v>
      </c>
      <c r="U51" s="25">
        <v>7.63350209775294</v>
      </c>
      <c r="V51" s="87">
        <v>3.72562600867518E-3</v>
      </c>
      <c r="W51" s="25">
        <v>0.58516127017307296</v>
      </c>
      <c r="X51" s="87">
        <v>1.7637369242304399</v>
      </c>
      <c r="Y51" s="25">
        <v>10.830444672101001</v>
      </c>
      <c r="Z51" s="25">
        <v>862.15302678064495</v>
      </c>
      <c r="AA51" s="25">
        <v>2.97634906902561</v>
      </c>
      <c r="AB51" s="25">
        <v>2.3639987376676199</v>
      </c>
      <c r="AC51" s="25">
        <v>0.44616199116387401</v>
      </c>
      <c r="AD51" s="25">
        <v>0</v>
      </c>
      <c r="AE51" s="87">
        <v>0</v>
      </c>
      <c r="AF51" s="25">
        <v>2.6522469203877899</v>
      </c>
      <c r="AG51" s="25">
        <v>2.6522469203877899</v>
      </c>
      <c r="AH51" s="25">
        <v>351494.46225852502</v>
      </c>
      <c r="AI51" s="25">
        <v>0</v>
      </c>
      <c r="AJ51" s="25">
        <v>0.98942615028797798</v>
      </c>
      <c r="AK51" s="25">
        <v>0.205467823411211</v>
      </c>
      <c r="AL51" s="87">
        <v>0.421037588596824</v>
      </c>
      <c r="AM51" s="25">
        <v>0.64987267745829103</v>
      </c>
      <c r="AN51" s="25">
        <v>0</v>
      </c>
      <c r="AO51" s="25">
        <v>0</v>
      </c>
      <c r="AP51" s="25">
        <v>68.176334815941601</v>
      </c>
      <c r="AQ51" s="25">
        <v>0</v>
      </c>
      <c r="AR51" s="87">
        <v>55.5353641208794</v>
      </c>
      <c r="AS51" s="25">
        <v>19.6477985195963</v>
      </c>
      <c r="AT51" s="25">
        <v>2.1830917442417999</v>
      </c>
      <c r="AU51" s="25">
        <v>21.8308902638381</v>
      </c>
      <c r="AV51" s="25">
        <v>0</v>
      </c>
      <c r="AW51" s="25">
        <v>2.0035328038933602</v>
      </c>
      <c r="AX51" s="25">
        <v>3.2185923488593803E-2</v>
      </c>
      <c r="AY51" s="25">
        <v>16.7650747413151</v>
      </c>
      <c r="AZ51" s="25">
        <v>3.5404318854478402E-2</v>
      </c>
      <c r="BA51" s="25">
        <v>9.7093865088157294</v>
      </c>
      <c r="BB51" s="25">
        <v>11.6941788058665</v>
      </c>
      <c r="BC51" s="25">
        <v>1.07285446739088E-2</v>
      </c>
      <c r="BD51" s="25">
        <v>0</v>
      </c>
      <c r="BE51" s="25">
        <v>7.5529387059971196</v>
      </c>
      <c r="BF51" s="25">
        <v>149.52282132685099</v>
      </c>
      <c r="BG51" s="25">
        <v>107.280255146855</v>
      </c>
      <c r="BH51" s="25">
        <v>42.242566179996302</v>
      </c>
      <c r="BI51" s="25">
        <v>8.6472937713917203E-2</v>
      </c>
      <c r="BJ51" s="25">
        <v>0</v>
      </c>
      <c r="BK51" s="25">
        <v>2.5641390234626802</v>
      </c>
      <c r="BL51" s="25">
        <v>0.70272375535309695</v>
      </c>
      <c r="BM51" s="25">
        <v>29.149621852213102</v>
      </c>
      <c r="BN51" s="25">
        <v>1.9311468443591899</v>
      </c>
      <c r="BO51" s="25">
        <v>0.37550135859830103</v>
      </c>
      <c r="BP51" s="25">
        <v>41.648441497599698</v>
      </c>
      <c r="BQ51" s="25">
        <v>0.74219199908640399</v>
      </c>
      <c r="BR51" s="25">
        <v>1.6093009694825199E-2</v>
      </c>
      <c r="BS51" s="25">
        <v>1.7702192055644601</v>
      </c>
      <c r="BT51" s="25">
        <v>1.0728545996681999E-3</v>
      </c>
      <c r="BU51" s="25">
        <v>4.7957639511235204</v>
      </c>
      <c r="BV51" s="25">
        <v>1.7029007384136601</v>
      </c>
      <c r="BW51" s="25">
        <v>0</v>
      </c>
      <c r="BX51" s="25">
        <v>6.2097030554517498E-4</v>
      </c>
      <c r="BY51" s="25">
        <v>2.0418039180674201</v>
      </c>
      <c r="BZ51" s="87">
        <v>0</v>
      </c>
      <c r="CA51" s="25">
        <v>6.5322642464326401</v>
      </c>
      <c r="CB51" s="25">
        <v>51.526946212734998</v>
      </c>
      <c r="CC51" s="25">
        <v>1.4941317233585201</v>
      </c>
      <c r="CE51" s="54">
        <f t="shared" si="12"/>
        <v>3.4228312415301339E-3</v>
      </c>
      <c r="CF51" s="54">
        <f t="shared" si="13"/>
        <v>2.9745877862634635E-3</v>
      </c>
      <c r="CG51" s="54">
        <f t="shared" si="14"/>
        <v>3.1993559903880607E-3</v>
      </c>
      <c r="CH51" s="54">
        <f t="shared" si="15"/>
        <v>3.389132395467715E-3</v>
      </c>
      <c r="CI51" s="54">
        <f t="shared" si="16"/>
        <v>3.4535185609869878E-3</v>
      </c>
      <c r="CJ51" s="54">
        <f t="shared" si="17"/>
        <v>2.695879538049316E-3</v>
      </c>
      <c r="CK51" s="54">
        <f t="shared" si="18"/>
        <v>3.3649998672531495E-3</v>
      </c>
      <c r="CL51" s="94">
        <f t="shared" si="19"/>
        <v>-0.45757688786705192</v>
      </c>
      <c r="CM51" s="94">
        <f t="shared" si="20"/>
        <v>-0.83474228106113824</v>
      </c>
      <c r="CN51" s="94">
        <f t="shared" si="21"/>
        <v>-0.84152534644444077</v>
      </c>
      <c r="CO51" s="54">
        <f t="shared" si="10"/>
        <v>3.2549712507446388E-3</v>
      </c>
      <c r="CP51" s="54">
        <f t="shared" si="11"/>
        <v>3.2434649362117472E-3</v>
      </c>
    </row>
    <row r="52" spans="1:94" x14ac:dyDescent="0.25">
      <c r="B52" s="25"/>
      <c r="C52" s="25"/>
      <c r="D52" s="25"/>
      <c r="E52" s="25"/>
      <c r="F52" s="25"/>
      <c r="G52" s="25"/>
      <c r="H52" s="25"/>
      <c r="I52" s="76"/>
      <c r="J52" s="76"/>
      <c r="K52" s="76"/>
      <c r="L52" s="76"/>
      <c r="M52" s="76"/>
      <c r="P52" s="87"/>
      <c r="Q52" s="25"/>
      <c r="R52" s="87"/>
      <c r="CE52" s="54"/>
      <c r="CF52" s="54"/>
      <c r="CG52" s="54"/>
      <c r="CH52" s="54"/>
      <c r="CI52" s="54"/>
      <c r="CJ52" s="54"/>
      <c r="CK52" s="54"/>
      <c r="CL52" s="94"/>
      <c r="CM52" s="94"/>
      <c r="CN52" s="94" t="str">
        <f t="shared" ref="CN52:CN61" si="22">IF(AD52=0,"",(AD52-K52)/K52)</f>
        <v/>
      </c>
    </row>
    <row r="53" spans="1:94" x14ac:dyDescent="0.25">
      <c r="B53" s="25"/>
      <c r="C53" s="25"/>
      <c r="D53" s="25"/>
      <c r="E53" s="25"/>
      <c r="F53" s="25"/>
      <c r="G53" s="25"/>
      <c r="H53" s="25"/>
      <c r="I53" s="76"/>
      <c r="J53" s="76"/>
      <c r="K53" s="76"/>
      <c r="L53" s="76"/>
      <c r="M53" s="76"/>
      <c r="P53" s="87"/>
      <c r="Q53" s="25"/>
      <c r="R53" s="87"/>
      <c r="CE53" s="54"/>
      <c r="CF53" s="54"/>
      <c r="CG53" s="54"/>
      <c r="CH53" s="54"/>
      <c r="CI53" s="54"/>
      <c r="CJ53" s="54"/>
      <c r="CK53" s="54"/>
      <c r="CL53" s="94"/>
      <c r="CM53" s="94"/>
      <c r="CN53" s="94" t="str">
        <f t="shared" si="22"/>
        <v/>
      </c>
    </row>
    <row r="54" spans="1:94" x14ac:dyDescent="0.25">
      <c r="A54" s="42" t="s">
        <v>229</v>
      </c>
      <c r="B54" s="25"/>
      <c r="C54" s="25"/>
      <c r="D54" s="25"/>
      <c r="E54" s="25"/>
      <c r="F54" s="25"/>
      <c r="G54" s="25"/>
      <c r="H54" s="25"/>
      <c r="I54" s="76"/>
      <c r="J54" s="76"/>
      <c r="K54" s="76"/>
      <c r="L54" s="76"/>
      <c r="M54" s="76"/>
      <c r="N54" s="25"/>
      <c r="P54" s="87"/>
      <c r="Q54" s="25"/>
      <c r="R54" s="87"/>
      <c r="CE54" s="54"/>
      <c r="CF54" s="54"/>
      <c r="CG54" s="54"/>
      <c r="CH54" s="54"/>
      <c r="CI54" s="54"/>
      <c r="CJ54" s="54"/>
      <c r="CK54" s="54"/>
      <c r="CL54" s="94"/>
      <c r="CM54" s="94"/>
      <c r="CN54" s="94" t="str">
        <f t="shared" si="22"/>
        <v/>
      </c>
    </row>
    <row r="55" spans="1:94" x14ac:dyDescent="0.25">
      <c r="A55" s="42" t="s">
        <v>1</v>
      </c>
      <c r="B55" s="25"/>
      <c r="C55" s="25"/>
      <c r="D55" s="25"/>
      <c r="E55" s="25"/>
      <c r="F55" s="25"/>
      <c r="G55" s="25"/>
      <c r="H55" s="25"/>
      <c r="I55" s="76"/>
      <c r="J55" s="76"/>
      <c r="K55" s="76"/>
      <c r="L55" s="76"/>
      <c r="M55" s="76"/>
      <c r="N55" s="25"/>
      <c r="P55" s="87"/>
      <c r="Q55" s="25"/>
      <c r="R55" s="87"/>
      <c r="CE55" s="54"/>
      <c r="CF55" s="54"/>
      <c r="CG55" s="54"/>
      <c r="CH55" s="54"/>
      <c r="CI55" s="54"/>
      <c r="CJ55" s="54"/>
      <c r="CK55" s="54"/>
      <c r="CL55" s="94"/>
      <c r="CM55" s="94"/>
      <c r="CN55" s="94" t="str">
        <f t="shared" si="22"/>
        <v/>
      </c>
    </row>
    <row r="56" spans="1:94" x14ac:dyDescent="0.25">
      <c r="A56" s="42" t="s">
        <v>11</v>
      </c>
      <c r="B56" s="25">
        <v>1020.1856342999999</v>
      </c>
      <c r="C56" s="25">
        <v>368.37643868999999</v>
      </c>
      <c r="D56" s="25">
        <v>52.197496919999999</v>
      </c>
      <c r="E56" s="25">
        <v>87.937721210000007</v>
      </c>
      <c r="F56" s="25">
        <v>77.138170849999995</v>
      </c>
      <c r="G56" s="25">
        <v>28.394239299999999</v>
      </c>
      <c r="H56" s="25">
        <v>78.07451236</v>
      </c>
      <c r="I56" s="76"/>
      <c r="J56" s="76"/>
      <c r="K56" s="76"/>
      <c r="L56" s="76"/>
      <c r="M56" s="76"/>
      <c r="N56" s="25"/>
      <c r="O56" s="27" t="s">
        <v>11</v>
      </c>
      <c r="P56" s="87">
        <v>0</v>
      </c>
      <c r="Q56" s="25">
        <v>0</v>
      </c>
      <c r="R56" s="87">
        <v>0</v>
      </c>
      <c r="S56" s="25">
        <v>0</v>
      </c>
      <c r="T56" s="25">
        <v>0</v>
      </c>
      <c r="U56" s="25">
        <v>0</v>
      </c>
      <c r="V56" s="87">
        <v>0</v>
      </c>
      <c r="W56" s="25">
        <v>0</v>
      </c>
      <c r="X56" s="87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87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87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87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87">
        <v>0</v>
      </c>
      <c r="CA56" s="25">
        <v>0</v>
      </c>
      <c r="CB56" s="25">
        <v>0</v>
      </c>
      <c r="CC56" s="25">
        <v>0</v>
      </c>
      <c r="CE56" s="54"/>
      <c r="CF56" s="54"/>
      <c r="CG56" s="54"/>
      <c r="CH56" s="54"/>
      <c r="CI56" s="54"/>
      <c r="CJ56" s="54"/>
      <c r="CK56" s="54"/>
      <c r="CL56" s="94"/>
      <c r="CM56" s="94"/>
      <c r="CN56" s="94" t="str">
        <f t="shared" si="22"/>
        <v/>
      </c>
    </row>
    <row r="57" spans="1:94" x14ac:dyDescent="0.25">
      <c r="A57" s="42" t="s">
        <v>58</v>
      </c>
      <c r="B57" s="25"/>
      <c r="C57" s="25"/>
      <c r="D57" s="25"/>
      <c r="E57" s="25"/>
      <c r="F57" s="25"/>
      <c r="G57" s="25"/>
      <c r="H57" s="25"/>
      <c r="I57" s="76"/>
      <c r="J57" s="76"/>
      <c r="K57" s="76"/>
      <c r="L57" s="76"/>
      <c r="M57" s="76"/>
      <c r="N57" s="25"/>
      <c r="P57" s="87"/>
      <c r="Q57" s="25"/>
      <c r="R57" s="87"/>
      <c r="CE57" s="54"/>
      <c r="CF57" s="54"/>
      <c r="CG57" s="54"/>
      <c r="CH57" s="54"/>
      <c r="CI57" s="54"/>
      <c r="CJ57" s="54"/>
      <c r="CK57" s="54"/>
      <c r="CL57" s="94"/>
      <c r="CM57" s="94"/>
      <c r="CN57" s="94" t="str">
        <f t="shared" si="22"/>
        <v/>
      </c>
    </row>
    <row r="58" spans="1:94" x14ac:dyDescent="0.25">
      <c r="A58" s="42" t="s">
        <v>176</v>
      </c>
      <c r="B58" s="25"/>
      <c r="C58" s="25"/>
      <c r="D58" s="25"/>
      <c r="E58" s="25"/>
      <c r="F58" s="25"/>
      <c r="G58" s="25"/>
      <c r="H58" s="25"/>
      <c r="I58" s="76"/>
      <c r="J58" s="76"/>
      <c r="K58" s="76"/>
      <c r="L58" s="76"/>
      <c r="M58" s="76"/>
      <c r="N58" s="25"/>
      <c r="CE58" s="54"/>
      <c r="CF58" s="54"/>
      <c r="CG58" s="54"/>
      <c r="CH58" s="54"/>
      <c r="CI58" s="54"/>
      <c r="CJ58" s="54"/>
      <c r="CK58" s="54"/>
      <c r="CL58" s="94"/>
      <c r="CM58" s="94"/>
      <c r="CN58" s="94" t="str">
        <f t="shared" si="22"/>
        <v/>
      </c>
    </row>
    <row r="59" spans="1:94" x14ac:dyDescent="0.25">
      <c r="A59" s="42" t="s">
        <v>235</v>
      </c>
      <c r="B59" s="42"/>
      <c r="C59" s="42"/>
      <c r="D59" s="42"/>
      <c r="E59" s="42"/>
      <c r="F59" s="42"/>
      <c r="G59" s="42"/>
      <c r="H59" s="42"/>
      <c r="I59" s="89"/>
      <c r="J59" s="89"/>
      <c r="K59" s="89"/>
      <c r="L59" s="89"/>
      <c r="M59" s="89"/>
      <c r="N59" s="25"/>
      <c r="CE59" s="54"/>
      <c r="CF59" s="54"/>
      <c r="CG59" s="54"/>
      <c r="CH59" s="54"/>
      <c r="CI59" s="54"/>
      <c r="CJ59" s="54"/>
      <c r="CK59" s="54"/>
      <c r="CL59" s="94"/>
      <c r="CM59" s="94"/>
      <c r="CN59" s="94" t="str">
        <f t="shared" si="22"/>
        <v/>
      </c>
    </row>
    <row r="60" spans="1:94" x14ac:dyDescent="0.25">
      <c r="A60" s="42"/>
      <c r="B60" s="42"/>
      <c r="C60" s="42"/>
      <c r="D60" s="42"/>
      <c r="E60" s="42"/>
      <c r="F60" s="42"/>
      <c r="G60" s="42"/>
      <c r="H60" s="42"/>
      <c r="I60" s="89"/>
      <c r="J60" s="89"/>
      <c r="K60" s="89"/>
      <c r="L60" s="89"/>
      <c r="M60" s="89"/>
      <c r="N60" s="25"/>
      <c r="CE60" s="54"/>
      <c r="CF60" s="54"/>
      <c r="CG60" s="54"/>
      <c r="CH60" s="54"/>
      <c r="CI60" s="54"/>
      <c r="CJ60" s="54"/>
      <c r="CK60" s="54"/>
      <c r="CL60" s="94"/>
      <c r="CM60" s="94"/>
      <c r="CN60" s="94" t="str">
        <f t="shared" si="22"/>
        <v/>
      </c>
    </row>
    <row r="61" spans="1:94" x14ac:dyDescent="0.25">
      <c r="A61" s="1" t="s">
        <v>55</v>
      </c>
      <c r="B61" s="1">
        <f t="shared" ref="B61:K61" si="23">SUM(B3:B58)</f>
        <v>263665.10752900009</v>
      </c>
      <c r="C61" s="1">
        <f t="shared" si="23"/>
        <v>51644.61304294</v>
      </c>
      <c r="D61" s="1">
        <f t="shared" si="23"/>
        <v>10291.917272900004</v>
      </c>
      <c r="E61" s="1">
        <f t="shared" si="23"/>
        <v>38776.419535999987</v>
      </c>
      <c r="F61" s="1">
        <f t="shared" si="23"/>
        <v>27028.421878689998</v>
      </c>
      <c r="G61" s="1">
        <f t="shared" si="23"/>
        <v>3722.7549437599987</v>
      </c>
      <c r="H61" s="1">
        <f t="shared" si="23"/>
        <v>17258.80994083</v>
      </c>
      <c r="I61" s="90">
        <f t="shared" si="23"/>
        <v>2611.1817890499997</v>
      </c>
      <c r="J61" s="90">
        <f t="shared" si="23"/>
        <v>1289.3160950300005</v>
      </c>
      <c r="K61" s="90">
        <f t="shared" si="23"/>
        <v>6093.9628330399983</v>
      </c>
      <c r="L61" s="90">
        <f>SUM(L3:L58)</f>
        <v>706.4276447499999</v>
      </c>
      <c r="M61" s="90">
        <f>SUM(M3:M58)</f>
        <v>640.13729116999991</v>
      </c>
      <c r="P61" s="1">
        <f>SUM(P3:P58)</f>
        <v>0.39315387107017802</v>
      </c>
      <c r="Q61" s="1">
        <f t="shared" ref="Q61:CC61" si="24">SUM(Q3:Q58)</f>
        <v>542.05321185562843</v>
      </c>
      <c r="R61" s="1">
        <f t="shared" si="24"/>
        <v>681.44767205396238</v>
      </c>
      <c r="S61" s="1">
        <f t="shared" si="24"/>
        <v>1229.2428488012401</v>
      </c>
      <c r="T61" s="1">
        <f t="shared" si="24"/>
        <v>1229.2428488012401</v>
      </c>
      <c r="U61" s="1">
        <f t="shared" si="24"/>
        <v>2414.3494862075513</v>
      </c>
      <c r="V61" s="1"/>
      <c r="W61" s="1">
        <f t="shared" si="24"/>
        <v>194.99407228606111</v>
      </c>
      <c r="X61" s="1">
        <f t="shared" si="24"/>
        <v>619.23960476977936</v>
      </c>
      <c r="Y61" s="1">
        <f t="shared" si="24"/>
        <v>3625.7335049695234</v>
      </c>
      <c r="Z61" s="1">
        <f t="shared" si="24"/>
        <v>262635.1603941677</v>
      </c>
      <c r="AA61" s="1">
        <f t="shared" si="24"/>
        <v>983.24659959017345</v>
      </c>
      <c r="AB61" s="1">
        <f t="shared" si="24"/>
        <v>726.78772126716535</v>
      </c>
      <c r="AC61" s="1">
        <f t="shared" si="24"/>
        <v>155.56560059598755</v>
      </c>
      <c r="AD61" s="1">
        <f t="shared" si="24"/>
        <v>1.8628166091502799E-3</v>
      </c>
      <c r="AE61" s="1"/>
      <c r="AF61" s="1">
        <f t="shared" si="24"/>
        <v>940.60554251792553</v>
      </c>
      <c r="AG61" s="1">
        <f t="shared" si="24"/>
        <v>940.60554251792553</v>
      </c>
      <c r="AH61" s="1">
        <f t="shared" si="24"/>
        <v>121938434.54462428</v>
      </c>
      <c r="AI61" s="1">
        <f t="shared" si="24"/>
        <v>0</v>
      </c>
      <c r="AJ61" s="1">
        <f t="shared" si="24"/>
        <v>306.3524049927168</v>
      </c>
      <c r="AK61" s="1">
        <f t="shared" si="24"/>
        <v>64.971159143078623</v>
      </c>
      <c r="AL61" s="1"/>
      <c r="AM61" s="1">
        <f t="shared" si="24"/>
        <v>210.85608987553741</v>
      </c>
      <c r="AN61" s="1">
        <f t="shared" si="24"/>
        <v>0.20696800863572401</v>
      </c>
      <c r="AO61" s="1">
        <f t="shared" si="24"/>
        <v>4.0026222939144068E-2</v>
      </c>
      <c r="AP61" s="1">
        <f t="shared" si="24"/>
        <v>51275.558841438542</v>
      </c>
      <c r="AQ61" s="1">
        <f t="shared" si="24"/>
        <v>0</v>
      </c>
      <c r="AR61" s="1"/>
      <c r="AS61" s="1">
        <f t="shared" si="24"/>
        <v>9214.6055582256977</v>
      </c>
      <c r="AT61" s="1">
        <f t="shared" si="24"/>
        <v>1023.8453759650967</v>
      </c>
      <c r="AU61" s="1">
        <f t="shared" si="24"/>
        <v>10238.450934190803</v>
      </c>
      <c r="AV61" s="1">
        <f t="shared" si="24"/>
        <v>2.2050766836389442E-5</v>
      </c>
      <c r="AW61" s="1">
        <f t="shared" si="24"/>
        <v>635.90042352912258</v>
      </c>
      <c r="AX61" s="1">
        <f t="shared" si="24"/>
        <v>7.4232984676108975</v>
      </c>
      <c r="AY61" s="1">
        <f t="shared" si="24"/>
        <v>5772.1337814654589</v>
      </c>
      <c r="AZ61" s="1">
        <f t="shared" si="24"/>
        <v>8.165625378582531</v>
      </c>
      <c r="BA61" s="1">
        <f t="shared" si="24"/>
        <v>2713.9572001804663</v>
      </c>
      <c r="BB61" s="1">
        <f t="shared" si="24"/>
        <v>3327.498657109822</v>
      </c>
      <c r="BC61" s="1">
        <f t="shared" si="24"/>
        <v>2.4744336453270241</v>
      </c>
      <c r="BD61" s="1">
        <f t="shared" si="24"/>
        <v>0</v>
      </c>
      <c r="BE61" s="1">
        <f t="shared" si="24"/>
        <v>2136.9452795461725</v>
      </c>
      <c r="BF61" s="1">
        <f t="shared" si="24"/>
        <v>38687.070237739463</v>
      </c>
      <c r="BG61" s="1">
        <f t="shared" si="24"/>
        <v>26949.2494617511</v>
      </c>
      <c r="BH61" s="1">
        <f t="shared" si="24"/>
        <v>11737.820775988333</v>
      </c>
      <c r="BI61" s="1">
        <f t="shared" si="24"/>
        <v>23.652180376402779</v>
      </c>
      <c r="BJ61" s="1">
        <f t="shared" si="24"/>
        <v>0</v>
      </c>
      <c r="BK61" s="1">
        <f t="shared" si="24"/>
        <v>676.1148277486725</v>
      </c>
      <c r="BL61" s="1">
        <f t="shared" si="24"/>
        <v>165.78360442652001</v>
      </c>
      <c r="BM61" s="1">
        <f t="shared" si="24"/>
        <v>6924.0327268140372</v>
      </c>
      <c r="BN61" s="1">
        <f t="shared" si="24"/>
        <v>493.49715849621577</v>
      </c>
      <c r="BO61" s="1">
        <f t="shared" si="24"/>
        <v>90.313419826005415</v>
      </c>
      <c r="BP61" s="1">
        <f t="shared" si="24"/>
        <v>9893.0157564304773</v>
      </c>
      <c r="BQ61" s="1">
        <f t="shared" si="24"/>
        <v>223.1420735890463</v>
      </c>
      <c r="BR61" s="1">
        <f t="shared" si="24"/>
        <v>3.7116473678293769</v>
      </c>
      <c r="BS61" s="1">
        <f t="shared" si="24"/>
        <v>482.4162025170383</v>
      </c>
      <c r="BT61" s="1">
        <f t="shared" si="24"/>
        <v>0.24744341992383007</v>
      </c>
      <c r="BU61" s="1">
        <f t="shared" si="24"/>
        <v>3694.088009408405</v>
      </c>
      <c r="BV61" s="1">
        <f t="shared" si="24"/>
        <v>604.97222233328182</v>
      </c>
      <c r="BW61" s="1">
        <f t="shared" si="24"/>
        <v>0</v>
      </c>
      <c r="BX61" s="1">
        <f t="shared" si="24"/>
        <v>0.18950199781970309</v>
      </c>
      <c r="BY61" s="1">
        <f t="shared" si="24"/>
        <v>688.24215662317613</v>
      </c>
      <c r="BZ61" s="1"/>
      <c r="CA61" s="1">
        <f t="shared" si="24"/>
        <v>2278.1886725568352</v>
      </c>
      <c r="CB61" s="1">
        <f t="shared" si="24"/>
        <v>17179.76972080522</v>
      </c>
      <c r="CC61" s="1">
        <f t="shared" si="24"/>
        <v>509.24064625231011</v>
      </c>
      <c r="CD61" s="1"/>
      <c r="CE61" s="54">
        <f>IF(Z61=0,"",(Z61-B61)/B61)</f>
        <v>-3.9062701336736554E-3</v>
      </c>
      <c r="CF61" s="54">
        <f>IF(AP61=0,"",(AP61-C61)/C61)</f>
        <v>-7.1460347896228262E-3</v>
      </c>
      <c r="CG61" s="54">
        <f>IF(AU61=0,"",(AU61-D61)/D61)</f>
        <v>-5.1949833341533485E-3</v>
      </c>
      <c r="CH61" s="54">
        <f>IF(BF61=0,"",(BF61-E61)/E61)</f>
        <v>-2.3042173395501908E-3</v>
      </c>
      <c r="CI61" s="54">
        <f>IF(BG61=0,"",(BG61-F61)/F61)</f>
        <v>-2.9292282507000513E-3</v>
      </c>
      <c r="CJ61" s="54">
        <f>IF(BU61=0,"",(BU61-G61)/G61)</f>
        <v>-7.7004623685060381E-3</v>
      </c>
      <c r="CK61" s="54">
        <f>IF(CB61=0,"",(CB61-H61)/H61)</f>
        <v>-4.5797027892283352E-3</v>
      </c>
      <c r="CL61" s="94"/>
      <c r="CM61" s="94"/>
      <c r="CN61" s="94">
        <f t="shared" si="22"/>
        <v>-0.99999969431769442</v>
      </c>
    </row>
    <row r="62" spans="1:94" x14ac:dyDescent="0.25">
      <c r="A62" s="42" t="s">
        <v>56</v>
      </c>
      <c r="B62" s="25">
        <f t="shared" ref="B62:K62" si="25">SUM(B2:B51)</f>
        <v>262644.92189470009</v>
      </c>
      <c r="C62" s="25">
        <f t="shared" si="25"/>
        <v>51276.23660425</v>
      </c>
      <c r="D62" s="25">
        <f t="shared" si="25"/>
        <v>10239.719775980004</v>
      </c>
      <c r="E62" s="25">
        <f t="shared" si="25"/>
        <v>38688.481814789986</v>
      </c>
      <c r="F62" s="25">
        <f t="shared" si="25"/>
        <v>26951.283707839997</v>
      </c>
      <c r="G62" s="25">
        <f t="shared" si="25"/>
        <v>3694.3607044599985</v>
      </c>
      <c r="H62" s="25">
        <f t="shared" si="25"/>
        <v>17180.735428470001</v>
      </c>
      <c r="I62" s="76">
        <f t="shared" si="25"/>
        <v>2611.1817890499997</v>
      </c>
      <c r="J62" s="76">
        <f t="shared" si="25"/>
        <v>1289.3160950300005</v>
      </c>
      <c r="K62" s="76">
        <f t="shared" si="25"/>
        <v>6093.9628330399983</v>
      </c>
      <c r="L62" s="76">
        <f>SUM(L2:L51)</f>
        <v>706.4276447499999</v>
      </c>
      <c r="M62" s="76">
        <f>SUM(M2:M51)</f>
        <v>640.13729116999991</v>
      </c>
      <c r="P62" s="87">
        <f>SUM(P2:P51)</f>
        <v>0.39315387107017802</v>
      </c>
      <c r="Q62" s="87">
        <f t="shared" ref="Q62:CC62" si="26">SUM(Q2:Q51)</f>
        <v>542.05321185562843</v>
      </c>
      <c r="R62" s="87">
        <f t="shared" si="26"/>
        <v>681.44767205396238</v>
      </c>
      <c r="S62" s="87">
        <f t="shared" si="26"/>
        <v>1229.2428488012401</v>
      </c>
      <c r="T62" s="87">
        <f t="shared" si="26"/>
        <v>1229.2428488012401</v>
      </c>
      <c r="U62" s="87">
        <f t="shared" si="26"/>
        <v>2414.3494862075513</v>
      </c>
      <c r="W62" s="87">
        <f t="shared" si="26"/>
        <v>194.99407228606111</v>
      </c>
      <c r="X62" s="87">
        <f t="shared" si="26"/>
        <v>619.23960476977936</v>
      </c>
      <c r="Y62" s="87">
        <f t="shared" si="26"/>
        <v>3625.7335049695234</v>
      </c>
      <c r="Z62" s="87">
        <f t="shared" si="26"/>
        <v>262635.1603941677</v>
      </c>
      <c r="AA62" s="87">
        <f t="shared" si="26"/>
        <v>983.24659959017345</v>
      </c>
      <c r="AB62" s="87">
        <f t="shared" si="26"/>
        <v>726.78772126716535</v>
      </c>
      <c r="AC62" s="87">
        <f t="shared" si="26"/>
        <v>155.56560059598755</v>
      </c>
      <c r="AD62" s="87">
        <f t="shared" si="26"/>
        <v>1.8628166091502799E-3</v>
      </c>
      <c r="AF62" s="87">
        <f t="shared" si="26"/>
        <v>940.60554251792553</v>
      </c>
      <c r="AG62" s="87">
        <f t="shared" si="26"/>
        <v>940.60554251792553</v>
      </c>
      <c r="AH62" s="87">
        <f t="shared" si="26"/>
        <v>121938434.54462428</v>
      </c>
      <c r="AI62" s="87">
        <f t="shared" si="26"/>
        <v>0</v>
      </c>
      <c r="AJ62" s="87">
        <f t="shared" si="26"/>
        <v>306.3524049927168</v>
      </c>
      <c r="AK62" s="87">
        <f t="shared" si="26"/>
        <v>64.971159143078623</v>
      </c>
      <c r="AM62" s="87">
        <f t="shared" si="26"/>
        <v>210.85608987553741</v>
      </c>
      <c r="AN62" s="87">
        <f t="shared" si="26"/>
        <v>0.20696800863572401</v>
      </c>
      <c r="AO62" s="87">
        <f t="shared" si="26"/>
        <v>4.0026222939144068E-2</v>
      </c>
      <c r="AP62" s="87">
        <f t="shared" si="26"/>
        <v>51275.558841438542</v>
      </c>
      <c r="AQ62" s="87">
        <f t="shared" si="26"/>
        <v>0</v>
      </c>
      <c r="AS62" s="87">
        <f t="shared" si="26"/>
        <v>9214.6055582256977</v>
      </c>
      <c r="AT62" s="87">
        <f t="shared" si="26"/>
        <v>1023.8453759650967</v>
      </c>
      <c r="AU62" s="87">
        <f t="shared" si="26"/>
        <v>10238.450934190803</v>
      </c>
      <c r="AV62" s="87">
        <f t="shared" si="26"/>
        <v>2.2050766836389442E-5</v>
      </c>
      <c r="AW62" s="87">
        <f t="shared" si="26"/>
        <v>635.90042352912258</v>
      </c>
      <c r="AX62" s="87">
        <f t="shared" si="26"/>
        <v>7.4232984676108975</v>
      </c>
      <c r="AY62" s="87">
        <f t="shared" si="26"/>
        <v>5772.1337814654589</v>
      </c>
      <c r="AZ62" s="87">
        <f t="shared" si="26"/>
        <v>8.165625378582531</v>
      </c>
      <c r="BA62" s="87">
        <f t="shared" si="26"/>
        <v>2713.9572001804663</v>
      </c>
      <c r="BB62" s="87">
        <f t="shared" si="26"/>
        <v>3327.498657109822</v>
      </c>
      <c r="BC62" s="87">
        <f t="shared" si="26"/>
        <v>2.4744336453270241</v>
      </c>
      <c r="BD62" s="87">
        <f t="shared" si="26"/>
        <v>0</v>
      </c>
      <c r="BE62" s="87">
        <f t="shared" si="26"/>
        <v>2136.9452795461725</v>
      </c>
      <c r="BF62" s="87">
        <f t="shared" si="26"/>
        <v>38687.070237739463</v>
      </c>
      <c r="BG62" s="87">
        <f t="shared" si="26"/>
        <v>26949.2494617511</v>
      </c>
      <c r="BH62" s="87">
        <f t="shared" si="26"/>
        <v>11737.820775988333</v>
      </c>
      <c r="BI62" s="87">
        <f t="shared" si="26"/>
        <v>23.652180376402779</v>
      </c>
      <c r="BJ62" s="87">
        <f t="shared" si="26"/>
        <v>0</v>
      </c>
      <c r="BK62" s="87">
        <f t="shared" si="26"/>
        <v>676.1148277486725</v>
      </c>
      <c r="BL62" s="87">
        <f t="shared" si="26"/>
        <v>165.78360442652001</v>
      </c>
      <c r="BM62" s="87">
        <f t="shared" si="26"/>
        <v>6924.0327268140372</v>
      </c>
      <c r="BN62" s="87">
        <f t="shared" si="26"/>
        <v>493.49715849621577</v>
      </c>
      <c r="BO62" s="87">
        <f t="shared" si="26"/>
        <v>90.313419826005415</v>
      </c>
      <c r="BP62" s="87">
        <f t="shared" si="26"/>
        <v>9893.0157564304773</v>
      </c>
      <c r="BQ62" s="87">
        <f t="shared" si="26"/>
        <v>223.1420735890463</v>
      </c>
      <c r="BR62" s="87">
        <f t="shared" si="26"/>
        <v>3.7116473678293769</v>
      </c>
      <c r="BS62" s="87">
        <f t="shared" si="26"/>
        <v>482.4162025170383</v>
      </c>
      <c r="BT62" s="87">
        <f t="shared" si="26"/>
        <v>0.24744341992383007</v>
      </c>
      <c r="BU62" s="87">
        <f t="shared" si="26"/>
        <v>3694.088009408405</v>
      </c>
      <c r="BV62" s="87">
        <f t="shared" si="26"/>
        <v>604.97222233328182</v>
      </c>
      <c r="BW62" s="87">
        <f t="shared" si="26"/>
        <v>0</v>
      </c>
      <c r="BX62" s="87">
        <f t="shared" si="26"/>
        <v>0.18950199781970309</v>
      </c>
      <c r="BY62" s="87">
        <f t="shared" si="26"/>
        <v>688.24215662317613</v>
      </c>
      <c r="CA62" s="87">
        <f t="shared" si="26"/>
        <v>2278.1886725568352</v>
      </c>
      <c r="CB62" s="87">
        <f t="shared" si="26"/>
        <v>17179.76972080522</v>
      </c>
      <c r="CC62" s="87">
        <f t="shared" si="26"/>
        <v>509.24064625231011</v>
      </c>
    </row>
    <row r="63" spans="1:94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181289.81757580009</v>
      </c>
      <c r="C63" s="25">
        <f t="shared" ref="C63:M63" si="27">+C3+C5+C8+C9+C11+C12+C14+C15+C16+C17+C18+C19+C20+C21+C22+C23+C24+C25+C26+C28+C30+C31+C33+C34+C35+C36+C37+C39+C40+C41+C42+C43+C44+C46+C47+C49+C50+C10</f>
        <v>44000.362724520004</v>
      </c>
      <c r="D63" s="25">
        <f t="shared" si="27"/>
        <v>7496.5707798300009</v>
      </c>
      <c r="E63" s="25">
        <f t="shared" si="27"/>
        <v>25996.313641449997</v>
      </c>
      <c r="F63" s="25">
        <f t="shared" si="27"/>
        <v>17429.805086430002</v>
      </c>
      <c r="G63" s="25">
        <f t="shared" si="27"/>
        <v>3082.7706313899994</v>
      </c>
      <c r="H63" s="25">
        <f t="shared" si="27"/>
        <v>11160.902592</v>
      </c>
      <c r="I63" s="76">
        <f t="shared" si="27"/>
        <v>2012.7914866399997</v>
      </c>
      <c r="J63" s="76">
        <f t="shared" si="27"/>
        <v>993.85051725999983</v>
      </c>
      <c r="K63" s="76">
        <f t="shared" si="27"/>
        <v>4697.4425708700001</v>
      </c>
      <c r="L63" s="76">
        <f t="shared" si="27"/>
        <v>530.72301791999985</v>
      </c>
      <c r="M63" s="76">
        <f t="shared" si="27"/>
        <v>493.44050131999978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K71"/>
  <sheetViews>
    <sheetView zoomScale="85" zoomScaleNormal="85"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T33" sqref="T33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14" width="10.28515625" style="27" customWidth="1"/>
    <col min="16" max="16" width="15.140625" bestFit="1" customWidth="1"/>
    <col min="17" max="17" width="5.7109375" style="27" bestFit="1" customWidth="1"/>
    <col min="18" max="18" width="9.85546875" style="27" bestFit="1" customWidth="1"/>
    <col min="19" max="19" width="6.7109375" style="25" bestFit="1" customWidth="1"/>
    <col min="20" max="20" width="14.5703125" style="25" bestFit="1" customWidth="1"/>
    <col min="21" max="21" width="5.7109375" style="25" bestFit="1" customWidth="1"/>
    <col min="22" max="22" width="6.7109375" style="25" bestFit="1" customWidth="1"/>
    <col min="23" max="23" width="13.42578125" style="25" bestFit="1" customWidth="1"/>
    <col min="24" max="24" width="6.7109375" style="25" bestFit="1" customWidth="1"/>
    <col min="25" max="25" width="10.28515625" style="25" bestFit="1" customWidth="1"/>
    <col min="26" max="26" width="6.7109375" style="25" bestFit="1" customWidth="1"/>
    <col min="27" max="27" width="5.7109375" style="25" bestFit="1" customWidth="1"/>
    <col min="28" max="28" width="6.7109375" style="25" bestFit="1" customWidth="1"/>
    <col min="29" max="29" width="7.7109375" style="25" bestFit="1" customWidth="1"/>
    <col min="30" max="30" width="6.7109375" style="25" bestFit="1" customWidth="1"/>
    <col min="31" max="31" width="15.42578125" style="25" bestFit="1" customWidth="1"/>
    <col min="32" max="33" width="6.7109375" style="25" bestFit="1" customWidth="1"/>
    <col min="34" max="34" width="5.7109375" style="25" bestFit="1" customWidth="1"/>
    <col min="35" max="35" width="5.7109375" style="87" customWidth="1"/>
    <col min="36" max="36" width="4.140625" style="25" bestFit="1" customWidth="1"/>
    <col min="37" max="37" width="6.5703125" style="25" bestFit="1" customWidth="1"/>
    <col min="38" max="38" width="6.140625" style="25" bestFit="1" customWidth="1"/>
    <col min="39" max="39" width="5.7109375" style="25" bestFit="1" customWidth="1"/>
    <col min="40" max="40" width="10" style="25" bestFit="1" customWidth="1"/>
    <col min="41" max="41" width="10" style="87" customWidth="1"/>
    <col min="42" max="42" width="9.28515625" style="25" bestFit="1" customWidth="1"/>
    <col min="43" max="43" width="7.7109375" style="25" bestFit="1" customWidth="1"/>
    <col min="44" max="44" width="9.28515625" style="25" bestFit="1" customWidth="1"/>
    <col min="45" max="45" width="6.7109375" style="25" bestFit="1" customWidth="1"/>
    <col min="46" max="46" width="4.28515625" style="25" bestFit="1" customWidth="1"/>
    <col min="47" max="47" width="7.7109375" style="25" bestFit="1" customWidth="1"/>
    <col min="48" max="48" width="4.5703125" style="25" bestFit="1" customWidth="1"/>
    <col min="49" max="49" width="4.140625" style="25" bestFit="1" customWidth="1"/>
    <col min="50" max="50" width="6.7109375" style="25" bestFit="1" customWidth="1"/>
    <col min="51" max="51" width="4.140625" style="25" bestFit="1" customWidth="1"/>
    <col min="52" max="52" width="3.28515625" style="25" bestFit="1" customWidth="1"/>
    <col min="53" max="54" width="7.7109375" style="25" bestFit="1" customWidth="1"/>
    <col min="55" max="55" width="5.7109375" style="25" bestFit="1" customWidth="1"/>
    <col min="56" max="56" width="5.140625" style="25" bestFit="1" customWidth="1"/>
    <col min="57" max="57" width="8.7109375" style="25" bestFit="1" customWidth="1"/>
    <col min="58" max="58" width="4.85546875" style="25" bestFit="1" customWidth="1"/>
    <col min="59" max="59" width="7.85546875" style="25" bestFit="1" customWidth="1"/>
    <col min="60" max="60" width="6" style="25" bestFit="1" customWidth="1"/>
    <col min="61" max="61" width="6.7109375" style="25" customWidth="1"/>
    <col min="62" max="62" width="6.7109375" style="25" bestFit="1" customWidth="1"/>
    <col min="63" max="63" width="3.85546875" style="25" bestFit="1" customWidth="1"/>
    <col min="64" max="64" width="5.5703125" style="25" bestFit="1" customWidth="1"/>
    <col min="65" max="65" width="3.85546875" style="25" bestFit="1" customWidth="1"/>
    <col min="66" max="66" width="5.7109375" style="25" bestFit="1" customWidth="1"/>
    <col min="67" max="67" width="8" style="25" bestFit="1" customWidth="1"/>
    <col min="68" max="68" width="5.28515625" style="25" bestFit="1" customWidth="1"/>
    <col min="69" max="69" width="7.7109375" style="25" bestFit="1" customWidth="1"/>
    <col min="70" max="70" width="6.7109375" style="25" bestFit="1" customWidth="1"/>
    <col min="71" max="71" width="9.28515625" style="25" bestFit="1" customWidth="1"/>
    <col min="72" max="73" width="7.7109375" style="25" customWidth="1"/>
    <col min="74" max="74" width="7.7109375" style="87" customWidth="1"/>
    <col min="75" max="75" width="9.140625" style="27"/>
    <col min="77" max="77" width="10.28515625" bestFit="1" customWidth="1"/>
  </cols>
  <sheetData>
    <row r="1" spans="1:89" x14ac:dyDescent="0.25">
      <c r="B1" s="27" t="s">
        <v>488</v>
      </c>
      <c r="P1" s="27" t="s">
        <v>490</v>
      </c>
    </row>
    <row r="2" spans="1:89" x14ac:dyDescent="0.25">
      <c r="A2" s="27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63</v>
      </c>
      <c r="J2" s="27" t="s">
        <v>64</v>
      </c>
      <c r="K2" s="27" t="s">
        <v>65</v>
      </c>
      <c r="L2" s="61" t="s">
        <v>311</v>
      </c>
      <c r="M2" s="61" t="s">
        <v>314</v>
      </c>
      <c r="N2" s="61" t="s">
        <v>321</v>
      </c>
      <c r="P2" s="27" t="s">
        <v>226</v>
      </c>
      <c r="Q2" s="27" t="s">
        <v>359</v>
      </c>
      <c r="R2" s="27" t="s">
        <v>178</v>
      </c>
      <c r="S2" s="27" t="s">
        <v>131</v>
      </c>
      <c r="T2" s="27" t="s">
        <v>132</v>
      </c>
      <c r="U2" s="27" t="s">
        <v>133</v>
      </c>
      <c r="V2" s="27" t="s">
        <v>360</v>
      </c>
      <c r="W2" s="27" t="s">
        <v>179</v>
      </c>
      <c r="X2" s="27" t="s">
        <v>134</v>
      </c>
      <c r="Y2" s="27" t="s">
        <v>59</v>
      </c>
      <c r="Z2" s="27" t="s">
        <v>136</v>
      </c>
      <c r="AA2" s="27" t="s">
        <v>137</v>
      </c>
      <c r="AB2" s="27" t="s">
        <v>361</v>
      </c>
      <c r="AC2" s="27" t="s">
        <v>138</v>
      </c>
      <c r="AD2" s="27" t="s">
        <v>139</v>
      </c>
      <c r="AE2" s="27" t="s">
        <v>140</v>
      </c>
      <c r="AF2" s="27" t="s">
        <v>141</v>
      </c>
      <c r="AG2" s="27" t="s">
        <v>142</v>
      </c>
      <c r="AH2" s="27" t="s">
        <v>143</v>
      </c>
      <c r="AI2" s="86" t="s">
        <v>459</v>
      </c>
      <c r="AJ2" s="27" t="s">
        <v>362</v>
      </c>
      <c r="AK2" s="27" t="s">
        <v>144</v>
      </c>
      <c r="AL2" s="27" t="s">
        <v>367</v>
      </c>
      <c r="AM2" s="27" t="s">
        <v>57</v>
      </c>
      <c r="AN2" s="27" t="s">
        <v>128</v>
      </c>
      <c r="AO2" s="86" t="s">
        <v>460</v>
      </c>
      <c r="AP2" s="27" t="s">
        <v>145</v>
      </c>
      <c r="AQ2" s="27" t="s">
        <v>146</v>
      </c>
      <c r="AR2" s="27" t="s">
        <v>60</v>
      </c>
      <c r="AS2" s="27" t="s">
        <v>148</v>
      </c>
      <c r="AT2" s="27" t="s">
        <v>149</v>
      </c>
      <c r="AU2" s="27" t="s">
        <v>150</v>
      </c>
      <c r="AV2" s="27" t="s">
        <v>151</v>
      </c>
      <c r="AW2" s="27" t="s">
        <v>152</v>
      </c>
      <c r="AX2" s="27" t="s">
        <v>153</v>
      </c>
      <c r="AY2" s="27" t="s">
        <v>154</v>
      </c>
      <c r="AZ2" s="27" t="s">
        <v>156</v>
      </c>
      <c r="BA2" s="27" t="s">
        <v>54</v>
      </c>
      <c r="BB2" s="27" t="s">
        <v>53</v>
      </c>
      <c r="BC2" s="27" t="s">
        <v>157</v>
      </c>
      <c r="BD2" s="27" t="s">
        <v>158</v>
      </c>
      <c r="BE2" s="27" t="s">
        <v>160</v>
      </c>
      <c r="BF2" s="27" t="s">
        <v>161</v>
      </c>
      <c r="BG2" s="27" t="s">
        <v>162</v>
      </c>
      <c r="BH2" s="27" t="s">
        <v>164</v>
      </c>
      <c r="BI2" s="27" t="s">
        <v>165</v>
      </c>
      <c r="BJ2" s="27" t="s">
        <v>363</v>
      </c>
      <c r="BK2" s="27" t="s">
        <v>166</v>
      </c>
      <c r="BL2" s="27" t="s">
        <v>167</v>
      </c>
      <c r="BM2" s="27" t="s">
        <v>168</v>
      </c>
      <c r="BN2" s="27" t="s">
        <v>61</v>
      </c>
      <c r="BO2" s="27" t="s">
        <v>368</v>
      </c>
      <c r="BP2" s="27" t="s">
        <v>169</v>
      </c>
      <c r="BQ2" s="27" t="s">
        <v>171</v>
      </c>
      <c r="BR2" s="27" t="s">
        <v>173</v>
      </c>
      <c r="BS2" s="27" t="s">
        <v>174</v>
      </c>
      <c r="BT2" s="27" t="s">
        <v>369</v>
      </c>
      <c r="BU2" s="27"/>
      <c r="BV2" s="86" t="s">
        <v>431</v>
      </c>
      <c r="BW2" s="27" t="s">
        <v>141</v>
      </c>
      <c r="BY2" s="27" t="s">
        <v>59</v>
      </c>
      <c r="BZ2" s="27" t="s">
        <v>57</v>
      </c>
      <c r="CA2" s="27" t="s">
        <v>60</v>
      </c>
      <c r="CB2" s="27" t="s">
        <v>54</v>
      </c>
      <c r="CC2" s="27" t="s">
        <v>53</v>
      </c>
      <c r="CD2" s="27" t="s">
        <v>61</v>
      </c>
      <c r="CE2" s="27" t="s">
        <v>62</v>
      </c>
      <c r="CF2" s="27" t="s">
        <v>63</v>
      </c>
      <c r="CG2" s="27" t="s">
        <v>64</v>
      </c>
      <c r="CH2" s="27" t="s">
        <v>65</v>
      </c>
      <c r="CI2" s="27" t="s">
        <v>311</v>
      </c>
      <c r="CJ2" s="27" t="s">
        <v>314</v>
      </c>
      <c r="CK2" s="27" t="s">
        <v>321</v>
      </c>
    </row>
    <row r="3" spans="1:89" x14ac:dyDescent="0.25">
      <c r="A3" s="27" t="s">
        <v>0</v>
      </c>
      <c r="B3" s="25">
        <v>188033.62966999999</v>
      </c>
      <c r="C3" s="25">
        <v>34.038162323000002</v>
      </c>
      <c r="D3" s="25">
        <v>8882.2096332000001</v>
      </c>
      <c r="E3" s="25">
        <v>802.00865288</v>
      </c>
      <c r="F3" s="25">
        <v>749.48594542000001</v>
      </c>
      <c r="G3" s="25">
        <v>15.748039264000001</v>
      </c>
      <c r="H3" s="25">
        <v>14321.955983</v>
      </c>
      <c r="I3" s="25">
        <v>83.534450858</v>
      </c>
      <c r="J3" s="25">
        <v>440.98595425000002</v>
      </c>
      <c r="K3" s="25">
        <v>193.71235372999999</v>
      </c>
      <c r="L3" s="61">
        <v>9.3731173152</v>
      </c>
      <c r="M3" s="61">
        <v>69.656513989999993</v>
      </c>
      <c r="N3" s="61">
        <v>18.961273117000001</v>
      </c>
      <c r="O3" s="25"/>
      <c r="P3" s="27" t="s">
        <v>0</v>
      </c>
      <c r="Q3" s="25">
        <v>13.8025744054078</v>
      </c>
      <c r="R3" s="25">
        <v>9.3706870704676799</v>
      </c>
      <c r="S3" s="25">
        <v>83.906938776877894</v>
      </c>
      <c r="T3" s="25">
        <v>83.906938776877894</v>
      </c>
      <c r="U3" s="25">
        <v>27.870288717372901</v>
      </c>
      <c r="V3" s="25">
        <v>445.71151732397402</v>
      </c>
      <c r="W3" s="25">
        <v>70.329640957545905</v>
      </c>
      <c r="X3" s="25">
        <v>1049.22211765728</v>
      </c>
      <c r="Y3" s="25">
        <v>188224.92328951601</v>
      </c>
      <c r="Z3" s="25">
        <v>672.29848843164405</v>
      </c>
      <c r="AA3" s="25">
        <v>73.435816531790195</v>
      </c>
      <c r="AB3" s="25">
        <v>803.51421441390198</v>
      </c>
      <c r="AC3" s="25">
        <v>1168.94812181304</v>
      </c>
      <c r="AD3" s="25">
        <v>194.19474441512301</v>
      </c>
      <c r="AE3" s="25">
        <v>194.19474441512301</v>
      </c>
      <c r="AF3" s="25">
        <v>71.252191103247995</v>
      </c>
      <c r="AG3" s="25">
        <v>524.62836207300495</v>
      </c>
      <c r="AH3" s="25">
        <v>22.2194172707222</v>
      </c>
      <c r="AI3" s="87">
        <v>54.1462648028009</v>
      </c>
      <c r="AJ3" s="25">
        <v>1.48358247518113</v>
      </c>
      <c r="AK3" s="25">
        <v>18.029306046582299</v>
      </c>
      <c r="AL3" s="25">
        <v>19.067127476848398</v>
      </c>
      <c r="AM3" s="25">
        <v>33.892476750717798</v>
      </c>
      <c r="AN3" s="25">
        <v>0</v>
      </c>
      <c r="AO3" s="87">
        <v>14543.233731488001</v>
      </c>
      <c r="AP3" s="25">
        <v>8015.8722963452801</v>
      </c>
      <c r="AQ3" s="25">
        <v>819.39980940381497</v>
      </c>
      <c r="AR3" s="25">
        <v>8906.5242968523398</v>
      </c>
      <c r="AS3" s="25">
        <v>437.79581417428602</v>
      </c>
      <c r="AT3" s="25">
        <v>0.34707425365278299</v>
      </c>
      <c r="AU3" s="25">
        <v>5984.7203895140401</v>
      </c>
      <c r="AV3" s="25">
        <v>0.34281369941081402</v>
      </c>
      <c r="AW3" s="25">
        <v>3.3574121662064499E-2</v>
      </c>
      <c r="AX3" s="25">
        <v>205.489527659738</v>
      </c>
      <c r="AY3" s="25">
        <v>0.199447245600401</v>
      </c>
      <c r="AZ3" s="25">
        <v>6.5689915265353801E-3</v>
      </c>
      <c r="BA3" s="25">
        <v>795.88361730226404</v>
      </c>
      <c r="BB3" s="25">
        <v>743.72446952204302</v>
      </c>
      <c r="BC3" s="25">
        <v>52.159147780221197</v>
      </c>
      <c r="BD3" s="25">
        <v>1.1887995370293801E-3</v>
      </c>
      <c r="BE3" s="25">
        <v>170.22742884858101</v>
      </c>
      <c r="BF3" s="25">
        <v>8.5459140638348297E-3</v>
      </c>
      <c r="BG3" s="25">
        <v>74.406526122014697</v>
      </c>
      <c r="BH3" s="25">
        <v>0.56427220555895397</v>
      </c>
      <c r="BI3" s="25">
        <v>289.74971258343101</v>
      </c>
      <c r="BJ3" s="25">
        <v>75.722187321344094</v>
      </c>
      <c r="BK3" s="25">
        <v>0.82990559973985401</v>
      </c>
      <c r="BL3" s="25">
        <v>1.51709300109679</v>
      </c>
      <c r="BM3" s="25">
        <v>7.9047642873283799E-4</v>
      </c>
      <c r="BN3" s="25">
        <v>15.715734171089601</v>
      </c>
      <c r="BO3" s="25">
        <v>3480.10851248269</v>
      </c>
      <c r="BP3" s="25">
        <v>0</v>
      </c>
      <c r="BQ3" s="25">
        <v>1739.4868798841101</v>
      </c>
      <c r="BR3" s="25">
        <v>330.043303545296</v>
      </c>
      <c r="BS3" s="25">
        <v>14451.1614658531</v>
      </c>
      <c r="BT3" s="25">
        <v>2056.41000415904</v>
      </c>
      <c r="BU3" s="27"/>
      <c r="BV3" s="87">
        <f t="shared" ref="BV3:BV34" si="0">Q3+S3+U3+V3+Z3+AB3+AC3+AD3+AG3+AH3+AJ3+AK3+AL3+AS3+AU3+BJ3+BQ3+BT3</f>
        <v>14289.809958692502</v>
      </c>
      <c r="BW3" s="34">
        <f t="shared" ref="BW3:BW34" si="1">AF3/(AF3+AP3+AQ3+1E-50)</f>
        <v>7.9999996326770521E-3</v>
      </c>
      <c r="BY3" s="22">
        <f t="shared" ref="BY3:BY34" si="2">+(Y3-B3)/B3</f>
        <v>1.0173372702092487E-3</v>
      </c>
      <c r="BZ3" s="22">
        <f t="shared" ref="BZ3:BZ34" si="3">+(AM3-C3)/C3</f>
        <v>-4.2800657362093431E-3</v>
      </c>
      <c r="CA3" s="22">
        <f t="shared" ref="CA3:CA34" si="4">+(AR3-D3)/D3</f>
        <v>2.7374566303249781E-3</v>
      </c>
      <c r="CB3" s="22">
        <f t="shared" ref="CB3:CB34" si="5">+(BA3-E3)/E3</f>
        <v>-7.6371190706497425E-3</v>
      </c>
      <c r="CC3" s="22">
        <f t="shared" ref="CC3:CC34" si="6">+(BB3-F3)/F3</f>
        <v>-7.6872367429496559E-3</v>
      </c>
      <c r="CD3" s="22">
        <f t="shared" ref="CD3:CD34" si="7">+(BN3-G3)/G3</f>
        <v>-2.0513723879422687E-3</v>
      </c>
      <c r="CE3" s="22">
        <f t="shared" ref="CE3:CE34" si="8">+(BS3-H3)/H3</f>
        <v>9.0214969942978059E-3</v>
      </c>
      <c r="CF3" s="22">
        <f t="shared" ref="CF3:CF34" si="9">+(T3-I3)/I3</f>
        <v>4.4590934046012404E-3</v>
      </c>
      <c r="CG3" s="22">
        <f t="shared" ref="CG3:CG34" si="10">+(V3-J3)/J3</f>
        <v>1.0715903825125063E-2</v>
      </c>
      <c r="CH3" s="22">
        <f t="shared" ref="CH3:CH34" si="11">+(AD3-K3)/K3</f>
        <v>2.4902422371852824E-3</v>
      </c>
      <c r="CI3" s="22">
        <f t="shared" ref="CI3:CI34" si="12">+(R3-L3)/L3</f>
        <v>-2.5927817294883217E-4</v>
      </c>
      <c r="CJ3" s="22">
        <f t="shared" ref="CJ3:CJ34" si="13">+(W3-M3)/M3</f>
        <v>9.663517867726585E-3</v>
      </c>
      <c r="CK3" s="22">
        <f t="shared" ref="CK3:CK34" si="14">+(AL3-N3)/N3</f>
        <v>5.5826609951360254E-3</v>
      </c>
    </row>
    <row r="4" spans="1:89" x14ac:dyDescent="0.25">
      <c r="A4" s="27" t="s">
        <v>2</v>
      </c>
      <c r="B4" s="25">
        <v>206834.11947000001</v>
      </c>
      <c r="C4" s="25">
        <v>45.430084596999997</v>
      </c>
      <c r="D4" s="25">
        <v>10153.360196</v>
      </c>
      <c r="E4" s="25">
        <v>939.57373023000002</v>
      </c>
      <c r="F4" s="25">
        <v>880.36009087000002</v>
      </c>
      <c r="G4" s="25">
        <v>17.317796367</v>
      </c>
      <c r="H4" s="25">
        <v>13946.849106</v>
      </c>
      <c r="I4" s="25">
        <v>87.697026923999999</v>
      </c>
      <c r="J4" s="25">
        <v>417.51984242999998</v>
      </c>
      <c r="K4" s="25">
        <v>211.87632617</v>
      </c>
      <c r="L4" s="61">
        <v>11.071619403</v>
      </c>
      <c r="M4" s="61">
        <v>62.662763878</v>
      </c>
      <c r="N4" s="61">
        <v>18.623314218000001</v>
      </c>
      <c r="O4" s="25"/>
      <c r="P4" s="27" t="s">
        <v>2</v>
      </c>
      <c r="Q4" s="25">
        <v>12.8804808797149</v>
      </c>
      <c r="R4" s="25">
        <v>10.9734344254764</v>
      </c>
      <c r="S4" s="25">
        <v>87.261775019979595</v>
      </c>
      <c r="T4" s="25">
        <v>87.261775019979595</v>
      </c>
      <c r="U4" s="25">
        <v>32.705562606855302</v>
      </c>
      <c r="V4" s="25">
        <v>418.629029935532</v>
      </c>
      <c r="W4" s="25">
        <v>62.739967294948201</v>
      </c>
      <c r="X4" s="25">
        <v>984.46854235004901</v>
      </c>
      <c r="Y4" s="25">
        <v>206076.29015470899</v>
      </c>
      <c r="Z4" s="25">
        <v>616.54756766688899</v>
      </c>
      <c r="AA4" s="25">
        <v>72.367960490332095</v>
      </c>
      <c r="AB4" s="25">
        <v>711.50125136639804</v>
      </c>
      <c r="AC4" s="25">
        <v>1115.88893228865</v>
      </c>
      <c r="AD4" s="25">
        <v>210.42451620417</v>
      </c>
      <c r="AE4" s="25">
        <v>210.42451620417</v>
      </c>
      <c r="AF4" s="25">
        <v>80.5235201554257</v>
      </c>
      <c r="AG4" s="25">
        <v>489.98623476925297</v>
      </c>
      <c r="AH4" s="25">
        <v>19.758338381076602</v>
      </c>
      <c r="AI4" s="87">
        <v>54.4213036830959</v>
      </c>
      <c r="AJ4" s="25">
        <v>1.70707456940998</v>
      </c>
      <c r="AK4" s="25">
        <v>15.30708807039</v>
      </c>
      <c r="AL4" s="25">
        <v>18.612066995222602</v>
      </c>
      <c r="AM4" s="25">
        <v>44.892452561605303</v>
      </c>
      <c r="AN4" s="25">
        <v>0</v>
      </c>
      <c r="AO4" s="87">
        <v>14055.6993741078</v>
      </c>
      <c r="AP4" s="25">
        <v>9058.8994108147799</v>
      </c>
      <c r="AQ4" s="25">
        <v>926.02575108274505</v>
      </c>
      <c r="AR4" s="25">
        <v>10065.4486820529</v>
      </c>
      <c r="AS4" s="25">
        <v>400.777390204423</v>
      </c>
      <c r="AT4" s="25">
        <v>0.42711958835298203</v>
      </c>
      <c r="AU4" s="25">
        <v>5868.6131015281298</v>
      </c>
      <c r="AV4" s="25">
        <v>0.41851130331740499</v>
      </c>
      <c r="AW4" s="25">
        <v>4.7529761900825002E-2</v>
      </c>
      <c r="AX4" s="25">
        <v>266.82284055622603</v>
      </c>
      <c r="AY4" s="25">
        <v>0.24780512431312199</v>
      </c>
      <c r="AZ4" s="25">
        <v>9.3627388878784398E-3</v>
      </c>
      <c r="BA4" s="25">
        <v>930.29864590449199</v>
      </c>
      <c r="BB4" s="25">
        <v>871.58379834969298</v>
      </c>
      <c r="BC4" s="25">
        <v>58.714847554798602</v>
      </c>
      <c r="BD4" s="25">
        <v>1.9008376009303401E-3</v>
      </c>
      <c r="BE4" s="25">
        <v>188.874569145213</v>
      </c>
      <c r="BF4" s="25">
        <v>1.3664675691286699E-2</v>
      </c>
      <c r="BG4" s="25">
        <v>84.134296258205296</v>
      </c>
      <c r="BH4" s="25">
        <v>0.67675380071319502</v>
      </c>
      <c r="BI4" s="25">
        <v>326.86663818295</v>
      </c>
      <c r="BJ4" s="25">
        <v>89.583678207984505</v>
      </c>
      <c r="BK4" s="25">
        <v>0.93306154301493105</v>
      </c>
      <c r="BL4" s="25">
        <v>2.10860096606535</v>
      </c>
      <c r="BM4" s="25">
        <v>1.14386723909676E-3</v>
      </c>
      <c r="BN4" s="25">
        <v>17.131724088030499</v>
      </c>
      <c r="BO4" s="25">
        <v>3440.44844426489</v>
      </c>
      <c r="BP4" s="25">
        <v>0</v>
      </c>
      <c r="BQ4" s="25">
        <v>1691.4039845320699</v>
      </c>
      <c r="BR4" s="25">
        <v>328.77486364428597</v>
      </c>
      <c r="BS4" s="25">
        <v>13978.771617586201</v>
      </c>
      <c r="BT4" s="25">
        <v>2006.21040388857</v>
      </c>
      <c r="BU4" s="27"/>
      <c r="BV4" s="87">
        <f t="shared" si="0"/>
        <v>13807.798477114717</v>
      </c>
      <c r="BW4" s="34">
        <f t="shared" si="1"/>
        <v>7.9999931149618772E-3</v>
      </c>
      <c r="BY4" s="22">
        <f t="shared" si="2"/>
        <v>-3.6639473082724998E-3</v>
      </c>
      <c r="BZ4" s="22">
        <f t="shared" si="3"/>
        <v>-1.1834273261075912E-2</v>
      </c>
      <c r="CA4" s="22">
        <f t="shared" si="4"/>
        <v>-8.658366516114839E-3</v>
      </c>
      <c r="CB4" s="22">
        <f t="shared" si="5"/>
        <v>-9.8715875370819148E-3</v>
      </c>
      <c r="CC4" s="22">
        <f t="shared" si="6"/>
        <v>-9.9689804334883291E-3</v>
      </c>
      <c r="CD4" s="22">
        <f t="shared" si="7"/>
        <v>-1.0744570211258049E-2</v>
      </c>
      <c r="CE4" s="22">
        <f t="shared" si="8"/>
        <v>2.2888690731204448E-3</v>
      </c>
      <c r="CF4" s="22">
        <f t="shared" si="9"/>
        <v>-4.9631318105869474E-3</v>
      </c>
      <c r="CG4" s="22">
        <f t="shared" si="10"/>
        <v>2.6566102800682652E-3</v>
      </c>
      <c r="CH4" s="22">
        <f t="shared" si="11"/>
        <v>-6.8521575396069869E-3</v>
      </c>
      <c r="CI4" s="22">
        <f t="shared" si="12"/>
        <v>-8.8681676952330184E-3</v>
      </c>
      <c r="CJ4" s="22">
        <f t="shared" si="13"/>
        <v>1.232046149424734E-3</v>
      </c>
      <c r="CK4" s="22">
        <f t="shared" si="14"/>
        <v>-6.0393239601404659E-4</v>
      </c>
    </row>
    <row r="5" spans="1:89" x14ac:dyDescent="0.25">
      <c r="A5" s="27" t="s">
        <v>3</v>
      </c>
      <c r="B5" s="25">
        <v>125236.4369</v>
      </c>
      <c r="C5" s="25">
        <v>22.060447938999999</v>
      </c>
      <c r="D5" s="25">
        <v>7016.1865367999999</v>
      </c>
      <c r="E5" s="25">
        <v>619.30404793000002</v>
      </c>
      <c r="F5" s="25">
        <v>582.18929488000003</v>
      </c>
      <c r="G5" s="25">
        <v>11.141412376</v>
      </c>
      <c r="H5" s="25">
        <v>9844.0447932999996</v>
      </c>
      <c r="I5" s="25">
        <v>63.123896399000003</v>
      </c>
      <c r="J5" s="25">
        <v>295.02621476000002</v>
      </c>
      <c r="K5" s="25">
        <v>152.86964760000001</v>
      </c>
      <c r="L5" s="61">
        <v>7.8774165689000002</v>
      </c>
      <c r="M5" s="61">
        <v>47.08975796</v>
      </c>
      <c r="N5" s="61">
        <v>13.703129118</v>
      </c>
      <c r="O5" s="25"/>
      <c r="P5" s="27" t="s">
        <v>3</v>
      </c>
      <c r="Q5" s="25">
        <v>9.5368253364405309</v>
      </c>
      <c r="R5" s="25">
        <v>7.8628419165794803</v>
      </c>
      <c r="S5" s="25">
        <v>63.305906866406502</v>
      </c>
      <c r="T5" s="25">
        <v>63.305906866406502</v>
      </c>
      <c r="U5" s="25">
        <v>22.926252669703501</v>
      </c>
      <c r="V5" s="25">
        <v>297.86585727825599</v>
      </c>
      <c r="W5" s="25">
        <v>47.520687339996698</v>
      </c>
      <c r="X5" s="25">
        <v>750.89412947268897</v>
      </c>
      <c r="Y5" s="25">
        <v>125384.52358890401</v>
      </c>
      <c r="Z5" s="25">
        <v>462.92196774723101</v>
      </c>
      <c r="AA5" s="25">
        <v>54.7397380729304</v>
      </c>
      <c r="AB5" s="25">
        <v>539.64753740064805</v>
      </c>
      <c r="AC5" s="25">
        <v>778.19107730931205</v>
      </c>
      <c r="AD5" s="25">
        <v>152.924384146374</v>
      </c>
      <c r="AE5" s="25">
        <v>152.924384146374</v>
      </c>
      <c r="AF5" s="25">
        <v>56.087879598758803</v>
      </c>
      <c r="AG5" s="25">
        <v>340.48951593952398</v>
      </c>
      <c r="AH5" s="25">
        <v>14.9131323095207</v>
      </c>
      <c r="AI5" s="87">
        <v>39.303543322951001</v>
      </c>
      <c r="AJ5" s="25">
        <v>1.2049497770542901</v>
      </c>
      <c r="AK5" s="25">
        <v>11.8542372232153</v>
      </c>
      <c r="AL5" s="25">
        <v>13.786737294848701</v>
      </c>
      <c r="AM5" s="25">
        <v>21.990702087776999</v>
      </c>
      <c r="AN5" s="25">
        <v>0</v>
      </c>
      <c r="AO5" s="87">
        <v>9993.1806547727301</v>
      </c>
      <c r="AP5" s="25">
        <v>6309.8850795152002</v>
      </c>
      <c r="AQ5" s="25">
        <v>645.01086904655597</v>
      </c>
      <c r="AR5" s="25">
        <v>7010.9838281605198</v>
      </c>
      <c r="AS5" s="25">
        <v>294.22570470449699</v>
      </c>
      <c r="AT5" s="25">
        <v>0.37445165399560099</v>
      </c>
      <c r="AU5" s="25">
        <v>4117.0602747823104</v>
      </c>
      <c r="AV5" s="25">
        <v>0.30027070983316501</v>
      </c>
      <c r="AW5" s="25">
        <v>3.5632757254584202E-2</v>
      </c>
      <c r="AX5" s="25">
        <v>193.12888274166801</v>
      </c>
      <c r="AY5" s="25">
        <v>0.189815151595319</v>
      </c>
      <c r="AZ5" s="25">
        <v>6.8028185022900502E-3</v>
      </c>
      <c r="BA5" s="25">
        <v>615.41044548398395</v>
      </c>
      <c r="BB5" s="25">
        <v>578.47425037604</v>
      </c>
      <c r="BC5" s="25">
        <v>36.936195107943703</v>
      </c>
      <c r="BD5" s="25">
        <v>6.8051110457073203E-4</v>
      </c>
      <c r="BE5" s="25">
        <v>121.337251630042</v>
      </c>
      <c r="BF5" s="25">
        <v>4.8920055821028699E-3</v>
      </c>
      <c r="BG5" s="25">
        <v>53.856853376102997</v>
      </c>
      <c r="BH5" s="25">
        <v>0.45141310206848601</v>
      </c>
      <c r="BI5" s="25">
        <v>206.89960456797601</v>
      </c>
      <c r="BJ5" s="25">
        <v>76.113820361435401</v>
      </c>
      <c r="BK5" s="25">
        <v>0.629427835777707</v>
      </c>
      <c r="BL5" s="25">
        <v>1.2574987572545799</v>
      </c>
      <c r="BM5" s="25">
        <v>7.7275728170108596E-4</v>
      </c>
      <c r="BN5" s="25">
        <v>11.112496493218</v>
      </c>
      <c r="BO5" s="25">
        <v>2369.2426994768798</v>
      </c>
      <c r="BP5" s="25">
        <v>0</v>
      </c>
      <c r="BQ5" s="25">
        <v>1178.25650042243</v>
      </c>
      <c r="BR5" s="25">
        <v>232.64665593597701</v>
      </c>
      <c r="BS5" s="25">
        <v>9927.7016609622005</v>
      </c>
      <c r="BT5" s="25">
        <v>1435.04174754518</v>
      </c>
      <c r="BU5" s="27"/>
      <c r="BV5" s="87">
        <f t="shared" si="0"/>
        <v>9810.2664291143883</v>
      </c>
      <c r="BW5" s="34">
        <f t="shared" si="1"/>
        <v>8.0000012799166138E-3</v>
      </c>
      <c r="BY5" s="22">
        <f t="shared" si="2"/>
        <v>1.1824568996820796E-3</v>
      </c>
      <c r="BZ5" s="22">
        <f t="shared" si="3"/>
        <v>-3.1615791037361085E-3</v>
      </c>
      <c r="CA5" s="22">
        <f t="shared" si="4"/>
        <v>-7.415294066358978E-4</v>
      </c>
      <c r="CB5" s="22">
        <f t="shared" si="5"/>
        <v>-6.2870611923663208E-3</v>
      </c>
      <c r="CC5" s="22">
        <f t="shared" si="6"/>
        <v>-6.3811625130032138E-3</v>
      </c>
      <c r="CD5" s="22">
        <f t="shared" si="7"/>
        <v>-2.5953516310273559E-3</v>
      </c>
      <c r="CE5" s="22">
        <f t="shared" si="8"/>
        <v>8.4982209466518323E-3</v>
      </c>
      <c r="CF5" s="22">
        <f t="shared" si="9"/>
        <v>2.8833845467337573E-3</v>
      </c>
      <c r="CG5" s="22">
        <f t="shared" si="10"/>
        <v>9.6250515248822322E-3</v>
      </c>
      <c r="CH5" s="22">
        <f t="shared" si="11"/>
        <v>3.5806026397870722E-4</v>
      </c>
      <c r="CI5" s="22">
        <f t="shared" si="12"/>
        <v>-1.8501817433472494E-3</v>
      </c>
      <c r="CJ5" s="22">
        <f t="shared" si="13"/>
        <v>9.1512337006010389E-3</v>
      </c>
      <c r="CK5" s="22">
        <f t="shared" si="14"/>
        <v>6.1013930561944311E-3</v>
      </c>
    </row>
    <row r="6" spans="1:89" x14ac:dyDescent="0.25">
      <c r="A6" s="27" t="s">
        <v>4</v>
      </c>
      <c r="B6" s="25">
        <v>668983.73213999998</v>
      </c>
      <c r="C6" s="25">
        <v>88.491642858999995</v>
      </c>
      <c r="D6" s="25">
        <v>48173.012857000002</v>
      </c>
      <c r="E6" s="25">
        <v>3856.9862856999998</v>
      </c>
      <c r="F6" s="25">
        <v>3139.2502856999999</v>
      </c>
      <c r="G6" s="25">
        <v>75.336000002000006</v>
      </c>
      <c r="H6" s="25">
        <v>58560.464429</v>
      </c>
      <c r="I6" s="25">
        <v>651.73756423999998</v>
      </c>
      <c r="J6" s="25">
        <v>1848.197007</v>
      </c>
      <c r="K6" s="25">
        <v>1602.8542437999999</v>
      </c>
      <c r="L6" s="61">
        <v>101.65807305</v>
      </c>
      <c r="M6" s="61">
        <v>285.18916051999997</v>
      </c>
      <c r="N6" s="61">
        <v>90.337189631000001</v>
      </c>
      <c r="O6" s="25"/>
      <c r="P6" s="27" t="s">
        <v>4</v>
      </c>
      <c r="Q6" s="25">
        <v>72.194302148879103</v>
      </c>
      <c r="R6" s="25">
        <v>100.664212388205</v>
      </c>
      <c r="S6" s="25">
        <v>647.84156526070001</v>
      </c>
      <c r="T6" s="25">
        <v>647.84156526070001</v>
      </c>
      <c r="U6" s="25">
        <v>302.506152163693</v>
      </c>
      <c r="V6" s="25">
        <v>1859.6330660108499</v>
      </c>
      <c r="W6" s="25">
        <v>287.13647026514099</v>
      </c>
      <c r="X6" s="25">
        <v>3987.2319462319201</v>
      </c>
      <c r="Y6" s="25">
        <v>667015.78287912498</v>
      </c>
      <c r="Z6" s="25">
        <v>3298.9915031798901</v>
      </c>
      <c r="AA6" s="25">
        <v>275.27369720648801</v>
      </c>
      <c r="AB6" s="25">
        <v>3270.8360754955302</v>
      </c>
      <c r="AC6" s="25">
        <v>4404.8860040272602</v>
      </c>
      <c r="AD6" s="25">
        <v>1591.1771840691899</v>
      </c>
      <c r="AE6" s="25">
        <v>1591.1771840691899</v>
      </c>
      <c r="AF6" s="25">
        <v>382.98608864123599</v>
      </c>
      <c r="AG6" s="25">
        <v>1961.4201951329501</v>
      </c>
      <c r="AH6" s="25">
        <v>89.407978374671202</v>
      </c>
      <c r="AI6" s="87">
        <v>271.397851321654</v>
      </c>
      <c r="AJ6" s="25">
        <v>16.4221899167243</v>
      </c>
      <c r="AK6" s="25">
        <v>70.878829455112594</v>
      </c>
      <c r="AL6" s="25">
        <v>90.276932626095302</v>
      </c>
      <c r="AM6" s="25">
        <v>87.793439250428406</v>
      </c>
      <c r="AN6" s="25">
        <v>0</v>
      </c>
      <c r="AO6" s="87">
        <v>59175.843818956397</v>
      </c>
      <c r="AP6" s="25">
        <v>43085.890780072397</v>
      </c>
      <c r="AQ6" s="25">
        <v>4404.3455055936702</v>
      </c>
      <c r="AR6" s="25">
        <v>47873.222374307297</v>
      </c>
      <c r="AS6" s="25">
        <v>1814.18848771534</v>
      </c>
      <c r="AT6" s="25">
        <v>0.79452731151143197</v>
      </c>
      <c r="AU6" s="25">
        <v>23606.193590675699</v>
      </c>
      <c r="AV6" s="25">
        <v>1.4489262357732899</v>
      </c>
      <c r="AW6" s="25">
        <v>0.23428513120917999</v>
      </c>
      <c r="AX6" s="25">
        <v>1137.2044418723799</v>
      </c>
      <c r="AY6" s="25">
        <v>0.75147754359915497</v>
      </c>
      <c r="AZ6" s="25">
        <v>4.6129332668639798E-2</v>
      </c>
      <c r="BA6" s="25">
        <v>3853.5057169574602</v>
      </c>
      <c r="BB6" s="25">
        <v>3133.8407613309901</v>
      </c>
      <c r="BC6" s="25">
        <v>719.66495562647003</v>
      </c>
      <c r="BD6" s="25">
        <v>9.2937699726075695E-3</v>
      </c>
      <c r="BE6" s="25">
        <v>580.66100449191697</v>
      </c>
      <c r="BF6" s="25">
        <v>6.6810508445355604E-2</v>
      </c>
      <c r="BG6" s="25">
        <v>283.21616078087698</v>
      </c>
      <c r="BH6" s="25">
        <v>2.6253155261605898</v>
      </c>
      <c r="BI6" s="25">
        <v>1115.16211950153</v>
      </c>
      <c r="BJ6" s="25">
        <v>81.647353282280406</v>
      </c>
      <c r="BK6" s="25">
        <v>2.7034960349873498</v>
      </c>
      <c r="BL6" s="25">
        <v>8.9111435859278991</v>
      </c>
      <c r="BM6" s="25">
        <v>5.6297040286159899E-3</v>
      </c>
      <c r="BN6" s="25">
        <v>74.634814852538298</v>
      </c>
      <c r="BO6" s="25">
        <v>13339.688473906201</v>
      </c>
      <c r="BP6" s="25">
        <v>0</v>
      </c>
      <c r="BQ6" s="25">
        <v>6783.2110384395701</v>
      </c>
      <c r="BR6" s="25">
        <v>1278.58575831042</v>
      </c>
      <c r="BS6" s="25">
        <v>58818.244148878097</v>
      </c>
      <c r="BT6" s="25">
        <v>8206.4750524631709</v>
      </c>
      <c r="BU6" s="27"/>
      <c r="BV6" s="87">
        <f t="shared" si="0"/>
        <v>58168.187500437605</v>
      </c>
      <c r="BW6" s="34">
        <f t="shared" si="1"/>
        <v>8.0000064680579713E-3</v>
      </c>
      <c r="BY6" s="22">
        <f t="shared" si="2"/>
        <v>-2.9416997250138852E-3</v>
      </c>
      <c r="BZ6" s="22">
        <f t="shared" si="3"/>
        <v>-7.8900513767620559E-3</v>
      </c>
      <c r="CA6" s="22">
        <f t="shared" si="4"/>
        <v>-6.2232039250404037E-3</v>
      </c>
      <c r="CB6" s="22">
        <f t="shared" si="5"/>
        <v>-9.0240630500658706E-4</v>
      </c>
      <c r="CC6" s="22">
        <f t="shared" si="6"/>
        <v>-1.723189894622771E-3</v>
      </c>
      <c r="CD6" s="22">
        <f t="shared" si="7"/>
        <v>-9.3074380036515438E-3</v>
      </c>
      <c r="CE6" s="22">
        <f t="shared" si="8"/>
        <v>4.4019411797977638E-3</v>
      </c>
      <c r="CF6" s="22">
        <f t="shared" si="9"/>
        <v>-5.9778647005611103E-3</v>
      </c>
      <c r="CG6" s="22">
        <f t="shared" si="10"/>
        <v>6.1876839793247925E-3</v>
      </c>
      <c r="CH6" s="22">
        <f t="shared" si="11"/>
        <v>-7.2851663062802165E-3</v>
      </c>
      <c r="CI6" s="22">
        <f t="shared" si="12"/>
        <v>-9.7765050229328271E-3</v>
      </c>
      <c r="CJ6" s="22">
        <f t="shared" si="13"/>
        <v>6.8281337957949847E-3</v>
      </c>
      <c r="CK6" s="22">
        <f t="shared" si="14"/>
        <v>-6.6702323982880632E-4</v>
      </c>
    </row>
    <row r="7" spans="1:89" x14ac:dyDescent="0.25">
      <c r="A7" s="27" t="s">
        <v>5</v>
      </c>
      <c r="B7" s="25">
        <v>282959.56053999998</v>
      </c>
      <c r="C7" s="25">
        <v>36.529704199999998</v>
      </c>
      <c r="D7" s="25">
        <v>8338.8657189999994</v>
      </c>
      <c r="E7" s="25">
        <v>1296.3539929000001</v>
      </c>
      <c r="F7" s="25">
        <v>1203.9530058</v>
      </c>
      <c r="G7" s="25">
        <v>16.361399746</v>
      </c>
      <c r="H7" s="25">
        <v>19027.495720999999</v>
      </c>
      <c r="I7" s="25">
        <v>104.39765418</v>
      </c>
      <c r="J7" s="25">
        <v>523.67329114999995</v>
      </c>
      <c r="K7" s="25">
        <v>227.47157003000001</v>
      </c>
      <c r="L7" s="61">
        <v>11.612202661</v>
      </c>
      <c r="M7" s="61">
        <v>92.620572562000007</v>
      </c>
      <c r="N7" s="61">
        <v>29.977151231000001</v>
      </c>
      <c r="O7" s="25"/>
      <c r="P7" s="27" t="s">
        <v>5</v>
      </c>
      <c r="Q7" s="25">
        <v>17.508971732039502</v>
      </c>
      <c r="R7" s="25">
        <v>11.519128079530899</v>
      </c>
      <c r="S7" s="25">
        <v>103.679249957614</v>
      </c>
      <c r="T7" s="25">
        <v>103.679249957614</v>
      </c>
      <c r="U7" s="25">
        <v>30.967337468245098</v>
      </c>
      <c r="V7" s="25">
        <v>521.05355757876305</v>
      </c>
      <c r="W7" s="25">
        <v>92.096427057007304</v>
      </c>
      <c r="X7" s="25">
        <v>1285.3914480872199</v>
      </c>
      <c r="Y7" s="25">
        <v>280656.09902720997</v>
      </c>
      <c r="Z7" s="25">
        <v>835.64232736230599</v>
      </c>
      <c r="AA7" s="25">
        <v>93.646734571736602</v>
      </c>
      <c r="AB7" s="25">
        <v>1029.2053952619499</v>
      </c>
      <c r="AC7" s="25">
        <v>1397.4977278336501</v>
      </c>
      <c r="AD7" s="25">
        <v>225.67108205321301</v>
      </c>
      <c r="AE7" s="25">
        <v>225.67108205321301</v>
      </c>
      <c r="AF7" s="25">
        <v>66.142737861847294</v>
      </c>
      <c r="AG7" s="25">
        <v>572.35956467038795</v>
      </c>
      <c r="AH7" s="25">
        <v>28.441483323087802</v>
      </c>
      <c r="AI7" s="87">
        <v>83.048127893434398</v>
      </c>
      <c r="AJ7" s="25">
        <v>1.6261657979214801</v>
      </c>
      <c r="AK7" s="25">
        <v>21.733507853871401</v>
      </c>
      <c r="AL7" s="25">
        <v>29.836269460966601</v>
      </c>
      <c r="AM7" s="25">
        <v>36.1650318878729</v>
      </c>
      <c r="AN7" s="25">
        <v>0</v>
      </c>
      <c r="AO7" s="87">
        <v>19062.206923394901</v>
      </c>
      <c r="AP7" s="25">
        <v>7441.06190943192</v>
      </c>
      <c r="AQ7" s="25">
        <v>760.64218518361702</v>
      </c>
      <c r="AR7" s="25">
        <v>8267.8468324773803</v>
      </c>
      <c r="AS7" s="25">
        <v>544.04523522996396</v>
      </c>
      <c r="AT7" s="25">
        <v>0.32744729911759901</v>
      </c>
      <c r="AU7" s="25">
        <v>8078.1333014514103</v>
      </c>
      <c r="AV7" s="25">
        <v>0.47224681022062598</v>
      </c>
      <c r="AW7" s="25">
        <v>3.2877595751693398E-2</v>
      </c>
      <c r="AX7" s="25">
        <v>257.19044696616402</v>
      </c>
      <c r="AY7" s="25">
        <v>0.23854876529043101</v>
      </c>
      <c r="AZ7" s="25">
        <v>6.4537760474434602E-3</v>
      </c>
      <c r="BA7" s="25">
        <v>1282.6346938624499</v>
      </c>
      <c r="BB7" s="25">
        <v>1191.1814759961901</v>
      </c>
      <c r="BC7" s="25">
        <v>91.453217866256395</v>
      </c>
      <c r="BD7" s="25">
        <v>1.23677674454493E-3</v>
      </c>
      <c r="BE7" s="25">
        <v>296.74486140864298</v>
      </c>
      <c r="BF7" s="25">
        <v>8.8908961205266795E-3</v>
      </c>
      <c r="BG7" s="25">
        <v>127.92036592315699</v>
      </c>
      <c r="BH7" s="25">
        <v>0.87748788505100805</v>
      </c>
      <c r="BI7" s="25">
        <v>504.25611232769398</v>
      </c>
      <c r="BJ7" s="25">
        <v>77.631652059171103</v>
      </c>
      <c r="BK7" s="25">
        <v>1.3634920385588301</v>
      </c>
      <c r="BL7" s="25">
        <v>1.7402251964042601</v>
      </c>
      <c r="BM7" s="25">
        <v>7.8233122605642698E-4</v>
      </c>
      <c r="BN7" s="25">
        <v>16.208624915447199</v>
      </c>
      <c r="BO7" s="25">
        <v>4518.9475838355902</v>
      </c>
      <c r="BP7" s="25">
        <v>0</v>
      </c>
      <c r="BQ7" s="25">
        <v>2205.9577539586699</v>
      </c>
      <c r="BR7" s="25">
        <v>500.01991613125199</v>
      </c>
      <c r="BS7" s="25">
        <v>18946.709284434801</v>
      </c>
      <c r="BT7" s="25">
        <v>2976.34203749276</v>
      </c>
      <c r="BU7" s="27"/>
      <c r="BV7" s="87">
        <f t="shared" si="0"/>
        <v>18697.332620545993</v>
      </c>
      <c r="BW7" s="34">
        <f t="shared" si="1"/>
        <v>7.9999955492678423E-3</v>
      </c>
      <c r="BY7" s="22">
        <f t="shared" si="2"/>
        <v>-8.140603231055624E-3</v>
      </c>
      <c r="BZ7" s="22">
        <f t="shared" si="3"/>
        <v>-9.9828980308879177E-3</v>
      </c>
      <c r="CA7" s="22">
        <f t="shared" si="4"/>
        <v>-8.5166123206425436E-3</v>
      </c>
      <c r="CB7" s="22">
        <f t="shared" si="5"/>
        <v>-1.0582988221341846E-2</v>
      </c>
      <c r="CC7" s="22">
        <f t="shared" si="6"/>
        <v>-1.0607996941976592E-2</v>
      </c>
      <c r="CD7" s="22">
        <f t="shared" si="7"/>
        <v>-9.3375159170076983E-3</v>
      </c>
      <c r="CE7" s="22">
        <f t="shared" si="8"/>
        <v>-4.2457734717048067E-3</v>
      </c>
      <c r="CF7" s="22">
        <f t="shared" si="9"/>
        <v>-6.8814211203188837E-3</v>
      </c>
      <c r="CG7" s="22">
        <f t="shared" si="10"/>
        <v>-5.0026106267209176E-3</v>
      </c>
      <c r="CH7" s="22">
        <f t="shared" si="11"/>
        <v>-7.9152220057633563E-3</v>
      </c>
      <c r="CI7" s="22">
        <f t="shared" si="12"/>
        <v>-8.0152391571406533E-3</v>
      </c>
      <c r="CJ7" s="22">
        <f t="shared" si="13"/>
        <v>-5.6590613779874963E-3</v>
      </c>
      <c r="CK7" s="22">
        <f t="shared" si="14"/>
        <v>-4.6996383661603667E-3</v>
      </c>
    </row>
    <row r="8" spans="1:89" x14ac:dyDescent="0.25">
      <c r="A8" s="27" t="s">
        <v>6</v>
      </c>
      <c r="B8" s="25">
        <v>116651.34312000001</v>
      </c>
      <c r="C8" s="25">
        <v>17.250050121000001</v>
      </c>
      <c r="D8" s="25">
        <v>4715.2057410999996</v>
      </c>
      <c r="E8" s="25">
        <v>493.13489263999998</v>
      </c>
      <c r="F8" s="25">
        <v>460.32414590000002</v>
      </c>
      <c r="G8" s="25">
        <v>8.9235325132999996</v>
      </c>
      <c r="H8" s="25">
        <v>6809.7329616999996</v>
      </c>
      <c r="I8" s="25">
        <v>45.172033740000003</v>
      </c>
      <c r="J8" s="25">
        <v>205.08603382000001</v>
      </c>
      <c r="K8" s="25">
        <v>108.42770277</v>
      </c>
      <c r="L8" s="61">
        <v>5.1828859012999997</v>
      </c>
      <c r="M8" s="61">
        <v>37.906171323000002</v>
      </c>
      <c r="N8" s="61">
        <v>10.668399067999999</v>
      </c>
      <c r="O8" s="25"/>
      <c r="P8" s="27" t="s">
        <v>6</v>
      </c>
      <c r="Q8" s="25">
        <v>7.2914568106968201</v>
      </c>
      <c r="R8" s="25">
        <v>5.1640069490557599</v>
      </c>
      <c r="S8" s="25">
        <v>45.069052371653001</v>
      </c>
      <c r="T8" s="25">
        <v>45.069052371653001</v>
      </c>
      <c r="U8" s="25">
        <v>14.4495320322756</v>
      </c>
      <c r="V8" s="25">
        <v>204.74607851888999</v>
      </c>
      <c r="W8" s="25">
        <v>37.838789439057201</v>
      </c>
      <c r="X8" s="25">
        <v>610.86199502593104</v>
      </c>
      <c r="Y8" s="25">
        <v>115983.06795945601</v>
      </c>
      <c r="Z8" s="25">
        <v>359.39403331910199</v>
      </c>
      <c r="AA8" s="25">
        <v>44.842061300345499</v>
      </c>
      <c r="AB8" s="25">
        <v>430.39685336219202</v>
      </c>
      <c r="AC8" s="25">
        <v>477.50894181181002</v>
      </c>
      <c r="AD8" s="25">
        <v>108.097373832812</v>
      </c>
      <c r="AE8" s="25">
        <v>108.097373832812</v>
      </c>
      <c r="AF8" s="25">
        <v>37.631728383956897</v>
      </c>
      <c r="AG8" s="25">
        <v>206.72134108357099</v>
      </c>
      <c r="AH8" s="25">
        <v>11.140531742112</v>
      </c>
      <c r="AI8" s="87">
        <v>28.942177646363302</v>
      </c>
      <c r="AJ8" s="25">
        <v>0.77050936584709795</v>
      </c>
      <c r="AK8" s="25">
        <v>8.5102737161857895</v>
      </c>
      <c r="AL8" s="25">
        <v>10.620670842907201</v>
      </c>
      <c r="AM8" s="25">
        <v>17.1145692080446</v>
      </c>
      <c r="AN8" s="25">
        <v>0</v>
      </c>
      <c r="AO8" s="87">
        <v>6838.0670524755096</v>
      </c>
      <c r="AP8" s="25">
        <v>4233.56974046087</v>
      </c>
      <c r="AQ8" s="25">
        <v>432.76450177196398</v>
      </c>
      <c r="AR8" s="25">
        <v>4703.9659706167904</v>
      </c>
      <c r="AS8" s="25">
        <v>217.99333911330001</v>
      </c>
      <c r="AT8" s="25">
        <v>0.32835911032479498</v>
      </c>
      <c r="AU8" s="25">
        <v>2725.2719336827599</v>
      </c>
      <c r="AV8" s="25">
        <v>0.22471050877163901</v>
      </c>
      <c r="AW8" s="25">
        <v>1.44965433731818E-2</v>
      </c>
      <c r="AX8" s="25">
        <v>109.9206316242</v>
      </c>
      <c r="AY8" s="25">
        <v>0.14820285785148499</v>
      </c>
      <c r="AZ8" s="25">
        <v>2.8737297905057899E-3</v>
      </c>
      <c r="BA8" s="25">
        <v>487.73693815567998</v>
      </c>
      <c r="BB8" s="25">
        <v>455.28739484312501</v>
      </c>
      <c r="BC8" s="25">
        <v>32.449543312554702</v>
      </c>
      <c r="BD8" s="25">
        <v>6.4193286926040401E-4</v>
      </c>
      <c r="BE8" s="25">
        <v>114.43958509014099</v>
      </c>
      <c r="BF8" s="25">
        <v>4.6147412049361396E-3</v>
      </c>
      <c r="BG8" s="25">
        <v>47.174315492429898</v>
      </c>
      <c r="BH8" s="25">
        <v>0.32337917073143801</v>
      </c>
      <c r="BI8" s="25">
        <v>181.22148900169199</v>
      </c>
      <c r="BJ8" s="25">
        <v>65.996096887421899</v>
      </c>
      <c r="BK8" s="25">
        <v>0.58767085544844799</v>
      </c>
      <c r="BL8" s="25">
        <v>0.89606822423210297</v>
      </c>
      <c r="BM8" s="25">
        <v>3.5596006437496201E-4</v>
      </c>
      <c r="BN8" s="25">
        <v>8.8672699588286807</v>
      </c>
      <c r="BO8" s="25">
        <v>1500.0127253057001</v>
      </c>
      <c r="BP8" s="25">
        <v>0</v>
      </c>
      <c r="BQ8" s="25">
        <v>776.73248488832996</v>
      </c>
      <c r="BR8" s="25">
        <v>161.94031261363401</v>
      </c>
      <c r="BS8" s="25">
        <v>6785.5341815616403</v>
      </c>
      <c r="BT8" s="25">
        <v>1033.9260942404201</v>
      </c>
      <c r="BU8" s="27"/>
      <c r="BV8" s="87">
        <f t="shared" si="0"/>
        <v>6704.6365976222869</v>
      </c>
      <c r="BW8" s="34">
        <f t="shared" si="1"/>
        <v>8.0000001315958854E-3</v>
      </c>
      <c r="BY8" s="22">
        <f t="shared" si="2"/>
        <v>-5.7288252554155324E-3</v>
      </c>
      <c r="BZ8" s="22">
        <f t="shared" si="3"/>
        <v>-7.8539431482850305E-3</v>
      </c>
      <c r="CA8" s="22">
        <f t="shared" si="4"/>
        <v>-2.3837285370684829E-3</v>
      </c>
      <c r="CB8" s="22">
        <f t="shared" si="5"/>
        <v>-1.094620268183016E-2</v>
      </c>
      <c r="CC8" s="22">
        <f t="shared" si="6"/>
        <v>-1.0941748552050058E-2</v>
      </c>
      <c r="CD8" s="22">
        <f t="shared" si="7"/>
        <v>-6.3049643610826617E-3</v>
      </c>
      <c r="CE8" s="22">
        <f t="shared" si="8"/>
        <v>-3.5535578670207175E-3</v>
      </c>
      <c r="CF8" s="22">
        <f t="shared" si="9"/>
        <v>-2.2797593958186579E-3</v>
      </c>
      <c r="CG8" s="22">
        <f t="shared" si="10"/>
        <v>-1.657622875521577E-3</v>
      </c>
      <c r="CH8" s="22">
        <f t="shared" si="11"/>
        <v>-3.0465363440255041E-3</v>
      </c>
      <c r="CI8" s="22">
        <f t="shared" si="12"/>
        <v>-3.6425560206726783E-3</v>
      </c>
      <c r="CJ8" s="22">
        <f t="shared" si="13"/>
        <v>-1.7775966707013783E-3</v>
      </c>
      <c r="CK8" s="22">
        <f t="shared" si="14"/>
        <v>-4.4737945017411527E-3</v>
      </c>
    </row>
    <row r="9" spans="1:89" x14ac:dyDescent="0.25">
      <c r="A9" s="27" t="s">
        <v>7</v>
      </c>
      <c r="B9" s="25">
        <v>59090.955055999999</v>
      </c>
      <c r="C9" s="25">
        <v>8.2042991246000003</v>
      </c>
      <c r="D9" s="25">
        <v>2659.8862645999998</v>
      </c>
      <c r="E9" s="25">
        <v>206.46659226</v>
      </c>
      <c r="F9" s="25">
        <v>192.14009720999999</v>
      </c>
      <c r="G9" s="25">
        <v>4.1945342154</v>
      </c>
      <c r="H9" s="25">
        <v>4037.6639352000002</v>
      </c>
      <c r="I9" s="25">
        <v>25.215509991000001</v>
      </c>
      <c r="J9" s="25">
        <v>133.05636491999999</v>
      </c>
      <c r="K9" s="25">
        <v>55.476298700000001</v>
      </c>
      <c r="L9" s="61">
        <v>2.4087262934</v>
      </c>
      <c r="M9" s="61">
        <v>25.052152953</v>
      </c>
      <c r="N9" s="61">
        <v>5.9413120340000001</v>
      </c>
      <c r="O9" s="25"/>
      <c r="P9" s="27" t="s">
        <v>7</v>
      </c>
      <c r="Q9" s="25">
        <v>4.7720676147706298</v>
      </c>
      <c r="R9" s="25">
        <v>2.4278927993189598</v>
      </c>
      <c r="S9" s="25">
        <v>25.510721026682301</v>
      </c>
      <c r="T9" s="25">
        <v>25.510721026682301</v>
      </c>
      <c r="U9" s="25">
        <v>6.7283480388233903</v>
      </c>
      <c r="V9" s="25">
        <v>134.88408066255201</v>
      </c>
      <c r="W9" s="25">
        <v>25.399555723865799</v>
      </c>
      <c r="X9" s="25">
        <v>363.01027189140001</v>
      </c>
      <c r="Y9" s="25">
        <v>59350.566893411902</v>
      </c>
      <c r="Z9" s="25">
        <v>237.619750103341</v>
      </c>
      <c r="AA9" s="25">
        <v>23.789020780475798</v>
      </c>
      <c r="AB9" s="25">
        <v>293.32862842507302</v>
      </c>
      <c r="AC9" s="25">
        <v>305.65644094564601</v>
      </c>
      <c r="AD9" s="25">
        <v>56.068896209681597</v>
      </c>
      <c r="AE9" s="25">
        <v>56.068896209681597</v>
      </c>
      <c r="AF9" s="25">
        <v>21.570483720520102</v>
      </c>
      <c r="AG9" s="25">
        <v>145.95758967641601</v>
      </c>
      <c r="AH9" s="25">
        <v>7.6229864411268897</v>
      </c>
      <c r="AI9" s="87">
        <v>15.7644862483656</v>
      </c>
      <c r="AJ9" s="25">
        <v>0.38840461614334398</v>
      </c>
      <c r="AK9" s="25">
        <v>6.3094882213286203</v>
      </c>
      <c r="AL9" s="25">
        <v>5.9961975832841103</v>
      </c>
      <c r="AM9" s="25">
        <v>8.2521930565430495</v>
      </c>
      <c r="AN9" s="25">
        <v>0</v>
      </c>
      <c r="AO9" s="87">
        <v>4115.5456478006099</v>
      </c>
      <c r="AP9" s="25">
        <v>2426.6751269035499</v>
      </c>
      <c r="AQ9" s="25">
        <v>248.05952236864499</v>
      </c>
      <c r="AR9" s="25">
        <v>2696.3051329927098</v>
      </c>
      <c r="AS9" s="25">
        <v>145.845926219018</v>
      </c>
      <c r="AT9" s="25">
        <v>8.3564853916235401E-2</v>
      </c>
      <c r="AU9" s="25">
        <v>1585.5884229104299</v>
      </c>
      <c r="AV9" s="25">
        <v>8.2507806015311297E-2</v>
      </c>
      <c r="AW9" s="25">
        <v>5.7210802647750898E-3</v>
      </c>
      <c r="AX9" s="25">
        <v>43.543107084001598</v>
      </c>
      <c r="AY9" s="25">
        <v>4.6841197109740398E-2</v>
      </c>
      <c r="AZ9" s="25">
        <v>1.1091943760093001E-3</v>
      </c>
      <c r="BA9" s="25">
        <v>205.10715691373801</v>
      </c>
      <c r="BB9" s="25">
        <v>190.881124957742</v>
      </c>
      <c r="BC9" s="25">
        <v>14.226031955995699</v>
      </c>
      <c r="BD9" s="25">
        <v>1.6759910051422801E-4</v>
      </c>
      <c r="BE9" s="25">
        <v>47.485192546173003</v>
      </c>
      <c r="BF9" s="25">
        <v>1.20485689247507E-3</v>
      </c>
      <c r="BG9" s="25">
        <v>20.1750836929622</v>
      </c>
      <c r="BH9" s="25">
        <v>0.13917443630571399</v>
      </c>
      <c r="BI9" s="25">
        <v>78.797969873840401</v>
      </c>
      <c r="BJ9" s="25">
        <v>18.8284712677921</v>
      </c>
      <c r="BK9" s="25">
        <v>0.227685943881347</v>
      </c>
      <c r="BL9" s="25">
        <v>0.29166408174738301</v>
      </c>
      <c r="BM9" s="25">
        <v>1.30711155938424E-4</v>
      </c>
      <c r="BN9" s="25">
        <v>4.2239689800867497</v>
      </c>
      <c r="BO9" s="25">
        <v>877.053074069677</v>
      </c>
      <c r="BP9" s="25">
        <v>0</v>
      </c>
      <c r="BQ9" s="25">
        <v>470.63160676457301</v>
      </c>
      <c r="BR9" s="25">
        <v>88.732872937052505</v>
      </c>
      <c r="BS9" s="25">
        <v>4083.2165925362501</v>
      </c>
      <c r="BT9" s="25">
        <v>592.16291783109295</v>
      </c>
      <c r="BU9" s="27"/>
      <c r="BV9" s="87">
        <f t="shared" si="0"/>
        <v>4043.9009445577749</v>
      </c>
      <c r="BW9" s="34">
        <f t="shared" si="1"/>
        <v>8.00001582038244E-3</v>
      </c>
      <c r="BY9" s="22">
        <f t="shared" si="2"/>
        <v>4.3934276771440111E-3</v>
      </c>
      <c r="BZ9" s="22">
        <f t="shared" si="3"/>
        <v>5.8376628174663494E-3</v>
      </c>
      <c r="CA9" s="22">
        <f t="shared" si="4"/>
        <v>1.3691889340308605E-2</v>
      </c>
      <c r="CB9" s="22">
        <f t="shared" si="5"/>
        <v>-6.5842872272046538E-3</v>
      </c>
      <c r="CC9" s="22">
        <f t="shared" si="6"/>
        <v>-6.5523660627796691E-3</v>
      </c>
      <c r="CD9" s="22">
        <f t="shared" si="7"/>
        <v>7.0174096038319467E-3</v>
      </c>
      <c r="CE9" s="22">
        <f t="shared" si="8"/>
        <v>1.1281933827906243E-2</v>
      </c>
      <c r="CF9" s="22">
        <f t="shared" si="9"/>
        <v>1.1707517943823763E-2</v>
      </c>
      <c r="CG9" s="22">
        <f t="shared" si="10"/>
        <v>1.3736402190537282E-2</v>
      </c>
      <c r="CH9" s="22">
        <f t="shared" si="11"/>
        <v>1.0681994357377633E-2</v>
      </c>
      <c r="CI9" s="22">
        <f t="shared" si="12"/>
        <v>7.9571124255490532E-3</v>
      </c>
      <c r="CJ9" s="22">
        <f t="shared" si="13"/>
        <v>1.3867182254457574E-2</v>
      </c>
      <c r="CK9" s="22">
        <f t="shared" si="14"/>
        <v>9.237950972785125E-3</v>
      </c>
    </row>
    <row r="10" spans="1:89" x14ac:dyDescent="0.25">
      <c r="A10" s="27" t="s">
        <v>8</v>
      </c>
      <c r="B10" s="25">
        <v>8344.6875627000009</v>
      </c>
      <c r="C10" s="25">
        <v>1.3564072352000001</v>
      </c>
      <c r="D10" s="25">
        <v>327.46622257000001</v>
      </c>
      <c r="E10" s="25">
        <v>28.912764671000001</v>
      </c>
      <c r="F10" s="25">
        <v>27.076461870999999</v>
      </c>
      <c r="G10" s="25">
        <v>0.59442830759999998</v>
      </c>
      <c r="H10" s="25">
        <v>447.14280328000001</v>
      </c>
      <c r="I10" s="25">
        <v>2.8889044521999998</v>
      </c>
      <c r="J10" s="25">
        <v>14.265715558</v>
      </c>
      <c r="K10" s="25">
        <v>6.8508992438999998</v>
      </c>
      <c r="L10" s="61">
        <v>0.3825347402</v>
      </c>
      <c r="M10" s="61">
        <v>2.3173400189</v>
      </c>
      <c r="N10" s="61">
        <v>0.60009080299999995</v>
      </c>
      <c r="O10" s="25"/>
      <c r="P10" s="27" t="s">
        <v>8</v>
      </c>
      <c r="Q10" s="25">
        <v>0.51284150409784002</v>
      </c>
      <c r="R10" s="25">
        <v>0.38004519329651598</v>
      </c>
      <c r="S10" s="25">
        <v>2.8917576922964998</v>
      </c>
      <c r="T10" s="25">
        <v>2.8917576922964998</v>
      </c>
      <c r="U10" s="25">
        <v>1.0094496445047001</v>
      </c>
      <c r="V10" s="25">
        <v>14.3945405069991</v>
      </c>
      <c r="W10" s="25">
        <v>2.3363381126821898</v>
      </c>
      <c r="X10" s="25">
        <v>35.773973878095397</v>
      </c>
      <c r="Y10" s="25">
        <v>8391.8856652171198</v>
      </c>
      <c r="Z10" s="25">
        <v>22.769102872071301</v>
      </c>
      <c r="AA10" s="25">
        <v>2.5017897888853899</v>
      </c>
      <c r="AB10" s="25">
        <v>26.868998079994601</v>
      </c>
      <c r="AC10" s="25">
        <v>34.707131275495001</v>
      </c>
      <c r="AD10" s="25">
        <v>6.8396112486207103</v>
      </c>
      <c r="AE10" s="25">
        <v>6.8396112486207103</v>
      </c>
      <c r="AF10" s="25">
        <v>2.6063357066088999</v>
      </c>
      <c r="AG10" s="25">
        <v>14.9145449899413</v>
      </c>
      <c r="AH10" s="25">
        <v>0.69270044954557197</v>
      </c>
      <c r="AI10" s="87">
        <v>1.72186990482547</v>
      </c>
      <c r="AJ10" s="25">
        <v>5.2723529141244597E-2</v>
      </c>
      <c r="AK10" s="25">
        <v>0.53467584398110601</v>
      </c>
      <c r="AL10" s="25">
        <v>0.604023188567272</v>
      </c>
      <c r="AM10" s="25">
        <v>1.3471632886346201</v>
      </c>
      <c r="AN10" s="25">
        <v>0</v>
      </c>
      <c r="AO10" s="87">
        <v>454.28861279672799</v>
      </c>
      <c r="AP10" s="25">
        <v>293.214800950192</v>
      </c>
      <c r="AQ10" s="25">
        <v>29.973139789568702</v>
      </c>
      <c r="AR10" s="25">
        <v>325.79427644637002</v>
      </c>
      <c r="AS10" s="25">
        <v>13.9396305296052</v>
      </c>
      <c r="AT10" s="25">
        <v>1.3469337566207501E-2</v>
      </c>
      <c r="AU10" s="25">
        <v>183.21400469584501</v>
      </c>
      <c r="AV10" s="25">
        <v>1.28896134746495E-2</v>
      </c>
      <c r="AW10" s="25">
        <v>1.3948856076764901E-3</v>
      </c>
      <c r="AX10" s="25">
        <v>8.0404899772372804</v>
      </c>
      <c r="AY10" s="25">
        <v>7.6415747614874303E-3</v>
      </c>
      <c r="AZ10" s="25">
        <v>2.7278162668033403E-4</v>
      </c>
      <c r="BA10" s="25">
        <v>28.8733748205713</v>
      </c>
      <c r="BB10" s="25">
        <v>27.033261062076601</v>
      </c>
      <c r="BC10" s="25">
        <v>1.8401137584946801</v>
      </c>
      <c r="BD10" s="25">
        <v>4.8927462424973897E-5</v>
      </c>
      <c r="BE10" s="25">
        <v>5.9675823564102197</v>
      </c>
      <c r="BF10" s="25">
        <v>3.5176265039655702E-4</v>
      </c>
      <c r="BG10" s="25">
        <v>2.6368135496067402</v>
      </c>
      <c r="BH10" s="25">
        <v>2.08125013089943E-2</v>
      </c>
      <c r="BI10" s="25">
        <v>10.241714975446</v>
      </c>
      <c r="BJ10" s="25">
        <v>2.9972262909990799</v>
      </c>
      <c r="BK10" s="25">
        <v>2.9476934693585002E-2</v>
      </c>
      <c r="BL10" s="25">
        <v>6.0269093955477498E-2</v>
      </c>
      <c r="BM10" s="25">
        <v>3.2790268798536099E-5</v>
      </c>
      <c r="BN10" s="25">
        <v>0.591062189079405</v>
      </c>
      <c r="BO10" s="25">
        <v>104.59597074263699</v>
      </c>
      <c r="BP10" s="25">
        <v>0</v>
      </c>
      <c r="BQ10" s="25">
        <v>54.225065286771603</v>
      </c>
      <c r="BR10" s="25">
        <v>9.7090599586633406</v>
      </c>
      <c r="BS10" s="25">
        <v>451.057713476304</v>
      </c>
      <c r="BT10" s="25">
        <v>65.198699041540706</v>
      </c>
      <c r="BU10" s="27"/>
      <c r="BV10" s="87">
        <f t="shared" si="0"/>
        <v>446.3667266700179</v>
      </c>
      <c r="BW10" s="34">
        <f t="shared" si="1"/>
        <v>7.9999432004691472E-3</v>
      </c>
      <c r="BY10" s="22">
        <f t="shared" si="2"/>
        <v>5.6560658697505008E-3</v>
      </c>
      <c r="BZ10" s="22">
        <f t="shared" si="3"/>
        <v>-6.8150230443270697E-3</v>
      </c>
      <c r="CA10" s="22">
        <f t="shared" si="4"/>
        <v>-5.105705591582332E-3</v>
      </c>
      <c r="CB10" s="22">
        <f t="shared" si="5"/>
        <v>-1.3623688663786024E-3</v>
      </c>
      <c r="CC10" s="22">
        <f t="shared" si="6"/>
        <v>-1.5955115970919379E-3</v>
      </c>
      <c r="CD10" s="22">
        <f t="shared" si="7"/>
        <v>-5.6627830094190239E-3</v>
      </c>
      <c r="CE10" s="22">
        <f t="shared" si="8"/>
        <v>8.7553912700513332E-3</v>
      </c>
      <c r="CF10" s="22">
        <f t="shared" si="9"/>
        <v>9.8765471261161612E-4</v>
      </c>
      <c r="CG10" s="22">
        <f t="shared" si="10"/>
        <v>9.0303881691273773E-3</v>
      </c>
      <c r="CH10" s="22">
        <f t="shared" si="11"/>
        <v>-1.6476662226991938E-3</v>
      </c>
      <c r="CI10" s="22">
        <f t="shared" si="12"/>
        <v>-6.5080282700138905E-3</v>
      </c>
      <c r="CJ10" s="22">
        <f t="shared" si="13"/>
        <v>8.1982331583812709E-3</v>
      </c>
      <c r="CK10" s="22">
        <f t="shared" si="14"/>
        <v>6.5529842277420236E-3</v>
      </c>
    </row>
    <row r="11" spans="1:89" x14ac:dyDescent="0.25">
      <c r="A11" s="27" t="s">
        <v>9</v>
      </c>
      <c r="B11" s="25">
        <v>1068928.1751000001</v>
      </c>
      <c r="C11" s="25">
        <v>169.92194305999999</v>
      </c>
      <c r="D11" s="25">
        <v>40651.159737000002</v>
      </c>
      <c r="E11" s="25">
        <v>4216.9815064000004</v>
      </c>
      <c r="F11" s="25">
        <v>3922.9386588000002</v>
      </c>
      <c r="G11" s="25">
        <v>74.297782158999993</v>
      </c>
      <c r="H11" s="25">
        <v>70057.465100000001</v>
      </c>
      <c r="I11" s="25">
        <v>393.95989042000002</v>
      </c>
      <c r="J11" s="25">
        <v>2195.4780829000001</v>
      </c>
      <c r="K11" s="25">
        <v>885.42725150000001</v>
      </c>
      <c r="L11" s="61">
        <v>42.095554057000001</v>
      </c>
      <c r="M11" s="61">
        <v>351.10262626999997</v>
      </c>
      <c r="N11" s="61">
        <v>91.866955847</v>
      </c>
      <c r="O11" s="25"/>
      <c r="P11" s="27" t="s">
        <v>9</v>
      </c>
      <c r="Q11" s="25">
        <v>68.530182972498295</v>
      </c>
      <c r="R11" s="25">
        <v>41.978552456148201</v>
      </c>
      <c r="S11" s="25">
        <v>394.41556878409699</v>
      </c>
      <c r="T11" s="25">
        <v>394.41556878409699</v>
      </c>
      <c r="U11" s="25">
        <v>119.998959597976</v>
      </c>
      <c r="V11" s="25">
        <v>2209.3615783832402</v>
      </c>
      <c r="W11" s="25">
        <v>352.71544182009802</v>
      </c>
      <c r="X11" s="25">
        <v>5070.3158236220097</v>
      </c>
      <c r="Y11" s="25">
        <v>1065445.4694308201</v>
      </c>
      <c r="Z11" s="25">
        <v>3331.8498360144799</v>
      </c>
      <c r="AA11" s="25">
        <v>341.16696300746798</v>
      </c>
      <c r="AB11" s="25">
        <v>4042.4841461185902</v>
      </c>
      <c r="AC11" s="25">
        <v>5748.2219913770496</v>
      </c>
      <c r="AD11" s="25">
        <v>885.63154511917003</v>
      </c>
      <c r="AE11" s="25">
        <v>885.63154511917003</v>
      </c>
      <c r="AF11" s="25">
        <v>325.634199422829</v>
      </c>
      <c r="AG11" s="25">
        <v>2582.2501309000399</v>
      </c>
      <c r="AH11" s="25">
        <v>110.94601496125399</v>
      </c>
      <c r="AI11" s="87">
        <v>256.45429391856197</v>
      </c>
      <c r="AJ11" s="25">
        <v>6.6077583370637702</v>
      </c>
      <c r="AK11" s="25">
        <v>91.641033582961995</v>
      </c>
      <c r="AL11" s="25">
        <v>91.862438522576696</v>
      </c>
      <c r="AM11" s="25">
        <v>168.769276154588</v>
      </c>
      <c r="AN11" s="25">
        <v>0</v>
      </c>
      <c r="AO11" s="87">
        <v>70811.611635664201</v>
      </c>
      <c r="AP11" s="25">
        <v>36633.862129312103</v>
      </c>
      <c r="AQ11" s="25">
        <v>3744.7943434470299</v>
      </c>
      <c r="AR11" s="25">
        <v>40704.290672181902</v>
      </c>
      <c r="AS11" s="25">
        <v>2167.6592682445598</v>
      </c>
      <c r="AT11" s="25">
        <v>0.92430217177312202</v>
      </c>
      <c r="AU11" s="25">
        <v>29051.5797335108</v>
      </c>
      <c r="AV11" s="25">
        <v>1.5576382734502801</v>
      </c>
      <c r="AW11" s="25">
        <v>0.13832345368364701</v>
      </c>
      <c r="AX11" s="25">
        <v>930.74765895600001</v>
      </c>
      <c r="AY11" s="25">
        <v>0.77152392169182604</v>
      </c>
      <c r="AZ11" s="25">
        <v>2.73874766502973E-2</v>
      </c>
      <c r="BA11" s="25">
        <v>4170.1045978841003</v>
      </c>
      <c r="BB11" s="25">
        <v>3879.3310846425902</v>
      </c>
      <c r="BC11" s="25">
        <v>290.77351324150999</v>
      </c>
      <c r="BD11" s="25">
        <v>6.0116605319752801E-3</v>
      </c>
      <c r="BE11" s="25">
        <v>921.97055790163995</v>
      </c>
      <c r="BF11" s="25">
        <v>4.3216428166250501E-2</v>
      </c>
      <c r="BG11" s="25">
        <v>406.006248626245</v>
      </c>
      <c r="BH11" s="25">
        <v>2.9340138560492002</v>
      </c>
      <c r="BI11" s="25">
        <v>1603.1909741452901</v>
      </c>
      <c r="BJ11" s="25">
        <v>236.36388445071699</v>
      </c>
      <c r="BK11" s="25">
        <v>4.2055727983817999</v>
      </c>
      <c r="BL11" s="25">
        <v>6.8042714411062697</v>
      </c>
      <c r="BM11" s="25">
        <v>3.38353192876866E-3</v>
      </c>
      <c r="BN11" s="25">
        <v>74.002072122444702</v>
      </c>
      <c r="BO11" s="25">
        <v>16843.409773009</v>
      </c>
      <c r="BP11" s="25">
        <v>0</v>
      </c>
      <c r="BQ11" s="25">
        <v>8492.9095000481393</v>
      </c>
      <c r="BR11" s="25">
        <v>1574.9180972524</v>
      </c>
      <c r="BS11" s="25">
        <v>70367.571475498306</v>
      </c>
      <c r="BT11" s="25">
        <v>9987.8235647263991</v>
      </c>
      <c r="BU11" s="27"/>
      <c r="BV11" s="87">
        <f t="shared" si="0"/>
        <v>69620.137135651603</v>
      </c>
      <c r="BW11" s="34">
        <f t="shared" si="1"/>
        <v>7.999996905617944E-3</v>
      </c>
      <c r="BY11" s="22">
        <f t="shared" si="2"/>
        <v>-3.2581287969645025E-3</v>
      </c>
      <c r="BZ11" s="22">
        <f t="shared" si="3"/>
        <v>-6.7835082665278863E-3</v>
      </c>
      <c r="CA11" s="22">
        <f t="shared" si="4"/>
        <v>1.3069967874382955E-3</v>
      </c>
      <c r="CB11" s="22">
        <f t="shared" si="5"/>
        <v>-1.1116223404052474E-2</v>
      </c>
      <c r="CC11" s="22">
        <f t="shared" si="6"/>
        <v>-1.111604792993354E-2</v>
      </c>
      <c r="CD11" s="22">
        <f t="shared" si="7"/>
        <v>-3.9800654603990926E-3</v>
      </c>
      <c r="CE11" s="22">
        <f t="shared" si="8"/>
        <v>4.426457266983019E-3</v>
      </c>
      <c r="CF11" s="22">
        <f t="shared" si="9"/>
        <v>1.1566618206010017E-3</v>
      </c>
      <c r="CG11" s="22">
        <f t="shared" si="10"/>
        <v>6.3236775586032606E-3</v>
      </c>
      <c r="CH11" s="22">
        <f t="shared" si="11"/>
        <v>2.3072885866560255E-4</v>
      </c>
      <c r="CI11" s="22">
        <f t="shared" si="12"/>
        <v>-2.7794289319335954E-3</v>
      </c>
      <c r="CJ11" s="22">
        <f t="shared" si="13"/>
        <v>4.5935730166193171E-3</v>
      </c>
      <c r="CK11" s="22">
        <f t="shared" si="14"/>
        <v>-4.9172462303284436E-5</v>
      </c>
    </row>
    <row r="12" spans="1:89" x14ac:dyDescent="0.25">
      <c r="A12" s="27" t="s">
        <v>10</v>
      </c>
      <c r="B12" s="25">
        <v>398437.79496999999</v>
      </c>
      <c r="C12" s="25">
        <v>64.696423371999998</v>
      </c>
      <c r="D12" s="25">
        <v>14938.455378000001</v>
      </c>
      <c r="E12" s="25">
        <v>1757.2062034999999</v>
      </c>
      <c r="F12" s="25">
        <v>1636.4274942</v>
      </c>
      <c r="G12" s="25">
        <v>29.562198361</v>
      </c>
      <c r="H12" s="25">
        <v>26798.673849999999</v>
      </c>
      <c r="I12" s="25">
        <v>147.01577484000001</v>
      </c>
      <c r="J12" s="25">
        <v>803.05820858000004</v>
      </c>
      <c r="K12" s="25">
        <v>337.72371729999998</v>
      </c>
      <c r="L12" s="61">
        <v>16.511254871999999</v>
      </c>
      <c r="M12" s="61">
        <v>127.84188053</v>
      </c>
      <c r="N12" s="61">
        <v>36.404928791000003</v>
      </c>
      <c r="O12" s="25"/>
      <c r="P12" s="27" t="s">
        <v>10</v>
      </c>
      <c r="Q12" s="25">
        <v>24.8932998007053</v>
      </c>
      <c r="R12" s="25">
        <v>16.409991863618899</v>
      </c>
      <c r="S12" s="25">
        <v>146.64394358746901</v>
      </c>
      <c r="T12" s="25">
        <v>146.64394358746901</v>
      </c>
      <c r="U12" s="25">
        <v>45.411323270225999</v>
      </c>
      <c r="V12" s="25">
        <v>805.0677140729</v>
      </c>
      <c r="W12" s="25">
        <v>127.96061780793499</v>
      </c>
      <c r="X12" s="25">
        <v>1927.45419564858</v>
      </c>
      <c r="Y12" s="25">
        <v>396550.42541598401</v>
      </c>
      <c r="Z12" s="25">
        <v>1199.8800480744701</v>
      </c>
      <c r="AA12" s="25">
        <v>138.64681923684699</v>
      </c>
      <c r="AB12" s="25">
        <v>1453.4463753304699</v>
      </c>
      <c r="AC12" s="25">
        <v>2123.1611290605701</v>
      </c>
      <c r="AD12" s="25">
        <v>336.40887528604702</v>
      </c>
      <c r="AE12" s="25">
        <v>336.40887528604702</v>
      </c>
      <c r="AF12" s="25">
        <v>118.987810742902</v>
      </c>
      <c r="AG12" s="25">
        <v>917.40558945985799</v>
      </c>
      <c r="AH12" s="25">
        <v>39.639920264544003</v>
      </c>
      <c r="AI12" s="87">
        <v>102.412789211779</v>
      </c>
      <c r="AJ12" s="25">
        <v>2.4226542983591899</v>
      </c>
      <c r="AK12" s="25">
        <v>31.174427150941401</v>
      </c>
      <c r="AL12" s="25">
        <v>36.332099347948699</v>
      </c>
      <c r="AM12" s="25">
        <v>64.093823146215897</v>
      </c>
      <c r="AN12" s="25">
        <v>0</v>
      </c>
      <c r="AO12" s="87">
        <v>27002.547772945902</v>
      </c>
      <c r="AP12" s="25">
        <v>13386.1295476137</v>
      </c>
      <c r="AQ12" s="25">
        <v>1368.35976154984</v>
      </c>
      <c r="AR12" s="25">
        <v>14873.4771199065</v>
      </c>
      <c r="AS12" s="25">
        <v>786.12513983916699</v>
      </c>
      <c r="AT12" s="25">
        <v>0.73901521648836699</v>
      </c>
      <c r="AU12" s="25">
        <v>11246.8879754155</v>
      </c>
      <c r="AV12" s="25">
        <v>0.71282141470592997</v>
      </c>
      <c r="AW12" s="25">
        <v>5.1683779175140603E-2</v>
      </c>
      <c r="AX12" s="25">
        <v>379.14644136752599</v>
      </c>
      <c r="AY12" s="25">
        <v>0.41212146660273202</v>
      </c>
      <c r="AZ12" s="25">
        <v>1.02884941505867E-2</v>
      </c>
      <c r="BA12" s="25">
        <v>1737.9866608382599</v>
      </c>
      <c r="BB12" s="25">
        <v>1618.48394508458</v>
      </c>
      <c r="BC12" s="25">
        <v>119.50271575367699</v>
      </c>
      <c r="BD12" s="25">
        <v>2.4366452202141701E-3</v>
      </c>
      <c r="BE12" s="25">
        <v>399.052127823982</v>
      </c>
      <c r="BF12" s="25">
        <v>1.7516349661866101E-2</v>
      </c>
      <c r="BG12" s="25">
        <v>169.80710017691999</v>
      </c>
      <c r="BH12" s="25">
        <v>1.18340426958117</v>
      </c>
      <c r="BI12" s="25">
        <v>662.45276178508198</v>
      </c>
      <c r="BJ12" s="25">
        <v>158.57802314533799</v>
      </c>
      <c r="BK12" s="25">
        <v>1.92478055148619</v>
      </c>
      <c r="BL12" s="25">
        <v>2.9701598274883301</v>
      </c>
      <c r="BM12" s="25">
        <v>1.2859165152642499E-3</v>
      </c>
      <c r="BN12" s="25">
        <v>29.3338326184846</v>
      </c>
      <c r="BO12" s="25">
        <v>6502.2005086765803</v>
      </c>
      <c r="BP12" s="25">
        <v>0</v>
      </c>
      <c r="BQ12" s="25">
        <v>3232.7032538564299</v>
      </c>
      <c r="BR12" s="25">
        <v>633.42890795635503</v>
      </c>
      <c r="BS12" s="25">
        <v>26830.085561710101</v>
      </c>
      <c r="BT12" s="25">
        <v>3931.14816270659</v>
      </c>
      <c r="BU12" s="27"/>
      <c r="BV12" s="87">
        <f t="shared" si="0"/>
        <v>26517.329953967535</v>
      </c>
      <c r="BW12" s="34">
        <f t="shared" si="1"/>
        <v>7.9999995820513592E-3</v>
      </c>
      <c r="BY12" s="22">
        <f t="shared" si="2"/>
        <v>-4.7369240012938288E-3</v>
      </c>
      <c r="BZ12" s="22">
        <f t="shared" si="3"/>
        <v>-9.3142741804935879E-3</v>
      </c>
      <c r="CA12" s="22">
        <f t="shared" si="4"/>
        <v>-4.349730708383329E-3</v>
      </c>
      <c r="CB12" s="22">
        <f t="shared" si="5"/>
        <v>-1.0937556800936925E-2</v>
      </c>
      <c r="CC12" s="22">
        <f t="shared" si="6"/>
        <v>-1.0965074333581773E-2</v>
      </c>
      <c r="CD12" s="22">
        <f t="shared" si="7"/>
        <v>-7.7249242335330672E-3</v>
      </c>
      <c r="CE12" s="22">
        <f t="shared" si="8"/>
        <v>1.172136796243049E-3</v>
      </c>
      <c r="CF12" s="22">
        <f t="shared" si="9"/>
        <v>-2.5291928905973957E-3</v>
      </c>
      <c r="CG12" s="22">
        <f t="shared" si="10"/>
        <v>2.5023161103766693E-3</v>
      </c>
      <c r="CH12" s="22">
        <f t="shared" si="11"/>
        <v>-3.8932474878125918E-3</v>
      </c>
      <c r="CI12" s="22">
        <f t="shared" si="12"/>
        <v>-6.1329686426694818E-3</v>
      </c>
      <c r="CJ12" s="22">
        <f t="shared" si="13"/>
        <v>9.2878231642668646E-4</v>
      </c>
      <c r="CK12" s="22">
        <f t="shared" si="14"/>
        <v>-2.00053798949634E-3</v>
      </c>
    </row>
    <row r="13" spans="1:89" x14ac:dyDescent="0.25">
      <c r="A13" s="27" t="s">
        <v>12</v>
      </c>
      <c r="B13" s="25">
        <v>78946.244592000003</v>
      </c>
      <c r="C13" s="25">
        <v>15.158765324999999</v>
      </c>
      <c r="D13" s="25">
        <v>3983.2606528000001</v>
      </c>
      <c r="E13" s="25">
        <v>409.43354273</v>
      </c>
      <c r="F13" s="25">
        <v>382.62299258000002</v>
      </c>
      <c r="G13" s="25">
        <v>6.6616750033000001</v>
      </c>
      <c r="H13" s="25">
        <v>7290.8741547999998</v>
      </c>
      <c r="I13" s="25">
        <v>41.692853311</v>
      </c>
      <c r="J13" s="25">
        <v>189.22149010000001</v>
      </c>
      <c r="K13" s="25">
        <v>91.050802137000005</v>
      </c>
      <c r="L13" s="61">
        <v>4.9454477811000004</v>
      </c>
      <c r="M13" s="61">
        <v>33.683733119000003</v>
      </c>
      <c r="N13" s="61">
        <v>11.969576504999999</v>
      </c>
      <c r="O13" s="25"/>
      <c r="P13" s="27" t="s">
        <v>12</v>
      </c>
      <c r="Q13" s="25">
        <v>6.4626762009938199</v>
      </c>
      <c r="R13" s="25">
        <v>4.9526318972803196</v>
      </c>
      <c r="S13" s="25">
        <v>41.8622579553303</v>
      </c>
      <c r="T13" s="25">
        <v>41.8622579553303</v>
      </c>
      <c r="U13" s="25">
        <v>13.5328406045073</v>
      </c>
      <c r="V13" s="25">
        <v>190.512015047099</v>
      </c>
      <c r="W13" s="25">
        <v>33.936825902317501</v>
      </c>
      <c r="X13" s="25">
        <v>458.91905443445597</v>
      </c>
      <c r="Y13" s="25">
        <v>78905.382542612599</v>
      </c>
      <c r="Z13" s="25">
        <v>308.66425187940803</v>
      </c>
      <c r="AA13" s="25">
        <v>34.189889812852002</v>
      </c>
      <c r="AB13" s="25">
        <v>374.849588637029</v>
      </c>
      <c r="AC13" s="25">
        <v>549.16695112793195</v>
      </c>
      <c r="AD13" s="25">
        <v>91.205108837841195</v>
      </c>
      <c r="AE13" s="25">
        <v>91.205108837841195</v>
      </c>
      <c r="AF13" s="25">
        <v>31.887430941869599</v>
      </c>
      <c r="AG13" s="25">
        <v>230.81883562920601</v>
      </c>
      <c r="AH13" s="25">
        <v>11.065631922485601</v>
      </c>
      <c r="AI13" s="87">
        <v>34.005047796958898</v>
      </c>
      <c r="AJ13" s="25">
        <v>0.70792566802493395</v>
      </c>
      <c r="AK13" s="25">
        <v>8.7609007983950296</v>
      </c>
      <c r="AL13" s="25">
        <v>12.0730468703036</v>
      </c>
      <c r="AM13" s="25">
        <v>15.1149567113653</v>
      </c>
      <c r="AN13" s="25">
        <v>0</v>
      </c>
      <c r="AO13" s="87">
        <v>7392.7230905493398</v>
      </c>
      <c r="AP13" s="25">
        <v>3587.3370642371701</v>
      </c>
      <c r="AQ13" s="25">
        <v>366.70592310278499</v>
      </c>
      <c r="AR13" s="25">
        <v>3985.93041828182</v>
      </c>
      <c r="AS13" s="25">
        <v>206.320707394263</v>
      </c>
      <c r="AT13" s="25">
        <v>9.9145213005065194E-2</v>
      </c>
      <c r="AU13" s="25">
        <v>3179.7715115163901</v>
      </c>
      <c r="AV13" s="25">
        <v>0.16334561792798499</v>
      </c>
      <c r="AW13" s="25">
        <v>1.9955002155017901E-2</v>
      </c>
      <c r="AX13" s="25">
        <v>111.958770206738</v>
      </c>
      <c r="AY13" s="25">
        <v>8.2725084530718598E-2</v>
      </c>
      <c r="AZ13" s="25">
        <v>3.8441189933695898E-3</v>
      </c>
      <c r="BA13" s="25">
        <v>408.169905744186</v>
      </c>
      <c r="BB13" s="25">
        <v>381.40394246216499</v>
      </c>
      <c r="BC13" s="25">
        <v>26.765963282020699</v>
      </c>
      <c r="BD13" s="25">
        <v>4.9947117115031704E-4</v>
      </c>
      <c r="BE13" s="25">
        <v>82.178750365140402</v>
      </c>
      <c r="BF13" s="25">
        <v>3.5904798260553198E-3</v>
      </c>
      <c r="BG13" s="25">
        <v>37.548612404305601</v>
      </c>
      <c r="BH13" s="25">
        <v>0.30158228112237301</v>
      </c>
      <c r="BI13" s="25">
        <v>147.952522020315</v>
      </c>
      <c r="BJ13" s="25">
        <v>23.6404542125895</v>
      </c>
      <c r="BK13" s="25">
        <v>0.37933110075673598</v>
      </c>
      <c r="BL13" s="25">
        <v>0.71082285531616995</v>
      </c>
      <c r="BM13" s="25">
        <v>4.4624086090488702E-4</v>
      </c>
      <c r="BN13" s="25">
        <v>6.6515107335328496</v>
      </c>
      <c r="BO13" s="25">
        <v>1782.19697509968</v>
      </c>
      <c r="BP13" s="25">
        <v>0</v>
      </c>
      <c r="BQ13" s="25">
        <v>841.13869258291697</v>
      </c>
      <c r="BR13" s="25">
        <v>205.670262688668</v>
      </c>
      <c r="BS13" s="25">
        <v>7350.9285253834596</v>
      </c>
      <c r="BT13" s="25">
        <v>1156.1362321450599</v>
      </c>
      <c r="BU13" s="27"/>
      <c r="BV13" s="87">
        <f t="shared" si="0"/>
        <v>7246.6896290297755</v>
      </c>
      <c r="BW13" s="34">
        <f t="shared" si="1"/>
        <v>7.999996887957465E-3</v>
      </c>
      <c r="BY13" s="22">
        <f t="shared" si="2"/>
        <v>-5.1759332693508339E-4</v>
      </c>
      <c r="BZ13" s="22">
        <f t="shared" si="3"/>
        <v>-2.8899856086860363E-3</v>
      </c>
      <c r="CA13" s="22">
        <f t="shared" si="4"/>
        <v>6.7024624159185589E-4</v>
      </c>
      <c r="CB13" s="22">
        <f t="shared" si="5"/>
        <v>-3.0863054780230974E-3</v>
      </c>
      <c r="CC13" s="22">
        <f t="shared" si="6"/>
        <v>-3.1860346646056348E-3</v>
      </c>
      <c r="CD13" s="22">
        <f t="shared" si="7"/>
        <v>-1.5257828942593827E-3</v>
      </c>
      <c r="CE13" s="22">
        <f t="shared" si="8"/>
        <v>8.236923215019773E-3</v>
      </c>
      <c r="CF13" s="22">
        <f t="shared" si="9"/>
        <v>4.0631578526578007E-3</v>
      </c>
      <c r="CG13" s="22">
        <f t="shared" si="10"/>
        <v>6.82018171623619E-3</v>
      </c>
      <c r="CH13" s="22">
        <f t="shared" si="11"/>
        <v>1.6947319212961057E-3</v>
      </c>
      <c r="CI13" s="22">
        <f t="shared" si="12"/>
        <v>1.4526725381217719E-3</v>
      </c>
      <c r="CJ13" s="22">
        <f t="shared" si="13"/>
        <v>7.5137984980274148E-3</v>
      </c>
      <c r="CK13" s="22">
        <f t="shared" si="14"/>
        <v>8.6444466318735848E-3</v>
      </c>
    </row>
    <row r="14" spans="1:89" x14ac:dyDescent="0.25">
      <c r="A14" s="27" t="s">
        <v>13</v>
      </c>
      <c r="B14" s="25">
        <v>450355.09879000002</v>
      </c>
      <c r="C14" s="25">
        <v>89.620653865999998</v>
      </c>
      <c r="D14" s="25">
        <v>21933.622538</v>
      </c>
      <c r="E14" s="25">
        <v>2086.1002343999999</v>
      </c>
      <c r="F14" s="25">
        <v>1955.3794217</v>
      </c>
      <c r="G14" s="25">
        <v>40.426393093999998</v>
      </c>
      <c r="H14" s="25">
        <v>28214.994051999998</v>
      </c>
      <c r="I14" s="25">
        <v>193.35834180000001</v>
      </c>
      <c r="J14" s="25">
        <v>812.12148146000004</v>
      </c>
      <c r="K14" s="25">
        <v>466.48714819000003</v>
      </c>
      <c r="L14" s="61">
        <v>24.527507362000001</v>
      </c>
      <c r="M14" s="61">
        <v>143.66280104000001</v>
      </c>
      <c r="N14" s="61">
        <v>44.434312491</v>
      </c>
      <c r="O14" s="25"/>
      <c r="P14" s="27" t="s">
        <v>13</v>
      </c>
      <c r="Q14" s="25">
        <v>28.871246053462301</v>
      </c>
      <c r="R14" s="25">
        <v>24.296132773297501</v>
      </c>
      <c r="S14" s="25">
        <v>192.041699728118</v>
      </c>
      <c r="T14" s="25">
        <v>192.041699728118</v>
      </c>
      <c r="U14" s="25">
        <v>68.116540093321703</v>
      </c>
      <c r="V14" s="25">
        <v>810.19089174109899</v>
      </c>
      <c r="W14" s="25">
        <v>143.22542924109399</v>
      </c>
      <c r="X14" s="25">
        <v>2284.5865304692702</v>
      </c>
      <c r="Y14" s="25">
        <v>447421.85956734198</v>
      </c>
      <c r="Z14" s="25">
        <v>1379.8316275084401</v>
      </c>
      <c r="AA14" s="25">
        <v>171.12786131476301</v>
      </c>
      <c r="AB14" s="25">
        <v>1614.4292563578699</v>
      </c>
      <c r="AC14" s="25">
        <v>2033.5292818179501</v>
      </c>
      <c r="AD14" s="25">
        <v>462.58173416266902</v>
      </c>
      <c r="AE14" s="25">
        <v>462.58173416266902</v>
      </c>
      <c r="AF14" s="25">
        <v>173.80114575681901</v>
      </c>
      <c r="AG14" s="25">
        <v>869.72654094929305</v>
      </c>
      <c r="AH14" s="25">
        <v>43.669945011338697</v>
      </c>
      <c r="AI14" s="87">
        <v>124.360014159407</v>
      </c>
      <c r="AJ14" s="25">
        <v>3.5758765323502901</v>
      </c>
      <c r="AK14" s="25">
        <v>33.509675491198301</v>
      </c>
      <c r="AL14" s="25">
        <v>44.2948692180968</v>
      </c>
      <c r="AM14" s="25">
        <v>88.594869046335603</v>
      </c>
      <c r="AN14" s="25">
        <v>0</v>
      </c>
      <c r="AO14" s="87">
        <v>28358.196139596599</v>
      </c>
      <c r="AP14" s="25">
        <v>19552.660654177402</v>
      </c>
      <c r="AQ14" s="25">
        <v>1998.7162773985399</v>
      </c>
      <c r="AR14" s="25">
        <v>21725.178077332799</v>
      </c>
      <c r="AS14" s="25">
        <v>852.22795002604096</v>
      </c>
      <c r="AT14" s="25">
        <v>1.1381078534587701</v>
      </c>
      <c r="AU14" s="25">
        <v>11612.403326456701</v>
      </c>
      <c r="AV14" s="25">
        <v>0.96083674906441296</v>
      </c>
      <c r="AW14" s="25">
        <v>0.101679836221939</v>
      </c>
      <c r="AX14" s="25">
        <v>585.90529567949204</v>
      </c>
      <c r="AY14" s="25">
        <v>0.59629605024333499</v>
      </c>
      <c r="AZ14" s="25">
        <v>1.9935730287648001E-2</v>
      </c>
      <c r="BA14" s="25">
        <v>2064.02443899221</v>
      </c>
      <c r="BB14" s="25">
        <v>1934.5418317886099</v>
      </c>
      <c r="BC14" s="25">
        <v>129.48260720360199</v>
      </c>
      <c r="BD14" s="25">
        <v>3.7431440296080698E-3</v>
      </c>
      <c r="BE14" s="25">
        <v>427.66326902450902</v>
      </c>
      <c r="BF14" s="25">
        <v>2.6908573176364199E-2</v>
      </c>
      <c r="BG14" s="25">
        <v>187.15182087115599</v>
      </c>
      <c r="BH14" s="25">
        <v>1.4794215021191901</v>
      </c>
      <c r="BI14" s="25">
        <v>722.77168696572301</v>
      </c>
      <c r="BJ14" s="25">
        <v>230.51045262999099</v>
      </c>
      <c r="BK14" s="25">
        <v>2.1653798679431402</v>
      </c>
      <c r="BL14" s="25">
        <v>4.5550397179186097</v>
      </c>
      <c r="BM14" s="25">
        <v>2.41022326846233E-3</v>
      </c>
      <c r="BN14" s="25">
        <v>40.006018702690199</v>
      </c>
      <c r="BO14" s="25">
        <v>6473.6147826546103</v>
      </c>
      <c r="BP14" s="25">
        <v>0</v>
      </c>
      <c r="BQ14" s="25">
        <v>3232.4642397887001</v>
      </c>
      <c r="BR14" s="25">
        <v>703.18947281063402</v>
      </c>
      <c r="BS14" s="25">
        <v>28160.082819050102</v>
      </c>
      <c r="BT14" s="25">
        <v>4287.4414155716704</v>
      </c>
      <c r="BU14" s="27"/>
      <c r="BV14" s="87">
        <f t="shared" si="0"/>
        <v>27799.416569138306</v>
      </c>
      <c r="BW14" s="34">
        <f t="shared" si="1"/>
        <v>7.9999871641170412E-3</v>
      </c>
      <c r="BY14" s="22">
        <f t="shared" si="2"/>
        <v>-6.513169786550606E-3</v>
      </c>
      <c r="BZ14" s="22">
        <f t="shared" si="3"/>
        <v>-1.1445852885632135E-2</v>
      </c>
      <c r="CA14" s="22">
        <f t="shared" si="4"/>
        <v>-9.503421530395649E-3</v>
      </c>
      <c r="CB14" s="22">
        <f t="shared" si="5"/>
        <v>-1.0582327274479829E-2</v>
      </c>
      <c r="CC14" s="22">
        <f t="shared" si="6"/>
        <v>-1.0656545568672264E-2</v>
      </c>
      <c r="CD14" s="22">
        <f t="shared" si="7"/>
        <v>-1.0398513424938485E-2</v>
      </c>
      <c r="CE14" s="22">
        <f t="shared" si="8"/>
        <v>-1.9461720547839108E-3</v>
      </c>
      <c r="CF14" s="22">
        <f t="shared" si="9"/>
        <v>-6.8093367972914664E-3</v>
      </c>
      <c r="CG14" s="22">
        <f t="shared" si="10"/>
        <v>-2.3772178953206709E-3</v>
      </c>
      <c r="CH14" s="22">
        <f t="shared" si="11"/>
        <v>-8.3719648922467894E-3</v>
      </c>
      <c r="CI14" s="22">
        <f t="shared" si="12"/>
        <v>-9.4332695649687152E-3</v>
      </c>
      <c r="CJ14" s="22">
        <f t="shared" si="13"/>
        <v>-3.044433184789684E-3</v>
      </c>
      <c r="CK14" s="22">
        <f t="shared" si="14"/>
        <v>-3.1381890499924841E-3</v>
      </c>
    </row>
    <row r="15" spans="1:89" x14ac:dyDescent="0.25">
      <c r="A15" s="27" t="s">
        <v>14</v>
      </c>
      <c r="B15" s="25">
        <v>252058.82743999999</v>
      </c>
      <c r="C15" s="25">
        <v>67.310896714999998</v>
      </c>
      <c r="D15" s="25">
        <v>15884.85305</v>
      </c>
      <c r="E15" s="25">
        <v>1359.2617381</v>
      </c>
      <c r="F15" s="25">
        <v>1279.7264951</v>
      </c>
      <c r="G15" s="25">
        <v>30.413646984</v>
      </c>
      <c r="H15" s="25">
        <v>15958.192099</v>
      </c>
      <c r="I15" s="25">
        <v>118.80799859</v>
      </c>
      <c r="J15" s="25">
        <v>456.92029341</v>
      </c>
      <c r="K15" s="25">
        <v>302.96986471000002</v>
      </c>
      <c r="L15" s="61">
        <v>16.122941339</v>
      </c>
      <c r="M15" s="61">
        <v>77.729131103</v>
      </c>
      <c r="N15" s="61">
        <v>24.766822038000001</v>
      </c>
      <c r="O15" s="25"/>
      <c r="P15" s="27" t="s">
        <v>14</v>
      </c>
      <c r="Q15" s="25">
        <v>15.998501807947999</v>
      </c>
      <c r="R15" s="25">
        <v>15.9579828862633</v>
      </c>
      <c r="S15" s="25">
        <v>117.852667003432</v>
      </c>
      <c r="T15" s="25">
        <v>117.852667003432</v>
      </c>
      <c r="U15" s="25">
        <v>45.463122299905699</v>
      </c>
      <c r="V15" s="25">
        <v>455.42761339012998</v>
      </c>
      <c r="W15" s="25">
        <v>77.418266525166999</v>
      </c>
      <c r="X15" s="25">
        <v>1375.08005200355</v>
      </c>
      <c r="Y15" s="25">
        <v>250341.429292591</v>
      </c>
      <c r="Z15" s="25">
        <v>772.89063185727196</v>
      </c>
      <c r="AA15" s="25">
        <v>108.881720295873</v>
      </c>
      <c r="AB15" s="25">
        <v>871.19709393768403</v>
      </c>
      <c r="AC15" s="25">
        <v>1146.74467448367</v>
      </c>
      <c r="AD15" s="25">
        <v>300.11549328560301</v>
      </c>
      <c r="AE15" s="25">
        <v>300.11549328560301</v>
      </c>
      <c r="AF15" s="25">
        <v>125.68287663442401</v>
      </c>
      <c r="AG15" s="25">
        <v>488.57794692622502</v>
      </c>
      <c r="AH15" s="25">
        <v>23.652876078566699</v>
      </c>
      <c r="AI15" s="87">
        <v>70.302430478417904</v>
      </c>
      <c r="AJ15" s="25">
        <v>2.3652062141093602</v>
      </c>
      <c r="AK15" s="25">
        <v>17.940299287783599</v>
      </c>
      <c r="AL15" s="25">
        <v>24.656513085567401</v>
      </c>
      <c r="AM15" s="25">
        <v>66.475779057413803</v>
      </c>
      <c r="AN15" s="25">
        <v>0</v>
      </c>
      <c r="AO15" s="87">
        <v>16027.9546902781</v>
      </c>
      <c r="AP15" s="25">
        <v>14139.316915691899</v>
      </c>
      <c r="AQ15" s="25">
        <v>1445.35249798067</v>
      </c>
      <c r="AR15" s="25">
        <v>15710.352290307001</v>
      </c>
      <c r="AS15" s="25">
        <v>470.888064689489</v>
      </c>
      <c r="AT15" s="25">
        <v>1.0456883072691801</v>
      </c>
      <c r="AU15" s="25">
        <v>6539.1132583928302</v>
      </c>
      <c r="AV15" s="25">
        <v>0.70701073937509995</v>
      </c>
      <c r="AW15" s="25">
        <v>7.7703933707016795E-2</v>
      </c>
      <c r="AX15" s="25">
        <v>426.32358575152801</v>
      </c>
      <c r="AY15" s="25">
        <v>0.48350846590276497</v>
      </c>
      <c r="AZ15" s="25">
        <v>1.53520671627066E-2</v>
      </c>
      <c r="BA15" s="25">
        <v>1344.0490415848501</v>
      </c>
      <c r="BB15" s="25">
        <v>1265.32578579028</v>
      </c>
      <c r="BC15" s="25">
        <v>78.723255794573305</v>
      </c>
      <c r="BD15" s="25">
        <v>3.2634270702227202E-3</v>
      </c>
      <c r="BE15" s="25">
        <v>270.056041358708</v>
      </c>
      <c r="BF15" s="25">
        <v>2.3460035564961901E-2</v>
      </c>
      <c r="BG15" s="25">
        <v>116.84713023473699</v>
      </c>
      <c r="BH15" s="25">
        <v>0.96716625914229104</v>
      </c>
      <c r="BI15" s="25">
        <v>443.64192908833297</v>
      </c>
      <c r="BJ15" s="25">
        <v>200.344517478749</v>
      </c>
      <c r="BK15" s="25">
        <v>1.4667928336557501</v>
      </c>
      <c r="BL15" s="25">
        <v>3.66526550229556</v>
      </c>
      <c r="BM15" s="25">
        <v>1.8877858303433101E-3</v>
      </c>
      <c r="BN15" s="25">
        <v>30.0593577186571</v>
      </c>
      <c r="BO15" s="25">
        <v>3669.31820531415</v>
      </c>
      <c r="BP15" s="25">
        <v>0</v>
      </c>
      <c r="BQ15" s="25">
        <v>1823.0862523216999</v>
      </c>
      <c r="BR15" s="25">
        <v>392.20958365521898</v>
      </c>
      <c r="BS15" s="25">
        <v>15908.767511477799</v>
      </c>
      <c r="BT15" s="25">
        <v>2383.3103723742101</v>
      </c>
      <c r="BU15" s="27"/>
      <c r="BV15" s="87">
        <f t="shared" si="0"/>
        <v>15699.625104914874</v>
      </c>
      <c r="BW15" s="34">
        <f t="shared" si="1"/>
        <v>8.000003711690672E-3</v>
      </c>
      <c r="BY15" s="22">
        <f t="shared" si="2"/>
        <v>-6.8134814592748392E-3</v>
      </c>
      <c r="BZ15" s="22">
        <f t="shared" si="3"/>
        <v>-1.2406871670751232E-2</v>
      </c>
      <c r="CA15" s="22">
        <f t="shared" si="4"/>
        <v>-1.0985355617941901E-2</v>
      </c>
      <c r="CB15" s="22">
        <f t="shared" si="5"/>
        <v>-1.1191881658064234E-2</v>
      </c>
      <c r="CC15" s="22">
        <f t="shared" si="6"/>
        <v>-1.1252958632066705E-2</v>
      </c>
      <c r="CD15" s="22">
        <f t="shared" si="7"/>
        <v>-1.1649022740655985E-2</v>
      </c>
      <c r="CE15" s="22">
        <f t="shared" si="8"/>
        <v>-3.0971295003584761E-3</v>
      </c>
      <c r="CF15" s="22">
        <f t="shared" si="9"/>
        <v>-8.0409702874028825E-3</v>
      </c>
      <c r="CG15" s="22">
        <f t="shared" si="10"/>
        <v>-3.2668280253655151E-3</v>
      </c>
      <c r="CH15" s="22">
        <f t="shared" si="11"/>
        <v>-9.4213047463621302E-3</v>
      </c>
      <c r="CI15" s="22">
        <f t="shared" si="12"/>
        <v>-1.0231287782315491E-2</v>
      </c>
      <c r="CJ15" s="22">
        <f t="shared" si="13"/>
        <v>-3.9993316974181832E-3</v>
      </c>
      <c r="CK15" s="22">
        <f t="shared" si="14"/>
        <v>-4.4539001517171634E-3</v>
      </c>
    </row>
    <row r="16" spans="1:89" x14ac:dyDescent="0.25">
      <c r="A16" s="27" t="s">
        <v>15</v>
      </c>
      <c r="B16" s="25">
        <v>142367.76347999999</v>
      </c>
      <c r="C16" s="25">
        <v>48.013648164999999</v>
      </c>
      <c r="D16" s="25">
        <v>12026.928108</v>
      </c>
      <c r="E16" s="25">
        <v>937.80602499999998</v>
      </c>
      <c r="F16" s="25">
        <v>889.23476320999998</v>
      </c>
      <c r="G16" s="25">
        <v>20.265293943</v>
      </c>
      <c r="H16" s="25">
        <v>10282.950379</v>
      </c>
      <c r="I16" s="25">
        <v>89.799863174999999</v>
      </c>
      <c r="J16" s="25">
        <v>290.69406121999998</v>
      </c>
      <c r="K16" s="25">
        <v>226.96741438000001</v>
      </c>
      <c r="L16" s="61">
        <v>13.340893403000001</v>
      </c>
      <c r="M16" s="61">
        <v>49.497040239999997</v>
      </c>
      <c r="N16" s="61">
        <v>16.879761088999999</v>
      </c>
      <c r="O16" s="25"/>
      <c r="P16" s="27" t="s">
        <v>15</v>
      </c>
      <c r="Q16" s="25">
        <v>10.871187917434201</v>
      </c>
      <c r="R16" s="25">
        <v>13.2018725882663</v>
      </c>
      <c r="S16" s="25">
        <v>89.198142735835603</v>
      </c>
      <c r="T16" s="25">
        <v>89.198142735835603</v>
      </c>
      <c r="U16" s="25">
        <v>37.0921669715107</v>
      </c>
      <c r="V16" s="25">
        <v>291.17777455666902</v>
      </c>
      <c r="W16" s="25">
        <v>49.6030258695979</v>
      </c>
      <c r="X16" s="25">
        <v>827.01298418124202</v>
      </c>
      <c r="Y16" s="25">
        <v>141854.22052569201</v>
      </c>
      <c r="Z16" s="25">
        <v>514.60601014184101</v>
      </c>
      <c r="AA16" s="25">
        <v>63.2731947148812</v>
      </c>
      <c r="AB16" s="25">
        <v>554.977364063506</v>
      </c>
      <c r="AC16" s="25">
        <v>738.34936093448403</v>
      </c>
      <c r="AD16" s="25">
        <v>224.92148984180301</v>
      </c>
      <c r="AE16" s="25">
        <v>224.92148984180301</v>
      </c>
      <c r="AF16" s="25">
        <v>95.151190752051704</v>
      </c>
      <c r="AG16" s="25">
        <v>322.42166403010998</v>
      </c>
      <c r="AH16" s="25">
        <v>15.483241921732599</v>
      </c>
      <c r="AI16" s="87">
        <v>48.600661653407798</v>
      </c>
      <c r="AJ16" s="25">
        <v>1.9822239898616001</v>
      </c>
      <c r="AK16" s="25">
        <v>11.981996182944799</v>
      </c>
      <c r="AL16" s="25">
        <v>16.913411067742601</v>
      </c>
      <c r="AM16" s="25">
        <v>47.405222802405198</v>
      </c>
      <c r="AN16" s="25">
        <v>0</v>
      </c>
      <c r="AO16" s="87">
        <v>10387.7054551166</v>
      </c>
      <c r="AP16" s="25">
        <v>10704.5051601823</v>
      </c>
      <c r="AQ16" s="25">
        <v>1094.2385391160501</v>
      </c>
      <c r="AR16" s="25">
        <v>11893.8948900504</v>
      </c>
      <c r="AS16" s="25">
        <v>305.46828656789899</v>
      </c>
      <c r="AT16" s="25">
        <v>0.44242854919338398</v>
      </c>
      <c r="AU16" s="25">
        <v>4248.1806848605302</v>
      </c>
      <c r="AV16" s="25">
        <v>0.48048828331597099</v>
      </c>
      <c r="AW16" s="25">
        <v>8.8060751048573305E-2</v>
      </c>
      <c r="AX16" s="25">
        <v>396.44093101186598</v>
      </c>
      <c r="AY16" s="25">
        <v>0.28558364655500201</v>
      </c>
      <c r="AZ16" s="25">
        <v>1.6932500530762701E-2</v>
      </c>
      <c r="BA16" s="25">
        <v>927.79392117500004</v>
      </c>
      <c r="BB16" s="25">
        <v>879.60138634583097</v>
      </c>
      <c r="BC16" s="25">
        <v>48.192534829169297</v>
      </c>
      <c r="BD16" s="25">
        <v>2.09591210326449E-3</v>
      </c>
      <c r="BE16" s="25">
        <v>136.60931421926</v>
      </c>
      <c r="BF16" s="25">
        <v>1.50670454482823E-2</v>
      </c>
      <c r="BG16" s="25">
        <v>70.211772000198394</v>
      </c>
      <c r="BH16" s="25">
        <v>0.76813306602291698</v>
      </c>
      <c r="BI16" s="25">
        <v>270.83555954959502</v>
      </c>
      <c r="BJ16" s="25">
        <v>87.183111897061707</v>
      </c>
      <c r="BK16" s="25">
        <v>0.71149566692570898</v>
      </c>
      <c r="BL16" s="25">
        <v>2.6915672271918001</v>
      </c>
      <c r="BM16" s="25">
        <v>1.9569165746788101E-3</v>
      </c>
      <c r="BN16" s="25">
        <v>20.034280439821998</v>
      </c>
      <c r="BO16" s="25">
        <v>2374.14586837345</v>
      </c>
      <c r="BP16" s="25">
        <v>0</v>
      </c>
      <c r="BQ16" s="25">
        <v>1163.98837071363</v>
      </c>
      <c r="BR16" s="25">
        <v>261.15353622049298</v>
      </c>
      <c r="BS16" s="25">
        <v>10316.051946956701</v>
      </c>
      <c r="BT16" s="25">
        <v>1542.12625556681</v>
      </c>
      <c r="BU16" s="27"/>
      <c r="BV16" s="87">
        <f t="shared" si="0"/>
        <v>10176.922743961408</v>
      </c>
      <c r="BW16" s="34">
        <f t="shared" si="1"/>
        <v>8.0000026594861297E-3</v>
      </c>
      <c r="BY16" s="22">
        <f t="shared" si="2"/>
        <v>-3.6071575597949462E-3</v>
      </c>
      <c r="BZ16" s="22">
        <f t="shared" si="3"/>
        <v>-1.2671925293073611E-2</v>
      </c>
      <c r="CA16" s="22">
        <f t="shared" si="4"/>
        <v>-1.1061279884188356E-2</v>
      </c>
      <c r="CB16" s="22">
        <f t="shared" si="5"/>
        <v>-1.0676092452061118E-2</v>
      </c>
      <c r="CC16" s="22">
        <f t="shared" si="6"/>
        <v>-1.0833333628786629E-2</v>
      </c>
      <c r="CD16" s="22">
        <f t="shared" si="7"/>
        <v>-1.1399464711825591E-2</v>
      </c>
      <c r="CE16" s="22">
        <f t="shared" si="8"/>
        <v>3.2190730030460277E-3</v>
      </c>
      <c r="CF16" s="22">
        <f t="shared" si="9"/>
        <v>-6.7006832515075906E-3</v>
      </c>
      <c r="CG16" s="22">
        <f t="shared" si="10"/>
        <v>1.6639945606008173E-3</v>
      </c>
      <c r="CH16" s="22">
        <f t="shared" si="11"/>
        <v>-9.0141774042136798E-3</v>
      </c>
      <c r="CI16" s="22">
        <f t="shared" si="12"/>
        <v>-1.0420652540589175E-2</v>
      </c>
      <c r="CJ16" s="22">
        <f t="shared" si="13"/>
        <v>2.1412518624144535E-3</v>
      </c>
      <c r="CK16" s="22">
        <f t="shared" si="14"/>
        <v>1.9935103681373032E-3</v>
      </c>
    </row>
    <row r="17" spans="1:89" x14ac:dyDescent="0.25">
      <c r="A17" s="27" t="s">
        <v>16</v>
      </c>
      <c r="B17" s="25">
        <v>107678.85866</v>
      </c>
      <c r="C17" s="25">
        <v>34.295550876999997</v>
      </c>
      <c r="D17" s="25">
        <v>8004.4737203000004</v>
      </c>
      <c r="E17" s="25">
        <v>624.68262204999996</v>
      </c>
      <c r="F17" s="25">
        <v>590.59505294999997</v>
      </c>
      <c r="G17" s="25">
        <v>13.922164544999999</v>
      </c>
      <c r="H17" s="25">
        <v>6520.3668213000001</v>
      </c>
      <c r="I17" s="25">
        <v>59.537093857999999</v>
      </c>
      <c r="J17" s="25">
        <v>199.71956144000001</v>
      </c>
      <c r="K17" s="25">
        <v>152.05931641000001</v>
      </c>
      <c r="L17" s="61">
        <v>8.9460228018999999</v>
      </c>
      <c r="M17" s="61">
        <v>32.459578166999997</v>
      </c>
      <c r="N17" s="61">
        <v>9.9462717154</v>
      </c>
      <c r="O17" s="25"/>
      <c r="P17" s="27" t="s">
        <v>16</v>
      </c>
      <c r="Q17" s="25">
        <v>7.4925978286109203</v>
      </c>
      <c r="R17" s="25">
        <v>8.8558821944675596</v>
      </c>
      <c r="S17" s="25">
        <v>59.058623214047202</v>
      </c>
      <c r="T17" s="25">
        <v>59.058623214047202</v>
      </c>
      <c r="U17" s="25">
        <v>25.313042628069201</v>
      </c>
      <c r="V17" s="25">
        <v>199.13889860857401</v>
      </c>
      <c r="W17" s="25">
        <v>32.343735194249199</v>
      </c>
      <c r="X17" s="25">
        <v>548.31987413505897</v>
      </c>
      <c r="Y17" s="25">
        <v>106990.660488433</v>
      </c>
      <c r="Z17" s="25">
        <v>344.86409170756099</v>
      </c>
      <c r="AA17" s="25">
        <v>40.612681484121701</v>
      </c>
      <c r="AB17" s="25">
        <v>367.46990517093201</v>
      </c>
      <c r="AC17" s="25">
        <v>467.19549978349801</v>
      </c>
      <c r="AD17" s="25">
        <v>150.70217907824301</v>
      </c>
      <c r="AE17" s="25">
        <v>150.70217907824301</v>
      </c>
      <c r="AF17" s="25">
        <v>63.422680557548802</v>
      </c>
      <c r="AG17" s="25">
        <v>205.39678494567499</v>
      </c>
      <c r="AH17" s="25">
        <v>9.6388194802652194</v>
      </c>
      <c r="AI17" s="87">
        <v>28.86070429259</v>
      </c>
      <c r="AJ17" s="25">
        <v>1.3472141512816</v>
      </c>
      <c r="AK17" s="25">
        <v>7.1852645090128204</v>
      </c>
      <c r="AL17" s="25">
        <v>9.8860188297814506</v>
      </c>
      <c r="AM17" s="25">
        <v>33.923091157481601</v>
      </c>
      <c r="AN17" s="25">
        <v>0</v>
      </c>
      <c r="AO17" s="87">
        <v>6542.75403870214</v>
      </c>
      <c r="AP17" s="25">
        <v>7135.0480480166698</v>
      </c>
      <c r="AQ17" s="25">
        <v>729.36022212448302</v>
      </c>
      <c r="AR17" s="25">
        <v>7927.8309506986998</v>
      </c>
      <c r="AS17" s="25">
        <v>198.51039893920699</v>
      </c>
      <c r="AT17" s="25">
        <v>0.256861943197914</v>
      </c>
      <c r="AU17" s="25">
        <v>2615.3392075199599</v>
      </c>
      <c r="AV17" s="25">
        <v>0.30497435936440698</v>
      </c>
      <c r="AW17" s="25">
        <v>5.3477767114755999E-2</v>
      </c>
      <c r="AX17" s="25">
        <v>246.24721441602301</v>
      </c>
      <c r="AY17" s="25">
        <v>0.17623921945358401</v>
      </c>
      <c r="AZ17" s="25">
        <v>1.03541926211301E-2</v>
      </c>
      <c r="BA17" s="25">
        <v>617.62076174685797</v>
      </c>
      <c r="BB17" s="25">
        <v>583.90271711979801</v>
      </c>
      <c r="BC17" s="25">
        <v>33.7180446270606</v>
      </c>
      <c r="BD17" s="25">
        <v>1.5183069656134001E-3</v>
      </c>
      <c r="BE17" s="25">
        <v>96.7899778148888</v>
      </c>
      <c r="BF17" s="25">
        <v>1.09147317956094E-2</v>
      </c>
      <c r="BG17" s="25">
        <v>48.620004243897199</v>
      </c>
      <c r="BH17" s="25">
        <v>0.50195721291688</v>
      </c>
      <c r="BI17" s="25">
        <v>188.68277628047201</v>
      </c>
      <c r="BJ17" s="25">
        <v>52.311448695230098</v>
      </c>
      <c r="BK17" s="25">
        <v>0.48753064005687902</v>
      </c>
      <c r="BL17" s="25">
        <v>1.75769963304066</v>
      </c>
      <c r="BM17" s="25">
        <v>1.2163579891642799E-3</v>
      </c>
      <c r="BN17" s="25">
        <v>13.778448594277901</v>
      </c>
      <c r="BO17" s="25">
        <v>1478.10472234998</v>
      </c>
      <c r="BP17" s="25">
        <v>0</v>
      </c>
      <c r="BQ17" s="25">
        <v>752.70848288449395</v>
      </c>
      <c r="BR17" s="25">
        <v>148.59025984532099</v>
      </c>
      <c r="BS17" s="25">
        <v>6495.7145932747999</v>
      </c>
      <c r="BT17" s="25">
        <v>943.41029368128204</v>
      </c>
      <c r="BU17" s="27"/>
      <c r="BV17" s="87">
        <f t="shared" si="0"/>
        <v>6416.9687716557246</v>
      </c>
      <c r="BW17" s="34">
        <f t="shared" si="1"/>
        <v>8.0000041564911497E-3</v>
      </c>
      <c r="BY17" s="22">
        <f t="shared" si="2"/>
        <v>-6.391209752139076E-3</v>
      </c>
      <c r="BZ17" s="22">
        <f t="shared" si="3"/>
        <v>-1.0860292661698658E-2</v>
      </c>
      <c r="CA17" s="22">
        <f t="shared" si="4"/>
        <v>-9.5749917208083658E-3</v>
      </c>
      <c r="CB17" s="22">
        <f t="shared" si="5"/>
        <v>-1.1304717073715494E-2</v>
      </c>
      <c r="CC17" s="22">
        <f t="shared" si="6"/>
        <v>-1.1331513524832269E-2</v>
      </c>
      <c r="CD17" s="22">
        <f t="shared" si="7"/>
        <v>-1.0322816560425781E-2</v>
      </c>
      <c r="CE17" s="22">
        <f t="shared" si="8"/>
        <v>-3.7808038567200054E-3</v>
      </c>
      <c r="CF17" s="22">
        <f t="shared" si="9"/>
        <v>-8.0365132549798535E-3</v>
      </c>
      <c r="CG17" s="22">
        <f t="shared" si="10"/>
        <v>-2.9073908796882681E-3</v>
      </c>
      <c r="CH17" s="22">
        <f t="shared" si="11"/>
        <v>-8.9250521691004499E-3</v>
      </c>
      <c r="CI17" s="22">
        <f t="shared" si="12"/>
        <v>-1.0076053842976539E-2</v>
      </c>
      <c r="CJ17" s="22">
        <f t="shared" si="13"/>
        <v>-3.5688378990879669E-3</v>
      </c>
      <c r="CK17" s="22">
        <f t="shared" si="14"/>
        <v>-6.0578362770100759E-3</v>
      </c>
    </row>
    <row r="18" spans="1:89" x14ac:dyDescent="0.25">
      <c r="A18" s="27" t="s">
        <v>17</v>
      </c>
      <c r="B18" s="25">
        <v>130100.61572</v>
      </c>
      <c r="C18" s="25">
        <v>24.332143781999999</v>
      </c>
      <c r="D18" s="25">
        <v>6858.5623857999999</v>
      </c>
      <c r="E18" s="25">
        <v>585.46874114000002</v>
      </c>
      <c r="F18" s="25">
        <v>549.61433474</v>
      </c>
      <c r="G18" s="25">
        <v>11.771270011</v>
      </c>
      <c r="H18" s="25">
        <v>9551.0007100000003</v>
      </c>
      <c r="I18" s="25">
        <v>66.213996562000005</v>
      </c>
      <c r="J18" s="25">
        <v>293.01682233999998</v>
      </c>
      <c r="K18" s="25">
        <v>160.35588823000001</v>
      </c>
      <c r="L18" s="61">
        <v>8.2797874626999999</v>
      </c>
      <c r="M18" s="61">
        <v>48.487474052000003</v>
      </c>
      <c r="N18" s="61">
        <v>13.751275148</v>
      </c>
      <c r="O18" s="25"/>
      <c r="P18" s="27" t="s">
        <v>17</v>
      </c>
      <c r="Q18" s="25">
        <v>9.5778051230071792</v>
      </c>
      <c r="R18" s="25">
        <v>8.2567637562976905</v>
      </c>
      <c r="S18" s="25">
        <v>66.364989001262899</v>
      </c>
      <c r="T18" s="25">
        <v>66.364989001262899</v>
      </c>
      <c r="U18" s="25">
        <v>23.1774632517402</v>
      </c>
      <c r="V18" s="25">
        <v>295.74344389318998</v>
      </c>
      <c r="W18" s="25">
        <v>48.938760549364503</v>
      </c>
      <c r="X18" s="25">
        <v>769.67896699015296</v>
      </c>
      <c r="Y18" s="25">
        <v>130344.639974558</v>
      </c>
      <c r="Z18" s="25">
        <v>479.87854817215799</v>
      </c>
      <c r="AA18" s="25">
        <v>55.032457163644203</v>
      </c>
      <c r="AB18" s="25">
        <v>557.04670697813299</v>
      </c>
      <c r="AC18" s="25">
        <v>733.447426092108</v>
      </c>
      <c r="AD18" s="25">
        <v>160.33927484139099</v>
      </c>
      <c r="AE18" s="25">
        <v>160.33927484139099</v>
      </c>
      <c r="AF18" s="25">
        <v>54.889212528205299</v>
      </c>
      <c r="AG18" s="25">
        <v>325.62558550518901</v>
      </c>
      <c r="AH18" s="25">
        <v>14.9210819246225</v>
      </c>
      <c r="AI18" s="87">
        <v>38.334065427905898</v>
      </c>
      <c r="AJ18" s="25">
        <v>1.2812016960756401</v>
      </c>
      <c r="AK18" s="25">
        <v>11.823673084593</v>
      </c>
      <c r="AL18" s="25">
        <v>13.826536201415401</v>
      </c>
      <c r="AM18" s="25">
        <v>24.230008145637299</v>
      </c>
      <c r="AN18" s="25">
        <v>0</v>
      </c>
      <c r="AO18" s="87">
        <v>9694.0688020635207</v>
      </c>
      <c r="AP18" s="25">
        <v>6175.0366144413701</v>
      </c>
      <c r="AQ18" s="25">
        <v>631.22593237388196</v>
      </c>
      <c r="AR18" s="25">
        <v>6861.1517593434601</v>
      </c>
      <c r="AS18" s="25">
        <v>296.240760278658</v>
      </c>
      <c r="AT18" s="25">
        <v>0.35958997890628702</v>
      </c>
      <c r="AU18" s="25">
        <v>3924.0931924124002</v>
      </c>
      <c r="AV18" s="25">
        <v>0.28120497063994598</v>
      </c>
      <c r="AW18" s="25">
        <v>3.05101495593511E-2</v>
      </c>
      <c r="AX18" s="25">
        <v>172.27913280532599</v>
      </c>
      <c r="AY18" s="25">
        <v>0.17966927575962999</v>
      </c>
      <c r="AZ18" s="25">
        <v>5.9335607952071398E-3</v>
      </c>
      <c r="BA18" s="25">
        <v>581.75002711060802</v>
      </c>
      <c r="BB18" s="25">
        <v>546.07369090630596</v>
      </c>
      <c r="BC18" s="25">
        <v>35.676336204302302</v>
      </c>
      <c r="BD18" s="25">
        <v>9.5662292608453595E-4</v>
      </c>
      <c r="BE18" s="25">
        <v>118.934252019158</v>
      </c>
      <c r="BF18" s="25">
        <v>6.8768989992118402E-3</v>
      </c>
      <c r="BG18" s="25">
        <v>51.969161315057001</v>
      </c>
      <c r="BH18" s="25">
        <v>0.41858563698694301</v>
      </c>
      <c r="BI18" s="25">
        <v>199.70235473249599</v>
      </c>
      <c r="BJ18" s="25">
        <v>73.047727758475602</v>
      </c>
      <c r="BK18" s="25">
        <v>0.61517249566516097</v>
      </c>
      <c r="BL18" s="25">
        <v>1.2895861941059401</v>
      </c>
      <c r="BM18" s="25">
        <v>7.0424992443658002E-4</v>
      </c>
      <c r="BN18" s="25">
        <v>11.736396019599001</v>
      </c>
      <c r="BO18" s="25">
        <v>2234.94784085131</v>
      </c>
      <c r="BP18" s="25">
        <v>0</v>
      </c>
      <c r="BQ18" s="25">
        <v>1132.2900061805799</v>
      </c>
      <c r="BR18" s="25">
        <v>222.25486684715</v>
      </c>
      <c r="BS18" s="25">
        <v>9626.40323781808</v>
      </c>
      <c r="BT18" s="25">
        <v>1397.3494507871801</v>
      </c>
      <c r="BU18" s="27"/>
      <c r="BV18" s="87">
        <f t="shared" si="0"/>
        <v>9516.0748731821786</v>
      </c>
      <c r="BW18" s="34">
        <f t="shared" si="1"/>
        <v>7.9999997745943512E-3</v>
      </c>
      <c r="BY18" s="22">
        <f t="shared" si="2"/>
        <v>1.8756579529429821E-3</v>
      </c>
      <c r="BZ18" s="22">
        <f t="shared" si="3"/>
        <v>-4.1975601195590514E-3</v>
      </c>
      <c r="CA18" s="22">
        <f t="shared" si="4"/>
        <v>3.7753881904190604E-4</v>
      </c>
      <c r="CB18" s="22">
        <f t="shared" si="5"/>
        <v>-6.3516867222510988E-3</v>
      </c>
      <c r="CC18" s="22">
        <f t="shared" si="6"/>
        <v>-6.4420514711811174E-3</v>
      </c>
      <c r="CD18" s="22">
        <f t="shared" si="7"/>
        <v>-2.9626362634117363E-3</v>
      </c>
      <c r="CE18" s="22">
        <f t="shared" si="8"/>
        <v>7.8947253913542806E-3</v>
      </c>
      <c r="CF18" s="22">
        <f t="shared" si="9"/>
        <v>2.2803704217054803E-3</v>
      </c>
      <c r="CG18" s="22">
        <f t="shared" si="10"/>
        <v>9.3053413500818888E-3</v>
      </c>
      <c r="CH18" s="22">
        <f t="shared" si="11"/>
        <v>-1.0360323398407276E-4</v>
      </c>
      <c r="CI18" s="22">
        <f t="shared" si="12"/>
        <v>-2.7807122472684109E-3</v>
      </c>
      <c r="CJ18" s="22">
        <f t="shared" si="13"/>
        <v>9.3072799973147879E-3</v>
      </c>
      <c r="CK18" s="22">
        <f t="shared" si="14"/>
        <v>5.4730236000220889E-3</v>
      </c>
    </row>
    <row r="19" spans="1:89" x14ac:dyDescent="0.25">
      <c r="A19" s="27" t="s">
        <v>18</v>
      </c>
      <c r="B19" s="25">
        <v>143892.82276000001</v>
      </c>
      <c r="C19" s="25">
        <v>23.188614780999998</v>
      </c>
      <c r="D19" s="25">
        <v>6815.0722171999996</v>
      </c>
      <c r="E19" s="25">
        <v>520.29857721999997</v>
      </c>
      <c r="F19" s="25">
        <v>485.45274681000001</v>
      </c>
      <c r="G19" s="25">
        <v>11.077172666999999</v>
      </c>
      <c r="H19" s="25">
        <v>11994.473722000001</v>
      </c>
      <c r="I19" s="25">
        <v>66.680445749</v>
      </c>
      <c r="J19" s="25">
        <v>377.64771734999999</v>
      </c>
      <c r="K19" s="25">
        <v>149.00171861999999</v>
      </c>
      <c r="L19" s="61">
        <v>7.0570771303999997</v>
      </c>
      <c r="M19" s="61">
        <v>60.374757168000002</v>
      </c>
      <c r="N19" s="61">
        <v>15.471141104000001</v>
      </c>
      <c r="O19" s="25"/>
      <c r="P19" s="27" t="s">
        <v>18</v>
      </c>
      <c r="Q19" s="25">
        <v>11.8127957483283</v>
      </c>
      <c r="R19" s="25">
        <v>7.1114401985103903</v>
      </c>
      <c r="S19" s="25">
        <v>67.520768138285007</v>
      </c>
      <c r="T19" s="25">
        <v>67.520768138285007</v>
      </c>
      <c r="U19" s="25">
        <v>20.086746694356702</v>
      </c>
      <c r="V19" s="25">
        <v>384.20078211352501</v>
      </c>
      <c r="W19" s="25">
        <v>61.368162408612001</v>
      </c>
      <c r="X19" s="25">
        <v>872.80680400897597</v>
      </c>
      <c r="Y19" s="25">
        <v>144911.719579578</v>
      </c>
      <c r="Z19" s="25">
        <v>579.17098327623398</v>
      </c>
      <c r="AA19" s="25">
        <v>58.0511675718517</v>
      </c>
      <c r="AB19" s="25">
        <v>704.41325670443905</v>
      </c>
      <c r="AC19" s="25">
        <v>1020.38239141897</v>
      </c>
      <c r="AD19" s="25">
        <v>150.63300277331899</v>
      </c>
      <c r="AE19" s="25">
        <v>150.63300277331899</v>
      </c>
      <c r="AF19" s="25">
        <v>55.176303721291603</v>
      </c>
      <c r="AG19" s="25">
        <v>467.32450942642203</v>
      </c>
      <c r="AH19" s="25">
        <v>19.8082879719449</v>
      </c>
      <c r="AI19" s="87">
        <v>43.462417803921198</v>
      </c>
      <c r="AJ19" s="25">
        <v>1.12168655911506</v>
      </c>
      <c r="AK19" s="25">
        <v>17.009194080968498</v>
      </c>
      <c r="AL19" s="25">
        <v>15.664687582609799</v>
      </c>
      <c r="AM19" s="25">
        <v>23.2740027767213</v>
      </c>
      <c r="AN19" s="25">
        <v>0</v>
      </c>
      <c r="AO19" s="87">
        <v>12262.1134769644</v>
      </c>
      <c r="AP19" s="25">
        <v>6207.3302227439799</v>
      </c>
      <c r="AQ19" s="25">
        <v>634.52675761173305</v>
      </c>
      <c r="AR19" s="25">
        <v>6897.0332840769997</v>
      </c>
      <c r="AS19" s="25">
        <v>380.12464503985899</v>
      </c>
      <c r="AT19" s="25">
        <v>0.16896007579490299</v>
      </c>
      <c r="AU19" s="25">
        <v>5017.4047531265296</v>
      </c>
      <c r="AV19" s="25">
        <v>0.209919847329927</v>
      </c>
      <c r="AW19" s="25">
        <v>2.0882292376968301E-2</v>
      </c>
      <c r="AX19" s="25">
        <v>129.28520222446301</v>
      </c>
      <c r="AY19" s="25">
        <v>0.113022180922303</v>
      </c>
      <c r="AZ19" s="25">
        <v>4.0467350341991896E-3</v>
      </c>
      <c r="BA19" s="25">
        <v>519.17339591988798</v>
      </c>
      <c r="BB19" s="25">
        <v>484.38342861663699</v>
      </c>
      <c r="BC19" s="25">
        <v>34.789967303251203</v>
      </c>
      <c r="BD19" s="25">
        <v>6.0507257373082599E-4</v>
      </c>
      <c r="BE19" s="25">
        <v>111.15848754112901</v>
      </c>
      <c r="BF19" s="25">
        <v>4.3496874220803903E-3</v>
      </c>
      <c r="BG19" s="25">
        <v>49.098166655092299</v>
      </c>
      <c r="BH19" s="25">
        <v>0.37005956128022299</v>
      </c>
      <c r="BI19" s="25">
        <v>192.55964678648701</v>
      </c>
      <c r="BJ19" s="25">
        <v>41.496221441396798</v>
      </c>
      <c r="BK19" s="25">
        <v>0.52427102167694495</v>
      </c>
      <c r="BL19" s="25">
        <v>0.86533257395128804</v>
      </c>
      <c r="BM19" s="25">
        <v>4.7636110076775901E-4</v>
      </c>
      <c r="BN19" s="25">
        <v>11.1490678492258</v>
      </c>
      <c r="BO19" s="25">
        <v>2914.5480239111098</v>
      </c>
      <c r="BP19" s="25">
        <v>0</v>
      </c>
      <c r="BQ19" s="25">
        <v>1463.87985696547</v>
      </c>
      <c r="BR19" s="25">
        <v>270.00166703047898</v>
      </c>
      <c r="BS19" s="25">
        <v>12184.3885358554</v>
      </c>
      <c r="BT19" s="25">
        <v>1696.46908048874</v>
      </c>
      <c r="BU19" s="27"/>
      <c r="BV19" s="87">
        <f t="shared" si="0"/>
        <v>12058.523649550512</v>
      </c>
      <c r="BW19" s="34">
        <f t="shared" si="1"/>
        <v>8.000005429678823E-3</v>
      </c>
      <c r="BY19" s="22">
        <f t="shared" si="2"/>
        <v>7.0809426073836571E-3</v>
      </c>
      <c r="BZ19" s="22">
        <f t="shared" si="3"/>
        <v>3.6823241287903879E-3</v>
      </c>
      <c r="CA19" s="22">
        <f t="shared" si="4"/>
        <v>1.2026441432292579E-2</v>
      </c>
      <c r="CB19" s="22">
        <f t="shared" si="5"/>
        <v>-2.1625684739019092E-3</v>
      </c>
      <c r="CC19" s="22">
        <f t="shared" si="6"/>
        <v>-2.2027235408383313E-3</v>
      </c>
      <c r="CD19" s="22">
        <f t="shared" si="7"/>
        <v>6.490391039943178E-3</v>
      </c>
      <c r="CE19" s="22">
        <f t="shared" si="8"/>
        <v>1.5833526193572096E-2</v>
      </c>
      <c r="CF19" s="22">
        <f t="shared" si="9"/>
        <v>1.2602231131569913E-2</v>
      </c>
      <c r="CG19" s="22">
        <f t="shared" si="10"/>
        <v>1.7352321919244389E-2</v>
      </c>
      <c r="CH19" s="22">
        <f t="shared" si="11"/>
        <v>1.0948089514855028E-2</v>
      </c>
      <c r="CI19" s="22">
        <f t="shared" si="12"/>
        <v>7.7033405056902452E-3</v>
      </c>
      <c r="CJ19" s="22">
        <f t="shared" si="13"/>
        <v>1.6453983207712616E-2</v>
      </c>
      <c r="CK19" s="22">
        <f t="shared" si="14"/>
        <v>1.251016181086719E-2</v>
      </c>
    </row>
    <row r="20" spans="1:89" x14ac:dyDescent="0.25">
      <c r="A20" s="27" t="s">
        <v>19</v>
      </c>
      <c r="B20" s="25">
        <v>87085.030964000005</v>
      </c>
      <c r="C20" s="25">
        <v>15.798636852</v>
      </c>
      <c r="D20" s="25">
        <v>4438.5056335999998</v>
      </c>
      <c r="E20" s="25">
        <v>406.87698482000002</v>
      </c>
      <c r="F20" s="25">
        <v>377.50765790999998</v>
      </c>
      <c r="G20" s="25">
        <v>7.3884665964999998</v>
      </c>
      <c r="H20" s="25">
        <v>9952.8347973</v>
      </c>
      <c r="I20" s="25">
        <v>50.858769623000001</v>
      </c>
      <c r="J20" s="25">
        <v>245.08076611000001</v>
      </c>
      <c r="K20" s="25">
        <v>101.01235862</v>
      </c>
      <c r="L20" s="61">
        <v>5.2864894153000002</v>
      </c>
      <c r="M20" s="61">
        <v>48.429315277999997</v>
      </c>
      <c r="N20" s="61">
        <v>17.403588681999999</v>
      </c>
      <c r="O20" s="25"/>
      <c r="P20" s="27" t="s">
        <v>19</v>
      </c>
      <c r="Q20" s="25">
        <v>9.0285676229144993</v>
      </c>
      <c r="R20" s="25">
        <v>5.35091125735409</v>
      </c>
      <c r="S20" s="25">
        <v>51.5813319354572</v>
      </c>
      <c r="T20" s="25">
        <v>51.5813319354572</v>
      </c>
      <c r="U20" s="25">
        <v>14.1288954055457</v>
      </c>
      <c r="V20" s="25">
        <v>248.922262653274</v>
      </c>
      <c r="W20" s="25">
        <v>49.205993682091297</v>
      </c>
      <c r="X20" s="25">
        <v>614.91270696552499</v>
      </c>
      <c r="Y20" s="25">
        <v>87826.112416761694</v>
      </c>
      <c r="Z20" s="25">
        <v>427.91242415072998</v>
      </c>
      <c r="AA20" s="25">
        <v>46.178364007579503</v>
      </c>
      <c r="AB20" s="25">
        <v>541.47178140316396</v>
      </c>
      <c r="AC20" s="25">
        <v>747.35969443746501</v>
      </c>
      <c r="AD20" s="25">
        <v>102.26442719124501</v>
      </c>
      <c r="AE20" s="25">
        <v>102.26442719124501</v>
      </c>
      <c r="AF20" s="25">
        <v>35.958452745581098</v>
      </c>
      <c r="AG20" s="25">
        <v>322.682954498443</v>
      </c>
      <c r="AH20" s="25">
        <v>16.542148722011898</v>
      </c>
      <c r="AI20" s="87">
        <v>49.190968590357897</v>
      </c>
      <c r="AJ20" s="25">
        <v>0.71599750898218095</v>
      </c>
      <c r="AK20" s="25">
        <v>13.625683720388199</v>
      </c>
      <c r="AL20" s="25">
        <v>17.686353420289802</v>
      </c>
      <c r="AM20" s="25">
        <v>15.8965223609297</v>
      </c>
      <c r="AN20" s="25">
        <v>0</v>
      </c>
      <c r="AO20" s="87">
        <v>10169.363930289799</v>
      </c>
      <c r="AP20" s="25">
        <v>4045.3202883645499</v>
      </c>
      <c r="AQ20" s="25">
        <v>413.52107184311899</v>
      </c>
      <c r="AR20" s="25">
        <v>4494.7998129532498</v>
      </c>
      <c r="AS20" s="25">
        <v>294.50681680197499</v>
      </c>
      <c r="AT20" s="25">
        <v>9.9559825393938303E-2</v>
      </c>
      <c r="AU20" s="25">
        <v>4383.1235541162996</v>
      </c>
      <c r="AV20" s="25">
        <v>0.14719595110148401</v>
      </c>
      <c r="AW20" s="25">
        <v>9.0601750469860003E-3</v>
      </c>
      <c r="AX20" s="25">
        <v>77.383880575626705</v>
      </c>
      <c r="AY20" s="25">
        <v>7.3163127146061699E-2</v>
      </c>
      <c r="AZ20" s="25">
        <v>1.7655638265623799E-3</v>
      </c>
      <c r="BA20" s="25">
        <v>408.760959275696</v>
      </c>
      <c r="BB20" s="25">
        <v>379.220295816754</v>
      </c>
      <c r="BC20" s="25">
        <v>29.540663458941602</v>
      </c>
      <c r="BD20" s="25">
        <v>2.96330458506258E-4</v>
      </c>
      <c r="BE20" s="25">
        <v>96.273043425541601</v>
      </c>
      <c r="BF20" s="25">
        <v>2.1302779807867199E-3</v>
      </c>
      <c r="BG20" s="25">
        <v>41.256429228878297</v>
      </c>
      <c r="BH20" s="25">
        <v>0.27680241461223398</v>
      </c>
      <c r="BI20" s="25">
        <v>162.764359639985</v>
      </c>
      <c r="BJ20" s="25">
        <v>24.922244149345499</v>
      </c>
      <c r="BK20" s="25">
        <v>0.440408666699736</v>
      </c>
      <c r="BL20" s="25">
        <v>0.491990089121843</v>
      </c>
      <c r="BM20" s="25">
        <v>2.1052533496475299E-4</v>
      </c>
      <c r="BN20" s="25">
        <v>7.4450098923593204</v>
      </c>
      <c r="BO20" s="25">
        <v>2414.0964588900001</v>
      </c>
      <c r="BP20" s="25">
        <v>0</v>
      </c>
      <c r="BQ20" s="25">
        <v>1122.3948456477301</v>
      </c>
      <c r="BR20" s="25">
        <v>299.11488975128498</v>
      </c>
      <c r="BS20" s="25">
        <v>10114.0638491597</v>
      </c>
      <c r="BT20" s="25">
        <v>1625.6135401849101</v>
      </c>
      <c r="BU20" s="27"/>
      <c r="BV20" s="87">
        <f t="shared" si="0"/>
        <v>9964.4835235701703</v>
      </c>
      <c r="BW20" s="34">
        <f t="shared" si="1"/>
        <v>8.0000120677132143E-3</v>
      </c>
      <c r="BY20" s="22">
        <f t="shared" si="2"/>
        <v>8.5098603578385862E-3</v>
      </c>
      <c r="BZ20" s="22">
        <f t="shared" si="3"/>
        <v>6.1958199208375564E-3</v>
      </c>
      <c r="CA20" s="22">
        <f t="shared" si="4"/>
        <v>1.2683137974884287E-2</v>
      </c>
      <c r="CB20" s="22">
        <f t="shared" si="5"/>
        <v>4.6303293771443876E-3</v>
      </c>
      <c r="CC20" s="22">
        <f t="shared" si="6"/>
        <v>4.5366971261873801E-3</v>
      </c>
      <c r="CD20" s="22">
        <f t="shared" si="7"/>
        <v>7.6529135133541525E-3</v>
      </c>
      <c r="CE20" s="22">
        <f t="shared" si="8"/>
        <v>1.6199309557859663E-2</v>
      </c>
      <c r="CF20" s="22">
        <f t="shared" si="9"/>
        <v>1.4207231472828106E-2</v>
      </c>
      <c r="CG20" s="22">
        <f t="shared" si="10"/>
        <v>1.5674410539217122E-2</v>
      </c>
      <c r="CH20" s="22">
        <f t="shared" si="11"/>
        <v>1.2395201818375326E-2</v>
      </c>
      <c r="CI20" s="22">
        <f t="shared" si="12"/>
        <v>1.2186129015531948E-2</v>
      </c>
      <c r="CJ20" s="22">
        <f t="shared" si="13"/>
        <v>1.6037360834711648E-2</v>
      </c>
      <c r="CK20" s="22">
        <f t="shared" si="14"/>
        <v>1.624749604558615E-2</v>
      </c>
    </row>
    <row r="21" spans="1:89" x14ac:dyDescent="0.25">
      <c r="A21" s="27" t="s">
        <v>20</v>
      </c>
      <c r="B21" s="25">
        <v>229371.25474</v>
      </c>
      <c r="C21" s="25">
        <v>26.945346683</v>
      </c>
      <c r="D21" s="25">
        <v>7014.3989128000003</v>
      </c>
      <c r="E21" s="25">
        <v>932.14198422000004</v>
      </c>
      <c r="F21" s="25">
        <v>865.27112117000001</v>
      </c>
      <c r="G21" s="25">
        <v>12.949787499999999</v>
      </c>
      <c r="H21" s="25">
        <v>14182.426855</v>
      </c>
      <c r="I21" s="25">
        <v>80.343345345000003</v>
      </c>
      <c r="J21" s="25">
        <v>425.28291373000002</v>
      </c>
      <c r="K21" s="25">
        <v>176.45431009000001</v>
      </c>
      <c r="L21" s="61">
        <v>8.2860417444000003</v>
      </c>
      <c r="M21" s="61">
        <v>76.518747852000004</v>
      </c>
      <c r="N21" s="61">
        <v>21.369734131000001</v>
      </c>
      <c r="O21" s="25"/>
      <c r="P21" s="27" t="s">
        <v>20</v>
      </c>
      <c r="Q21" s="25">
        <v>14.5617684056824</v>
      </c>
      <c r="R21" s="25">
        <v>8.24195058638057</v>
      </c>
      <c r="S21" s="25">
        <v>80.087664627979194</v>
      </c>
      <c r="T21" s="25">
        <v>80.087664627979194</v>
      </c>
      <c r="U21" s="25">
        <v>22.642631648109202</v>
      </c>
      <c r="V21" s="25">
        <v>424.67233477286902</v>
      </c>
      <c r="W21" s="25">
        <v>76.366092147433505</v>
      </c>
      <c r="X21" s="25">
        <v>1092.8638815362699</v>
      </c>
      <c r="Y21" s="25">
        <v>227969.86755601101</v>
      </c>
      <c r="Z21" s="25">
        <v>702.62411843191796</v>
      </c>
      <c r="AA21" s="25">
        <v>76.037512095791897</v>
      </c>
      <c r="AB21" s="25">
        <v>868.36314079525096</v>
      </c>
      <c r="AC21" s="25">
        <v>1045.18055453528</v>
      </c>
      <c r="AD21" s="25">
        <v>175.83810034376799</v>
      </c>
      <c r="AE21" s="25">
        <v>175.83810034376799</v>
      </c>
      <c r="AF21" s="25">
        <v>56.080957300660799</v>
      </c>
      <c r="AG21" s="25">
        <v>450.01347568638101</v>
      </c>
      <c r="AH21" s="25">
        <v>22.939772816051899</v>
      </c>
      <c r="AI21" s="87">
        <v>58.088458549298998</v>
      </c>
      <c r="AJ21" s="25">
        <v>1.21629826697531</v>
      </c>
      <c r="AK21" s="25">
        <v>17.852473892414</v>
      </c>
      <c r="AL21" s="25">
        <v>21.254222214603999</v>
      </c>
      <c r="AM21" s="25">
        <v>26.784505765637601</v>
      </c>
      <c r="AN21" s="25">
        <v>0</v>
      </c>
      <c r="AO21" s="87">
        <v>14231.168419892199</v>
      </c>
      <c r="AP21" s="25">
        <v>6309.1110766602196</v>
      </c>
      <c r="AQ21" s="25">
        <v>644.93165687263399</v>
      </c>
      <c r="AR21" s="25">
        <v>7010.1236908335104</v>
      </c>
      <c r="AS21" s="25">
        <v>443.447042044456</v>
      </c>
      <c r="AT21" s="25">
        <v>0.29286241020298998</v>
      </c>
      <c r="AU21" s="25">
        <v>5804.87541430909</v>
      </c>
      <c r="AV21" s="25">
        <v>0.34525690735627201</v>
      </c>
      <c r="AW21" s="25">
        <v>1.9959416546790301E-2</v>
      </c>
      <c r="AX21" s="25">
        <v>174.85935878569299</v>
      </c>
      <c r="AY21" s="25">
        <v>0.18328919922617701</v>
      </c>
      <c r="AZ21" s="25">
        <v>3.9111041077619204E-3</v>
      </c>
      <c r="BA21" s="25">
        <v>921.22492425735095</v>
      </c>
      <c r="BB21" s="25">
        <v>855.14713590106203</v>
      </c>
      <c r="BC21" s="25">
        <v>66.077788356288906</v>
      </c>
      <c r="BD21" s="25">
        <v>7.2707665691121499E-4</v>
      </c>
      <c r="BE21" s="25">
        <v>218.95622293137501</v>
      </c>
      <c r="BF21" s="25">
        <v>5.2267114976548299E-3</v>
      </c>
      <c r="BG21" s="25">
        <v>92.865078919955593</v>
      </c>
      <c r="BH21" s="25">
        <v>0.61773434569575103</v>
      </c>
      <c r="BI21" s="25">
        <v>364.80041204384997</v>
      </c>
      <c r="BJ21" s="25">
        <v>67.671030711923905</v>
      </c>
      <c r="BK21" s="25">
        <v>1.0220631942767999</v>
      </c>
      <c r="BL21" s="25">
        <v>1.1745606172941501</v>
      </c>
      <c r="BM21" s="25">
        <v>4.7223732535260101E-4</v>
      </c>
      <c r="BN21" s="25">
        <v>12.8877589889603</v>
      </c>
      <c r="BO21" s="25">
        <v>3239.57236243647</v>
      </c>
      <c r="BP21" s="25">
        <v>0</v>
      </c>
      <c r="BQ21" s="25">
        <v>1652.59832082305</v>
      </c>
      <c r="BR21" s="25">
        <v>340.84700873215502</v>
      </c>
      <c r="BS21" s="25">
        <v>14133.152293192599</v>
      </c>
      <c r="BT21" s="25">
        <v>2154.0330041979801</v>
      </c>
      <c r="BU21" s="27"/>
      <c r="BV21" s="87">
        <f t="shared" si="0"/>
        <v>13969.871368523784</v>
      </c>
      <c r="BW21" s="34">
        <f t="shared" si="1"/>
        <v>7.9999954029331393E-3</v>
      </c>
      <c r="BY21" s="22">
        <f t="shared" si="2"/>
        <v>-6.1096896626279956E-3</v>
      </c>
      <c r="BZ21" s="22">
        <f t="shared" si="3"/>
        <v>-5.9691537561056994E-3</v>
      </c>
      <c r="CA21" s="22">
        <f t="shared" si="4"/>
        <v>-6.0949227719119014E-4</v>
      </c>
      <c r="CB21" s="22">
        <f t="shared" si="5"/>
        <v>-1.1711799433413885E-2</v>
      </c>
      <c r="CC21" s="22">
        <f t="shared" si="6"/>
        <v>-1.170036191112973E-2</v>
      </c>
      <c r="CD21" s="22">
        <f t="shared" si="7"/>
        <v>-4.7899250114875787E-3</v>
      </c>
      <c r="CE21" s="22">
        <f t="shared" si="8"/>
        <v>-3.474339216495149E-3</v>
      </c>
      <c r="CF21" s="22">
        <f t="shared" si="9"/>
        <v>-3.182350895682745E-3</v>
      </c>
      <c r="CG21" s="22">
        <f t="shared" si="10"/>
        <v>-1.4357006534211156E-3</v>
      </c>
      <c r="CH21" s="22">
        <f t="shared" si="11"/>
        <v>-3.4921773569470773E-3</v>
      </c>
      <c r="CI21" s="22">
        <f t="shared" si="12"/>
        <v>-5.3211363615478608E-3</v>
      </c>
      <c r="CJ21" s="22">
        <f t="shared" si="13"/>
        <v>-1.9950104889557294E-3</v>
      </c>
      <c r="CK21" s="22">
        <f t="shared" si="14"/>
        <v>-5.4053979187525308E-3</v>
      </c>
    </row>
    <row r="22" spans="1:89" x14ac:dyDescent="0.25">
      <c r="A22" s="27" t="s">
        <v>21</v>
      </c>
      <c r="B22" s="25">
        <v>237187.40659</v>
      </c>
      <c r="C22" s="25">
        <v>33.628174928</v>
      </c>
      <c r="D22" s="25">
        <v>9138.3981050999992</v>
      </c>
      <c r="E22" s="25">
        <v>922.07694984</v>
      </c>
      <c r="F22" s="25">
        <v>860.82196197999997</v>
      </c>
      <c r="G22" s="25">
        <v>17.026576388999999</v>
      </c>
      <c r="H22" s="25">
        <v>13660.617018999999</v>
      </c>
      <c r="I22" s="25">
        <v>88.346242212000007</v>
      </c>
      <c r="J22" s="25">
        <v>415.20823390999999</v>
      </c>
      <c r="K22" s="25">
        <v>209.22811608999999</v>
      </c>
      <c r="L22" s="61">
        <v>9.6733188511999995</v>
      </c>
      <c r="M22" s="61">
        <v>78.768690995</v>
      </c>
      <c r="N22" s="61">
        <v>21.540911485999999</v>
      </c>
      <c r="O22" s="25"/>
      <c r="P22" s="27" t="s">
        <v>129</v>
      </c>
      <c r="Q22" s="25">
        <v>15.2635830479657</v>
      </c>
      <c r="R22" s="25">
        <v>9.6237411844499405</v>
      </c>
      <c r="S22" s="25">
        <v>88.132569829853594</v>
      </c>
      <c r="T22" s="25">
        <v>88.132569829853594</v>
      </c>
      <c r="U22" s="25">
        <v>27.233706742472499</v>
      </c>
      <c r="V22" s="25">
        <v>415.08754717524698</v>
      </c>
      <c r="W22" s="25">
        <v>78.756876540526505</v>
      </c>
      <c r="X22" s="25">
        <v>1255.1761675170501</v>
      </c>
      <c r="Y22" s="25">
        <v>236052.85442241601</v>
      </c>
      <c r="Z22" s="25">
        <v>740.295019680682</v>
      </c>
      <c r="AA22" s="25">
        <v>90.853470192126196</v>
      </c>
      <c r="AB22" s="25">
        <v>898.214843353064</v>
      </c>
      <c r="AC22" s="25">
        <v>953.73179127028698</v>
      </c>
      <c r="AD22" s="25">
        <v>208.42912512421799</v>
      </c>
      <c r="AE22" s="25">
        <v>208.42912512421799</v>
      </c>
      <c r="AF22" s="25">
        <v>72.906056408340007</v>
      </c>
      <c r="AG22" s="25">
        <v>420.338874763582</v>
      </c>
      <c r="AH22" s="25">
        <v>23.187750419936801</v>
      </c>
      <c r="AI22" s="87">
        <v>58.525575863657799</v>
      </c>
      <c r="AJ22" s="25">
        <v>1.4270478935806901</v>
      </c>
      <c r="AK22" s="25">
        <v>17.785773128197601</v>
      </c>
      <c r="AL22" s="25">
        <v>21.492125529636201</v>
      </c>
      <c r="AM22" s="25">
        <v>33.3956514682231</v>
      </c>
      <c r="AN22" s="25">
        <v>0</v>
      </c>
      <c r="AO22" s="87">
        <v>13748.1835291588</v>
      </c>
      <c r="AP22" s="25">
        <v>8201.9379312929505</v>
      </c>
      <c r="AQ22" s="25">
        <v>838.41993520175004</v>
      </c>
      <c r="AR22" s="25">
        <v>9113.2639229030392</v>
      </c>
      <c r="AS22" s="25">
        <v>450.67731583800401</v>
      </c>
      <c r="AT22" s="25">
        <v>0.59362397250836296</v>
      </c>
      <c r="AU22" s="25">
        <v>5438.6551895368602</v>
      </c>
      <c r="AV22" s="25">
        <v>0.417678188682573</v>
      </c>
      <c r="AW22" s="25">
        <v>2.81410918390405E-2</v>
      </c>
      <c r="AX22" s="25">
        <v>208.38448519320701</v>
      </c>
      <c r="AY22" s="25">
        <v>0.272410192959539</v>
      </c>
      <c r="AZ22" s="25">
        <v>5.55653228393326E-3</v>
      </c>
      <c r="BA22" s="25">
        <v>912.89239619296904</v>
      </c>
      <c r="BB22" s="25">
        <v>852.22339014679301</v>
      </c>
      <c r="BC22" s="25">
        <v>60.669006046175802</v>
      </c>
      <c r="BD22" s="25">
        <v>1.17038924475162E-3</v>
      </c>
      <c r="BE22" s="25">
        <v>212.47348005092601</v>
      </c>
      <c r="BF22" s="25">
        <v>8.4136681823442899E-3</v>
      </c>
      <c r="BG22" s="25">
        <v>88.039027728633002</v>
      </c>
      <c r="BH22" s="25">
        <v>0.60916138880162196</v>
      </c>
      <c r="BI22" s="25">
        <v>338.64159118592102</v>
      </c>
      <c r="BJ22" s="25">
        <v>120.151932098369</v>
      </c>
      <c r="BK22" s="25">
        <v>1.08607391226706</v>
      </c>
      <c r="BL22" s="25">
        <v>1.66189427503761</v>
      </c>
      <c r="BM22" s="25">
        <v>6.8237629810898503E-4</v>
      </c>
      <c r="BN22" s="25">
        <v>16.923412248659201</v>
      </c>
      <c r="BO22" s="25">
        <v>2978.9916729752899</v>
      </c>
      <c r="BP22" s="25">
        <v>0</v>
      </c>
      <c r="BQ22" s="25">
        <v>1555.23030292004</v>
      </c>
      <c r="BR22" s="25">
        <v>324.82041678466902</v>
      </c>
      <c r="BS22" s="25">
        <v>13640.523139712401</v>
      </c>
      <c r="BT22" s="25">
        <v>2084.6300723857798</v>
      </c>
      <c r="BU22" s="27"/>
      <c r="BV22" s="87">
        <f t="shared" si="0"/>
        <v>13479.964570737777</v>
      </c>
      <c r="BW22" s="34">
        <f t="shared" si="1"/>
        <v>7.999993967596597E-3</v>
      </c>
      <c r="BY22" s="22">
        <f t="shared" si="2"/>
        <v>-4.7833575310562808E-3</v>
      </c>
      <c r="BZ22" s="22">
        <f t="shared" si="3"/>
        <v>-6.9145429472383434E-3</v>
      </c>
      <c r="CA22" s="22">
        <f t="shared" si="4"/>
        <v>-2.750392564199294E-3</v>
      </c>
      <c r="CB22" s="22">
        <f t="shared" si="5"/>
        <v>-9.9607236127360835E-3</v>
      </c>
      <c r="CC22" s="22">
        <f t="shared" si="6"/>
        <v>-9.9887923554240563E-3</v>
      </c>
      <c r="CD22" s="22">
        <f t="shared" si="7"/>
        <v>-6.0590066954063181E-3</v>
      </c>
      <c r="CE22" s="22">
        <f t="shared" si="8"/>
        <v>-1.470934970188451E-3</v>
      </c>
      <c r="CF22" s="22">
        <f t="shared" si="9"/>
        <v>-2.4185791811458628E-3</v>
      </c>
      <c r="CG22" s="22">
        <f t="shared" si="10"/>
        <v>-2.9066556223248633E-4</v>
      </c>
      <c r="CH22" s="22">
        <f t="shared" si="11"/>
        <v>-3.818755245295563E-3</v>
      </c>
      <c r="CI22" s="22">
        <f t="shared" si="12"/>
        <v>-5.1251972061180113E-3</v>
      </c>
      <c r="CJ22" s="22">
        <f t="shared" si="13"/>
        <v>-1.4998921937454252E-4</v>
      </c>
      <c r="CK22" s="22">
        <f t="shared" si="14"/>
        <v>-2.2648046437359366E-3</v>
      </c>
    </row>
    <row r="23" spans="1:89" x14ac:dyDescent="0.25">
      <c r="A23" s="27" t="s">
        <v>22</v>
      </c>
      <c r="B23" s="25">
        <v>339680.72428999998</v>
      </c>
      <c r="C23" s="25">
        <v>58.700064797000003</v>
      </c>
      <c r="D23" s="25">
        <v>15840.448635000001</v>
      </c>
      <c r="E23" s="25">
        <v>1643.4956519</v>
      </c>
      <c r="F23" s="25">
        <v>1532.7759552</v>
      </c>
      <c r="G23" s="25">
        <v>29.146924149</v>
      </c>
      <c r="H23" s="25">
        <v>32999.273453000002</v>
      </c>
      <c r="I23" s="25">
        <v>172.13417794</v>
      </c>
      <c r="J23" s="25">
        <v>803.92039769999997</v>
      </c>
      <c r="K23" s="25">
        <v>373.18300484000002</v>
      </c>
      <c r="L23" s="61">
        <v>20.027483344</v>
      </c>
      <c r="M23" s="61">
        <v>147.9824782</v>
      </c>
      <c r="N23" s="61">
        <v>55.684694039999997</v>
      </c>
      <c r="O23" s="25"/>
      <c r="P23" s="27" t="s">
        <v>22</v>
      </c>
      <c r="Q23" s="25">
        <v>27.922859247654898</v>
      </c>
      <c r="R23" s="25">
        <v>20.1125687175224</v>
      </c>
      <c r="S23" s="25">
        <v>173.278349337816</v>
      </c>
      <c r="T23" s="25">
        <v>173.278349337816</v>
      </c>
      <c r="U23" s="25">
        <v>52.994207414623197</v>
      </c>
      <c r="V23" s="25">
        <v>811.13169022425495</v>
      </c>
      <c r="W23" s="25">
        <v>149.346017936832</v>
      </c>
      <c r="X23" s="25">
        <v>2085.7722721005698</v>
      </c>
      <c r="Y23" s="25">
        <v>340112.91681321798</v>
      </c>
      <c r="Z23" s="25">
        <v>1319.5067858376899</v>
      </c>
      <c r="AA23" s="25">
        <v>165.63608849506201</v>
      </c>
      <c r="AB23" s="25">
        <v>1633.59940234038</v>
      </c>
      <c r="AC23" s="25">
        <v>2493.79923019955</v>
      </c>
      <c r="AD23" s="25">
        <v>374.41481130059702</v>
      </c>
      <c r="AE23" s="25">
        <v>374.41481130059702</v>
      </c>
      <c r="AF23" s="25">
        <v>126.893940184857</v>
      </c>
      <c r="AG23" s="25">
        <v>1037.3853894647</v>
      </c>
      <c r="AH23" s="25">
        <v>50.3701865469871</v>
      </c>
      <c r="AI23" s="87">
        <v>158.953822124559</v>
      </c>
      <c r="AJ23" s="25">
        <v>2.63842539140528</v>
      </c>
      <c r="AK23" s="25">
        <v>40.659866491504097</v>
      </c>
      <c r="AL23" s="25">
        <v>56.344582802768798</v>
      </c>
      <c r="AM23" s="25">
        <v>58.605199906193299</v>
      </c>
      <c r="AN23" s="25">
        <v>0</v>
      </c>
      <c r="AO23" s="87">
        <v>33561.063158672099</v>
      </c>
      <c r="AP23" s="25">
        <v>14275.5700516653</v>
      </c>
      <c r="AQ23" s="25">
        <v>1459.2810666027301</v>
      </c>
      <c r="AR23" s="25">
        <v>15861.7450584529</v>
      </c>
      <c r="AS23" s="25">
        <v>913.45062112683695</v>
      </c>
      <c r="AT23" s="25">
        <v>0.90056046873570395</v>
      </c>
      <c r="AU23" s="25">
        <v>14616.599809179999</v>
      </c>
      <c r="AV23" s="25">
        <v>0.71557486510469204</v>
      </c>
      <c r="AW23" s="25">
        <v>4.9744122502025402E-2</v>
      </c>
      <c r="AX23" s="25">
        <v>367.61420245043701</v>
      </c>
      <c r="AY23" s="25">
        <v>0.44317723904165002</v>
      </c>
      <c r="AZ23" s="25">
        <v>9.7612164883678597E-3</v>
      </c>
      <c r="BA23" s="25">
        <v>1643.76335679056</v>
      </c>
      <c r="BB23" s="25">
        <v>1532.78634701857</v>
      </c>
      <c r="BC23" s="25">
        <v>110.977009771986</v>
      </c>
      <c r="BD23" s="25">
        <v>1.8593614844822099E-3</v>
      </c>
      <c r="BE23" s="25">
        <v>380.32154477862798</v>
      </c>
      <c r="BF23" s="25">
        <v>1.33664991804317E-2</v>
      </c>
      <c r="BG23" s="25">
        <v>159.49008575979499</v>
      </c>
      <c r="BH23" s="25">
        <v>1.1071563370205599</v>
      </c>
      <c r="BI23" s="25">
        <v>617.46211369235596</v>
      </c>
      <c r="BJ23" s="25">
        <v>185.26264965766501</v>
      </c>
      <c r="BK23" s="25">
        <v>1.89434939665007</v>
      </c>
      <c r="BL23" s="25">
        <v>2.7616684833854102</v>
      </c>
      <c r="BM23" s="25">
        <v>1.18234776567072E-3</v>
      </c>
      <c r="BN23" s="25">
        <v>29.1099505146138</v>
      </c>
      <c r="BO23" s="25">
        <v>8148.46333283681</v>
      </c>
      <c r="BP23" s="25">
        <v>0</v>
      </c>
      <c r="BQ23" s="25">
        <v>3757.4073207056399</v>
      </c>
      <c r="BR23" s="25">
        <v>977.95430784106804</v>
      </c>
      <c r="BS23" s="25">
        <v>33369.6910424003</v>
      </c>
      <c r="BT23" s="25">
        <v>5319.7385544544404</v>
      </c>
      <c r="BU23" s="27"/>
      <c r="BV23" s="87">
        <f t="shared" si="0"/>
        <v>32866.504741724515</v>
      </c>
      <c r="BW23" s="34">
        <f t="shared" si="1"/>
        <v>7.9999987212777644E-3</v>
      </c>
      <c r="BY23" s="22">
        <f t="shared" si="2"/>
        <v>1.2723492748119897E-3</v>
      </c>
      <c r="BZ23" s="22">
        <f t="shared" si="3"/>
        <v>-1.6160951633489937E-3</v>
      </c>
      <c r="CA23" s="22">
        <f t="shared" si="4"/>
        <v>1.344433099315374E-3</v>
      </c>
      <c r="CB23" s="22">
        <f t="shared" si="5"/>
        <v>1.628874954737724E-4</v>
      </c>
      <c r="CC23" s="22">
        <f t="shared" si="6"/>
        <v>6.7797374657317648E-6</v>
      </c>
      <c r="CD23" s="22">
        <f t="shared" si="7"/>
        <v>-1.2685261126419299E-3</v>
      </c>
      <c r="CE23" s="22">
        <f t="shared" si="8"/>
        <v>1.1225022572932532E-2</v>
      </c>
      <c r="CF23" s="22">
        <f t="shared" si="9"/>
        <v>6.6469739566468533E-3</v>
      </c>
      <c r="CG23" s="22">
        <f t="shared" si="10"/>
        <v>8.9701574246484461E-3</v>
      </c>
      <c r="CH23" s="22">
        <f t="shared" si="11"/>
        <v>3.3008107138349694E-3</v>
      </c>
      <c r="CI23" s="22">
        <f t="shared" si="12"/>
        <v>4.2484306221076233E-3</v>
      </c>
      <c r="CJ23" s="22">
        <f t="shared" si="13"/>
        <v>9.2141972037335131E-3</v>
      </c>
      <c r="CK23" s="22">
        <f t="shared" si="14"/>
        <v>1.1850451441733405E-2</v>
      </c>
    </row>
    <row r="24" spans="1:89" x14ac:dyDescent="0.25">
      <c r="A24" s="27" t="s">
        <v>23</v>
      </c>
      <c r="B24" s="25">
        <v>298571.60074000002</v>
      </c>
      <c r="C24" s="25">
        <v>80.501356950000002</v>
      </c>
      <c r="D24" s="25">
        <v>20960.536701000001</v>
      </c>
      <c r="E24" s="25">
        <v>1864.4671781</v>
      </c>
      <c r="F24" s="25">
        <v>1750.3287092999999</v>
      </c>
      <c r="G24" s="25">
        <v>35.051295535999998</v>
      </c>
      <c r="H24" s="25">
        <v>32663.390243000002</v>
      </c>
      <c r="I24" s="25">
        <v>199.50923520000001</v>
      </c>
      <c r="J24" s="25">
        <v>775.02116916</v>
      </c>
      <c r="K24" s="25">
        <v>444.96091469999999</v>
      </c>
      <c r="L24" s="61">
        <v>25.924278785999999</v>
      </c>
      <c r="M24" s="61">
        <v>140.99776729999999</v>
      </c>
      <c r="N24" s="61">
        <v>57.063616445999997</v>
      </c>
      <c r="O24" s="25"/>
      <c r="P24" s="27" t="s">
        <v>23</v>
      </c>
      <c r="Q24" s="25">
        <v>27.526369375435401</v>
      </c>
      <c r="R24" s="25">
        <v>25.922778880091901</v>
      </c>
      <c r="S24" s="25">
        <v>200.24319821581301</v>
      </c>
      <c r="T24" s="25">
        <v>200.24319821581301</v>
      </c>
      <c r="U24" s="25">
        <v>71.5942798326857</v>
      </c>
      <c r="V24" s="25">
        <v>782.52802353135996</v>
      </c>
      <c r="W24" s="25">
        <v>142.489054257063</v>
      </c>
      <c r="X24" s="25">
        <v>1922.6242285383701</v>
      </c>
      <c r="Y24" s="25">
        <v>299068.88880173198</v>
      </c>
      <c r="Z24" s="25">
        <v>1304.63132923681</v>
      </c>
      <c r="AA24" s="25">
        <v>153.26377380124899</v>
      </c>
      <c r="AB24" s="25">
        <v>1545.1645147900399</v>
      </c>
      <c r="AC24" s="25">
        <v>2460.2381122832999</v>
      </c>
      <c r="AD24" s="25">
        <v>444.944651821256</v>
      </c>
      <c r="AE24" s="25">
        <v>444.944651821256</v>
      </c>
      <c r="AF24" s="25">
        <v>167.19589590921299</v>
      </c>
      <c r="AG24" s="25">
        <v>1031.8002367978099</v>
      </c>
      <c r="AH24" s="25">
        <v>49.235711530731798</v>
      </c>
      <c r="AI24" s="87">
        <v>164.965531674771</v>
      </c>
      <c r="AJ24" s="25">
        <v>3.6724630000740701</v>
      </c>
      <c r="AK24" s="25">
        <v>39.9678909194757</v>
      </c>
      <c r="AL24" s="25">
        <v>57.783661002861997</v>
      </c>
      <c r="AM24" s="25">
        <v>80.032362524512706</v>
      </c>
      <c r="AN24" s="25">
        <v>0</v>
      </c>
      <c r="AO24" s="87">
        <v>33246.472686717701</v>
      </c>
      <c r="AP24" s="25">
        <v>18809.550544993501</v>
      </c>
      <c r="AQ24" s="25">
        <v>1922.75452055093</v>
      </c>
      <c r="AR24" s="25">
        <v>20899.500961453701</v>
      </c>
      <c r="AS24" s="25">
        <v>889.512998573554</v>
      </c>
      <c r="AT24" s="25">
        <v>0.61918753093360202</v>
      </c>
      <c r="AU24" s="25">
        <v>14560.834192849001</v>
      </c>
      <c r="AV24" s="25">
        <v>0.81636925070410005</v>
      </c>
      <c r="AW24" s="25">
        <v>0.115671359072295</v>
      </c>
      <c r="AX24" s="25">
        <v>593.71946187381798</v>
      </c>
      <c r="AY24" s="25">
        <v>0.44482197953008501</v>
      </c>
      <c r="AZ24" s="25">
        <v>2.22646835695034E-2</v>
      </c>
      <c r="BA24" s="25">
        <v>1860.8130460929201</v>
      </c>
      <c r="BB24" s="25">
        <v>1746.47889710346</v>
      </c>
      <c r="BC24" s="25">
        <v>114.334148989456</v>
      </c>
      <c r="BD24" s="25">
        <v>2.8324605181964E-3</v>
      </c>
      <c r="BE24" s="25">
        <v>346.461803094186</v>
      </c>
      <c r="BF24" s="25">
        <v>2.0361786651013802E-2</v>
      </c>
      <c r="BG24" s="25">
        <v>162.26018258017899</v>
      </c>
      <c r="BH24" s="25">
        <v>1.4196620044423101</v>
      </c>
      <c r="BI24" s="25">
        <v>635.02464296697997</v>
      </c>
      <c r="BJ24" s="25">
        <v>132.89851252617001</v>
      </c>
      <c r="BK24" s="25">
        <v>1.6585094588204099</v>
      </c>
      <c r="BL24" s="25">
        <v>3.89054655037285</v>
      </c>
      <c r="BM24" s="25">
        <v>2.5795236863484301E-3</v>
      </c>
      <c r="BN24" s="25">
        <v>34.905916322690501</v>
      </c>
      <c r="BO24" s="25">
        <v>8116.5598326119898</v>
      </c>
      <c r="BP24" s="25">
        <v>0</v>
      </c>
      <c r="BQ24" s="25">
        <v>3684.1803575489298</v>
      </c>
      <c r="BR24" s="25">
        <v>991.39910375654301</v>
      </c>
      <c r="BS24" s="25">
        <v>33068.590322481003</v>
      </c>
      <c r="BT24" s="25">
        <v>5265.8665373966596</v>
      </c>
      <c r="BU24" s="27"/>
      <c r="BV24" s="87">
        <f t="shared" si="0"/>
        <v>32552.623041231964</v>
      </c>
      <c r="BW24" s="34">
        <f t="shared" si="1"/>
        <v>7.9999946514313254E-3</v>
      </c>
      <c r="BY24" s="22">
        <f t="shared" si="2"/>
        <v>1.6655571410658225E-3</v>
      </c>
      <c r="BZ24" s="22">
        <f t="shared" si="3"/>
        <v>-5.8259195031779591E-3</v>
      </c>
      <c r="CA24" s="22">
        <f t="shared" si="4"/>
        <v>-2.9119359116118338E-3</v>
      </c>
      <c r="CB24" s="22">
        <f t="shared" si="5"/>
        <v>-1.9598800397246062E-3</v>
      </c>
      <c r="CC24" s="22">
        <f t="shared" si="6"/>
        <v>-2.1994795469472421E-3</v>
      </c>
      <c r="CD24" s="22">
        <f t="shared" si="7"/>
        <v>-4.1476131220365984E-3</v>
      </c>
      <c r="CE24" s="22">
        <f t="shared" si="8"/>
        <v>1.2405328303844341E-2</v>
      </c>
      <c r="CF24" s="22">
        <f t="shared" si="9"/>
        <v>3.6788423106190299E-3</v>
      </c>
      <c r="CG24" s="22">
        <f t="shared" si="10"/>
        <v>9.6859991314768891E-3</v>
      </c>
      <c r="CH24" s="22">
        <f t="shared" si="11"/>
        <v>-3.6549005107452715E-5</v>
      </c>
      <c r="CI24" s="22">
        <f t="shared" si="12"/>
        <v>-5.7857189412258134E-5</v>
      </c>
      <c r="CJ24" s="22">
        <f t="shared" si="13"/>
        <v>1.0576670720537081E-2</v>
      </c>
      <c r="CK24" s="22">
        <f t="shared" si="14"/>
        <v>1.2618277664602396E-2</v>
      </c>
    </row>
    <row r="25" spans="1:89" x14ac:dyDescent="0.25">
      <c r="A25" s="27" t="s">
        <v>24</v>
      </c>
      <c r="B25" s="25">
        <v>78063.379413999995</v>
      </c>
      <c r="C25" s="25">
        <v>16.626793567</v>
      </c>
      <c r="D25" s="25">
        <v>4199.5991604999999</v>
      </c>
      <c r="E25" s="25">
        <v>391.20515601</v>
      </c>
      <c r="F25" s="25">
        <v>367.78867264000002</v>
      </c>
      <c r="G25" s="25">
        <v>7.6450731116000004</v>
      </c>
      <c r="H25" s="25">
        <v>6172.9810004000001</v>
      </c>
      <c r="I25" s="25">
        <v>37.871846707000003</v>
      </c>
      <c r="J25" s="25">
        <v>181.85477252999999</v>
      </c>
      <c r="K25" s="25">
        <v>91.551449649999995</v>
      </c>
      <c r="L25" s="61">
        <v>4.7344419303</v>
      </c>
      <c r="M25" s="61">
        <v>27.630201746000001</v>
      </c>
      <c r="N25" s="61">
        <v>8.3596825089000006</v>
      </c>
      <c r="O25" s="25"/>
      <c r="P25" s="27" t="s">
        <v>24</v>
      </c>
      <c r="Q25" s="25">
        <v>5.5745326515648896</v>
      </c>
      <c r="R25" s="25">
        <v>4.7176287710903004</v>
      </c>
      <c r="S25" s="25">
        <v>37.911177529849098</v>
      </c>
      <c r="T25" s="25">
        <v>37.911177529849098</v>
      </c>
      <c r="U25" s="25">
        <v>13.787309362638201</v>
      </c>
      <c r="V25" s="25">
        <v>183.46116177369001</v>
      </c>
      <c r="W25" s="25">
        <v>27.846496432347099</v>
      </c>
      <c r="X25" s="25">
        <v>440.24989477573098</v>
      </c>
      <c r="Y25" s="25">
        <v>78136.685158594904</v>
      </c>
      <c r="Z25" s="25">
        <v>270.88784079240702</v>
      </c>
      <c r="AA25" s="25">
        <v>32.601409400092599</v>
      </c>
      <c r="AB25" s="25">
        <v>314.88731967425002</v>
      </c>
      <c r="AC25" s="25">
        <v>499.732301256639</v>
      </c>
      <c r="AD25" s="25">
        <v>91.406604022147604</v>
      </c>
      <c r="AE25" s="25">
        <v>91.406604022147604</v>
      </c>
      <c r="AF25" s="25">
        <v>33.4814600528006</v>
      </c>
      <c r="AG25" s="25">
        <v>215.27599168624101</v>
      </c>
      <c r="AH25" s="25">
        <v>8.8974464144436904</v>
      </c>
      <c r="AI25" s="87">
        <v>24.249688199336799</v>
      </c>
      <c r="AJ25" s="25">
        <v>0.72472215374703097</v>
      </c>
      <c r="AK25" s="25">
        <v>7.0879336364260803</v>
      </c>
      <c r="AL25" s="25">
        <v>8.4063731621195696</v>
      </c>
      <c r="AM25" s="25">
        <v>16.514795535860902</v>
      </c>
      <c r="AN25" s="25">
        <v>0</v>
      </c>
      <c r="AO25" s="87">
        <v>6262.49993099533</v>
      </c>
      <c r="AP25" s="25">
        <v>3766.6629615348502</v>
      </c>
      <c r="AQ25" s="25">
        <v>385.03689772427799</v>
      </c>
      <c r="AR25" s="25">
        <v>4185.1813193119297</v>
      </c>
      <c r="AS25" s="25">
        <v>176.438671483468</v>
      </c>
      <c r="AT25" s="25">
        <v>0.215303778618473</v>
      </c>
      <c r="AU25" s="25">
        <v>2625.5575435566002</v>
      </c>
      <c r="AV25" s="25">
        <v>0.18708979260018599</v>
      </c>
      <c r="AW25" s="25">
        <v>2.3362816944724599E-2</v>
      </c>
      <c r="AX25" s="25">
        <v>123.932129036525</v>
      </c>
      <c r="AY25" s="25">
        <v>0.11566584610636101</v>
      </c>
      <c r="AZ25" s="25">
        <v>4.5119932549590198E-3</v>
      </c>
      <c r="BA25" s="25">
        <v>388.77755100918301</v>
      </c>
      <c r="BB25" s="25">
        <v>365.45881220618202</v>
      </c>
      <c r="BC25" s="25">
        <v>23.3187388030004</v>
      </c>
      <c r="BD25" s="25">
        <v>6.2393263248400202E-4</v>
      </c>
      <c r="BE25" s="25">
        <v>75.162208898956607</v>
      </c>
      <c r="BF25" s="25">
        <v>4.4853062319152098E-3</v>
      </c>
      <c r="BG25" s="25">
        <v>33.831409554831701</v>
      </c>
      <c r="BH25" s="25">
        <v>0.28848296290172298</v>
      </c>
      <c r="BI25" s="25">
        <v>130.43385280841201</v>
      </c>
      <c r="BJ25" s="25">
        <v>44.391761729845101</v>
      </c>
      <c r="BK25" s="25">
        <v>0.38476738989290998</v>
      </c>
      <c r="BL25" s="25">
        <v>0.87439117941764899</v>
      </c>
      <c r="BM25" s="25">
        <v>5.26908855084685E-4</v>
      </c>
      <c r="BN25" s="25">
        <v>7.60237500575957</v>
      </c>
      <c r="BO25" s="25">
        <v>1526.94866931094</v>
      </c>
      <c r="BP25" s="25">
        <v>0</v>
      </c>
      <c r="BQ25" s="25">
        <v>747.18878490108796</v>
      </c>
      <c r="BR25" s="25">
        <v>147.73031166337401</v>
      </c>
      <c r="BS25" s="25">
        <v>6223.9047506296902</v>
      </c>
      <c r="BT25" s="25">
        <v>896.96137504994795</v>
      </c>
      <c r="BU25" s="27"/>
      <c r="BV25" s="87">
        <f t="shared" si="0"/>
        <v>6148.5788508371115</v>
      </c>
      <c r="BW25" s="34">
        <f t="shared" si="1"/>
        <v>8.0000022695086419E-3</v>
      </c>
      <c r="BY25" s="22">
        <f t="shared" si="2"/>
        <v>9.3905420371491303E-4</v>
      </c>
      <c r="BZ25" s="22">
        <f t="shared" si="3"/>
        <v>-6.7359969730655788E-3</v>
      </c>
      <c r="CA25" s="22">
        <f t="shared" si="4"/>
        <v>-3.4331469830929523E-3</v>
      </c>
      <c r="CB25" s="22">
        <f t="shared" si="5"/>
        <v>-6.2054524678987807E-3</v>
      </c>
      <c r="CC25" s="22">
        <f t="shared" si="6"/>
        <v>-6.3347802886211217E-3</v>
      </c>
      <c r="CD25" s="22">
        <f t="shared" si="7"/>
        <v>-5.5850487257791889E-3</v>
      </c>
      <c r="CE25" s="22">
        <f t="shared" si="8"/>
        <v>8.2494584425888071E-3</v>
      </c>
      <c r="CF25" s="22">
        <f t="shared" si="9"/>
        <v>1.0385240295616611E-3</v>
      </c>
      <c r="CG25" s="22">
        <f t="shared" si="10"/>
        <v>8.8333631355482674E-3</v>
      </c>
      <c r="CH25" s="22">
        <f t="shared" si="11"/>
        <v>-1.5821227124871709E-3</v>
      </c>
      <c r="CI25" s="22">
        <f t="shared" si="12"/>
        <v>-3.5512441502549468E-3</v>
      </c>
      <c r="CJ25" s="22">
        <f t="shared" si="13"/>
        <v>7.8281978660691681E-3</v>
      </c>
      <c r="CK25" s="22">
        <f t="shared" si="14"/>
        <v>5.585218478077433E-3</v>
      </c>
    </row>
    <row r="26" spans="1:89" x14ac:dyDescent="0.25">
      <c r="A26" s="27" t="s">
        <v>25</v>
      </c>
      <c r="B26" s="25">
        <v>230801.15818</v>
      </c>
      <c r="C26" s="25">
        <v>52.006419743999999</v>
      </c>
      <c r="D26" s="25">
        <v>13350.803602</v>
      </c>
      <c r="E26" s="25">
        <v>1093.0399864000001</v>
      </c>
      <c r="F26" s="25">
        <v>1026.4982881000001</v>
      </c>
      <c r="G26" s="25">
        <v>22.58259438</v>
      </c>
      <c r="H26" s="25">
        <v>15393.194944999999</v>
      </c>
      <c r="I26" s="25">
        <v>113.54178218</v>
      </c>
      <c r="J26" s="25">
        <v>472.93970209000003</v>
      </c>
      <c r="K26" s="25">
        <v>274.23503463999998</v>
      </c>
      <c r="L26" s="61">
        <v>14.472376679</v>
      </c>
      <c r="M26" s="61">
        <v>80.352997827999999</v>
      </c>
      <c r="N26" s="61">
        <v>22.891583138000001</v>
      </c>
      <c r="O26" s="25"/>
      <c r="P26" s="27" t="s">
        <v>25</v>
      </c>
      <c r="Q26" s="25">
        <v>16.534198513313701</v>
      </c>
      <c r="R26" s="25">
        <v>14.3804224519721</v>
      </c>
      <c r="S26" s="25">
        <v>113.18234164219901</v>
      </c>
      <c r="T26" s="25">
        <v>113.18234164219901</v>
      </c>
      <c r="U26" s="25">
        <v>42.089531094379801</v>
      </c>
      <c r="V26" s="25">
        <v>473.993343536792</v>
      </c>
      <c r="W26" s="25">
        <v>80.463314357488798</v>
      </c>
      <c r="X26" s="25">
        <v>1247.4405186558899</v>
      </c>
      <c r="Y26" s="25">
        <v>229975.64791789901</v>
      </c>
      <c r="Z26" s="25">
        <v>797.81664042790396</v>
      </c>
      <c r="AA26" s="25">
        <v>88.524246483236098</v>
      </c>
      <c r="AB26" s="25">
        <v>916.93314937640696</v>
      </c>
      <c r="AC26" s="25">
        <v>1146.8157748562101</v>
      </c>
      <c r="AD26" s="25">
        <v>273.01514694620801</v>
      </c>
      <c r="AE26" s="25">
        <v>273.01514694620801</v>
      </c>
      <c r="AF26" s="25">
        <v>106.29740623444999</v>
      </c>
      <c r="AG26" s="25">
        <v>509.693566777885</v>
      </c>
      <c r="AH26" s="25">
        <v>24.412776529134501</v>
      </c>
      <c r="AI26" s="87">
        <v>64.461873939814097</v>
      </c>
      <c r="AJ26" s="25">
        <v>2.2571376812438402</v>
      </c>
      <c r="AK26" s="25">
        <v>19.046812130148499</v>
      </c>
      <c r="AL26" s="25">
        <v>22.852503045812</v>
      </c>
      <c r="AM26" s="25">
        <v>51.602915620959301</v>
      </c>
      <c r="AN26" s="25">
        <v>0</v>
      </c>
      <c r="AO26" s="87">
        <v>15517.477379145301</v>
      </c>
      <c r="AP26" s="25">
        <v>11958.456872946501</v>
      </c>
      <c r="AQ26" s="25">
        <v>1222.4202931682</v>
      </c>
      <c r="AR26" s="25">
        <v>13287.1745723491</v>
      </c>
      <c r="AS26" s="25">
        <v>483.82785224598001</v>
      </c>
      <c r="AT26" s="25">
        <v>0.43866135405677897</v>
      </c>
      <c r="AU26" s="25">
        <v>6240.3045150608896</v>
      </c>
      <c r="AV26" s="25">
        <v>0.49122203801870601</v>
      </c>
      <c r="AW26" s="25">
        <v>6.6855817500289294E-2</v>
      </c>
      <c r="AX26" s="25">
        <v>345.99857607985098</v>
      </c>
      <c r="AY26" s="25">
        <v>0.28094179575279499</v>
      </c>
      <c r="AZ26" s="25">
        <v>1.2961276293148499E-2</v>
      </c>
      <c r="BA26" s="25">
        <v>1082.6795836276499</v>
      </c>
      <c r="BB26" s="25">
        <v>1016.7364312045</v>
      </c>
      <c r="BC26" s="25">
        <v>65.943152423155198</v>
      </c>
      <c r="BD26" s="25">
        <v>1.9560830432601901E-3</v>
      </c>
      <c r="BE26" s="25">
        <v>203.79113488208</v>
      </c>
      <c r="BF26" s="25">
        <v>1.4061789593081801E-2</v>
      </c>
      <c r="BG26" s="25">
        <v>94.261908487243502</v>
      </c>
      <c r="BH26" s="25">
        <v>0.81895527351091502</v>
      </c>
      <c r="BI26" s="25">
        <v>367.11532956783799</v>
      </c>
      <c r="BJ26" s="25">
        <v>93.765618194036193</v>
      </c>
      <c r="BK26" s="25">
        <v>0.99857754691711098</v>
      </c>
      <c r="BL26" s="25">
        <v>2.4437619656409599</v>
      </c>
      <c r="BM26" s="25">
        <v>1.5272471628168399E-3</v>
      </c>
      <c r="BN26" s="25">
        <v>22.43452082616</v>
      </c>
      <c r="BO26" s="25">
        <v>3521.7047925223101</v>
      </c>
      <c r="BP26" s="25">
        <v>0</v>
      </c>
      <c r="BQ26" s="25">
        <v>1796.7790402795399</v>
      </c>
      <c r="BR26" s="25">
        <v>356.47025356014501</v>
      </c>
      <c r="BS26" s="25">
        <v>15408.1944131571</v>
      </c>
      <c r="BT26" s="25">
        <v>2256.97629624094</v>
      </c>
      <c r="BU26" s="27"/>
      <c r="BV26" s="87">
        <f t="shared" si="0"/>
        <v>15230.296244579025</v>
      </c>
      <c r="BW26" s="34">
        <f t="shared" si="1"/>
        <v>8.0000007266899931E-3</v>
      </c>
      <c r="BY26" s="22">
        <f t="shared" si="2"/>
        <v>-3.5767162895134932E-3</v>
      </c>
      <c r="BZ26" s="22">
        <f t="shared" si="3"/>
        <v>-7.7587368064737797E-3</v>
      </c>
      <c r="CA26" s="22">
        <f t="shared" si="4"/>
        <v>-4.7659325646411087E-3</v>
      </c>
      <c r="CB26" s="22">
        <f t="shared" si="5"/>
        <v>-9.4785212812505369E-3</v>
      </c>
      <c r="CC26" s="22">
        <f t="shared" si="6"/>
        <v>-9.5098618367584244E-3</v>
      </c>
      <c r="CD26" s="22">
        <f t="shared" si="7"/>
        <v>-6.5569770836932401E-3</v>
      </c>
      <c r="CE26" s="22">
        <f t="shared" si="8"/>
        <v>9.7442202289348308E-4</v>
      </c>
      <c r="CF26" s="22">
        <f t="shared" si="9"/>
        <v>-3.1657116076543902E-3</v>
      </c>
      <c r="CG26" s="22">
        <f t="shared" si="10"/>
        <v>2.2278557755581792E-3</v>
      </c>
      <c r="CH26" s="22">
        <f t="shared" si="11"/>
        <v>-4.4483291326849377E-3</v>
      </c>
      <c r="CI26" s="22">
        <f t="shared" si="12"/>
        <v>-6.3537751308898128E-3</v>
      </c>
      <c r="CJ26" s="22">
        <f t="shared" si="13"/>
        <v>1.3728987401930822E-3</v>
      </c>
      <c r="CK26" s="22">
        <f t="shared" si="14"/>
        <v>-1.7071817161971883E-3</v>
      </c>
    </row>
    <row r="27" spans="1:89" x14ac:dyDescent="0.25">
      <c r="A27" s="27" t="s">
        <v>26</v>
      </c>
      <c r="B27" s="25">
        <v>46111.834260000003</v>
      </c>
      <c r="C27" s="25">
        <v>13.801253872</v>
      </c>
      <c r="D27" s="25">
        <v>3563.2650015999998</v>
      </c>
      <c r="E27" s="25">
        <v>292.28593233999999</v>
      </c>
      <c r="F27" s="25">
        <v>275.95353977000002</v>
      </c>
      <c r="G27" s="25">
        <v>5.4708048735999997</v>
      </c>
      <c r="H27" s="25">
        <v>3923.9029306000002</v>
      </c>
      <c r="I27" s="25">
        <v>31.440122327000001</v>
      </c>
      <c r="J27" s="25">
        <v>106.85380972999999</v>
      </c>
      <c r="K27" s="25">
        <v>74.488975303999993</v>
      </c>
      <c r="L27" s="61">
        <v>4.5458580639999999</v>
      </c>
      <c r="M27" s="61">
        <v>18.466313213999999</v>
      </c>
      <c r="N27" s="61">
        <v>6.5942832174000001</v>
      </c>
      <c r="O27" s="25"/>
      <c r="P27" s="27" t="s">
        <v>26</v>
      </c>
      <c r="Q27" s="25">
        <v>4.0214771311573703</v>
      </c>
      <c r="R27" s="25">
        <v>4.5269737833102504</v>
      </c>
      <c r="S27" s="25">
        <v>31.413177911686802</v>
      </c>
      <c r="T27" s="25">
        <v>31.413177911686802</v>
      </c>
      <c r="U27" s="25">
        <v>12.791700292861901</v>
      </c>
      <c r="V27" s="25">
        <v>107.44148314810801</v>
      </c>
      <c r="W27" s="25">
        <v>18.582667241856999</v>
      </c>
      <c r="X27" s="25">
        <v>260.16339786655197</v>
      </c>
      <c r="Y27" s="25">
        <v>46084.343047559203</v>
      </c>
      <c r="Z27" s="25">
        <v>186.36926199431201</v>
      </c>
      <c r="AA27" s="25">
        <v>18.928464727604201</v>
      </c>
      <c r="AB27" s="25">
        <v>206.37099570483599</v>
      </c>
      <c r="AC27" s="25">
        <v>285.88630388102501</v>
      </c>
      <c r="AD27" s="25">
        <v>74.260079060412096</v>
      </c>
      <c r="AE27" s="25">
        <v>74.260079060412096</v>
      </c>
      <c r="AF27" s="25">
        <v>28.376771591681901</v>
      </c>
      <c r="AG27" s="25">
        <v>121.49736845663701</v>
      </c>
      <c r="AH27" s="25">
        <v>5.91077227466194</v>
      </c>
      <c r="AI27" s="87">
        <v>19.1000026258099</v>
      </c>
      <c r="AJ27" s="25">
        <v>0.68178417709838601</v>
      </c>
      <c r="AK27" s="25">
        <v>4.5782166141161902</v>
      </c>
      <c r="AL27" s="25">
        <v>6.6386864670135903</v>
      </c>
      <c r="AM27" s="25">
        <v>13.7122435838335</v>
      </c>
      <c r="AN27" s="25">
        <v>0</v>
      </c>
      <c r="AO27" s="87">
        <v>3974.9362093729401</v>
      </c>
      <c r="AP27" s="25">
        <v>3192.3870607648901</v>
      </c>
      <c r="AQ27" s="25">
        <v>326.33305837728801</v>
      </c>
      <c r="AR27" s="25">
        <v>3547.0968907338602</v>
      </c>
      <c r="AS27" s="25">
        <v>113.640118909649</v>
      </c>
      <c r="AT27" s="25">
        <v>4.1488826452156902E-2</v>
      </c>
      <c r="AU27" s="25">
        <v>1669.23515226739</v>
      </c>
      <c r="AV27" s="25">
        <v>0.12841082072565099</v>
      </c>
      <c r="AW27" s="25">
        <v>2.63499315354641E-2</v>
      </c>
      <c r="AX27" s="25">
        <v>117.614942784547</v>
      </c>
      <c r="AY27" s="25">
        <v>6.14658917420371E-2</v>
      </c>
      <c r="AZ27" s="25">
        <v>5.0237833297508199E-3</v>
      </c>
      <c r="BA27" s="25">
        <v>290.85943373322499</v>
      </c>
      <c r="BB27" s="25">
        <v>274.56870196737799</v>
      </c>
      <c r="BC27" s="25">
        <v>16.290731765846999</v>
      </c>
      <c r="BD27" s="25">
        <v>4.7984222468404998E-4</v>
      </c>
      <c r="BE27" s="25">
        <v>42.4402066976415</v>
      </c>
      <c r="BF27" s="25">
        <v>3.4494834625792901E-3</v>
      </c>
      <c r="BG27" s="25">
        <v>22.8094276437551</v>
      </c>
      <c r="BH27" s="25">
        <v>0.24511106014759901</v>
      </c>
      <c r="BI27" s="25">
        <v>90.3129981646522</v>
      </c>
      <c r="BJ27" s="25">
        <v>11.0096142247078</v>
      </c>
      <c r="BK27" s="25">
        <v>0.191648567822439</v>
      </c>
      <c r="BL27" s="25">
        <v>0.68712968347139702</v>
      </c>
      <c r="BM27" s="25">
        <v>5.6878586782188796E-4</v>
      </c>
      <c r="BN27" s="25">
        <v>5.4424195250141896</v>
      </c>
      <c r="BO27" s="25">
        <v>930.61174613104197</v>
      </c>
      <c r="BP27" s="25">
        <v>0</v>
      </c>
      <c r="BQ27" s="25">
        <v>448.01482671778598</v>
      </c>
      <c r="BR27" s="25">
        <v>105.236942217067</v>
      </c>
      <c r="BS27" s="25">
        <v>3952.1009569161702</v>
      </c>
      <c r="BT27" s="25">
        <v>607.93069040616297</v>
      </c>
      <c r="BU27" s="27"/>
      <c r="BV27" s="87">
        <f t="shared" si="0"/>
        <v>3897.6917096396219</v>
      </c>
      <c r="BW27" s="34">
        <f t="shared" si="1"/>
        <v>7.9999990036390065E-3</v>
      </c>
      <c r="BY27" s="22">
        <f t="shared" si="2"/>
        <v>-5.9618561876744901E-4</v>
      </c>
      <c r="BZ27" s="22">
        <f t="shared" si="3"/>
        <v>-6.4494348841074977E-3</v>
      </c>
      <c r="CA27" s="22">
        <f t="shared" si="4"/>
        <v>-4.5374427270718585E-3</v>
      </c>
      <c r="CB27" s="22">
        <f t="shared" si="5"/>
        <v>-4.8804901260715901E-3</v>
      </c>
      <c r="CC27" s="22">
        <f t="shared" si="6"/>
        <v>-5.0183730340123776E-3</v>
      </c>
      <c r="CD27" s="22">
        <f t="shared" si="7"/>
        <v>-5.1885141659478431E-3</v>
      </c>
      <c r="CE27" s="22">
        <f t="shared" si="8"/>
        <v>7.1862191330656112E-3</v>
      </c>
      <c r="CF27" s="22">
        <f t="shared" si="9"/>
        <v>-8.570073307272105E-4</v>
      </c>
      <c r="CG27" s="22">
        <f t="shared" si="10"/>
        <v>5.4997891005753941E-3</v>
      </c>
      <c r="CH27" s="22">
        <f t="shared" si="11"/>
        <v>-3.0728875334066468E-3</v>
      </c>
      <c r="CI27" s="22">
        <f t="shared" si="12"/>
        <v>-4.1541729688614332E-3</v>
      </c>
      <c r="CJ27" s="22">
        <f t="shared" si="13"/>
        <v>6.3008802303205465E-3</v>
      </c>
      <c r="CK27" s="22">
        <f t="shared" si="14"/>
        <v>6.7335975950237647E-3</v>
      </c>
    </row>
    <row r="28" spans="1:89" x14ac:dyDescent="0.25">
      <c r="A28" s="27" t="s">
        <v>27</v>
      </c>
      <c r="B28" s="25">
        <v>81454.209352000005</v>
      </c>
      <c r="C28" s="25">
        <v>28.905969277000001</v>
      </c>
      <c r="D28" s="25">
        <v>6972.0542764000002</v>
      </c>
      <c r="E28" s="25">
        <v>466.44317738000001</v>
      </c>
      <c r="F28" s="25">
        <v>442.17380323999998</v>
      </c>
      <c r="G28" s="25">
        <v>11.455797507</v>
      </c>
      <c r="H28" s="25">
        <v>5070.6613791999998</v>
      </c>
      <c r="I28" s="25">
        <v>50.630386846</v>
      </c>
      <c r="J28" s="25">
        <v>159.68322373000001</v>
      </c>
      <c r="K28" s="25">
        <v>129.87263905</v>
      </c>
      <c r="L28" s="61">
        <v>7.6110374297999996</v>
      </c>
      <c r="M28" s="61">
        <v>26.505359474999999</v>
      </c>
      <c r="N28" s="61">
        <v>7.8903832259</v>
      </c>
      <c r="O28" s="25"/>
      <c r="P28" s="27" t="s">
        <v>27</v>
      </c>
      <c r="Q28" s="25">
        <v>6.2904275804712304</v>
      </c>
      <c r="R28" s="25">
        <v>7.5458497578596297</v>
      </c>
      <c r="S28" s="25">
        <v>50.350386029906502</v>
      </c>
      <c r="T28" s="25">
        <v>50.350386029906502</v>
      </c>
      <c r="U28" s="25">
        <v>22.303429126109801</v>
      </c>
      <c r="V28" s="25">
        <v>159.89192751165399</v>
      </c>
      <c r="W28" s="25">
        <v>26.549924278489499</v>
      </c>
      <c r="X28" s="25">
        <v>447.45540644968997</v>
      </c>
      <c r="Y28" s="25">
        <v>81139.777336353698</v>
      </c>
      <c r="Z28" s="25">
        <v>288.39578740351101</v>
      </c>
      <c r="AA28" s="25">
        <v>32.177662027950497</v>
      </c>
      <c r="AB28" s="25">
        <v>303.13376003220998</v>
      </c>
      <c r="AC28" s="25">
        <v>357.61096330999402</v>
      </c>
      <c r="AD28" s="25">
        <v>128.972334198835</v>
      </c>
      <c r="AE28" s="25">
        <v>128.972334198835</v>
      </c>
      <c r="AF28" s="25">
        <v>55.358333649476101</v>
      </c>
      <c r="AG28" s="25">
        <v>162.81763621361301</v>
      </c>
      <c r="AH28" s="25">
        <v>7.8617921217658502</v>
      </c>
      <c r="AI28" s="87">
        <v>23.181681170578798</v>
      </c>
      <c r="AJ28" s="25">
        <v>1.18221426983911</v>
      </c>
      <c r="AK28" s="25">
        <v>5.8394940033761804</v>
      </c>
      <c r="AL28" s="25">
        <v>7.8788926993408497</v>
      </c>
      <c r="AM28" s="25">
        <v>28.6345705037009</v>
      </c>
      <c r="AN28" s="25">
        <v>0</v>
      </c>
      <c r="AO28" s="87">
        <v>5111.7112938375303</v>
      </c>
      <c r="AP28" s="25">
        <v>6227.8099681410004</v>
      </c>
      <c r="AQ28" s="25">
        <v>636.620426067891</v>
      </c>
      <c r="AR28" s="25">
        <v>6919.7887278583703</v>
      </c>
      <c r="AS28" s="25">
        <v>162.334232226458</v>
      </c>
      <c r="AT28" s="25">
        <v>0.156241485418079</v>
      </c>
      <c r="AU28" s="25">
        <v>2002.6433788890599</v>
      </c>
      <c r="AV28" s="25">
        <v>0.22954986436063199</v>
      </c>
      <c r="AW28" s="25">
        <v>4.5900359033714103E-2</v>
      </c>
      <c r="AX28" s="25">
        <v>201.92081385825301</v>
      </c>
      <c r="AY28" s="25">
        <v>0.12728197203437</v>
      </c>
      <c r="AZ28" s="25">
        <v>8.8641569459371496E-3</v>
      </c>
      <c r="BA28" s="25">
        <v>461.84284784184598</v>
      </c>
      <c r="BB28" s="25">
        <v>437.78972171872903</v>
      </c>
      <c r="BC28" s="25">
        <v>24.053126123117</v>
      </c>
      <c r="BD28" s="25">
        <v>1.22431037318738E-3</v>
      </c>
      <c r="BE28" s="25">
        <v>64.089070353896801</v>
      </c>
      <c r="BF28" s="25">
        <v>8.8012869591097692E-3</v>
      </c>
      <c r="BG28" s="25">
        <v>34.520529680274699</v>
      </c>
      <c r="BH28" s="25">
        <v>0.39160356333052199</v>
      </c>
      <c r="BI28" s="25">
        <v>134.57074462871401</v>
      </c>
      <c r="BJ28" s="25">
        <v>32.814346907949599</v>
      </c>
      <c r="BK28" s="25">
        <v>0.31777149600136601</v>
      </c>
      <c r="BL28" s="25">
        <v>1.4002896772984501</v>
      </c>
      <c r="BM28" s="25">
        <v>1.0350258344218599E-3</v>
      </c>
      <c r="BN28" s="25">
        <v>11.3583475698562</v>
      </c>
      <c r="BO28" s="25">
        <v>1125.9288164959</v>
      </c>
      <c r="BP28" s="25">
        <v>0</v>
      </c>
      <c r="BQ28" s="25">
        <v>583.02503442336399</v>
      </c>
      <c r="BR28" s="25">
        <v>113.31138786659101</v>
      </c>
      <c r="BS28" s="25">
        <v>5073.6683289516404</v>
      </c>
      <c r="BT28" s="25">
        <v>730.26118612783</v>
      </c>
      <c r="BU28" s="27"/>
      <c r="BV28" s="87">
        <f t="shared" si="0"/>
        <v>5013.6072230752879</v>
      </c>
      <c r="BW28" s="34">
        <f t="shared" si="1"/>
        <v>8.0000034432567372E-3</v>
      </c>
      <c r="BY28" s="22">
        <f t="shared" si="2"/>
        <v>-3.8602304061108265E-3</v>
      </c>
      <c r="BZ28" s="22">
        <f t="shared" si="3"/>
        <v>-9.3890217172218574E-3</v>
      </c>
      <c r="CA28" s="22">
        <f t="shared" si="4"/>
        <v>-7.4964345470668126E-3</v>
      </c>
      <c r="CB28" s="22">
        <f t="shared" si="5"/>
        <v>-9.8625722515526277E-3</v>
      </c>
      <c r="CC28" s="22">
        <f t="shared" si="6"/>
        <v>-9.9148377609593399E-3</v>
      </c>
      <c r="CD28" s="22">
        <f t="shared" si="7"/>
        <v>-8.5066043707785321E-3</v>
      </c>
      <c r="CE28" s="22">
        <f t="shared" si="8"/>
        <v>5.9300937821941718E-4</v>
      </c>
      <c r="CF28" s="22">
        <f t="shared" si="9"/>
        <v>-5.5302918570455106E-3</v>
      </c>
      <c r="CG28" s="22">
        <f t="shared" si="10"/>
        <v>1.3069862743181262E-3</v>
      </c>
      <c r="CH28" s="22">
        <f t="shared" si="11"/>
        <v>-6.9322134188587086E-3</v>
      </c>
      <c r="CI28" s="22">
        <f t="shared" si="12"/>
        <v>-8.564886527181733E-3</v>
      </c>
      <c r="CJ28" s="22">
        <f t="shared" si="13"/>
        <v>1.6813506540642794E-3</v>
      </c>
      <c r="CK28" s="22">
        <f t="shared" si="14"/>
        <v>-1.4562697691834403E-3</v>
      </c>
    </row>
    <row r="29" spans="1:89" x14ac:dyDescent="0.25">
      <c r="A29" s="27" t="s">
        <v>28</v>
      </c>
      <c r="B29" s="25">
        <v>132554.69149999999</v>
      </c>
      <c r="C29" s="25">
        <v>32.588546684000001</v>
      </c>
      <c r="D29" s="25">
        <v>6435.1946194000002</v>
      </c>
      <c r="E29" s="25">
        <v>781.99781896000002</v>
      </c>
      <c r="F29" s="25">
        <v>730.05065491000005</v>
      </c>
      <c r="G29" s="25">
        <v>12.492401708999999</v>
      </c>
      <c r="H29" s="25">
        <v>8898.8818621999999</v>
      </c>
      <c r="I29" s="25">
        <v>58.668236970000002</v>
      </c>
      <c r="J29" s="25">
        <v>256.16689694000002</v>
      </c>
      <c r="K29" s="25">
        <v>133.34261036999999</v>
      </c>
      <c r="L29" s="61">
        <v>7.2301445059000002</v>
      </c>
      <c r="M29" s="61">
        <v>41.237485474000003</v>
      </c>
      <c r="N29" s="61">
        <v>13.225409433999999</v>
      </c>
      <c r="O29" s="25"/>
      <c r="P29" s="27" t="s">
        <v>28</v>
      </c>
      <c r="Q29" s="25">
        <v>8.2773260752381503</v>
      </c>
      <c r="R29" s="25">
        <v>7.1380202089738702</v>
      </c>
      <c r="S29" s="25">
        <v>58.083665280376501</v>
      </c>
      <c r="T29" s="25">
        <v>58.083665280376501</v>
      </c>
      <c r="U29" s="25">
        <v>21.8961853102399</v>
      </c>
      <c r="V29" s="25">
        <v>255.09424228568301</v>
      </c>
      <c r="W29" s="25">
        <v>41.025635775053203</v>
      </c>
      <c r="X29" s="25">
        <v>558.17663984847695</v>
      </c>
      <c r="Y29" s="25">
        <v>131482.15164095501</v>
      </c>
      <c r="Z29" s="25">
        <v>398.81601002367898</v>
      </c>
      <c r="AA29" s="25">
        <v>40.074207545075403</v>
      </c>
      <c r="AB29" s="25">
        <v>461.18724291684401</v>
      </c>
      <c r="AC29" s="25">
        <v>675.38671575720605</v>
      </c>
      <c r="AD29" s="25">
        <v>131.897270245372</v>
      </c>
      <c r="AE29" s="25">
        <v>131.897270245372</v>
      </c>
      <c r="AF29" s="25">
        <v>50.838263931171703</v>
      </c>
      <c r="AG29" s="25">
        <v>284.30790757801901</v>
      </c>
      <c r="AH29" s="25">
        <v>12.8168691013674</v>
      </c>
      <c r="AI29" s="87">
        <v>37.8560513621428</v>
      </c>
      <c r="AJ29" s="25">
        <v>1.1544607282089301</v>
      </c>
      <c r="AK29" s="25">
        <v>9.7669711916406907</v>
      </c>
      <c r="AL29" s="25">
        <v>13.1174152500496</v>
      </c>
      <c r="AM29" s="25">
        <v>32.101799902996497</v>
      </c>
      <c r="AN29" s="25">
        <v>0</v>
      </c>
      <c r="AO29" s="87">
        <v>8897.2582182245005</v>
      </c>
      <c r="AP29" s="25">
        <v>5719.3281785302797</v>
      </c>
      <c r="AQ29" s="25">
        <v>584.63986706636501</v>
      </c>
      <c r="AR29" s="25">
        <v>6354.8063095278203</v>
      </c>
      <c r="AS29" s="25">
        <v>253.02521873601299</v>
      </c>
      <c r="AT29" s="25">
        <v>9.1970504472626904E-2</v>
      </c>
      <c r="AU29" s="25">
        <v>3747.2455124109201</v>
      </c>
      <c r="AV29" s="25">
        <v>0.29110261437303298</v>
      </c>
      <c r="AW29" s="25">
        <v>3.8418431495229798E-2</v>
      </c>
      <c r="AX29" s="25">
        <v>210.62506147698599</v>
      </c>
      <c r="AY29" s="25">
        <v>0.13275377467660901</v>
      </c>
      <c r="AZ29" s="25">
        <v>7.5147731653411303E-3</v>
      </c>
      <c r="BA29" s="25">
        <v>770.82123087808702</v>
      </c>
      <c r="BB29" s="25">
        <v>719.58427458626102</v>
      </c>
      <c r="BC29" s="25">
        <v>51.236956291825798</v>
      </c>
      <c r="BD29" s="25">
        <v>1.3534780081240301E-3</v>
      </c>
      <c r="BE29" s="25">
        <v>152.39174682010801</v>
      </c>
      <c r="BF29" s="25">
        <v>9.7298367256954104E-3</v>
      </c>
      <c r="BG29" s="25">
        <v>71.062123898653496</v>
      </c>
      <c r="BH29" s="25">
        <v>0.57768575130761601</v>
      </c>
      <c r="BI29" s="25">
        <v>282.21359504952102</v>
      </c>
      <c r="BJ29" s="25">
        <v>26.3249148766789</v>
      </c>
      <c r="BK29" s="25">
        <v>0.67532423408676201</v>
      </c>
      <c r="BL29" s="25">
        <v>1.4649901953846201</v>
      </c>
      <c r="BM29" s="25">
        <v>9.0374729597601496E-4</v>
      </c>
      <c r="BN29" s="25">
        <v>12.3223311665867</v>
      </c>
      <c r="BO29" s="25">
        <v>2140.28570111818</v>
      </c>
      <c r="BP29" s="25">
        <v>0</v>
      </c>
      <c r="BQ29" s="25">
        <v>1048.9822048164899</v>
      </c>
      <c r="BR29" s="25">
        <v>220.28625110715399</v>
      </c>
      <c r="BS29" s="25">
        <v>8849.4204949376308</v>
      </c>
      <c r="BT29" s="25">
        <v>1330.8992196598499</v>
      </c>
      <c r="BU29" s="27"/>
      <c r="BV29" s="87">
        <f t="shared" si="0"/>
        <v>8738.2793522438769</v>
      </c>
      <c r="BW29" s="34">
        <f t="shared" si="1"/>
        <v>7.9999706450453803E-3</v>
      </c>
      <c r="BY29" s="22">
        <f t="shared" si="2"/>
        <v>-8.0913006315206648E-3</v>
      </c>
      <c r="BZ29" s="22">
        <f t="shared" si="3"/>
        <v>-1.493613034429921E-2</v>
      </c>
      <c r="CA29" s="22">
        <f t="shared" si="4"/>
        <v>-1.2491978040545271E-2</v>
      </c>
      <c r="CB29" s="22">
        <f t="shared" si="5"/>
        <v>-1.4292351987345747E-2</v>
      </c>
      <c r="CC29" s="22">
        <f t="shared" si="6"/>
        <v>-1.4336512478068136E-2</v>
      </c>
      <c r="CD29" s="22">
        <f t="shared" si="7"/>
        <v>-1.3613918794395944E-2</v>
      </c>
      <c r="CE29" s="22">
        <f t="shared" si="8"/>
        <v>-5.5581552860553603E-3</v>
      </c>
      <c r="CF29" s="22">
        <f t="shared" si="9"/>
        <v>-9.9640234616632933E-3</v>
      </c>
      <c r="CG29" s="22">
        <f t="shared" si="10"/>
        <v>-4.1873273523247052E-3</v>
      </c>
      <c r="CH29" s="22">
        <f t="shared" si="11"/>
        <v>-1.0839296760558758E-2</v>
      </c>
      <c r="CI29" s="22">
        <f t="shared" si="12"/>
        <v>-1.2741695114247577E-2</v>
      </c>
      <c r="CJ29" s="22">
        <f t="shared" si="13"/>
        <v>-5.1373088468347561E-3</v>
      </c>
      <c r="CK29" s="22">
        <f t="shared" si="14"/>
        <v>-8.1656590285036548E-3</v>
      </c>
    </row>
    <row r="30" spans="1:89" x14ac:dyDescent="0.25">
      <c r="A30" s="27" t="s">
        <v>29</v>
      </c>
      <c r="B30" s="25">
        <v>68033.904139000006</v>
      </c>
      <c r="C30" s="25">
        <v>11.300238780000001</v>
      </c>
      <c r="D30" s="25">
        <v>2909.3782249000001</v>
      </c>
      <c r="E30" s="25">
        <v>323.79492883</v>
      </c>
      <c r="F30" s="25">
        <v>301.06629758000003</v>
      </c>
      <c r="G30" s="25">
        <v>5.3795077677999998</v>
      </c>
      <c r="H30" s="25">
        <v>5945.8833332000004</v>
      </c>
      <c r="I30" s="25">
        <v>31.789290912999999</v>
      </c>
      <c r="J30" s="25">
        <v>152.09386534000001</v>
      </c>
      <c r="K30" s="25">
        <v>67.747524185000003</v>
      </c>
      <c r="L30" s="61">
        <v>3.4713032009</v>
      </c>
      <c r="M30" s="61">
        <v>28.608499809000001</v>
      </c>
      <c r="N30" s="61">
        <v>9.9844845304999996</v>
      </c>
      <c r="O30" s="25"/>
      <c r="P30" s="27" t="s">
        <v>29</v>
      </c>
      <c r="Q30" s="25">
        <v>5.3706803776196699</v>
      </c>
      <c r="R30" s="25">
        <v>3.4803299739418998</v>
      </c>
      <c r="S30" s="25">
        <v>31.9273458193164</v>
      </c>
      <c r="T30" s="25">
        <v>31.9273458193164</v>
      </c>
      <c r="U30" s="25">
        <v>9.4620621692322899</v>
      </c>
      <c r="V30" s="25">
        <v>153.00830758230299</v>
      </c>
      <c r="W30" s="25">
        <v>28.785495276482699</v>
      </c>
      <c r="X30" s="25">
        <v>393.55123320449502</v>
      </c>
      <c r="Y30" s="25">
        <v>67935.457077001905</v>
      </c>
      <c r="Z30" s="25">
        <v>256.13484142661002</v>
      </c>
      <c r="AA30" s="25">
        <v>30.0078440056581</v>
      </c>
      <c r="AB30" s="25">
        <v>318.31597613895701</v>
      </c>
      <c r="AC30" s="25">
        <v>441.22489187289398</v>
      </c>
      <c r="AD30" s="25">
        <v>67.891321934890797</v>
      </c>
      <c r="AE30" s="25">
        <v>67.891321934890797</v>
      </c>
      <c r="AF30" s="25">
        <v>23.308768443040801</v>
      </c>
      <c r="AG30" s="25">
        <v>186.202519756257</v>
      </c>
      <c r="AH30" s="25">
        <v>9.4052835348603594</v>
      </c>
      <c r="AI30" s="87">
        <v>28.116875739187201</v>
      </c>
      <c r="AJ30" s="25">
        <v>0.47835465131808702</v>
      </c>
      <c r="AK30" s="25">
        <v>7.5216451643675697</v>
      </c>
      <c r="AL30" s="25">
        <v>10.059671933318301</v>
      </c>
      <c r="AM30" s="25">
        <v>11.259626508374801</v>
      </c>
      <c r="AN30" s="25">
        <v>0</v>
      </c>
      <c r="AO30" s="87">
        <v>6024.6787023594898</v>
      </c>
      <c r="AP30" s="25">
        <v>2622.2386644399999</v>
      </c>
      <c r="AQ30" s="25">
        <v>268.05102546889498</v>
      </c>
      <c r="AR30" s="25">
        <v>2913.5984583519298</v>
      </c>
      <c r="AS30" s="25">
        <v>172.344574226866</v>
      </c>
      <c r="AT30" s="25">
        <v>0.132146070095956</v>
      </c>
      <c r="AU30" s="25">
        <v>2577.9187595595099</v>
      </c>
      <c r="AV30" s="25">
        <v>0.12844060847566899</v>
      </c>
      <c r="AW30" s="25">
        <v>7.8268971598957106E-3</v>
      </c>
      <c r="AX30" s="25">
        <v>64.632027315266399</v>
      </c>
      <c r="AY30" s="25">
        <v>7.3345615282439602E-2</v>
      </c>
      <c r="AZ30" s="25">
        <v>1.5591807073529599E-3</v>
      </c>
      <c r="BA30" s="25">
        <v>322.38625971566699</v>
      </c>
      <c r="BB30" s="25">
        <v>299.73536682171499</v>
      </c>
      <c r="BC30" s="25">
        <v>22.650892893952101</v>
      </c>
      <c r="BD30" s="25">
        <v>3.72782641908761E-4</v>
      </c>
      <c r="BE30" s="25">
        <v>76.165083748077805</v>
      </c>
      <c r="BF30" s="25">
        <v>2.6798591687472802E-3</v>
      </c>
      <c r="BG30" s="25">
        <v>32.104362748502197</v>
      </c>
      <c r="BH30" s="25">
        <v>0.21586392929777201</v>
      </c>
      <c r="BI30" s="25">
        <v>125.414522837128</v>
      </c>
      <c r="BJ30" s="25">
        <v>28.465495029093301</v>
      </c>
      <c r="BK30" s="25">
        <v>0.36478166305659798</v>
      </c>
      <c r="BL30" s="25">
        <v>0.49215840098767</v>
      </c>
      <c r="BM30" s="25">
        <v>1.9516586694003901E-4</v>
      </c>
      <c r="BN30" s="25">
        <v>5.3672060909296304</v>
      </c>
      <c r="BO30" s="25">
        <v>1429.1445773325399</v>
      </c>
      <c r="BP30" s="25">
        <v>0</v>
      </c>
      <c r="BQ30" s="25">
        <v>675.60427253290095</v>
      </c>
      <c r="BR30" s="25">
        <v>169.88085960204299</v>
      </c>
      <c r="BS30" s="25">
        <v>5989.10444286446</v>
      </c>
      <c r="BT30" s="25">
        <v>951.92626040002801</v>
      </c>
      <c r="BU30" s="27"/>
      <c r="BV30" s="87">
        <f t="shared" si="0"/>
        <v>5903.2622641103417</v>
      </c>
      <c r="BW30" s="34">
        <f t="shared" si="1"/>
        <v>7.9999934020507767E-3</v>
      </c>
      <c r="BY30" s="22">
        <f t="shared" si="2"/>
        <v>-1.4470294369254945E-3</v>
      </c>
      <c r="BZ30" s="22">
        <f t="shared" si="3"/>
        <v>-3.5939303952655039E-3</v>
      </c>
      <c r="CA30" s="22">
        <f t="shared" si="4"/>
        <v>1.4505619846229515E-3</v>
      </c>
      <c r="CB30" s="22">
        <f t="shared" si="5"/>
        <v>-4.3504977654316296E-3</v>
      </c>
      <c r="CC30" s="22">
        <f t="shared" si="6"/>
        <v>-4.4207231728798108E-3</v>
      </c>
      <c r="CD30" s="22">
        <f t="shared" si="7"/>
        <v>-2.2867662621482397E-3</v>
      </c>
      <c r="CE30" s="22">
        <f t="shared" si="8"/>
        <v>7.2690813529969747E-3</v>
      </c>
      <c r="CF30" s="22">
        <f t="shared" si="9"/>
        <v>4.342811756771375E-3</v>
      </c>
      <c r="CG30" s="22">
        <f t="shared" si="10"/>
        <v>6.012354543418183E-3</v>
      </c>
      <c r="CH30" s="22">
        <f t="shared" si="11"/>
        <v>2.1225535784617261E-3</v>
      </c>
      <c r="CI30" s="22">
        <f t="shared" si="12"/>
        <v>2.6003989048146085E-3</v>
      </c>
      <c r="CJ30" s="22">
        <f t="shared" si="13"/>
        <v>6.1868140120726056E-3</v>
      </c>
      <c r="CK30" s="22">
        <f t="shared" si="14"/>
        <v>7.5304240883566015E-3</v>
      </c>
    </row>
    <row r="31" spans="1:89" x14ac:dyDescent="0.25">
      <c r="A31" s="27" t="s">
        <v>30</v>
      </c>
      <c r="B31" s="25">
        <v>306584.09589</v>
      </c>
      <c r="C31" s="25">
        <v>52.560898045999998</v>
      </c>
      <c r="D31" s="25">
        <v>12869.039393999999</v>
      </c>
      <c r="E31" s="25">
        <v>1290.2495406</v>
      </c>
      <c r="F31" s="25">
        <v>1203.8753565</v>
      </c>
      <c r="G31" s="25">
        <v>24.169064510999998</v>
      </c>
      <c r="H31" s="25">
        <v>17969.609344</v>
      </c>
      <c r="I31" s="25">
        <v>116.62066369999999</v>
      </c>
      <c r="J31" s="25">
        <v>548.35638785000003</v>
      </c>
      <c r="K31" s="25">
        <v>273.22677449999998</v>
      </c>
      <c r="L31" s="61">
        <v>12.891583817000001</v>
      </c>
      <c r="M31" s="61">
        <v>100.63937618</v>
      </c>
      <c r="N31" s="61">
        <v>27.727631886000001</v>
      </c>
      <c r="O31" s="25"/>
      <c r="P31" s="27" t="s">
        <v>30</v>
      </c>
      <c r="Q31" s="25">
        <v>19.336890935455699</v>
      </c>
      <c r="R31" s="25">
        <v>12.8041395145101</v>
      </c>
      <c r="S31" s="25">
        <v>116.169501391456</v>
      </c>
      <c r="T31" s="25">
        <v>116.169501391456</v>
      </c>
      <c r="U31" s="25">
        <v>35.959323660526699</v>
      </c>
      <c r="V31" s="25">
        <v>547.843065982903</v>
      </c>
      <c r="W31" s="25">
        <v>100.536194588817</v>
      </c>
      <c r="X31" s="25">
        <v>1562.8288228363499</v>
      </c>
      <c r="Y31" s="25">
        <v>304860.95038167498</v>
      </c>
      <c r="Z31" s="25">
        <v>950.05319787625501</v>
      </c>
      <c r="AA31" s="25">
        <v>111.912353448641</v>
      </c>
      <c r="AB31" s="25">
        <v>1146.04017579692</v>
      </c>
      <c r="AC31" s="25">
        <v>1283.39339718262</v>
      </c>
      <c r="AD31" s="25">
        <v>271.89616060002299</v>
      </c>
      <c r="AE31" s="25">
        <v>271.89616060002299</v>
      </c>
      <c r="AF31" s="25">
        <v>102.454404537112</v>
      </c>
      <c r="AG31" s="25">
        <v>562.79973248598606</v>
      </c>
      <c r="AH31" s="25">
        <v>29.739808720724799</v>
      </c>
      <c r="AI31" s="87">
        <v>75.099205924894207</v>
      </c>
      <c r="AJ31" s="25">
        <v>1.9459296848735299</v>
      </c>
      <c r="AK31" s="25">
        <v>23.002807244817301</v>
      </c>
      <c r="AL31" s="25">
        <v>27.598228520183198</v>
      </c>
      <c r="AM31" s="25">
        <v>52.0435792137215</v>
      </c>
      <c r="AN31" s="25">
        <v>0</v>
      </c>
      <c r="AO31" s="87">
        <v>18053.665469115898</v>
      </c>
      <c r="AP31" s="25">
        <v>11526.112424036901</v>
      </c>
      <c r="AQ31" s="25">
        <v>1178.2251859323001</v>
      </c>
      <c r="AR31" s="25">
        <v>12806.7920145064</v>
      </c>
      <c r="AS31" s="25">
        <v>580.91022640145002</v>
      </c>
      <c r="AT31" s="25">
        <v>0.63622330042935005</v>
      </c>
      <c r="AU31" s="25">
        <v>7201.2521182691498</v>
      </c>
      <c r="AV31" s="25">
        <v>0.55182158787898805</v>
      </c>
      <c r="AW31" s="25">
        <v>4.3751172142396502E-2</v>
      </c>
      <c r="AX31" s="25">
        <v>299.123204087369</v>
      </c>
      <c r="AY31" s="25">
        <v>0.33431734684766601</v>
      </c>
      <c r="AZ31" s="25">
        <v>8.7534203718094995E-3</v>
      </c>
      <c r="BA31" s="25">
        <v>1274.9595460043599</v>
      </c>
      <c r="BB31" s="25">
        <v>1189.58959766968</v>
      </c>
      <c r="BC31" s="25">
        <v>85.3699483346835</v>
      </c>
      <c r="BD31" s="25">
        <v>2.2142054377001399E-3</v>
      </c>
      <c r="BE31" s="25">
        <v>287.23142269768499</v>
      </c>
      <c r="BF31" s="25">
        <v>1.59174655665602E-2</v>
      </c>
      <c r="BG31" s="25">
        <v>122.25786034822001</v>
      </c>
      <c r="BH31" s="25">
        <v>0.87443136879467798</v>
      </c>
      <c r="BI31" s="25">
        <v>474.59493951068401</v>
      </c>
      <c r="BJ31" s="25">
        <v>133.39604751164899</v>
      </c>
      <c r="BK31" s="25">
        <v>1.41701602870417</v>
      </c>
      <c r="BL31" s="25">
        <v>2.4966193246140498</v>
      </c>
      <c r="BM31" s="25">
        <v>1.10580493394401E-3</v>
      </c>
      <c r="BN31" s="25">
        <v>23.971334721804201</v>
      </c>
      <c r="BO31" s="25">
        <v>3981.1133181638002</v>
      </c>
      <c r="BP31" s="25">
        <v>0</v>
      </c>
      <c r="BQ31" s="25">
        <v>2064.87324359785</v>
      </c>
      <c r="BR31" s="25">
        <v>423.00075770432699</v>
      </c>
      <c r="BS31" s="25">
        <v>17916.187839415299</v>
      </c>
      <c r="BT31" s="25">
        <v>2713.2496405696702</v>
      </c>
      <c r="BU31" s="27"/>
      <c r="BV31" s="87">
        <f t="shared" si="0"/>
        <v>17709.459496432515</v>
      </c>
      <c r="BW31" s="34">
        <f t="shared" si="1"/>
        <v>8.0000053425605278E-3</v>
      </c>
      <c r="BY31" s="22">
        <f t="shared" si="2"/>
        <v>-5.6204660692616938E-3</v>
      </c>
      <c r="BZ31" s="22">
        <f t="shared" si="3"/>
        <v>-9.8422753702905423E-3</v>
      </c>
      <c r="CA31" s="22">
        <f t="shared" si="4"/>
        <v>-4.8369872519483806E-3</v>
      </c>
      <c r="CB31" s="22">
        <f t="shared" si="5"/>
        <v>-1.1850416616718856E-2</v>
      </c>
      <c r="CC31" s="22">
        <f t="shared" si="6"/>
        <v>-1.1866476669023827E-2</v>
      </c>
      <c r="CD31" s="22">
        <f t="shared" si="7"/>
        <v>-8.1811105723932839E-3</v>
      </c>
      <c r="CE31" s="22">
        <f t="shared" si="8"/>
        <v>-2.9728806877228307E-3</v>
      </c>
      <c r="CF31" s="22">
        <f t="shared" si="9"/>
        <v>-3.8686309460953558E-3</v>
      </c>
      <c r="CG31" s="22">
        <f t="shared" si="10"/>
        <v>-9.3610994322446031E-4</v>
      </c>
      <c r="CH31" s="22">
        <f t="shared" si="11"/>
        <v>-4.8699981998908438E-3</v>
      </c>
      <c r="CI31" s="22">
        <f t="shared" si="12"/>
        <v>-6.7830534813410042E-3</v>
      </c>
      <c r="CJ31" s="22">
        <f t="shared" si="13"/>
        <v>-1.0252606395180291E-3</v>
      </c>
      <c r="CK31" s="22">
        <f t="shared" si="14"/>
        <v>-4.6669461838224928E-3</v>
      </c>
    </row>
    <row r="32" spans="1:89" x14ac:dyDescent="0.25">
      <c r="A32" s="27" t="s">
        <v>31</v>
      </c>
      <c r="B32" s="25">
        <v>61297.495964000002</v>
      </c>
      <c r="C32" s="25">
        <v>12.474665361</v>
      </c>
      <c r="D32" s="25">
        <v>2787.2563795000001</v>
      </c>
      <c r="E32" s="25">
        <v>297.29791348999998</v>
      </c>
      <c r="F32" s="25">
        <v>277.80580337999999</v>
      </c>
      <c r="G32" s="25">
        <v>5.1024632763</v>
      </c>
      <c r="H32" s="25">
        <v>4200.8490572999999</v>
      </c>
      <c r="I32" s="25">
        <v>25.921345477999999</v>
      </c>
      <c r="J32" s="25">
        <v>123.85713878</v>
      </c>
      <c r="K32" s="25">
        <v>59.107005065999999</v>
      </c>
      <c r="L32" s="61">
        <v>3.0219434127999998</v>
      </c>
      <c r="M32" s="61">
        <v>20.257843880999999</v>
      </c>
      <c r="N32" s="61">
        <v>6.1187044706</v>
      </c>
      <c r="O32" s="25"/>
      <c r="P32" s="27" t="s">
        <v>31</v>
      </c>
      <c r="Q32" s="25">
        <v>3.9203013626879399</v>
      </c>
      <c r="R32" s="25">
        <v>2.9974440314474702</v>
      </c>
      <c r="S32" s="25">
        <v>25.793997777478499</v>
      </c>
      <c r="T32" s="25">
        <v>25.793997777478499</v>
      </c>
      <c r="U32" s="25">
        <v>8.64914468840424</v>
      </c>
      <c r="V32" s="25">
        <v>123.97263512780501</v>
      </c>
      <c r="W32" s="25">
        <v>20.2513961584261</v>
      </c>
      <c r="X32" s="25">
        <v>289.76378889590097</v>
      </c>
      <c r="Y32" s="25">
        <v>61015.873712197601</v>
      </c>
      <c r="Z32" s="25">
        <v>192.66721777631801</v>
      </c>
      <c r="AA32" s="25">
        <v>20.483820447036098</v>
      </c>
      <c r="AB32" s="25">
        <v>228.74721841432199</v>
      </c>
      <c r="AC32" s="25">
        <v>320.89472022257797</v>
      </c>
      <c r="AD32" s="25">
        <v>58.740038573935799</v>
      </c>
      <c r="AE32" s="25">
        <v>58.740038573935799</v>
      </c>
      <c r="AF32" s="25">
        <v>22.120498898240101</v>
      </c>
      <c r="AG32" s="25">
        <v>137.78940464114601</v>
      </c>
      <c r="AH32" s="25">
        <v>6.2061027631913204</v>
      </c>
      <c r="AI32" s="87">
        <v>17.175673639229199</v>
      </c>
      <c r="AJ32" s="25">
        <v>0.470809917878933</v>
      </c>
      <c r="AK32" s="25">
        <v>4.7618039760424802</v>
      </c>
      <c r="AL32" s="25">
        <v>6.1014427672000897</v>
      </c>
      <c r="AM32" s="25">
        <v>12.3296170436019</v>
      </c>
      <c r="AN32" s="25">
        <v>0</v>
      </c>
      <c r="AO32" s="87">
        <v>4226.3082132089903</v>
      </c>
      <c r="AP32" s="25">
        <v>2488.5558663976999</v>
      </c>
      <c r="AQ32" s="25">
        <v>254.38531629755701</v>
      </c>
      <c r="AR32" s="25">
        <v>2765.06168159349</v>
      </c>
      <c r="AS32" s="25">
        <v>123.250465610961</v>
      </c>
      <c r="AT32" s="25">
        <v>6.4438269896437902E-2</v>
      </c>
      <c r="AU32" s="25">
        <v>1762.3581144233799</v>
      </c>
      <c r="AV32" s="25">
        <v>0.11686130718651599</v>
      </c>
      <c r="AW32" s="25">
        <v>1.45804498090246E-2</v>
      </c>
      <c r="AX32" s="25">
        <v>80.986215249370304</v>
      </c>
      <c r="AY32" s="25">
        <v>5.8386561208573703E-2</v>
      </c>
      <c r="AZ32" s="25">
        <v>2.8434053252644098E-3</v>
      </c>
      <c r="BA32" s="25">
        <v>294.01770919341499</v>
      </c>
      <c r="BB32" s="25">
        <v>274.72123808421401</v>
      </c>
      <c r="BC32" s="25">
        <v>19.2964711092004</v>
      </c>
      <c r="BD32" s="25">
        <v>4.8410951062903399E-4</v>
      </c>
      <c r="BE32" s="25">
        <v>58.810757150967</v>
      </c>
      <c r="BF32" s="25">
        <v>3.4800765205553401E-3</v>
      </c>
      <c r="BG32" s="25">
        <v>27.012180811631499</v>
      </c>
      <c r="BH32" s="25">
        <v>0.21808801821017701</v>
      </c>
      <c r="BI32" s="25">
        <v>106.599488263143</v>
      </c>
      <c r="BJ32" s="25">
        <v>15.8052703715917</v>
      </c>
      <c r="BK32" s="25">
        <v>0.26949441514134398</v>
      </c>
      <c r="BL32" s="25">
        <v>0.56360037346296399</v>
      </c>
      <c r="BM32" s="25">
        <v>3.3962283062440301E-4</v>
      </c>
      <c r="BN32" s="25">
        <v>5.0519617441646396</v>
      </c>
      <c r="BO32" s="25">
        <v>1008.41192339568</v>
      </c>
      <c r="BP32" s="25">
        <v>0</v>
      </c>
      <c r="BQ32" s="25">
        <v>500.25636230296601</v>
      </c>
      <c r="BR32" s="25">
        <v>102.69678433630099</v>
      </c>
      <c r="BS32" s="25">
        <v>4200.5430139387199</v>
      </c>
      <c r="BT32" s="25">
        <v>629.18066768977201</v>
      </c>
      <c r="BU32" s="27"/>
      <c r="BV32" s="87">
        <f t="shared" si="0"/>
        <v>4149.565718407659</v>
      </c>
      <c r="BW32" s="34">
        <f t="shared" si="1"/>
        <v>8.0000019693926405E-3</v>
      </c>
      <c r="BY32" s="22">
        <f t="shared" si="2"/>
        <v>-4.594351651294161E-3</v>
      </c>
      <c r="BZ32" s="22">
        <f t="shared" si="3"/>
        <v>-1.162743153428145E-2</v>
      </c>
      <c r="CA32" s="22">
        <f t="shared" si="4"/>
        <v>-7.9629194033781561E-3</v>
      </c>
      <c r="CB32" s="22">
        <f t="shared" si="5"/>
        <v>-1.1033391583810533E-2</v>
      </c>
      <c r="CC32" s="22">
        <f t="shared" si="6"/>
        <v>-1.1103314827324608E-2</v>
      </c>
      <c r="CD32" s="22">
        <f t="shared" si="7"/>
        <v>-9.8974807657961298E-3</v>
      </c>
      <c r="CE32" s="22">
        <f t="shared" si="8"/>
        <v>-7.2852739316630472E-5</v>
      </c>
      <c r="CF32" s="22">
        <f t="shared" si="9"/>
        <v>-4.9128507094503794E-3</v>
      </c>
      <c r="CG32" s="22">
        <f t="shared" si="10"/>
        <v>9.3249649509630304E-4</v>
      </c>
      <c r="CH32" s="22">
        <f t="shared" si="11"/>
        <v>-6.2085110158168035E-3</v>
      </c>
      <c r="CI32" s="22">
        <f t="shared" si="12"/>
        <v>-8.1071608583926317E-3</v>
      </c>
      <c r="CJ32" s="22">
        <f t="shared" si="13"/>
        <v>-3.1828276551910842E-4</v>
      </c>
      <c r="CK32" s="22">
        <f t="shared" si="14"/>
        <v>-2.8211369715356767E-3</v>
      </c>
    </row>
    <row r="33" spans="1:89" x14ac:dyDescent="0.25">
      <c r="A33" s="27" t="s">
        <v>32</v>
      </c>
      <c r="B33" s="25">
        <v>641761.50009999995</v>
      </c>
      <c r="C33" s="25">
        <v>96.526945014999995</v>
      </c>
      <c r="D33" s="25">
        <v>27398.296803000001</v>
      </c>
      <c r="E33" s="25">
        <v>2529.7507346000002</v>
      </c>
      <c r="F33" s="25">
        <v>2361.5693627999999</v>
      </c>
      <c r="G33" s="25">
        <v>48.806645652</v>
      </c>
      <c r="H33" s="25">
        <v>42256.354975000002</v>
      </c>
      <c r="I33" s="25">
        <v>253.08154443000001</v>
      </c>
      <c r="J33" s="25">
        <v>1205.9287594</v>
      </c>
      <c r="K33" s="25">
        <v>593.71248863999995</v>
      </c>
      <c r="L33" s="61">
        <v>28.433035639</v>
      </c>
      <c r="M33" s="61">
        <v>220.28415817999999</v>
      </c>
      <c r="N33" s="61">
        <v>66.647379311999998</v>
      </c>
      <c r="O33" s="25"/>
      <c r="P33" s="27" t="s">
        <v>32</v>
      </c>
      <c r="Q33" s="25">
        <v>41.739510642598098</v>
      </c>
      <c r="R33" s="25">
        <v>28.4008040621326</v>
      </c>
      <c r="S33" s="25">
        <v>253.357505880247</v>
      </c>
      <c r="T33" s="25">
        <v>253.357505880247</v>
      </c>
      <c r="U33" s="25">
        <v>76.4545072644719</v>
      </c>
      <c r="V33" s="25">
        <v>1209.84416012103</v>
      </c>
      <c r="W33" s="25">
        <v>220.96939768875899</v>
      </c>
      <c r="X33" s="25">
        <v>3486.8125088113002</v>
      </c>
      <c r="Y33" s="25">
        <v>640295.05162982095</v>
      </c>
      <c r="Z33" s="25">
        <v>2046.1902689107601</v>
      </c>
      <c r="AA33" s="25">
        <v>259.63718215077301</v>
      </c>
      <c r="AB33" s="25">
        <v>2490.0339107957102</v>
      </c>
      <c r="AC33" s="25">
        <v>3077.2751357616098</v>
      </c>
      <c r="AD33" s="25">
        <v>593.01457313612696</v>
      </c>
      <c r="AE33" s="25">
        <v>593.01457313612696</v>
      </c>
      <c r="AF33" s="25">
        <v>218.86118745569999</v>
      </c>
      <c r="AG33" s="25">
        <v>1317.89068058424</v>
      </c>
      <c r="AH33" s="25">
        <v>67.539404519568606</v>
      </c>
      <c r="AI33" s="87">
        <v>183.48121853812401</v>
      </c>
      <c r="AJ33" s="25">
        <v>4.0539836455739398</v>
      </c>
      <c r="AK33" s="25">
        <v>52.708598896663098</v>
      </c>
      <c r="AL33" s="25">
        <v>66.895353297752905</v>
      </c>
      <c r="AM33" s="25">
        <v>96.110044554308104</v>
      </c>
      <c r="AN33" s="25">
        <v>0</v>
      </c>
      <c r="AO33" s="87">
        <v>42721.154709789</v>
      </c>
      <c r="AP33" s="25">
        <v>24621.8875356184</v>
      </c>
      <c r="AQ33" s="25">
        <v>2516.9039500653098</v>
      </c>
      <c r="AR33" s="25">
        <v>27357.652673139401</v>
      </c>
      <c r="AS33" s="25">
        <v>1296.1992659672401</v>
      </c>
      <c r="AT33" s="25">
        <v>1.76974369329298</v>
      </c>
      <c r="AU33" s="25">
        <v>17540.545602447099</v>
      </c>
      <c r="AV33" s="25">
        <v>1.1710801665591899</v>
      </c>
      <c r="AW33" s="25">
        <v>7.1920322866890402E-2</v>
      </c>
      <c r="AX33" s="25">
        <v>559.91874777471003</v>
      </c>
      <c r="AY33" s="25">
        <v>0.78348213517639698</v>
      </c>
      <c r="AZ33" s="25">
        <v>1.43470471921383E-2</v>
      </c>
      <c r="BA33" s="25">
        <v>2516.1210354526902</v>
      </c>
      <c r="BB33" s="25">
        <v>2348.67557284033</v>
      </c>
      <c r="BC33" s="25">
        <v>167.44546261236599</v>
      </c>
      <c r="BD33" s="25">
        <v>3.4942200938066601E-3</v>
      </c>
      <c r="BE33" s="25">
        <v>595.603844640288</v>
      </c>
      <c r="BF33" s="25">
        <v>2.5119109559792002E-2</v>
      </c>
      <c r="BG33" s="25">
        <v>244.03036064308799</v>
      </c>
      <c r="BH33" s="25">
        <v>1.6558808235365401</v>
      </c>
      <c r="BI33" s="25">
        <v>935.83063796248803</v>
      </c>
      <c r="BJ33" s="25">
        <v>355.73501386812501</v>
      </c>
      <c r="BK33" s="25">
        <v>3.07754555818273</v>
      </c>
      <c r="BL33" s="25">
        <v>4.7175675274613198</v>
      </c>
      <c r="BM33" s="25">
        <v>1.8012158335951301E-3</v>
      </c>
      <c r="BN33" s="25">
        <v>48.596063083053501</v>
      </c>
      <c r="BO33" s="25">
        <v>9737.7280324782205</v>
      </c>
      <c r="BP33" s="25">
        <v>0</v>
      </c>
      <c r="BQ33" s="25">
        <v>4859.7051351989003</v>
      </c>
      <c r="BR33" s="25">
        <v>1076.5789955093101</v>
      </c>
      <c r="BS33" s="25">
        <v>42419.999614852502</v>
      </c>
      <c r="BT33" s="25">
        <v>6527.6427875283398</v>
      </c>
      <c r="BU33" s="27"/>
      <c r="BV33" s="87">
        <f t="shared" si="0"/>
        <v>41876.825398466055</v>
      </c>
      <c r="BW33" s="34">
        <f t="shared" si="1"/>
        <v>7.9999987597833902E-3</v>
      </c>
      <c r="BY33" s="22">
        <f t="shared" si="2"/>
        <v>-2.2850365282904754E-3</v>
      </c>
      <c r="BZ33" s="22">
        <f t="shared" si="3"/>
        <v>-4.3190060622669323E-3</v>
      </c>
      <c r="CA33" s="22">
        <f t="shared" si="4"/>
        <v>-1.4834546159143056E-3</v>
      </c>
      <c r="CB33" s="22">
        <f t="shared" si="5"/>
        <v>-5.3877636878975448E-3</v>
      </c>
      <c r="CC33" s="22">
        <f t="shared" si="6"/>
        <v>-5.4598396146121886E-3</v>
      </c>
      <c r="CD33" s="22">
        <f t="shared" si="7"/>
        <v>-4.3146290045824945E-3</v>
      </c>
      <c r="CE33" s="22">
        <f t="shared" si="8"/>
        <v>3.8726634123865387E-3</v>
      </c>
      <c r="CF33" s="22">
        <f t="shared" si="9"/>
        <v>1.0904052718206964E-3</v>
      </c>
      <c r="CG33" s="22">
        <f t="shared" si="10"/>
        <v>3.2467927234591022E-3</v>
      </c>
      <c r="CH33" s="22">
        <f t="shared" si="11"/>
        <v>-1.1755109033863955E-3</v>
      </c>
      <c r="CI33" s="22">
        <f t="shared" si="12"/>
        <v>-1.1335960492093668E-3</v>
      </c>
      <c r="CJ33" s="22">
        <f t="shared" si="13"/>
        <v>3.1107071630592227E-3</v>
      </c>
      <c r="CK33" s="22">
        <f t="shared" si="14"/>
        <v>3.7206862192143034E-3</v>
      </c>
    </row>
    <row r="34" spans="1:89" x14ac:dyDescent="0.25">
      <c r="A34" s="27" t="s">
        <v>33</v>
      </c>
      <c r="B34" s="25">
        <v>403377.43117</v>
      </c>
      <c r="C34" s="25">
        <v>66.764416787000002</v>
      </c>
      <c r="D34" s="25">
        <v>17917.108367000001</v>
      </c>
      <c r="E34" s="25">
        <v>1724.6044628</v>
      </c>
      <c r="F34" s="25">
        <v>1613.0659773</v>
      </c>
      <c r="G34" s="25">
        <v>34.358167666</v>
      </c>
      <c r="H34" s="25">
        <v>25633.779012999999</v>
      </c>
      <c r="I34" s="25">
        <v>152.88496670999999</v>
      </c>
      <c r="J34" s="25">
        <v>786.15971016000003</v>
      </c>
      <c r="K34" s="25">
        <v>372.53497248999997</v>
      </c>
      <c r="L34" s="61">
        <v>17.494979241999999</v>
      </c>
      <c r="M34" s="61">
        <v>132.41836710000001</v>
      </c>
      <c r="N34" s="61">
        <v>35.811407787999997</v>
      </c>
      <c r="O34" s="25"/>
      <c r="P34" s="27" t="s">
        <v>33</v>
      </c>
      <c r="Q34" s="25">
        <v>25.622131595185198</v>
      </c>
      <c r="R34" s="25">
        <v>17.424265834036898</v>
      </c>
      <c r="S34" s="25">
        <v>152.81983443647201</v>
      </c>
      <c r="T34" s="25">
        <v>152.81983443647201</v>
      </c>
      <c r="U34" s="25">
        <v>46.638835657368602</v>
      </c>
      <c r="V34" s="25">
        <v>788.68712875379003</v>
      </c>
      <c r="W34" s="25">
        <v>132.751456352557</v>
      </c>
      <c r="X34" s="25">
        <v>2219.7999077950099</v>
      </c>
      <c r="Y34" s="25">
        <v>401811.86631348502</v>
      </c>
      <c r="Z34" s="25">
        <v>1259.33396711826</v>
      </c>
      <c r="AA34" s="25">
        <v>164.38790471116499</v>
      </c>
      <c r="AB34" s="25">
        <v>1515.6767105230099</v>
      </c>
      <c r="AC34" s="25">
        <v>1960.92023563667</v>
      </c>
      <c r="AD34" s="25">
        <v>371.69215596289098</v>
      </c>
      <c r="AE34" s="25">
        <v>371.69215596289098</v>
      </c>
      <c r="AF34" s="25">
        <v>143.01767287576399</v>
      </c>
      <c r="AG34" s="25">
        <v>867.06022471792301</v>
      </c>
      <c r="AH34" s="25">
        <v>40.182496644239599</v>
      </c>
      <c r="AI34" s="87">
        <v>98.5558470019335</v>
      </c>
      <c r="AJ34" s="25">
        <v>2.51070785185733</v>
      </c>
      <c r="AK34" s="25">
        <v>31.773702949586401</v>
      </c>
      <c r="AL34" s="25">
        <v>35.788399932949403</v>
      </c>
      <c r="AM34" s="25">
        <v>66.305767707027698</v>
      </c>
      <c r="AN34" s="25">
        <v>0</v>
      </c>
      <c r="AO34" s="87">
        <v>25867.885742709499</v>
      </c>
      <c r="AP34" s="25">
        <v>16089.491205344</v>
      </c>
      <c r="AQ34" s="25">
        <v>1644.70352466586</v>
      </c>
      <c r="AR34" s="25">
        <v>17877.212402885601</v>
      </c>
      <c r="AS34" s="25">
        <v>796.744183981216</v>
      </c>
      <c r="AT34" s="25">
        <v>1.3849049952325001</v>
      </c>
      <c r="AU34" s="25">
        <v>10444.732423760301</v>
      </c>
      <c r="AV34" s="25">
        <v>0.84206673445879299</v>
      </c>
      <c r="AW34" s="25">
        <v>5.4864034314941197E-2</v>
      </c>
      <c r="AX34" s="25">
        <v>404.22955507421199</v>
      </c>
      <c r="AY34" s="25">
        <v>0.58793695255102296</v>
      </c>
      <c r="AZ34" s="25">
        <v>1.09715217943418E-2</v>
      </c>
      <c r="BA34" s="25">
        <v>1706.80833036074</v>
      </c>
      <c r="BB34" s="25">
        <v>1596.3916784297701</v>
      </c>
      <c r="BC34" s="25">
        <v>110.416651930973</v>
      </c>
      <c r="BD34" s="25">
        <v>2.75837052861323E-3</v>
      </c>
      <c r="BE34" s="25">
        <v>400.03483243219398</v>
      </c>
      <c r="BF34" s="25">
        <v>1.98292864862183E-2</v>
      </c>
      <c r="BG34" s="25">
        <v>162.78712746352701</v>
      </c>
      <c r="BH34" s="25">
        <v>1.1236381743525301</v>
      </c>
      <c r="BI34" s="25">
        <v>619.62066505729297</v>
      </c>
      <c r="BJ34" s="25">
        <v>269.13313698626303</v>
      </c>
      <c r="BK34" s="25">
        <v>2.1267728612135302</v>
      </c>
      <c r="BL34" s="25">
        <v>3.56437086514878</v>
      </c>
      <c r="BM34" s="25">
        <v>1.3846064679199899E-3</v>
      </c>
      <c r="BN34" s="25">
        <v>34.142971968892702</v>
      </c>
      <c r="BO34" s="25">
        <v>5949.7894110474099</v>
      </c>
      <c r="BP34" s="25">
        <v>0</v>
      </c>
      <c r="BQ34" s="25">
        <v>3030.6867305945002</v>
      </c>
      <c r="BR34" s="25">
        <v>588.55375944575803</v>
      </c>
      <c r="BS34" s="25">
        <v>25676.212262548401</v>
      </c>
      <c r="BT34" s="25">
        <v>3741.83837098818</v>
      </c>
      <c r="BU34" s="27"/>
      <c r="BV34" s="87">
        <f t="shared" si="0"/>
        <v>25381.84137809067</v>
      </c>
      <c r="BW34" s="34">
        <f t="shared" si="1"/>
        <v>7.999998526206413E-3</v>
      </c>
      <c r="BY34" s="22">
        <f t="shared" si="2"/>
        <v>-3.8811414212590913E-3</v>
      </c>
      <c r="BZ34" s="22">
        <f t="shared" si="3"/>
        <v>-6.8696635430148681E-3</v>
      </c>
      <c r="CA34" s="22">
        <f t="shared" si="4"/>
        <v>-2.2266965906105828E-3</v>
      </c>
      <c r="CB34" s="22">
        <f t="shared" si="5"/>
        <v>-1.0318964622396292E-2</v>
      </c>
      <c r="CC34" s="22">
        <f t="shared" si="6"/>
        <v>-1.0337022232742063E-2</v>
      </c>
      <c r="CD34" s="22">
        <f t="shared" si="7"/>
        <v>-6.2633054008945322E-3</v>
      </c>
      <c r="CE34" s="22">
        <f t="shared" si="8"/>
        <v>1.6553645690275173E-3</v>
      </c>
      <c r="CF34" s="22">
        <f t="shared" si="9"/>
        <v>-4.2602143905702219E-4</v>
      </c>
      <c r="CG34" s="22">
        <f t="shared" si="10"/>
        <v>3.2148920392723003E-3</v>
      </c>
      <c r="CH34" s="22">
        <f t="shared" si="11"/>
        <v>-2.2623822978971933E-3</v>
      </c>
      <c r="CI34" s="22">
        <f t="shared" si="12"/>
        <v>-4.0419257996797287E-3</v>
      </c>
      <c r="CJ34" s="22">
        <f t="shared" si="13"/>
        <v>2.5154309017075011E-3</v>
      </c>
      <c r="CK34" s="22">
        <f t="shared" si="14"/>
        <v>-6.4247278930775061E-4</v>
      </c>
    </row>
    <row r="35" spans="1:89" x14ac:dyDescent="0.25">
      <c r="A35" s="27" t="s">
        <v>34</v>
      </c>
      <c r="B35" s="25">
        <v>69985.063697000005</v>
      </c>
      <c r="C35" s="25">
        <v>40.743869156000002</v>
      </c>
      <c r="D35" s="25">
        <v>9797.8091124999992</v>
      </c>
      <c r="E35" s="25">
        <v>625.63043915000003</v>
      </c>
      <c r="F35" s="25">
        <v>597.84304560999999</v>
      </c>
      <c r="G35" s="25">
        <v>15.07394515</v>
      </c>
      <c r="H35" s="25">
        <v>4862.1536286</v>
      </c>
      <c r="I35" s="25">
        <v>65.578891519999999</v>
      </c>
      <c r="J35" s="25">
        <v>143.22006383999999</v>
      </c>
      <c r="K35" s="25">
        <v>170.17690583999999</v>
      </c>
      <c r="L35" s="61">
        <v>10.524379100000001</v>
      </c>
      <c r="M35" s="61">
        <v>23.695490303</v>
      </c>
      <c r="N35" s="61">
        <v>8.9200751542999992</v>
      </c>
      <c r="O35" s="25"/>
      <c r="P35" s="27" t="s">
        <v>34</v>
      </c>
      <c r="Q35" s="25">
        <v>5.7688844153346803</v>
      </c>
      <c r="R35" s="25">
        <v>10.4366910155318</v>
      </c>
      <c r="S35" s="25">
        <v>65.135492504603107</v>
      </c>
      <c r="T35" s="25">
        <v>65.135492504603107</v>
      </c>
      <c r="U35" s="25">
        <v>31.298401050463699</v>
      </c>
      <c r="V35" s="25">
        <v>143.194035027089</v>
      </c>
      <c r="W35" s="25">
        <v>23.713795359527801</v>
      </c>
      <c r="X35" s="25">
        <v>392.19510496236302</v>
      </c>
      <c r="Y35" s="25">
        <v>69596.173718039907</v>
      </c>
      <c r="Z35" s="25">
        <v>285.85210135669502</v>
      </c>
      <c r="AA35" s="25">
        <v>28.2797584481205</v>
      </c>
      <c r="AB35" s="25">
        <v>264.45168538208299</v>
      </c>
      <c r="AC35" s="25">
        <v>322.53383050743901</v>
      </c>
      <c r="AD35" s="25">
        <v>168.79815775201001</v>
      </c>
      <c r="AE35" s="25">
        <v>168.79815775201001</v>
      </c>
      <c r="AF35" s="25">
        <v>77.646640513235994</v>
      </c>
      <c r="AG35" s="25">
        <v>146.61583596305701</v>
      </c>
      <c r="AH35" s="25">
        <v>7.2555025151118002</v>
      </c>
      <c r="AI35" s="87">
        <v>26.262177081254102</v>
      </c>
      <c r="AJ35" s="25">
        <v>1.7204769579611601</v>
      </c>
      <c r="AK35" s="25">
        <v>5.4220919355542696</v>
      </c>
      <c r="AL35" s="25">
        <v>8.9357503380680896</v>
      </c>
      <c r="AM35" s="25">
        <v>40.322735810226099</v>
      </c>
      <c r="AN35" s="25">
        <v>0</v>
      </c>
      <c r="AO35" s="87">
        <v>4909.1757741805604</v>
      </c>
      <c r="AP35" s="25">
        <v>8735.25435932031</v>
      </c>
      <c r="AQ35" s="25">
        <v>892.93657696721095</v>
      </c>
      <c r="AR35" s="25">
        <v>9705.83757680075</v>
      </c>
      <c r="AS35" s="25">
        <v>149.119835291313</v>
      </c>
      <c r="AT35" s="25">
        <v>6.8886294317035607E-2</v>
      </c>
      <c r="AU35" s="25">
        <v>1942.9690988339701</v>
      </c>
      <c r="AV35" s="25">
        <v>0.31442162645987198</v>
      </c>
      <c r="AW35" s="25">
        <v>8.5402822246840496E-2</v>
      </c>
      <c r="AX35" s="25">
        <v>342.92403489916597</v>
      </c>
      <c r="AY35" s="25">
        <v>0.15286723512844599</v>
      </c>
      <c r="AZ35" s="25">
        <v>1.63569253790571E-2</v>
      </c>
      <c r="BA35" s="25">
        <v>620.229635445741</v>
      </c>
      <c r="BB35" s="25">
        <v>592.62803592193904</v>
      </c>
      <c r="BC35" s="25">
        <v>27.6015995238016</v>
      </c>
      <c r="BD35" s="25">
        <v>1.81059767191917E-3</v>
      </c>
      <c r="BE35" s="25">
        <v>52.781945017829798</v>
      </c>
      <c r="BF35" s="25">
        <v>1.30159071854142E-2</v>
      </c>
      <c r="BG35" s="25">
        <v>38.955145852279202</v>
      </c>
      <c r="BH35" s="25">
        <v>0.59121709673330103</v>
      </c>
      <c r="BI35" s="25">
        <v>154.33607040460299</v>
      </c>
      <c r="BJ35" s="25">
        <v>16.029183095371199</v>
      </c>
      <c r="BK35" s="25">
        <v>0.23965753556330799</v>
      </c>
      <c r="BL35" s="25">
        <v>2.1453311460176199</v>
      </c>
      <c r="BM35" s="25">
        <v>1.87256135848807E-3</v>
      </c>
      <c r="BN35" s="25">
        <v>14.9270425697073</v>
      </c>
      <c r="BO35" s="25">
        <v>1069.3703269426401</v>
      </c>
      <c r="BP35" s="25">
        <v>0</v>
      </c>
      <c r="BQ35" s="25">
        <v>532.17750372997295</v>
      </c>
      <c r="BR35" s="25">
        <v>120.216901441902</v>
      </c>
      <c r="BS35" s="25">
        <v>4876.61905146138</v>
      </c>
      <c r="BT35" s="25">
        <v>712.56715110466405</v>
      </c>
      <c r="BU35" s="27"/>
      <c r="BV35" s="87">
        <f t="shared" ref="BV35:BV51" si="15">Q35+S35+U35+V35+Z35+AB35+AC35+AD35+AG35+AH35+AJ35+AK35+AL35+AS35+AU35+BJ35+BQ35+BT35</f>
        <v>4809.845017760761</v>
      </c>
      <c r="BW35" s="34">
        <f t="shared" ref="BW35:BW51" si="16">AF35/(AF35+AP35+AQ35+1E-50)</f>
        <v>7.9999938077296683E-3</v>
      </c>
      <c r="BY35" s="22">
        <f t="shared" ref="BY35:BY51" si="17">+(Y35-B35)/B35</f>
        <v>-5.5567568051919699E-3</v>
      </c>
      <c r="BZ35" s="22">
        <f t="shared" ref="BZ35:BZ51" si="18">+(AM35-C35)/C35</f>
        <v>-1.0336115702744602E-2</v>
      </c>
      <c r="CA35" s="22">
        <f t="shared" ref="CA35:CA51" si="19">+(AR35-D35)/D35</f>
        <v>-9.3869491274240439E-3</v>
      </c>
      <c r="CB35" s="22">
        <f t="shared" ref="CB35:CB51" si="20">+(BA35-E35)/E35</f>
        <v>-8.6325782223715397E-3</v>
      </c>
      <c r="CC35" s="22">
        <f t="shared" ref="CC35:CC51" si="21">+(BB35-F35)/F35</f>
        <v>-8.7230414844750599E-3</v>
      </c>
      <c r="CD35" s="22">
        <f t="shared" ref="CD35:CD51" si="22">+(BN35-G35)/G35</f>
        <v>-9.7454633694683424E-3</v>
      </c>
      <c r="CE35" s="22">
        <f t="shared" ref="CE35:CE51" si="23">+(BS35-H35)/H35</f>
        <v>2.9751060880289521E-3</v>
      </c>
      <c r="CF35" s="22">
        <f t="shared" ref="CF35:CF51" si="24">+(T35-I35)/I35</f>
        <v>-6.7613069559381914E-3</v>
      </c>
      <c r="CG35" s="22">
        <f t="shared" ref="CG35:CG51" si="25">+(V35-J35)/J35</f>
        <v>-1.8173998958743792E-4</v>
      </c>
      <c r="CH35" s="22">
        <f t="shared" ref="CH35:CH51" si="26">+(AD35-K35)/K35</f>
        <v>-8.1018519004351416E-3</v>
      </c>
      <c r="CI35" s="22">
        <f t="shared" ref="CI35:CI51" si="27">+(R35-L35)/L35</f>
        <v>-8.3319009734456745E-3</v>
      </c>
      <c r="CJ35" s="22">
        <f t="shared" ref="CJ35:CJ51" si="28">+(W35-M35)/M35</f>
        <v>7.7251224995683522E-4</v>
      </c>
      <c r="CK35" s="22">
        <f t="shared" ref="CK35:CK51" si="29">+(AL35-N35)/N35</f>
        <v>1.7572927914776646E-3</v>
      </c>
    </row>
    <row r="36" spans="1:89" x14ac:dyDescent="0.25">
      <c r="A36" s="27" t="s">
        <v>35</v>
      </c>
      <c r="B36" s="25">
        <v>406593.17872000003</v>
      </c>
      <c r="C36" s="25">
        <v>79.775633412000005</v>
      </c>
      <c r="D36" s="25">
        <v>20232.412021</v>
      </c>
      <c r="E36" s="25">
        <v>1835.2342798</v>
      </c>
      <c r="F36" s="25">
        <v>1718.6778655999999</v>
      </c>
      <c r="G36" s="25">
        <v>37.054771461999998</v>
      </c>
      <c r="H36" s="25">
        <v>26851.722880000001</v>
      </c>
      <c r="I36" s="25">
        <v>177.78089586999999</v>
      </c>
      <c r="J36" s="25">
        <v>804.06325156000003</v>
      </c>
      <c r="K36" s="25">
        <v>423.66948164000001</v>
      </c>
      <c r="L36" s="61">
        <v>21.271739533000002</v>
      </c>
      <c r="M36" s="61">
        <v>141.43800399</v>
      </c>
      <c r="N36" s="61">
        <v>40.699931315999997</v>
      </c>
      <c r="O36" s="25"/>
      <c r="P36" s="27" t="s">
        <v>35</v>
      </c>
      <c r="Q36" s="25">
        <v>27.923650772775499</v>
      </c>
      <c r="R36" s="25">
        <v>21.143665901915199</v>
      </c>
      <c r="S36" s="25">
        <v>177.30613542161299</v>
      </c>
      <c r="T36" s="25">
        <v>177.30613542161299</v>
      </c>
      <c r="U36" s="25">
        <v>59.492331991187001</v>
      </c>
      <c r="V36" s="25">
        <v>805.36683118600104</v>
      </c>
      <c r="W36" s="25">
        <v>141.608913013689</v>
      </c>
      <c r="X36" s="25">
        <v>2226.8396985029499</v>
      </c>
      <c r="Y36" s="25">
        <v>405088.099480921</v>
      </c>
      <c r="Z36" s="25">
        <v>1357.0322833734199</v>
      </c>
      <c r="AA36" s="25">
        <v>162.94263989420699</v>
      </c>
      <c r="AB36" s="25">
        <v>1608.2248266889101</v>
      </c>
      <c r="AC36" s="25">
        <v>1966.0800669616301</v>
      </c>
      <c r="AD36" s="25">
        <v>421.88427564029598</v>
      </c>
      <c r="AE36" s="25">
        <v>421.88427564029598</v>
      </c>
      <c r="AF36" s="25">
        <v>161.07304850300599</v>
      </c>
      <c r="AG36" s="25">
        <v>864.98384577382706</v>
      </c>
      <c r="AH36" s="25">
        <v>42.690088388078898</v>
      </c>
      <c r="AI36" s="87">
        <v>112.946953403379</v>
      </c>
      <c r="AJ36" s="25">
        <v>3.1739638976865701</v>
      </c>
      <c r="AK36" s="25">
        <v>33.001329017268297</v>
      </c>
      <c r="AL36" s="25">
        <v>40.650444165836397</v>
      </c>
      <c r="AM36" s="25">
        <v>79.083222848040904</v>
      </c>
      <c r="AN36" s="25">
        <v>0</v>
      </c>
      <c r="AO36" s="87">
        <v>27061.7059026549</v>
      </c>
      <c r="AP36" s="25">
        <v>18120.722248560101</v>
      </c>
      <c r="AQ36" s="25">
        <v>1852.34042847048</v>
      </c>
      <c r="AR36" s="25">
        <v>20134.135725533601</v>
      </c>
      <c r="AS36" s="25">
        <v>840.23261934892003</v>
      </c>
      <c r="AT36" s="25">
        <v>1.0668799489630001</v>
      </c>
      <c r="AU36" s="25">
        <v>10938.1971405846</v>
      </c>
      <c r="AV36" s="25">
        <v>0.84744102272414101</v>
      </c>
      <c r="AW36" s="25">
        <v>8.1293217381239694E-2</v>
      </c>
      <c r="AX36" s="25">
        <v>491.37446090929598</v>
      </c>
      <c r="AY36" s="25">
        <v>0.53606838847644001</v>
      </c>
      <c r="AZ36" s="25">
        <v>1.6042090637521499E-2</v>
      </c>
      <c r="BA36" s="25">
        <v>1817.3703818850399</v>
      </c>
      <c r="BB36" s="25">
        <v>1701.8706226694401</v>
      </c>
      <c r="BC36" s="25">
        <v>115.49975921559501</v>
      </c>
      <c r="BD36" s="25">
        <v>3.34854399455458E-3</v>
      </c>
      <c r="BE36" s="25">
        <v>388.434960752216</v>
      </c>
      <c r="BF36" s="25">
        <v>2.4071918218444899E-2</v>
      </c>
      <c r="BG36" s="25">
        <v>167.295437358421</v>
      </c>
      <c r="BH36" s="25">
        <v>1.2787132050243299</v>
      </c>
      <c r="BI36" s="25">
        <v>644.95483410770703</v>
      </c>
      <c r="BJ36" s="25">
        <v>215.690452554237</v>
      </c>
      <c r="BK36" s="25">
        <v>1.9778307047625301</v>
      </c>
      <c r="BL36" s="25">
        <v>3.9772729732083199</v>
      </c>
      <c r="BM36" s="25">
        <v>1.9675284133886602E-3</v>
      </c>
      <c r="BN36" s="25">
        <v>36.782210224375397</v>
      </c>
      <c r="BO36" s="25">
        <v>6135.6442364394197</v>
      </c>
      <c r="BP36" s="25">
        <v>0</v>
      </c>
      <c r="BQ36" s="25">
        <v>3115.7913317750499</v>
      </c>
      <c r="BR36" s="25">
        <v>644.60121408376403</v>
      </c>
      <c r="BS36" s="25">
        <v>26865.660789585301</v>
      </c>
      <c r="BT36" s="25">
        <v>4025.39929912763</v>
      </c>
      <c r="BU36" s="27"/>
      <c r="BV36" s="87">
        <f t="shared" si="15"/>
        <v>26543.120916668966</v>
      </c>
      <c r="BW36" s="34">
        <f t="shared" si="16"/>
        <v>7.9999981473621098E-3</v>
      </c>
      <c r="BY36" s="22">
        <f t="shared" si="17"/>
        <v>-3.7016834463804459E-3</v>
      </c>
      <c r="BZ36" s="22">
        <f t="shared" si="18"/>
        <v>-8.6794743500582059E-3</v>
      </c>
      <c r="CA36" s="22">
        <f t="shared" si="19"/>
        <v>-4.8573692234220372E-3</v>
      </c>
      <c r="CB36" s="22">
        <f t="shared" si="20"/>
        <v>-9.7338514823877443E-3</v>
      </c>
      <c r="CC36" s="22">
        <f t="shared" si="21"/>
        <v>-9.7791699462495395E-3</v>
      </c>
      <c r="CD36" s="22">
        <f t="shared" si="22"/>
        <v>-7.355631322786986E-3</v>
      </c>
      <c r="CE36" s="22">
        <f t="shared" si="23"/>
        <v>5.1906947079665658E-4</v>
      </c>
      <c r="CF36" s="22">
        <f t="shared" si="24"/>
        <v>-2.6704806838984802E-3</v>
      </c>
      <c r="CG36" s="22">
        <f t="shared" si="25"/>
        <v>1.6212401492940705E-3</v>
      </c>
      <c r="CH36" s="22">
        <f t="shared" si="26"/>
        <v>-4.2136761722690146E-3</v>
      </c>
      <c r="CI36" s="22">
        <f t="shared" si="27"/>
        <v>-6.0208348680706241E-3</v>
      </c>
      <c r="CJ36" s="22">
        <f t="shared" si="28"/>
        <v>1.2083670503515447E-3</v>
      </c>
      <c r="CK36" s="22">
        <f t="shared" si="29"/>
        <v>-1.2159025473378476E-3</v>
      </c>
    </row>
    <row r="37" spans="1:89" x14ac:dyDescent="0.25">
      <c r="A37" s="27" t="s">
        <v>36</v>
      </c>
      <c r="B37" s="25">
        <v>181913.10023000001</v>
      </c>
      <c r="C37" s="25">
        <v>27.585048693000001</v>
      </c>
      <c r="D37" s="25">
        <v>7023.9306875000002</v>
      </c>
      <c r="E37" s="25">
        <v>747.80565181999998</v>
      </c>
      <c r="F37" s="25">
        <v>697.32821295999997</v>
      </c>
      <c r="G37" s="25">
        <v>12.820761659</v>
      </c>
      <c r="H37" s="25">
        <v>11767.496492</v>
      </c>
      <c r="I37" s="25">
        <v>68.213009306999993</v>
      </c>
      <c r="J37" s="25">
        <v>364.75386578000001</v>
      </c>
      <c r="K37" s="25">
        <v>158.31362702000001</v>
      </c>
      <c r="L37" s="61">
        <v>7.7387831163999996</v>
      </c>
      <c r="M37" s="61">
        <v>59.277552274000001</v>
      </c>
      <c r="N37" s="61">
        <v>15.953965291999999</v>
      </c>
      <c r="O37" s="25"/>
      <c r="P37" s="27" t="s">
        <v>36</v>
      </c>
      <c r="Q37" s="25">
        <v>11.736766114175101</v>
      </c>
      <c r="R37" s="25">
        <v>7.7069300699299896</v>
      </c>
      <c r="S37" s="25">
        <v>68.163158546355803</v>
      </c>
      <c r="T37" s="25">
        <v>68.163158546355803</v>
      </c>
      <c r="U37" s="25">
        <v>21.292288877411899</v>
      </c>
      <c r="V37" s="25">
        <v>365.88546081446799</v>
      </c>
      <c r="W37" s="25">
        <v>59.4084630220325</v>
      </c>
      <c r="X37" s="25">
        <v>901.81283919031205</v>
      </c>
      <c r="Y37" s="25">
        <v>181080.28006768099</v>
      </c>
      <c r="Z37" s="25">
        <v>562.49021515669494</v>
      </c>
      <c r="AA37" s="25">
        <v>62.952297429416802</v>
      </c>
      <c r="AB37" s="25">
        <v>679.04861789735605</v>
      </c>
      <c r="AC37" s="25">
        <v>921.53911704569896</v>
      </c>
      <c r="AD37" s="25">
        <v>157.998228061091</v>
      </c>
      <c r="AE37" s="25">
        <v>157.998228061091</v>
      </c>
      <c r="AF37" s="25">
        <v>56.134014949100703</v>
      </c>
      <c r="AG37" s="25">
        <v>408.47003790302603</v>
      </c>
      <c r="AH37" s="25">
        <v>18.051496633866499</v>
      </c>
      <c r="AI37" s="87">
        <v>44.623360382105602</v>
      </c>
      <c r="AJ37" s="25">
        <v>1.1484607173202801</v>
      </c>
      <c r="AK37" s="25">
        <v>14.139223266937799</v>
      </c>
      <c r="AL37" s="25">
        <v>15.9378530430807</v>
      </c>
      <c r="AM37" s="25">
        <v>27.4067043808043</v>
      </c>
      <c r="AN37" s="25">
        <v>0</v>
      </c>
      <c r="AO37" s="87">
        <v>11865.6728898736</v>
      </c>
      <c r="AP37" s="25">
        <v>6315.0751543731403</v>
      </c>
      <c r="AQ37" s="25">
        <v>645.54053053566702</v>
      </c>
      <c r="AR37" s="25">
        <v>7016.7496998579099</v>
      </c>
      <c r="AS37" s="25">
        <v>360.67640327879599</v>
      </c>
      <c r="AT37" s="25">
        <v>0.29335832724306499</v>
      </c>
      <c r="AU37" s="25">
        <v>4853.0000889988196</v>
      </c>
      <c r="AV37" s="25">
        <v>0.30535721677496802</v>
      </c>
      <c r="AW37" s="25">
        <v>2.6444410313221599E-2</v>
      </c>
      <c r="AX37" s="25">
        <v>175.07195961132501</v>
      </c>
      <c r="AY37" s="25">
        <v>0.17299007603741201</v>
      </c>
      <c r="AZ37" s="25">
        <v>5.1805475564521003E-3</v>
      </c>
      <c r="BA37" s="25">
        <v>739.86795595795797</v>
      </c>
      <c r="BB37" s="25">
        <v>689.92405412205903</v>
      </c>
      <c r="BC37" s="25">
        <v>49.943901835898799</v>
      </c>
      <c r="BD37" s="25">
        <v>9.5880735836681604E-4</v>
      </c>
      <c r="BE37" s="25">
        <v>163.740185977501</v>
      </c>
      <c r="BF37" s="25">
        <v>6.8926409541603898E-3</v>
      </c>
      <c r="BG37" s="25">
        <v>70.877577517264896</v>
      </c>
      <c r="BH37" s="25">
        <v>0.51574246322414896</v>
      </c>
      <c r="BI37" s="25">
        <v>276.85053392637599</v>
      </c>
      <c r="BJ37" s="25">
        <v>63.779561635665402</v>
      </c>
      <c r="BK37" s="25">
        <v>0.78629289758979604</v>
      </c>
      <c r="BL37" s="25">
        <v>1.2699545335295399</v>
      </c>
      <c r="BM37" s="25">
        <v>6.2516901040030395E-4</v>
      </c>
      <c r="BN37" s="25">
        <v>12.756608376020299</v>
      </c>
      <c r="BO37" s="25">
        <v>2799.4331047430901</v>
      </c>
      <c r="BP37" s="25">
        <v>0</v>
      </c>
      <c r="BQ37" s="25">
        <v>1418.44239444244</v>
      </c>
      <c r="BR37" s="25">
        <v>269.46843828344299</v>
      </c>
      <c r="BS37" s="25">
        <v>11786.767327061099</v>
      </c>
      <c r="BT37" s="25">
        <v>1713.2853583977401</v>
      </c>
      <c r="BU37" s="27"/>
      <c r="BV37" s="87">
        <f t="shared" si="15"/>
        <v>11655.084730830944</v>
      </c>
      <c r="BW37" s="34">
        <f t="shared" si="16"/>
        <v>8.0000024726886634E-3</v>
      </c>
      <c r="BY37" s="22">
        <f t="shared" si="17"/>
        <v>-4.5781208789584553E-3</v>
      </c>
      <c r="BZ37" s="22">
        <f t="shared" si="18"/>
        <v>-6.4652527599473883E-3</v>
      </c>
      <c r="CA37" s="22">
        <f t="shared" si="19"/>
        <v>-1.0223602654379493E-3</v>
      </c>
      <c r="CB37" s="22">
        <f t="shared" si="20"/>
        <v>-1.061465080228177E-2</v>
      </c>
      <c r="CC37" s="22">
        <f t="shared" si="21"/>
        <v>-1.0617896566255317E-2</v>
      </c>
      <c r="CD37" s="22">
        <f t="shared" si="22"/>
        <v>-5.0038589505067661E-3</v>
      </c>
      <c r="CE37" s="22">
        <f t="shared" si="23"/>
        <v>1.6376325307766409E-3</v>
      </c>
      <c r="CF37" s="22">
        <f t="shared" si="24"/>
        <v>-7.3081016584141236E-4</v>
      </c>
      <c r="CG37" s="22">
        <f t="shared" si="25"/>
        <v>3.1023524097493599E-3</v>
      </c>
      <c r="CH37" s="22">
        <f t="shared" si="26"/>
        <v>-1.9922413808962235E-3</v>
      </c>
      <c r="CI37" s="22">
        <f t="shared" si="27"/>
        <v>-4.1160278031964889E-3</v>
      </c>
      <c r="CJ37" s="22">
        <f t="shared" si="28"/>
        <v>2.2084371403762841E-3</v>
      </c>
      <c r="CK37" s="22">
        <f t="shared" si="29"/>
        <v>-1.0099212718845795E-3</v>
      </c>
    </row>
    <row r="38" spans="1:89" x14ac:dyDescent="0.25">
      <c r="A38" s="27" t="s">
        <v>37</v>
      </c>
      <c r="B38" s="25">
        <v>226379.16589</v>
      </c>
      <c r="C38" s="25">
        <v>36.689309719999997</v>
      </c>
      <c r="D38" s="25">
        <v>9069.3084115000001</v>
      </c>
      <c r="E38" s="25">
        <v>937.14958802000001</v>
      </c>
      <c r="F38" s="25">
        <v>875.53489191000006</v>
      </c>
      <c r="G38" s="25">
        <v>17.353613722999999</v>
      </c>
      <c r="H38" s="25">
        <v>13841.718381000001</v>
      </c>
      <c r="I38" s="25">
        <v>86.300852294999999</v>
      </c>
      <c r="J38" s="25">
        <v>407.24111397000001</v>
      </c>
      <c r="K38" s="25">
        <v>204.71512034</v>
      </c>
      <c r="L38" s="61">
        <v>9.6486061627000002</v>
      </c>
      <c r="M38" s="61">
        <v>73.566275673000007</v>
      </c>
      <c r="N38" s="61">
        <v>21.499459963</v>
      </c>
      <c r="O38" s="25"/>
      <c r="P38" s="27" t="s">
        <v>37</v>
      </c>
      <c r="Q38" s="25">
        <v>14.0285913200079</v>
      </c>
      <c r="R38" s="25">
        <v>9.5922929346023</v>
      </c>
      <c r="S38" s="25">
        <v>85.964325380484595</v>
      </c>
      <c r="T38" s="25">
        <v>85.964325380484595</v>
      </c>
      <c r="U38" s="25">
        <v>26.8971329831842</v>
      </c>
      <c r="V38" s="25">
        <v>406.62254522086897</v>
      </c>
      <c r="W38" s="25">
        <v>73.436625033138995</v>
      </c>
      <c r="X38" s="25">
        <v>1171.4016518277399</v>
      </c>
      <c r="Y38" s="25">
        <v>224914.221949436</v>
      </c>
      <c r="Z38" s="25">
        <v>688.386391418946</v>
      </c>
      <c r="AA38" s="25">
        <v>86.002867033441703</v>
      </c>
      <c r="AB38" s="25">
        <v>831.44183185065799</v>
      </c>
      <c r="AC38" s="25">
        <v>988.89655318919802</v>
      </c>
      <c r="AD38" s="25">
        <v>203.61633453869899</v>
      </c>
      <c r="AE38" s="25">
        <v>203.61633453869899</v>
      </c>
      <c r="AF38" s="25">
        <v>72.142485128391698</v>
      </c>
      <c r="AG38" s="25">
        <v>424.93763154860699</v>
      </c>
      <c r="AH38" s="25">
        <v>21.854784131842401</v>
      </c>
      <c r="AI38" s="87">
        <v>59.035763188801802</v>
      </c>
      <c r="AJ38" s="25">
        <v>1.4263304641750001</v>
      </c>
      <c r="AK38" s="25">
        <v>16.541712605214101</v>
      </c>
      <c r="AL38" s="25">
        <v>21.450657245345599</v>
      </c>
      <c r="AM38" s="25">
        <v>36.360717232538001</v>
      </c>
      <c r="AN38" s="25">
        <v>0</v>
      </c>
      <c r="AO38" s="87">
        <v>13917.269802851601</v>
      </c>
      <c r="AP38" s="25">
        <v>8116.0333345855497</v>
      </c>
      <c r="AQ38" s="25">
        <v>829.63897691959198</v>
      </c>
      <c r="AR38" s="25">
        <v>9017.8147966335291</v>
      </c>
      <c r="AS38" s="25">
        <v>428.94641986218898</v>
      </c>
      <c r="AT38" s="25">
        <v>0.53268447487557602</v>
      </c>
      <c r="AU38" s="25">
        <v>5658.4478229210099</v>
      </c>
      <c r="AV38" s="25">
        <v>0.41821010620766402</v>
      </c>
      <c r="AW38" s="25">
        <v>3.3691623737164902E-2</v>
      </c>
      <c r="AX38" s="25">
        <v>225.816842617547</v>
      </c>
      <c r="AY38" s="25">
        <v>0.26300314127768798</v>
      </c>
      <c r="AZ38" s="25">
        <v>6.6657683603674996E-3</v>
      </c>
      <c r="BA38" s="25">
        <v>928.14551376539998</v>
      </c>
      <c r="BB38" s="25">
        <v>867.09235959949103</v>
      </c>
      <c r="BC38" s="25">
        <v>61.053154165908801</v>
      </c>
      <c r="BD38" s="25">
        <v>1.44700926018397E-3</v>
      </c>
      <c r="BE38" s="25">
        <v>208.11854455596099</v>
      </c>
      <c r="BF38" s="25">
        <v>1.0402133460099E-2</v>
      </c>
      <c r="BG38" s="25">
        <v>88.099658998991401</v>
      </c>
      <c r="BH38" s="25">
        <v>0.63601022525725204</v>
      </c>
      <c r="BI38" s="25">
        <v>340.29107059750697</v>
      </c>
      <c r="BJ38" s="25">
        <v>107.79222800446099</v>
      </c>
      <c r="BK38" s="25">
        <v>1.0484660363652401</v>
      </c>
      <c r="BL38" s="25">
        <v>1.8148401450641201</v>
      </c>
      <c r="BM38" s="25">
        <v>8.22165618258678E-4</v>
      </c>
      <c r="BN38" s="25">
        <v>17.2131563833176</v>
      </c>
      <c r="BO38" s="25">
        <v>3149.7424395640901</v>
      </c>
      <c r="BP38" s="25">
        <v>0</v>
      </c>
      <c r="BQ38" s="25">
        <v>1598.27637250316</v>
      </c>
      <c r="BR38" s="25">
        <v>340.75186450325498</v>
      </c>
      <c r="BS38" s="25">
        <v>13819.056982423601</v>
      </c>
      <c r="BT38" s="25">
        <v>2120.9539627439999</v>
      </c>
      <c r="BU38" s="27"/>
      <c r="BV38" s="87">
        <f t="shared" si="15"/>
        <v>13646.481627932048</v>
      </c>
      <c r="BW38" s="34">
        <f t="shared" si="16"/>
        <v>7.9999963134442971E-3</v>
      </c>
      <c r="BY38" s="22">
        <f t="shared" si="17"/>
        <v>-6.4711959459901533E-3</v>
      </c>
      <c r="BZ38" s="22">
        <f t="shared" si="18"/>
        <v>-8.9560825747254363E-3</v>
      </c>
      <c r="CA38" s="22">
        <f t="shared" si="19"/>
        <v>-5.6777884850818909E-3</v>
      </c>
      <c r="CB38" s="22">
        <f t="shared" si="20"/>
        <v>-9.6079370569043757E-3</v>
      </c>
      <c r="CC38" s="22">
        <f t="shared" si="21"/>
        <v>-9.6427137153739691E-3</v>
      </c>
      <c r="CD38" s="22">
        <f t="shared" si="22"/>
        <v>-8.0938380860835282E-3</v>
      </c>
      <c r="CE38" s="22">
        <f t="shared" si="23"/>
        <v>-1.6371810170264821E-3</v>
      </c>
      <c r="CF38" s="22">
        <f t="shared" si="24"/>
        <v>-3.8994622366539523E-3</v>
      </c>
      <c r="CG38" s="22">
        <f t="shared" si="25"/>
        <v>-1.5189250984531265E-3</v>
      </c>
      <c r="CH38" s="22">
        <f t="shared" si="26"/>
        <v>-5.3673895678838625E-3</v>
      </c>
      <c r="CI38" s="22">
        <f t="shared" si="27"/>
        <v>-5.8364106844155618E-3</v>
      </c>
      <c r="CJ38" s="22">
        <f t="shared" si="28"/>
        <v>-1.7623651418389777E-3</v>
      </c>
      <c r="CK38" s="22">
        <f t="shared" si="29"/>
        <v>-2.2699508610164311E-3</v>
      </c>
    </row>
    <row r="39" spans="1:89" x14ac:dyDescent="0.25">
      <c r="A39" s="27" t="s">
        <v>38</v>
      </c>
      <c r="B39" s="25">
        <v>415707.31047999999</v>
      </c>
      <c r="C39" s="25">
        <v>71.248742558000004</v>
      </c>
      <c r="D39" s="25">
        <v>17549.804888999999</v>
      </c>
      <c r="E39" s="25">
        <v>1962.3854985999999</v>
      </c>
      <c r="F39" s="25">
        <v>1833.9274602</v>
      </c>
      <c r="G39" s="25">
        <v>33.033935020999998</v>
      </c>
      <c r="H39" s="25">
        <v>27632.215912</v>
      </c>
      <c r="I39" s="25">
        <v>172.36647546</v>
      </c>
      <c r="J39" s="25">
        <v>790.05069436999997</v>
      </c>
      <c r="K39" s="25">
        <v>402.64781182000002</v>
      </c>
      <c r="L39" s="61">
        <v>20.239019204000002</v>
      </c>
      <c r="M39" s="61">
        <v>138.82578953000001</v>
      </c>
      <c r="N39" s="61">
        <v>42.954505965999999</v>
      </c>
      <c r="O39" s="25"/>
      <c r="P39" s="27" t="s">
        <v>130</v>
      </c>
      <c r="Q39" s="25">
        <v>26.528064423136801</v>
      </c>
      <c r="R39" s="25">
        <v>20.102415827146501</v>
      </c>
      <c r="S39" s="25">
        <v>171.62579793376599</v>
      </c>
      <c r="T39" s="25">
        <v>171.62579793376599</v>
      </c>
      <c r="U39" s="25">
        <v>55.850989327501999</v>
      </c>
      <c r="V39" s="25">
        <v>789.42569787604896</v>
      </c>
      <c r="W39" s="25">
        <v>138.65691816914099</v>
      </c>
      <c r="X39" s="25">
        <v>2121.63438241736</v>
      </c>
      <c r="Y39" s="25">
        <v>413501.69712550298</v>
      </c>
      <c r="Z39" s="25">
        <v>1304.25778462536</v>
      </c>
      <c r="AA39" s="25">
        <v>157.16040099522601</v>
      </c>
      <c r="AB39" s="25">
        <v>1560.1841075348</v>
      </c>
      <c r="AC39" s="25">
        <v>2021.8221030059101</v>
      </c>
      <c r="AD39" s="25">
        <v>400.30815116463998</v>
      </c>
      <c r="AE39" s="25">
        <v>400.30815116463998</v>
      </c>
      <c r="AF39" s="25">
        <v>139.46886093993999</v>
      </c>
      <c r="AG39" s="25">
        <v>854.38513909646804</v>
      </c>
      <c r="AH39" s="25">
        <v>42.3289521899232</v>
      </c>
      <c r="AI39" s="87">
        <v>118.868118159791</v>
      </c>
      <c r="AJ39" s="25">
        <v>2.9859921509412</v>
      </c>
      <c r="AK39" s="25">
        <v>32.5856997507966</v>
      </c>
      <c r="AL39" s="25">
        <v>42.863411532949399</v>
      </c>
      <c r="AM39" s="25">
        <v>70.577629169022799</v>
      </c>
      <c r="AN39" s="25">
        <v>0</v>
      </c>
      <c r="AO39" s="87">
        <v>27789.6871306293</v>
      </c>
      <c r="AP39" s="25">
        <v>15690.246519750601</v>
      </c>
      <c r="AQ39" s="25">
        <v>1603.89153308972</v>
      </c>
      <c r="AR39" s="25">
        <v>17433.606913780299</v>
      </c>
      <c r="AS39" s="25">
        <v>822.41071095614404</v>
      </c>
      <c r="AT39" s="25">
        <v>0.95136297701130301</v>
      </c>
      <c r="AU39" s="25">
        <v>11499.789717578</v>
      </c>
      <c r="AV39" s="25">
        <v>0.85299204109415305</v>
      </c>
      <c r="AW39" s="25">
        <v>7.8465983619658494E-2</v>
      </c>
      <c r="AX39" s="25">
        <v>493.48708384728502</v>
      </c>
      <c r="AY39" s="25">
        <v>0.51205792600186295</v>
      </c>
      <c r="AZ39" s="25">
        <v>1.53793908607395E-2</v>
      </c>
      <c r="BA39" s="25">
        <v>1942.74088867879</v>
      </c>
      <c r="BB39" s="25">
        <v>1815.4815711526001</v>
      </c>
      <c r="BC39" s="25">
        <v>127.259317526193</v>
      </c>
      <c r="BD39" s="25">
        <v>2.8716263031244998E-3</v>
      </c>
      <c r="BE39" s="25">
        <v>422.09860558761397</v>
      </c>
      <c r="BF39" s="25">
        <v>2.0643370725926799E-2</v>
      </c>
      <c r="BG39" s="25">
        <v>182.38079093018499</v>
      </c>
      <c r="BH39" s="25">
        <v>1.3617557956756301</v>
      </c>
      <c r="BI39" s="25">
        <v>707.91413080022198</v>
      </c>
      <c r="BJ39" s="25">
        <v>197.10161276032301</v>
      </c>
      <c r="BK39" s="25">
        <v>2.0860381720376702</v>
      </c>
      <c r="BL39" s="25">
        <v>3.7175346681217101</v>
      </c>
      <c r="BM39" s="25">
        <v>1.85803584208292E-3</v>
      </c>
      <c r="BN39" s="25">
        <v>32.753017015052002</v>
      </c>
      <c r="BO39" s="25">
        <v>6434.3993247444296</v>
      </c>
      <c r="BP39" s="25">
        <v>0</v>
      </c>
      <c r="BQ39" s="25">
        <v>3196.8518306511</v>
      </c>
      <c r="BR39" s="25">
        <v>696.58401128709102</v>
      </c>
      <c r="BS39" s="25">
        <v>27603.297652187801</v>
      </c>
      <c r="BT39" s="25">
        <v>4230.6075468094105</v>
      </c>
      <c r="BU39" s="27"/>
      <c r="BV39" s="87">
        <f t="shared" si="15"/>
        <v>27251.913309367217</v>
      </c>
      <c r="BW39" s="34">
        <f t="shared" si="16"/>
        <v>8.0000003229221527E-3</v>
      </c>
      <c r="BY39" s="22">
        <f t="shared" si="17"/>
        <v>-5.3056881582146751E-3</v>
      </c>
      <c r="BZ39" s="22">
        <f t="shared" si="18"/>
        <v>-9.4193015186322029E-3</v>
      </c>
      <c r="CA39" s="22">
        <f t="shared" si="19"/>
        <v>-6.6210408579830864E-3</v>
      </c>
      <c r="CB39" s="22">
        <f t="shared" si="20"/>
        <v>-1.001057638023959E-2</v>
      </c>
      <c r="CC39" s="22">
        <f t="shared" si="21"/>
        <v>-1.0058134494255492E-2</v>
      </c>
      <c r="CD39" s="22">
        <f t="shared" si="22"/>
        <v>-8.5039219750663465E-3</v>
      </c>
      <c r="CE39" s="22">
        <f t="shared" si="23"/>
        <v>-1.0465414682736434E-3</v>
      </c>
      <c r="CF39" s="22">
        <f t="shared" si="24"/>
        <v>-4.2971089607613021E-3</v>
      </c>
      <c r="CG39" s="22">
        <f t="shared" si="25"/>
        <v>-7.9108403853679209E-4</v>
      </c>
      <c r="CH39" s="22">
        <f t="shared" si="26"/>
        <v>-5.8106876199937197E-3</v>
      </c>
      <c r="CI39" s="22">
        <f t="shared" si="27"/>
        <v>-6.7495057678734942E-3</v>
      </c>
      <c r="CJ39" s="22">
        <f t="shared" si="28"/>
        <v>-1.2164264394298443E-3</v>
      </c>
      <c r="CK39" s="22">
        <f t="shared" si="29"/>
        <v>-2.1207189095063571E-3</v>
      </c>
    </row>
    <row r="40" spans="1:89" x14ac:dyDescent="0.25">
      <c r="A40" s="27" t="s">
        <v>39</v>
      </c>
      <c r="B40" s="25">
        <v>29293.825661999999</v>
      </c>
      <c r="C40" s="25">
        <v>5.0482039076999996</v>
      </c>
      <c r="D40" s="25">
        <v>1343.0803707</v>
      </c>
      <c r="E40" s="25">
        <v>115.7224112</v>
      </c>
      <c r="F40" s="25">
        <v>108.37209125</v>
      </c>
      <c r="G40" s="25">
        <v>2.5001676791</v>
      </c>
      <c r="H40" s="25">
        <v>1643.5091497999999</v>
      </c>
      <c r="I40" s="25">
        <v>11.565750269</v>
      </c>
      <c r="J40" s="25">
        <v>51.748277027</v>
      </c>
      <c r="K40" s="25">
        <v>28.275888147</v>
      </c>
      <c r="L40" s="61">
        <v>1.3184117415000001</v>
      </c>
      <c r="M40" s="61">
        <v>9.7302954073999999</v>
      </c>
      <c r="N40" s="61">
        <v>2.5521573204000001</v>
      </c>
      <c r="O40" s="25"/>
      <c r="P40" s="27" t="s">
        <v>39</v>
      </c>
      <c r="Q40" s="25">
        <v>1.8919219797232101</v>
      </c>
      <c r="R40" s="25">
        <v>1.3117341935422899</v>
      </c>
      <c r="S40" s="25">
        <v>11.553831086715</v>
      </c>
      <c r="T40" s="25">
        <v>11.553831086715</v>
      </c>
      <c r="U40" s="25">
        <v>3.6730377982109501</v>
      </c>
      <c r="V40" s="25">
        <v>51.8875065520606</v>
      </c>
      <c r="W40" s="25">
        <v>9.76046139788291</v>
      </c>
      <c r="X40" s="25">
        <v>162.17149317596699</v>
      </c>
      <c r="Y40" s="25">
        <v>29228.960249122199</v>
      </c>
      <c r="Z40" s="25">
        <v>93.710736882157406</v>
      </c>
      <c r="AA40" s="25">
        <v>11.7818484164883</v>
      </c>
      <c r="AB40" s="25">
        <v>111.855116168984</v>
      </c>
      <c r="AC40" s="25">
        <v>114.40776114759301</v>
      </c>
      <c r="AD40" s="25">
        <v>28.194600341683199</v>
      </c>
      <c r="AE40" s="25">
        <v>28.194600341683199</v>
      </c>
      <c r="AF40" s="25">
        <v>10.716739948301599</v>
      </c>
      <c r="AG40" s="25">
        <v>51.410625992438099</v>
      </c>
      <c r="AH40" s="25">
        <v>2.8331510279901</v>
      </c>
      <c r="AI40" s="87">
        <v>6.8682599873930696</v>
      </c>
      <c r="AJ40" s="25">
        <v>0.19865658705776601</v>
      </c>
      <c r="AK40" s="25">
        <v>2.18583505160138</v>
      </c>
      <c r="AL40" s="25">
        <v>2.5501657785776799</v>
      </c>
      <c r="AM40" s="25">
        <v>5.0096116117440301</v>
      </c>
      <c r="AN40" s="25">
        <v>0</v>
      </c>
      <c r="AO40" s="87">
        <v>1658.4897598615501</v>
      </c>
      <c r="AP40" s="25">
        <v>1205.6339648472999</v>
      </c>
      <c r="AQ40" s="25">
        <v>123.242638579782</v>
      </c>
      <c r="AR40" s="25">
        <v>1339.5933433753801</v>
      </c>
      <c r="AS40" s="25">
        <v>55.782292916549501</v>
      </c>
      <c r="AT40" s="25">
        <v>8.9545186483462699E-2</v>
      </c>
      <c r="AU40" s="25">
        <v>642.48460402453702</v>
      </c>
      <c r="AV40" s="25">
        <v>5.6799338503171898E-2</v>
      </c>
      <c r="AW40" s="25">
        <v>4.3235127344477698E-3</v>
      </c>
      <c r="AX40" s="25">
        <v>29.073621808120699</v>
      </c>
      <c r="AY40" s="25">
        <v>3.9123419148244298E-2</v>
      </c>
      <c r="AZ40" s="25">
        <v>8.5928861257626797E-4</v>
      </c>
      <c r="BA40" s="25">
        <v>114.591808786793</v>
      </c>
      <c r="BB40" s="25">
        <v>107.308128545166</v>
      </c>
      <c r="BC40" s="25">
        <v>7.2836802416265698</v>
      </c>
      <c r="BD40" s="25">
        <v>1.99092652546063E-4</v>
      </c>
      <c r="BE40" s="25">
        <v>25.969800536825399</v>
      </c>
      <c r="BF40" s="25">
        <v>1.4312372999994499E-3</v>
      </c>
      <c r="BG40" s="25">
        <v>10.728805491713301</v>
      </c>
      <c r="BH40" s="25">
        <v>7.7161818482448394E-2</v>
      </c>
      <c r="BI40" s="25">
        <v>40.877698925797901</v>
      </c>
      <c r="BJ40" s="25">
        <v>17.7484994027899</v>
      </c>
      <c r="BK40" s="25">
        <v>0.137899719902776</v>
      </c>
      <c r="BL40" s="25">
        <v>0.25075213324735302</v>
      </c>
      <c r="BM40" s="25">
        <v>1.07035642123712E-4</v>
      </c>
      <c r="BN40" s="25">
        <v>2.48420836235166</v>
      </c>
      <c r="BO40" s="25">
        <v>351.54635719443797</v>
      </c>
      <c r="BP40" s="25">
        <v>0</v>
      </c>
      <c r="BQ40" s="25">
        <v>187.28973329380401</v>
      </c>
      <c r="BR40" s="25">
        <v>37.283872878189101</v>
      </c>
      <c r="BS40" s="25">
        <v>1644.4397436024601</v>
      </c>
      <c r="BT40" s="25">
        <v>246.43229839784601</v>
      </c>
      <c r="BU40" s="27"/>
      <c r="BV40" s="87">
        <f t="shared" si="15"/>
        <v>1626.0903744303191</v>
      </c>
      <c r="BW40" s="34">
        <f t="shared" si="16"/>
        <v>7.9999949248019918E-3</v>
      </c>
      <c r="BY40" s="22">
        <f t="shared" si="17"/>
        <v>-2.2143032332558512E-3</v>
      </c>
      <c r="BZ40" s="22">
        <f t="shared" si="18"/>
        <v>-7.6447577517827353E-3</v>
      </c>
      <c r="CA40" s="22">
        <f t="shared" si="19"/>
        <v>-2.5962908852599242E-3</v>
      </c>
      <c r="CB40" s="22">
        <f t="shared" si="20"/>
        <v>-9.769952090377813E-3</v>
      </c>
      <c r="CC40" s="22">
        <f t="shared" si="21"/>
        <v>-9.817681771772559E-3</v>
      </c>
      <c r="CD40" s="22">
        <f t="shared" si="22"/>
        <v>-6.3832985610329249E-3</v>
      </c>
      <c r="CE40" s="22">
        <f t="shared" si="23"/>
        <v>5.6622368215803658E-4</v>
      </c>
      <c r="CF40" s="22">
        <f t="shared" si="24"/>
        <v>-1.0305585031476542E-3</v>
      </c>
      <c r="CG40" s="22">
        <f t="shared" si="25"/>
        <v>2.6905151834901828E-3</v>
      </c>
      <c r="CH40" s="22">
        <f t="shared" si="26"/>
        <v>-2.8748099757010034E-3</v>
      </c>
      <c r="CI40" s="22">
        <f t="shared" si="27"/>
        <v>-5.0648426038081814E-3</v>
      </c>
      <c r="CJ40" s="22">
        <f t="shared" si="28"/>
        <v>3.1002132227114661E-3</v>
      </c>
      <c r="CK40" s="22">
        <f t="shared" si="29"/>
        <v>-7.8033662204180377E-4</v>
      </c>
    </row>
    <row r="41" spans="1:89" x14ac:dyDescent="0.25">
      <c r="A41" s="27" t="s">
        <v>40</v>
      </c>
      <c r="B41" s="25">
        <v>221578.9613</v>
      </c>
      <c r="C41" s="25">
        <v>31.173403411999999</v>
      </c>
      <c r="D41" s="25">
        <v>8971.6285984000006</v>
      </c>
      <c r="E41" s="25">
        <v>849.81721501000004</v>
      </c>
      <c r="F41" s="25">
        <v>792.21883974000002</v>
      </c>
      <c r="G41" s="25">
        <v>15.978953021000001</v>
      </c>
      <c r="H41" s="25">
        <v>15691.841646000001</v>
      </c>
      <c r="I41" s="25">
        <v>87.276208273999998</v>
      </c>
      <c r="J41" s="25">
        <v>496.41427972999998</v>
      </c>
      <c r="K41" s="25">
        <v>199.92164665000001</v>
      </c>
      <c r="L41" s="61">
        <v>9.1182592894999992</v>
      </c>
      <c r="M41" s="61">
        <v>81.598243255</v>
      </c>
      <c r="N41" s="61">
        <v>20.662591583000001</v>
      </c>
      <c r="O41" s="25"/>
      <c r="P41" s="27" t="s">
        <v>40</v>
      </c>
      <c r="Q41" s="25">
        <v>15.8545373291162</v>
      </c>
      <c r="R41" s="25">
        <v>9.1393730161448605</v>
      </c>
      <c r="S41" s="25">
        <v>87.890513970732798</v>
      </c>
      <c r="T41" s="25">
        <v>87.890513970732798</v>
      </c>
      <c r="U41" s="25">
        <v>25.527760845863799</v>
      </c>
      <c r="V41" s="25">
        <v>502.05588523209701</v>
      </c>
      <c r="W41" s="25">
        <v>82.438488326090507</v>
      </c>
      <c r="X41" s="25">
        <v>1243.5215288331899</v>
      </c>
      <c r="Y41" s="25">
        <v>221841.40412374499</v>
      </c>
      <c r="Z41" s="25">
        <v>775.41284494731701</v>
      </c>
      <c r="AA41" s="25">
        <v>85.989334447152899</v>
      </c>
      <c r="AB41" s="25">
        <v>947.13536946547697</v>
      </c>
      <c r="AC41" s="25">
        <v>1270.90808585382</v>
      </c>
      <c r="AD41" s="25">
        <v>200.983027367147</v>
      </c>
      <c r="AE41" s="25">
        <v>200.983027367147</v>
      </c>
      <c r="AF41" s="25">
        <v>72.330770658024605</v>
      </c>
      <c r="AG41" s="25">
        <v>581.82018311054503</v>
      </c>
      <c r="AH41" s="25">
        <v>25.554746951798901</v>
      </c>
      <c r="AI41" s="87">
        <v>57.440508029377497</v>
      </c>
      <c r="AJ41" s="25">
        <v>1.3943419930223699</v>
      </c>
      <c r="AK41" s="25">
        <v>20.928072435255402</v>
      </c>
      <c r="AL41" s="25">
        <v>20.778062982681401</v>
      </c>
      <c r="AM41" s="25">
        <v>31.182713569668799</v>
      </c>
      <c r="AN41" s="25">
        <v>0</v>
      </c>
      <c r="AO41" s="87">
        <v>15944.227033185</v>
      </c>
      <c r="AP41" s="25">
        <v>8137.2050874959295</v>
      </c>
      <c r="AQ41" s="25">
        <v>831.80368510281801</v>
      </c>
      <c r="AR41" s="25">
        <v>9041.3395432567795</v>
      </c>
      <c r="AS41" s="25">
        <v>501.87634440709297</v>
      </c>
      <c r="AT41" s="25">
        <v>0.46395971372983402</v>
      </c>
      <c r="AU41" s="25">
        <v>6446.2501980998304</v>
      </c>
      <c r="AV41" s="25">
        <v>0.36567622689969498</v>
      </c>
      <c r="AW41" s="25">
        <v>2.4508209968198299E-2</v>
      </c>
      <c r="AX41" s="25">
        <v>185.43295856964099</v>
      </c>
      <c r="AY41" s="25">
        <v>0.226680290458947</v>
      </c>
      <c r="AZ41" s="25">
        <v>4.7967908199540296E-3</v>
      </c>
      <c r="BA41" s="25">
        <v>842.76192460245602</v>
      </c>
      <c r="BB41" s="25">
        <v>785.63681535461797</v>
      </c>
      <c r="BC41" s="25">
        <v>57.125109247838097</v>
      </c>
      <c r="BD41" s="25">
        <v>8.7336761520527702E-4</v>
      </c>
      <c r="BE41" s="25">
        <v>196.30061495725701</v>
      </c>
      <c r="BF41" s="25">
        <v>6.2783981106389504E-3</v>
      </c>
      <c r="BG41" s="25">
        <v>82.092218974079103</v>
      </c>
      <c r="BH41" s="25">
        <v>0.56525002540826796</v>
      </c>
      <c r="BI41" s="25">
        <v>317.80403090879997</v>
      </c>
      <c r="BJ41" s="25">
        <v>97.208082873934501</v>
      </c>
      <c r="BK41" s="25">
        <v>0.97755753104383203</v>
      </c>
      <c r="BL41" s="25">
        <v>1.37083373821216</v>
      </c>
      <c r="BM41" s="25">
        <v>5.7765257362059504E-4</v>
      </c>
      <c r="BN41" s="25">
        <v>16.000857679084099</v>
      </c>
      <c r="BO41" s="25">
        <v>3726.51324928843</v>
      </c>
      <c r="BP41" s="25">
        <v>0</v>
      </c>
      <c r="BQ41" s="25">
        <v>1899.5025442683</v>
      </c>
      <c r="BR41" s="25">
        <v>351.65575339989101</v>
      </c>
      <c r="BS41" s="25">
        <v>15835.3034974123</v>
      </c>
      <c r="BT41" s="25">
        <v>2246.72985555166</v>
      </c>
      <c r="BU41" s="27"/>
      <c r="BV41" s="87">
        <f t="shared" si="15"/>
        <v>15667.810457685693</v>
      </c>
      <c r="BW41" s="34">
        <f t="shared" si="16"/>
        <v>8.0000060070712052E-3</v>
      </c>
      <c r="BY41" s="22">
        <f t="shared" si="17"/>
        <v>1.1844212203416904E-3</v>
      </c>
      <c r="BZ41" s="22">
        <f t="shared" si="18"/>
        <v>2.9865708103004435E-4</v>
      </c>
      <c r="CA41" s="22">
        <f t="shared" si="19"/>
        <v>7.7701550049910891E-3</v>
      </c>
      <c r="CB41" s="22">
        <f t="shared" si="20"/>
        <v>-8.3021269549840779E-3</v>
      </c>
      <c r="CC41" s="22">
        <f t="shared" si="21"/>
        <v>-8.3083411491984005E-3</v>
      </c>
      <c r="CD41" s="22">
        <f t="shared" si="22"/>
        <v>1.3708443885723138E-3</v>
      </c>
      <c r="CE41" s="22">
        <f t="shared" si="23"/>
        <v>9.1424483275275234E-3</v>
      </c>
      <c r="CF41" s="22">
        <f t="shared" si="24"/>
        <v>7.0386386952583039E-3</v>
      </c>
      <c r="CG41" s="22">
        <f t="shared" si="25"/>
        <v>1.1364712363160683E-2</v>
      </c>
      <c r="CH41" s="22">
        <f t="shared" si="26"/>
        <v>5.3089834689343711E-3</v>
      </c>
      <c r="CI41" s="22">
        <f t="shared" si="27"/>
        <v>2.3155435675287868E-3</v>
      </c>
      <c r="CJ41" s="22">
        <f t="shared" si="28"/>
        <v>1.0297342658035967E-2</v>
      </c>
      <c r="CK41" s="22">
        <f t="shared" si="29"/>
        <v>5.5884277254167657E-3</v>
      </c>
    </row>
    <row r="42" spans="1:89" x14ac:dyDescent="0.25">
      <c r="A42" s="27" t="s">
        <v>41</v>
      </c>
      <c r="B42" s="25">
        <v>41549.839180000003</v>
      </c>
      <c r="C42" s="25">
        <v>20.651132877999999</v>
      </c>
      <c r="D42" s="25">
        <v>5151.7558624000003</v>
      </c>
      <c r="E42" s="25">
        <v>337.78677692000002</v>
      </c>
      <c r="F42" s="25">
        <v>321.96057167999999</v>
      </c>
      <c r="G42" s="25">
        <v>7.9901682312000002</v>
      </c>
      <c r="H42" s="25">
        <v>3371.7337567999998</v>
      </c>
      <c r="I42" s="25">
        <v>36.239897003999999</v>
      </c>
      <c r="J42" s="25">
        <v>96.002930784</v>
      </c>
      <c r="K42" s="25">
        <v>92.316994116999993</v>
      </c>
      <c r="L42" s="61">
        <v>5.7167602504000001</v>
      </c>
      <c r="M42" s="61">
        <v>15.698173478999999</v>
      </c>
      <c r="N42" s="61">
        <v>5.7665723497999997</v>
      </c>
      <c r="O42" s="25"/>
      <c r="P42" s="27" t="s">
        <v>41</v>
      </c>
      <c r="Q42" s="25">
        <v>3.6884589563643502</v>
      </c>
      <c r="R42" s="25">
        <v>5.6815627419289996</v>
      </c>
      <c r="S42" s="25">
        <v>36.115923832412903</v>
      </c>
      <c r="T42" s="25">
        <v>36.115923832412903</v>
      </c>
      <c r="U42" s="25">
        <v>16.400147167347299</v>
      </c>
      <c r="V42" s="25">
        <v>96.493660530886402</v>
      </c>
      <c r="W42" s="25">
        <v>15.7912739042296</v>
      </c>
      <c r="X42" s="25">
        <v>254.063714759525</v>
      </c>
      <c r="Y42" s="25">
        <v>41504.637991589298</v>
      </c>
      <c r="Z42" s="25">
        <v>176.65050047208101</v>
      </c>
      <c r="AA42" s="25">
        <v>18.792432821520499</v>
      </c>
      <c r="AB42" s="25">
        <v>175.83798445745401</v>
      </c>
      <c r="AC42" s="25">
        <v>240.74979160551001</v>
      </c>
      <c r="AD42" s="25">
        <v>91.820114288979696</v>
      </c>
      <c r="AE42" s="25">
        <v>91.820114288979696</v>
      </c>
      <c r="AF42" s="25">
        <v>40.929156187767603</v>
      </c>
      <c r="AG42" s="25">
        <v>107.03235767360199</v>
      </c>
      <c r="AH42" s="25">
        <v>4.9836493604415804</v>
      </c>
      <c r="AI42" s="87">
        <v>16.933699297026099</v>
      </c>
      <c r="AJ42" s="25">
        <v>0.89461944583960196</v>
      </c>
      <c r="AK42" s="25">
        <v>3.8582490666843001</v>
      </c>
      <c r="AL42" s="25">
        <v>5.7996545495915903</v>
      </c>
      <c r="AM42" s="25">
        <v>20.481587026791601</v>
      </c>
      <c r="AN42" s="25">
        <v>0</v>
      </c>
      <c r="AO42" s="87">
        <v>3418.01265155398</v>
      </c>
      <c r="AP42" s="25">
        <v>4604.5267263457799</v>
      </c>
      <c r="AQ42" s="25">
        <v>470.68522308900498</v>
      </c>
      <c r="AR42" s="25">
        <v>5116.1411056225497</v>
      </c>
      <c r="AS42" s="25">
        <v>99.746013187552705</v>
      </c>
      <c r="AT42" s="25">
        <v>7.9601034505641002E-2</v>
      </c>
      <c r="AU42" s="25">
        <v>1393.6114574754799</v>
      </c>
      <c r="AV42" s="25">
        <v>0.17148612025110599</v>
      </c>
      <c r="AW42" s="25">
        <v>4.1374258513974499E-2</v>
      </c>
      <c r="AX42" s="25">
        <v>171.41295310217799</v>
      </c>
      <c r="AY42" s="25">
        <v>8.9782988695800703E-2</v>
      </c>
      <c r="AZ42" s="25">
        <v>7.9232479483236605E-3</v>
      </c>
      <c r="BA42" s="25">
        <v>335.607147294502</v>
      </c>
      <c r="BB42" s="25">
        <v>319.84056070301301</v>
      </c>
      <c r="BC42" s="25">
        <v>15.766586591489</v>
      </c>
      <c r="BD42" s="25">
        <v>8.7358048248152196E-4</v>
      </c>
      <c r="BE42" s="25">
        <v>35.600838274442403</v>
      </c>
      <c r="BF42" s="25">
        <v>6.2798984253487396E-3</v>
      </c>
      <c r="BG42" s="25">
        <v>22.528304008553899</v>
      </c>
      <c r="BH42" s="25">
        <v>0.30570465638210398</v>
      </c>
      <c r="BI42" s="25">
        <v>88.336692174142996</v>
      </c>
      <c r="BJ42" s="25">
        <v>16.864056313551899</v>
      </c>
      <c r="BK42" s="25">
        <v>0.173042081163158</v>
      </c>
      <c r="BL42" s="25">
        <v>1.0847984961171</v>
      </c>
      <c r="BM42" s="25">
        <v>9.0678121000677895E-4</v>
      </c>
      <c r="BN42" s="25">
        <v>7.9308487472786702</v>
      </c>
      <c r="BO42" s="25">
        <v>779.85275678606604</v>
      </c>
      <c r="BP42" s="25">
        <v>0</v>
      </c>
      <c r="BQ42" s="25">
        <v>379.69380327827201</v>
      </c>
      <c r="BR42" s="25">
        <v>85.813744058274693</v>
      </c>
      <c r="BS42" s="25">
        <v>3396.19993584549</v>
      </c>
      <c r="BT42" s="25">
        <v>499.58723534900503</v>
      </c>
      <c r="BU42" s="27"/>
      <c r="BV42" s="87">
        <f t="shared" si="15"/>
        <v>3349.8276770110556</v>
      </c>
      <c r="BW42" s="34">
        <f t="shared" si="16"/>
        <v>8.0000053444161546E-3</v>
      </c>
      <c r="BY42" s="22">
        <f t="shared" si="17"/>
        <v>-1.0878787813085602E-3</v>
      </c>
      <c r="BZ42" s="22">
        <f t="shared" si="18"/>
        <v>-8.2100024347340986E-3</v>
      </c>
      <c r="CA42" s="22">
        <f t="shared" si="19"/>
        <v>-6.9131297617156598E-3</v>
      </c>
      <c r="CB42" s="22">
        <f t="shared" si="20"/>
        <v>-6.4526789514150742E-3</v>
      </c>
      <c r="CC42" s="22">
        <f t="shared" si="21"/>
        <v>-6.5846913052883902E-3</v>
      </c>
      <c r="CD42" s="22">
        <f t="shared" si="22"/>
        <v>-7.4240594446684316E-3</v>
      </c>
      <c r="CE42" s="22">
        <f t="shared" si="23"/>
        <v>7.2562606689059112E-3</v>
      </c>
      <c r="CF42" s="22">
        <f t="shared" si="24"/>
        <v>-3.4209029781020724E-3</v>
      </c>
      <c r="CG42" s="22">
        <f t="shared" si="25"/>
        <v>5.1116121443261957E-3</v>
      </c>
      <c r="CH42" s="22">
        <f t="shared" si="26"/>
        <v>-5.3823224290704894E-3</v>
      </c>
      <c r="CI42" s="22">
        <f t="shared" si="27"/>
        <v>-6.1568977758928757E-3</v>
      </c>
      <c r="CJ42" s="22">
        <f t="shared" si="28"/>
        <v>5.9306533562101561E-3</v>
      </c>
      <c r="CK42" s="22">
        <f t="shared" si="29"/>
        <v>5.7368914815987765E-3</v>
      </c>
    </row>
    <row r="43" spans="1:89" x14ac:dyDescent="0.25">
      <c r="A43" s="27" t="s">
        <v>42</v>
      </c>
      <c r="B43" s="25">
        <v>232369.78531000001</v>
      </c>
      <c r="C43" s="25">
        <v>41.814692254999997</v>
      </c>
      <c r="D43" s="25">
        <v>10672.48281</v>
      </c>
      <c r="E43" s="25">
        <v>979.76595368999995</v>
      </c>
      <c r="F43" s="25">
        <v>916.35845140000004</v>
      </c>
      <c r="G43" s="25">
        <v>20.183937064999999</v>
      </c>
      <c r="H43" s="25">
        <v>16304.105518</v>
      </c>
      <c r="I43" s="25">
        <v>96.433338501999998</v>
      </c>
      <c r="J43" s="25">
        <v>498.48407168</v>
      </c>
      <c r="K43" s="25">
        <v>229.51929050000001</v>
      </c>
      <c r="L43" s="61">
        <v>11.148020329</v>
      </c>
      <c r="M43" s="61">
        <v>81.238515922999994</v>
      </c>
      <c r="N43" s="61">
        <v>22.325676579</v>
      </c>
      <c r="O43" s="25"/>
      <c r="P43" s="27" t="s">
        <v>42</v>
      </c>
      <c r="Q43" s="25">
        <v>16.008675647451799</v>
      </c>
      <c r="R43" s="25">
        <v>11.119648606958</v>
      </c>
      <c r="S43" s="25">
        <v>96.637612843192102</v>
      </c>
      <c r="T43" s="25">
        <v>96.637612843192102</v>
      </c>
      <c r="U43" s="25">
        <v>30.819417759387498</v>
      </c>
      <c r="V43" s="25">
        <v>502.18769777632798</v>
      </c>
      <c r="W43" s="25">
        <v>81.793673411301498</v>
      </c>
      <c r="X43" s="25">
        <v>1297.3404996854699</v>
      </c>
      <c r="Y43" s="25">
        <v>232193.65647712399</v>
      </c>
      <c r="Z43" s="25">
        <v>778.59297172452204</v>
      </c>
      <c r="AA43" s="25">
        <v>94.2710007040248</v>
      </c>
      <c r="AB43" s="25">
        <v>932.91200014037202</v>
      </c>
      <c r="AC43" s="25">
        <v>1278.4612648832599</v>
      </c>
      <c r="AD43" s="25">
        <v>229.49147375188099</v>
      </c>
      <c r="AE43" s="25">
        <v>229.49147375188099</v>
      </c>
      <c r="AF43" s="25">
        <v>85.324253885370595</v>
      </c>
      <c r="AG43" s="25">
        <v>565.20641461615003</v>
      </c>
      <c r="AH43" s="25">
        <v>25.0762317488836</v>
      </c>
      <c r="AI43" s="87">
        <v>62.715976656065003</v>
      </c>
      <c r="AJ43" s="25">
        <v>1.65049289339726</v>
      </c>
      <c r="AK43" s="25">
        <v>19.810143290207801</v>
      </c>
      <c r="AL43" s="25">
        <v>22.404905498299701</v>
      </c>
      <c r="AM43" s="25">
        <v>41.553177389506999</v>
      </c>
      <c r="AN43" s="25">
        <v>0</v>
      </c>
      <c r="AO43" s="87">
        <v>16515.4662331277</v>
      </c>
      <c r="AP43" s="25">
        <v>9598.9740959561695</v>
      </c>
      <c r="AQ43" s="25">
        <v>981.22861071556395</v>
      </c>
      <c r="AR43" s="25">
        <v>10665.526960557099</v>
      </c>
      <c r="AS43" s="25">
        <v>498.77424004238298</v>
      </c>
      <c r="AT43" s="25">
        <v>0.64568605609660601</v>
      </c>
      <c r="AU43" s="25">
        <v>6748.4545749890003</v>
      </c>
      <c r="AV43" s="25">
        <v>0.45735222286523702</v>
      </c>
      <c r="AW43" s="25">
        <v>3.6047600687842102E-2</v>
      </c>
      <c r="AX43" s="25">
        <v>241.36469962576501</v>
      </c>
      <c r="AY43" s="25">
        <v>0.30026326747025101</v>
      </c>
      <c r="AZ43" s="25">
        <v>7.1539592431532602E-3</v>
      </c>
      <c r="BA43" s="25">
        <v>971.93323718258398</v>
      </c>
      <c r="BB43" s="25">
        <v>908.97812042800797</v>
      </c>
      <c r="BC43" s="25">
        <v>62.955116754575897</v>
      </c>
      <c r="BD43" s="25">
        <v>1.6239883796579501E-3</v>
      </c>
      <c r="BE43" s="25">
        <v>218.75184040741399</v>
      </c>
      <c r="BF43" s="25">
        <v>1.1674496318832399E-2</v>
      </c>
      <c r="BG43" s="25">
        <v>91.655670347283007</v>
      </c>
      <c r="BH43" s="25">
        <v>0.66131838775993901</v>
      </c>
      <c r="BI43" s="25">
        <v>351.94022355969298</v>
      </c>
      <c r="BJ43" s="25">
        <v>130.59443386866499</v>
      </c>
      <c r="BK43" s="25">
        <v>1.12831037583293</v>
      </c>
      <c r="BL43" s="25">
        <v>2.0153678464701201</v>
      </c>
      <c r="BM43" s="25">
        <v>8.8828672784492697E-4</v>
      </c>
      <c r="BN43" s="25">
        <v>20.086107977534901</v>
      </c>
      <c r="BO43" s="25">
        <v>3882.5365194256301</v>
      </c>
      <c r="BP43" s="25">
        <v>0</v>
      </c>
      <c r="BQ43" s="25">
        <v>1957.2226266316</v>
      </c>
      <c r="BR43" s="25">
        <v>378.20813713755803</v>
      </c>
      <c r="BS43" s="25">
        <v>16401.544815114801</v>
      </c>
      <c r="BT43" s="25">
        <v>2379.47985078383</v>
      </c>
      <c r="BU43" s="27"/>
      <c r="BV43" s="87">
        <f t="shared" si="15"/>
        <v>16213.785028888811</v>
      </c>
      <c r="BW43" s="34">
        <f t="shared" si="16"/>
        <v>8.000003581718363E-3</v>
      </c>
      <c r="BY43" s="22">
        <f t="shared" si="17"/>
        <v>-7.5796787711036894E-4</v>
      </c>
      <c r="BZ43" s="22">
        <f t="shared" si="18"/>
        <v>-6.2541382320403785E-3</v>
      </c>
      <c r="CA43" s="22">
        <f t="shared" si="19"/>
        <v>-6.5175550682383503E-4</v>
      </c>
      <c r="CB43" s="22">
        <f t="shared" si="20"/>
        <v>-7.9944771278450191E-3</v>
      </c>
      <c r="CC43" s="22">
        <f t="shared" si="21"/>
        <v>-8.0539781792992645E-3</v>
      </c>
      <c r="CD43" s="22">
        <f t="shared" si="22"/>
        <v>-4.8468783444008097E-3</v>
      </c>
      <c r="CE43" s="22">
        <f t="shared" si="23"/>
        <v>5.9763657078412726E-3</v>
      </c>
      <c r="CF43" s="22">
        <f t="shared" si="24"/>
        <v>2.1182958545800752E-3</v>
      </c>
      <c r="CG43" s="22">
        <f t="shared" si="25"/>
        <v>7.429778215071051E-3</v>
      </c>
      <c r="CH43" s="22">
        <f t="shared" si="26"/>
        <v>-1.2119568711816992E-4</v>
      </c>
      <c r="CI43" s="22">
        <f t="shared" si="27"/>
        <v>-2.5450009243519608E-3</v>
      </c>
      <c r="CJ43" s="22">
        <f t="shared" si="28"/>
        <v>6.8336734367193076E-3</v>
      </c>
      <c r="CK43" s="22">
        <f t="shared" si="29"/>
        <v>3.5487802136409232E-3</v>
      </c>
    </row>
    <row r="44" spans="1:89" x14ac:dyDescent="0.25">
      <c r="A44" s="27" t="s">
        <v>43</v>
      </c>
      <c r="B44" s="25">
        <v>709449.84676999995</v>
      </c>
      <c r="C44" s="25">
        <v>236.42103781</v>
      </c>
      <c r="D44" s="25">
        <v>47413.139230000001</v>
      </c>
      <c r="E44" s="25">
        <v>3579.5506200999998</v>
      </c>
      <c r="F44" s="25">
        <v>3364.9623605000002</v>
      </c>
      <c r="G44" s="25">
        <v>127.19529912</v>
      </c>
      <c r="H44" s="25">
        <v>48088.184772000001</v>
      </c>
      <c r="I44" s="25">
        <v>330.82360331000001</v>
      </c>
      <c r="J44" s="25">
        <v>1428.7546407</v>
      </c>
      <c r="K44" s="25">
        <v>811.86020498000005</v>
      </c>
      <c r="L44" s="61">
        <v>43.650064852</v>
      </c>
      <c r="M44" s="61">
        <v>213.5440782</v>
      </c>
      <c r="N44" s="61">
        <v>65.773125174</v>
      </c>
      <c r="O44" s="25"/>
      <c r="P44" s="27" t="s">
        <v>43</v>
      </c>
      <c r="Q44" s="25">
        <v>43.181885438094</v>
      </c>
      <c r="R44" s="25">
        <v>43.297837330589097</v>
      </c>
      <c r="S44" s="25">
        <v>329.639722140988</v>
      </c>
      <c r="T44" s="25">
        <v>329.639722140988</v>
      </c>
      <c r="U44" s="25">
        <v>122.45283193450599</v>
      </c>
      <c r="V44" s="25">
        <v>1436.9673854729199</v>
      </c>
      <c r="W44" s="25">
        <v>214.654385175188</v>
      </c>
      <c r="X44" s="25">
        <v>3490.4986246342301</v>
      </c>
      <c r="Y44" s="25">
        <v>709382.92224091</v>
      </c>
      <c r="Z44" s="25">
        <v>2158.6901288986501</v>
      </c>
      <c r="AA44" s="25">
        <v>270.56949124300797</v>
      </c>
      <c r="AB44" s="25">
        <v>2425.5543477557399</v>
      </c>
      <c r="AC44" s="25">
        <v>3840.1313139343902</v>
      </c>
      <c r="AD44" s="25">
        <v>807.11487678479398</v>
      </c>
      <c r="AE44" s="25">
        <v>807.11487678479398</v>
      </c>
      <c r="AF44" s="25">
        <v>375.94136263231798</v>
      </c>
      <c r="AG44" s="25">
        <v>1636.7576615947501</v>
      </c>
      <c r="AH44" s="25">
        <v>67.6054880726102</v>
      </c>
      <c r="AI44" s="87">
        <v>188.69307860979001</v>
      </c>
      <c r="AJ44" s="25">
        <v>6.7226796187075397</v>
      </c>
      <c r="AK44" s="25">
        <v>53.972377894472402</v>
      </c>
      <c r="AL44" s="25">
        <v>65.897936769421094</v>
      </c>
      <c r="AM44" s="25">
        <v>233.933881361023</v>
      </c>
      <c r="AN44" s="25">
        <v>0</v>
      </c>
      <c r="AO44" s="87">
        <v>48643.4491387093</v>
      </c>
      <c r="AP44" s="25">
        <v>42293.409544293601</v>
      </c>
      <c r="AQ44" s="25">
        <v>4323.32660149804</v>
      </c>
      <c r="AR44" s="25">
        <v>46992.677508423898</v>
      </c>
      <c r="AS44" s="25">
        <v>1363.4649012084999</v>
      </c>
      <c r="AT44" s="25">
        <v>2.2580603928900902</v>
      </c>
      <c r="AU44" s="25">
        <v>20245.039329179101</v>
      </c>
      <c r="AV44" s="25">
        <v>1.7766270530266699</v>
      </c>
      <c r="AW44" s="25">
        <v>0.20320610342984</v>
      </c>
      <c r="AX44" s="25">
        <v>1099.46112699173</v>
      </c>
      <c r="AY44" s="25">
        <v>1.1632659973434201</v>
      </c>
      <c r="AZ44" s="25">
        <v>4.1858606935740797E-2</v>
      </c>
      <c r="BA44" s="25">
        <v>3550.4696978767001</v>
      </c>
      <c r="BB44" s="25">
        <v>3337.2203340799001</v>
      </c>
      <c r="BC44" s="25">
        <v>213.2493637968</v>
      </c>
      <c r="BD44" s="25">
        <v>1.44222198250632E-2</v>
      </c>
      <c r="BE44" s="25">
        <v>706.76579173487198</v>
      </c>
      <c r="BF44" s="25">
        <v>0.103677806180657</v>
      </c>
      <c r="BG44" s="25">
        <v>311.64636360720198</v>
      </c>
      <c r="BH44" s="25">
        <v>2.5802288381090901</v>
      </c>
      <c r="BI44" s="25">
        <v>1195.67704398551</v>
      </c>
      <c r="BJ44" s="25">
        <v>464.69523128524997</v>
      </c>
      <c r="BK44" s="25">
        <v>3.6944706506611098</v>
      </c>
      <c r="BL44" s="25">
        <v>11.828582837128</v>
      </c>
      <c r="BM44" s="25">
        <v>5.6072550491906197E-3</v>
      </c>
      <c r="BN44" s="25">
        <v>126.234234105722</v>
      </c>
      <c r="BO44" s="25">
        <v>11733.968556375101</v>
      </c>
      <c r="BP44" s="25">
        <v>0</v>
      </c>
      <c r="BQ44" s="25">
        <v>5773.22362234719</v>
      </c>
      <c r="BR44" s="25">
        <v>1123.19792324945</v>
      </c>
      <c r="BS44" s="25">
        <v>48329.857759111997</v>
      </c>
      <c r="BT44" s="25">
        <v>6912.5585701837899</v>
      </c>
      <c r="BU44" s="27"/>
      <c r="BV44" s="87">
        <f t="shared" si="15"/>
        <v>47753.670290513874</v>
      </c>
      <c r="BW44" s="34">
        <f t="shared" si="16"/>
        <v>7.9999987777867373E-3</v>
      </c>
      <c r="BY44" s="22">
        <f t="shared" si="17"/>
        <v>-9.4332995340878881E-5</v>
      </c>
      <c r="BZ44" s="22">
        <f t="shared" si="18"/>
        <v>-1.0520030163203197E-2</v>
      </c>
      <c r="CA44" s="22">
        <f t="shared" si="19"/>
        <v>-8.8680422432366908E-3</v>
      </c>
      <c r="CB44" s="22">
        <f t="shared" si="20"/>
        <v>-8.1241824211127581E-3</v>
      </c>
      <c r="CC44" s="22">
        <f t="shared" si="21"/>
        <v>-8.2443794158749088E-3</v>
      </c>
      <c r="CD44" s="22">
        <f t="shared" si="22"/>
        <v>-7.5558218025912052E-3</v>
      </c>
      <c r="CE44" s="22">
        <f t="shared" si="23"/>
        <v>5.0256209141151505E-3</v>
      </c>
      <c r="CF44" s="22">
        <f t="shared" si="24"/>
        <v>-3.5785873715384474E-3</v>
      </c>
      <c r="CG44" s="22">
        <f t="shared" si="25"/>
        <v>5.7481841451070817E-3</v>
      </c>
      <c r="CH44" s="22">
        <f t="shared" si="26"/>
        <v>-5.8450065246429591E-3</v>
      </c>
      <c r="CI44" s="22">
        <f t="shared" si="27"/>
        <v>-8.0693470354549612E-3</v>
      </c>
      <c r="CJ44" s="22">
        <f t="shared" si="28"/>
        <v>5.1994276055180987E-3</v>
      </c>
      <c r="CK44" s="22">
        <f t="shared" si="29"/>
        <v>1.8976078009203508E-3</v>
      </c>
    </row>
    <row r="45" spans="1:89" x14ac:dyDescent="0.25">
      <c r="A45" s="27" t="s">
        <v>44</v>
      </c>
      <c r="B45" s="25">
        <v>105068.40974</v>
      </c>
      <c r="C45" s="25">
        <v>18.130031556999999</v>
      </c>
      <c r="D45" s="25">
        <v>4737.3725585000002</v>
      </c>
      <c r="E45" s="25">
        <v>464.22989697999998</v>
      </c>
      <c r="F45" s="25">
        <v>434.32868285000001</v>
      </c>
      <c r="G45" s="25">
        <v>8.5674985553000003</v>
      </c>
      <c r="H45" s="25">
        <v>6314.8718795000004</v>
      </c>
      <c r="I45" s="25">
        <v>44.149336161000001</v>
      </c>
      <c r="J45" s="25">
        <v>191.91823034999999</v>
      </c>
      <c r="K45" s="25">
        <v>107.50162650999999</v>
      </c>
      <c r="L45" s="61">
        <v>5.3767758031000001</v>
      </c>
      <c r="M45" s="61">
        <v>33.574491838</v>
      </c>
      <c r="N45" s="61">
        <v>9.6186156754999992</v>
      </c>
      <c r="O45" s="25"/>
      <c r="P45" s="27" t="s">
        <v>44</v>
      </c>
      <c r="Q45" s="25">
        <v>6.46478604134062</v>
      </c>
      <c r="R45" s="25">
        <v>5.3343280498113597</v>
      </c>
      <c r="S45" s="25">
        <v>43.922916140134198</v>
      </c>
      <c r="T45" s="25">
        <v>43.922916140134198</v>
      </c>
      <c r="U45" s="25">
        <v>14.7548489012384</v>
      </c>
      <c r="V45" s="25">
        <v>191.65289472947401</v>
      </c>
      <c r="W45" s="25">
        <v>33.519641392540201</v>
      </c>
      <c r="X45" s="25">
        <v>543.14385072709297</v>
      </c>
      <c r="Y45" s="25">
        <v>104429.45225769799</v>
      </c>
      <c r="Z45" s="25">
        <v>324.73902461798298</v>
      </c>
      <c r="AA45" s="25">
        <v>39.401474249074802</v>
      </c>
      <c r="AB45" s="25">
        <v>380.83378649182998</v>
      </c>
      <c r="AC45" s="25">
        <v>454.13121921592699</v>
      </c>
      <c r="AD45" s="25">
        <v>106.819432715201</v>
      </c>
      <c r="AE45" s="25">
        <v>106.819432715201</v>
      </c>
      <c r="AF45" s="25">
        <v>37.6819145444423</v>
      </c>
      <c r="AG45" s="25">
        <v>198.737709064624</v>
      </c>
      <c r="AH45" s="25">
        <v>9.8864965219281498</v>
      </c>
      <c r="AI45" s="87">
        <v>26.201336547610701</v>
      </c>
      <c r="AJ45" s="25">
        <v>0.81516449234698496</v>
      </c>
      <c r="AK45" s="25">
        <v>7.5408575395851898</v>
      </c>
      <c r="AL45" s="25">
        <v>9.5772374281658106</v>
      </c>
      <c r="AM45" s="25">
        <v>17.954431034574</v>
      </c>
      <c r="AN45" s="25">
        <v>0</v>
      </c>
      <c r="AO45" s="87">
        <v>6344.3449412192604</v>
      </c>
      <c r="AP45" s="25">
        <v>4239.2188241119502</v>
      </c>
      <c r="AQ45" s="25">
        <v>433.34235167424401</v>
      </c>
      <c r="AR45" s="25">
        <v>4710.2430903306404</v>
      </c>
      <c r="AS45" s="25">
        <v>197.27240633641901</v>
      </c>
      <c r="AT45" s="25">
        <v>0.26796748736497999</v>
      </c>
      <c r="AU45" s="25">
        <v>2547.3447274842501</v>
      </c>
      <c r="AV45" s="25">
        <v>0.21132011089248501</v>
      </c>
      <c r="AW45" s="25">
        <v>1.8969702133522899E-2</v>
      </c>
      <c r="AX45" s="25">
        <v>119.117421165473</v>
      </c>
      <c r="AY45" s="25">
        <v>0.13349680629640001</v>
      </c>
      <c r="AZ45" s="25">
        <v>3.74670121419555E-3</v>
      </c>
      <c r="BA45" s="25">
        <v>459.02786505929902</v>
      </c>
      <c r="BB45" s="25">
        <v>429.45076797656498</v>
      </c>
      <c r="BC45" s="25">
        <v>29.5770970827339</v>
      </c>
      <c r="BD45" s="25">
        <v>7.9268770019345501E-4</v>
      </c>
      <c r="BE45" s="25">
        <v>100.07489379123299</v>
      </c>
      <c r="BF45" s="25">
        <v>5.6984242313309697E-3</v>
      </c>
      <c r="BG45" s="25">
        <v>42.782922991451599</v>
      </c>
      <c r="BH45" s="25">
        <v>0.31950399488527698</v>
      </c>
      <c r="BI45" s="25">
        <v>165.044243147759</v>
      </c>
      <c r="BJ45" s="25">
        <v>53.543978293524702</v>
      </c>
      <c r="BK45" s="25">
        <v>0.507585766960433</v>
      </c>
      <c r="BL45" s="25">
        <v>0.96174479218681896</v>
      </c>
      <c r="BM45" s="25">
        <v>4.6040678251955199E-4</v>
      </c>
      <c r="BN45" s="25">
        <v>8.4947141974349094</v>
      </c>
      <c r="BO45" s="25">
        <v>1426.39103350594</v>
      </c>
      <c r="BP45" s="25">
        <v>0</v>
      </c>
      <c r="BQ45" s="25">
        <v>731.46311969281601</v>
      </c>
      <c r="BR45" s="25">
        <v>148.91937939857399</v>
      </c>
      <c r="BS45" s="25">
        <v>6298.1062294901203</v>
      </c>
      <c r="BT45" s="25">
        <v>943.56478681349597</v>
      </c>
      <c r="BU45" s="27"/>
      <c r="BV45" s="87">
        <f t="shared" si="15"/>
        <v>6223.0653925202832</v>
      </c>
      <c r="BW45" s="34">
        <f t="shared" si="16"/>
        <v>7.9999935930689312E-3</v>
      </c>
      <c r="BY45" s="22">
        <f t="shared" si="17"/>
        <v>-6.0813472278029015E-3</v>
      </c>
      <c r="BZ45" s="22">
        <f t="shared" si="18"/>
        <v>-9.6856159281310996E-3</v>
      </c>
      <c r="CA45" s="22">
        <f t="shared" si="19"/>
        <v>-5.7266908680599655E-3</v>
      </c>
      <c r="CB45" s="22">
        <f t="shared" si="20"/>
        <v>-1.1205723617850221E-2</v>
      </c>
      <c r="CC45" s="22">
        <f t="shared" si="21"/>
        <v>-1.1230929630129151E-2</v>
      </c>
      <c r="CD45" s="22">
        <f t="shared" si="22"/>
        <v>-8.4954035761191007E-3</v>
      </c>
      <c r="CE45" s="22">
        <f t="shared" si="23"/>
        <v>-2.6549469775161284E-3</v>
      </c>
      <c r="CF45" s="22">
        <f t="shared" si="24"/>
        <v>-5.1285034058069058E-3</v>
      </c>
      <c r="CG45" s="22">
        <f t="shared" si="25"/>
        <v>-1.3825451602074658E-3</v>
      </c>
      <c r="CH45" s="22">
        <f t="shared" si="26"/>
        <v>-6.3458927734040566E-3</v>
      </c>
      <c r="CI45" s="22">
        <f t="shared" si="27"/>
        <v>-7.8946481763600904E-3</v>
      </c>
      <c r="CJ45" s="22">
        <f t="shared" si="28"/>
        <v>-1.6336939878184105E-3</v>
      </c>
      <c r="CK45" s="22">
        <f t="shared" si="29"/>
        <v>-4.3018921568500719E-3</v>
      </c>
    </row>
    <row r="46" spans="1:89" x14ac:dyDescent="0.25">
      <c r="A46" s="27" t="s">
        <v>45</v>
      </c>
      <c r="B46" s="25">
        <v>33690.543178</v>
      </c>
      <c r="C46" s="25">
        <v>12.288380440999999</v>
      </c>
      <c r="D46" s="25">
        <v>2574.7792493000002</v>
      </c>
      <c r="E46" s="25">
        <v>239.27271587000001</v>
      </c>
      <c r="F46" s="25">
        <v>224.33629561999999</v>
      </c>
      <c r="G46" s="25">
        <v>4.9198890598</v>
      </c>
      <c r="H46" s="25">
        <v>3421.1038908999999</v>
      </c>
      <c r="I46" s="25">
        <v>21.970391737</v>
      </c>
      <c r="J46" s="25">
        <v>78.848029284000006</v>
      </c>
      <c r="K46" s="25">
        <v>49.143915988000003</v>
      </c>
      <c r="L46" s="61">
        <v>2.8583687949000001</v>
      </c>
      <c r="M46" s="61">
        <v>14.621376793</v>
      </c>
      <c r="N46" s="61">
        <v>6.1701281470999998</v>
      </c>
      <c r="O46" s="25"/>
      <c r="P46" s="27" t="s">
        <v>45</v>
      </c>
      <c r="Q46" s="25">
        <v>2.7993948421252499</v>
      </c>
      <c r="R46" s="25">
        <v>2.8465110521517398</v>
      </c>
      <c r="S46" s="25">
        <v>21.944377591405601</v>
      </c>
      <c r="T46" s="25">
        <v>21.944377591405601</v>
      </c>
      <c r="U46" s="25">
        <v>8.0437450242232895</v>
      </c>
      <c r="V46" s="25">
        <v>79.263907914054698</v>
      </c>
      <c r="W46" s="25">
        <v>14.712101996237999</v>
      </c>
      <c r="X46" s="25">
        <v>197.584247830707</v>
      </c>
      <c r="Y46" s="25">
        <v>33633.253114634797</v>
      </c>
      <c r="Z46" s="25">
        <v>135.86670511410199</v>
      </c>
      <c r="AA46" s="25">
        <v>16.4247816641379</v>
      </c>
      <c r="AB46" s="25">
        <v>158.513119383852</v>
      </c>
      <c r="AC46" s="25">
        <v>252.15312611611799</v>
      </c>
      <c r="AD46" s="25">
        <v>48.918739595198304</v>
      </c>
      <c r="AE46" s="25">
        <v>48.918739595198304</v>
      </c>
      <c r="AF46" s="25">
        <v>20.409718893500202</v>
      </c>
      <c r="AG46" s="25">
        <v>102.519257924657</v>
      </c>
      <c r="AH46" s="25">
        <v>5.1008714352144198</v>
      </c>
      <c r="AI46" s="87">
        <v>17.729324043319</v>
      </c>
      <c r="AJ46" s="25">
        <v>0.41596280535943497</v>
      </c>
      <c r="AK46" s="25">
        <v>4.1365729600409997</v>
      </c>
      <c r="AL46" s="25">
        <v>6.2214703428681002</v>
      </c>
      <c r="AM46" s="25">
        <v>12.141141506528401</v>
      </c>
      <c r="AN46" s="25">
        <v>0</v>
      </c>
      <c r="AO46" s="87">
        <v>3468.2265687814402</v>
      </c>
      <c r="AP46" s="25">
        <v>2296.0928981188999</v>
      </c>
      <c r="AQ46" s="25">
        <v>234.71172784602899</v>
      </c>
      <c r="AR46" s="25">
        <v>2551.2143448584302</v>
      </c>
      <c r="AS46" s="25">
        <v>91.295509875273495</v>
      </c>
      <c r="AT46" s="25">
        <v>7.8784671042841301E-2</v>
      </c>
      <c r="AU46" s="25">
        <v>1524.73567410175</v>
      </c>
      <c r="AV46" s="25">
        <v>0.103272113075061</v>
      </c>
      <c r="AW46" s="25">
        <v>1.37302687323974E-2</v>
      </c>
      <c r="AX46" s="25">
        <v>72.298038073821601</v>
      </c>
      <c r="AY46" s="25">
        <v>5.6763352127735797E-2</v>
      </c>
      <c r="AZ46" s="25">
        <v>2.7111062330175198E-3</v>
      </c>
      <c r="BA46" s="25">
        <v>237.78133049759299</v>
      </c>
      <c r="BB46" s="25">
        <v>222.89536627860801</v>
      </c>
      <c r="BC46" s="25">
        <v>14.8859642189851</v>
      </c>
      <c r="BD46" s="25">
        <v>5.7115401819915501E-4</v>
      </c>
      <c r="BE46" s="25">
        <v>45.646447747702901</v>
      </c>
      <c r="BF46" s="25">
        <v>4.1058951151088201E-3</v>
      </c>
      <c r="BG46" s="25">
        <v>21.0984429636733</v>
      </c>
      <c r="BH46" s="25">
        <v>0.17875893130949</v>
      </c>
      <c r="BI46" s="25">
        <v>82.620875345161096</v>
      </c>
      <c r="BJ46" s="25">
        <v>16.734336520276599</v>
      </c>
      <c r="BK46" s="25">
        <v>0.217861097350595</v>
      </c>
      <c r="BL46" s="25">
        <v>0.57467060864101605</v>
      </c>
      <c r="BM46" s="25">
        <v>3.3295060434200302E-4</v>
      </c>
      <c r="BN46" s="25">
        <v>4.8691609953868298</v>
      </c>
      <c r="BO46" s="25">
        <v>840.96375571291105</v>
      </c>
      <c r="BP46" s="25">
        <v>0</v>
      </c>
      <c r="BQ46" s="25">
        <v>379.49544878159497</v>
      </c>
      <c r="BR46" s="25">
        <v>105.072389062253</v>
      </c>
      <c r="BS46" s="25">
        <v>3449.3858580113201</v>
      </c>
      <c r="BT46" s="25">
        <v>556.31863666811103</v>
      </c>
      <c r="BU46" s="27"/>
      <c r="BV46" s="87">
        <f t="shared" si="15"/>
        <v>3394.4768569962248</v>
      </c>
      <c r="BW46" s="34">
        <f t="shared" si="16"/>
        <v>8.0000016206528378E-3</v>
      </c>
      <c r="BY46" s="22">
        <f t="shared" si="17"/>
        <v>-1.700479065075242E-3</v>
      </c>
      <c r="BZ46" s="22">
        <f t="shared" si="18"/>
        <v>-1.1981964196057765E-2</v>
      </c>
      <c r="CA46" s="22">
        <f t="shared" si="19"/>
        <v>-9.1522038046471434E-3</v>
      </c>
      <c r="CB46" s="22">
        <f t="shared" si="20"/>
        <v>-6.2329938747270825E-3</v>
      </c>
      <c r="CC46" s="22">
        <f t="shared" si="21"/>
        <v>-6.4230771815575833E-3</v>
      </c>
      <c r="CD46" s="22">
        <f t="shared" si="22"/>
        <v>-1.0310814694515164E-2</v>
      </c>
      <c r="CE46" s="22">
        <f t="shared" si="23"/>
        <v>8.2669126729969043E-3</v>
      </c>
      <c r="CF46" s="22">
        <f t="shared" si="24"/>
        <v>-1.1840546998799625E-3</v>
      </c>
      <c r="CG46" s="22">
        <f t="shared" si="25"/>
        <v>5.2744327769658414E-3</v>
      </c>
      <c r="CH46" s="22">
        <f t="shared" si="26"/>
        <v>-4.5819790359539845E-3</v>
      </c>
      <c r="CI46" s="22">
        <f t="shared" si="27"/>
        <v>-4.1484299609683773E-3</v>
      </c>
      <c r="CJ46" s="22">
        <f t="shared" si="28"/>
        <v>6.2049699233135483E-3</v>
      </c>
      <c r="CK46" s="22">
        <f t="shared" si="29"/>
        <v>8.3210906717118283E-3</v>
      </c>
    </row>
    <row r="47" spans="1:89" x14ac:dyDescent="0.25">
      <c r="A47" s="27" t="s">
        <v>46</v>
      </c>
      <c r="B47" s="25">
        <v>297633.49070999998</v>
      </c>
      <c r="C47" s="25">
        <v>44.844897375999999</v>
      </c>
      <c r="D47" s="25">
        <v>11402.692646</v>
      </c>
      <c r="E47" s="25">
        <v>1336.1272494</v>
      </c>
      <c r="F47" s="25">
        <v>1245.1070416</v>
      </c>
      <c r="G47" s="25">
        <v>21.305463276000001</v>
      </c>
      <c r="H47" s="25">
        <v>18959.238229999999</v>
      </c>
      <c r="I47" s="25">
        <v>116.08598172000001</v>
      </c>
      <c r="J47" s="25">
        <v>568.82740535000005</v>
      </c>
      <c r="K47" s="25">
        <v>267.07237443000002</v>
      </c>
      <c r="L47" s="61">
        <v>13.176787415</v>
      </c>
      <c r="M47" s="61">
        <v>99.616724128000001</v>
      </c>
      <c r="N47" s="61">
        <v>28.207683842000002</v>
      </c>
      <c r="O47" s="25"/>
      <c r="P47" s="27" t="s">
        <v>46</v>
      </c>
      <c r="Q47" s="25">
        <v>19.451753532107901</v>
      </c>
      <c r="R47" s="25">
        <v>13.085681251470801</v>
      </c>
      <c r="S47" s="25">
        <v>115.65704110388199</v>
      </c>
      <c r="T47" s="25">
        <v>115.65704110388199</v>
      </c>
      <c r="U47" s="25">
        <v>36.767442780915701</v>
      </c>
      <c r="V47" s="25">
        <v>568.76009850687603</v>
      </c>
      <c r="W47" s="25">
        <v>99.543911759305601</v>
      </c>
      <c r="X47" s="25">
        <v>1490.7909177214999</v>
      </c>
      <c r="Y47" s="25">
        <v>295990.61358642299</v>
      </c>
      <c r="Z47" s="25">
        <v>938.28288345058297</v>
      </c>
      <c r="AA47" s="25">
        <v>106.637263026547</v>
      </c>
      <c r="AB47" s="25">
        <v>1131.7772727435399</v>
      </c>
      <c r="AC47" s="25">
        <v>1410.1624049443701</v>
      </c>
      <c r="AD47" s="25">
        <v>265.84263434407001</v>
      </c>
      <c r="AE47" s="25">
        <v>265.84263434407001</v>
      </c>
      <c r="AF47" s="25">
        <v>90.941008549744495</v>
      </c>
      <c r="AG47" s="25">
        <v>611.99591803991905</v>
      </c>
      <c r="AH47" s="25">
        <v>30.170413979591</v>
      </c>
      <c r="AI47" s="87">
        <v>77.780523331423396</v>
      </c>
      <c r="AJ47" s="25">
        <v>1.95401485180663</v>
      </c>
      <c r="AK47" s="25">
        <v>23.5615333668087</v>
      </c>
      <c r="AL47" s="25">
        <v>28.080194008491901</v>
      </c>
      <c r="AM47" s="25">
        <v>44.481999898146398</v>
      </c>
      <c r="AN47" s="25">
        <v>0</v>
      </c>
      <c r="AO47" s="87">
        <v>19052.039504952099</v>
      </c>
      <c r="AP47" s="25">
        <v>10230.869737486801</v>
      </c>
      <c r="AQ47" s="25">
        <v>1045.8221831736601</v>
      </c>
      <c r="AR47" s="25">
        <v>11367.6329292102</v>
      </c>
      <c r="AS47" s="25">
        <v>587.888847321919</v>
      </c>
      <c r="AT47" s="25">
        <v>0.58523527280543597</v>
      </c>
      <c r="AU47" s="25">
        <v>7754.5463096287904</v>
      </c>
      <c r="AV47" s="25">
        <v>0.54881769771325495</v>
      </c>
      <c r="AW47" s="25">
        <v>4.1645719373666797E-2</v>
      </c>
      <c r="AX47" s="25">
        <v>296.67738067759001</v>
      </c>
      <c r="AY47" s="25">
        <v>0.31988340503866303</v>
      </c>
      <c r="AZ47" s="25">
        <v>8.1481344687136508E-3</v>
      </c>
      <c r="BA47" s="25">
        <v>1320.11557494676</v>
      </c>
      <c r="BB47" s="25">
        <v>1230.17621812538</v>
      </c>
      <c r="BC47" s="25">
        <v>89.939356821375895</v>
      </c>
      <c r="BD47" s="25">
        <v>1.4743864050882601E-3</v>
      </c>
      <c r="BE47" s="25">
        <v>300.46696297888502</v>
      </c>
      <c r="BF47" s="25">
        <v>1.05989728467732E-2</v>
      </c>
      <c r="BG47" s="25">
        <v>128.06477451567201</v>
      </c>
      <c r="BH47" s="25">
        <v>0.90311481241422698</v>
      </c>
      <c r="BI47" s="25">
        <v>498.95136187216502</v>
      </c>
      <c r="BJ47" s="25">
        <v>124.014477642955</v>
      </c>
      <c r="BK47" s="25">
        <v>1.4577135742985099</v>
      </c>
      <c r="BL47" s="25">
        <v>2.13812560690487</v>
      </c>
      <c r="BM47" s="25">
        <v>9.8049880454372591E-4</v>
      </c>
      <c r="BN47" s="25">
        <v>21.162405505382001</v>
      </c>
      <c r="BO47" s="25">
        <v>4354.7474308250803</v>
      </c>
      <c r="BP47" s="25">
        <v>0</v>
      </c>
      <c r="BQ47" s="25">
        <v>2210.8548725657301</v>
      </c>
      <c r="BR47" s="25">
        <v>451.30226559882198</v>
      </c>
      <c r="BS47" s="25">
        <v>18918.197238159799</v>
      </c>
      <c r="BT47" s="25">
        <v>2837.8630121452602</v>
      </c>
      <c r="BU47" s="27"/>
      <c r="BV47" s="87">
        <f t="shared" si="15"/>
        <v>18697.631124957617</v>
      </c>
      <c r="BW47" s="34">
        <f t="shared" si="16"/>
        <v>7.999995171911559E-3</v>
      </c>
      <c r="BY47" s="22">
        <f t="shared" si="17"/>
        <v>-5.5197992660635702E-3</v>
      </c>
      <c r="BZ47" s="22">
        <f t="shared" si="18"/>
        <v>-8.0922802612503082E-3</v>
      </c>
      <c r="CA47" s="22">
        <f t="shared" si="19"/>
        <v>-3.0746875214687336E-3</v>
      </c>
      <c r="CB47" s="22">
        <f t="shared" si="20"/>
        <v>-1.1983644866482691E-2</v>
      </c>
      <c r="CC47" s="22">
        <f t="shared" si="21"/>
        <v>-1.1991598292973589E-2</v>
      </c>
      <c r="CD47" s="22">
        <f t="shared" si="22"/>
        <v>-6.7146050177257022E-3</v>
      </c>
      <c r="CE47" s="22">
        <f t="shared" si="23"/>
        <v>-2.164696246880809E-3</v>
      </c>
      <c r="CF47" s="22">
        <f t="shared" si="24"/>
        <v>-3.6950250991770865E-3</v>
      </c>
      <c r="CG47" s="22">
        <f t="shared" si="25"/>
        <v>-1.1832559839939743E-4</v>
      </c>
      <c r="CH47" s="22">
        <f t="shared" si="26"/>
        <v>-4.6045199865938757E-3</v>
      </c>
      <c r="CI47" s="22">
        <f t="shared" si="27"/>
        <v>-6.9141408038113196E-3</v>
      </c>
      <c r="CJ47" s="22">
        <f t="shared" si="28"/>
        <v>-7.3092514667358268E-4</v>
      </c>
      <c r="CK47" s="22">
        <f t="shared" si="29"/>
        <v>-4.5196845732606286E-3</v>
      </c>
    </row>
    <row r="48" spans="1:89" x14ac:dyDescent="0.25">
      <c r="A48" s="27" t="s">
        <v>47</v>
      </c>
      <c r="B48" s="25">
        <v>285384.49015000003</v>
      </c>
      <c r="C48" s="25">
        <v>46.277386104999998</v>
      </c>
      <c r="D48" s="25">
        <v>12398.084289</v>
      </c>
      <c r="E48" s="25">
        <v>1272.7662032000001</v>
      </c>
      <c r="F48" s="25">
        <v>1189.3139398000001</v>
      </c>
      <c r="G48" s="25">
        <v>22.005931122</v>
      </c>
      <c r="H48" s="25">
        <v>19309.929190999999</v>
      </c>
      <c r="I48" s="25">
        <v>123.12267407</v>
      </c>
      <c r="J48" s="25">
        <v>559.72237425000003</v>
      </c>
      <c r="K48" s="25">
        <v>285.82590103000001</v>
      </c>
      <c r="L48" s="61">
        <v>14.2243625</v>
      </c>
      <c r="M48" s="61">
        <v>101.25018900000001</v>
      </c>
      <c r="N48" s="61">
        <v>30.491587417000002</v>
      </c>
      <c r="O48" s="25"/>
      <c r="P48" s="27" t="s">
        <v>47</v>
      </c>
      <c r="Q48" s="25">
        <v>19.492023623429301</v>
      </c>
      <c r="R48" s="25">
        <v>14.171403798443899</v>
      </c>
      <c r="S48" s="25">
        <v>123.009655271757</v>
      </c>
      <c r="T48" s="25">
        <v>123.009655271757</v>
      </c>
      <c r="U48" s="25">
        <v>39.815061304370097</v>
      </c>
      <c r="V48" s="25">
        <v>560.83814878741703</v>
      </c>
      <c r="W48" s="25">
        <v>101.480808815261</v>
      </c>
      <c r="X48" s="25">
        <v>1533.6600320483201</v>
      </c>
      <c r="Y48" s="25">
        <v>284451.47852532798</v>
      </c>
      <c r="Z48" s="25">
        <v>954.29717483833599</v>
      </c>
      <c r="AA48" s="25">
        <v>111.550357746519</v>
      </c>
      <c r="AB48" s="25">
        <v>1145.4897322606</v>
      </c>
      <c r="AC48" s="25">
        <v>1393.5790780969801</v>
      </c>
      <c r="AD48" s="25">
        <v>285.07541044823301</v>
      </c>
      <c r="AE48" s="25">
        <v>285.07541044823301</v>
      </c>
      <c r="AF48" s="25">
        <v>98.982411295601096</v>
      </c>
      <c r="AG48" s="25">
        <v>598.07591177045595</v>
      </c>
      <c r="AH48" s="25">
        <v>30.696610181472799</v>
      </c>
      <c r="AI48" s="87">
        <v>84.260544333093407</v>
      </c>
      <c r="AJ48" s="25">
        <v>2.1248825428773599</v>
      </c>
      <c r="AK48" s="25">
        <v>23.589482982637701</v>
      </c>
      <c r="AL48" s="25">
        <v>30.527016145402001</v>
      </c>
      <c r="AM48" s="25">
        <v>46.017010719753898</v>
      </c>
      <c r="AN48" s="25">
        <v>0</v>
      </c>
      <c r="AO48" s="87">
        <v>19472.475087881699</v>
      </c>
      <c r="AP48" s="25">
        <v>11135.5179674928</v>
      </c>
      <c r="AQ48" s="25">
        <v>1138.2971396881501</v>
      </c>
      <c r="AR48" s="25">
        <v>12372.7975184766</v>
      </c>
      <c r="AS48" s="25">
        <v>594.95206846751103</v>
      </c>
      <c r="AT48" s="25">
        <v>0.61546912932863795</v>
      </c>
      <c r="AU48" s="25">
        <v>7969.9679131933399</v>
      </c>
      <c r="AV48" s="25">
        <v>0.55226961369511196</v>
      </c>
      <c r="AW48" s="25">
        <v>5.0511810171023498E-2</v>
      </c>
      <c r="AX48" s="25">
        <v>319.417608381972</v>
      </c>
      <c r="AY48" s="25">
        <v>0.330292924816878</v>
      </c>
      <c r="AZ48" s="25">
        <v>9.8112306310179209E-3</v>
      </c>
      <c r="BA48" s="25">
        <v>1262.7620613455899</v>
      </c>
      <c r="BB48" s="25">
        <v>1179.9084116203501</v>
      </c>
      <c r="BC48" s="25">
        <v>82.8536497252489</v>
      </c>
      <c r="BD48" s="25">
        <v>1.5418715003003699E-3</v>
      </c>
      <c r="BE48" s="25">
        <v>274.87667698429698</v>
      </c>
      <c r="BF48" s="25">
        <v>1.10840950291285E-2</v>
      </c>
      <c r="BG48" s="25">
        <v>118.70560097444201</v>
      </c>
      <c r="BH48" s="25">
        <v>0.88456034855073595</v>
      </c>
      <c r="BI48" s="25">
        <v>460.82654551166399</v>
      </c>
      <c r="BJ48" s="25">
        <v>128.14180369876101</v>
      </c>
      <c r="BK48" s="25">
        <v>1.35712799825834</v>
      </c>
      <c r="BL48" s="25">
        <v>2.26814958415317</v>
      </c>
      <c r="BM48" s="25">
        <v>1.1611618392058901E-3</v>
      </c>
      <c r="BN48" s="25">
        <v>21.900392726951999</v>
      </c>
      <c r="BO48" s="25">
        <v>4428.8581855063303</v>
      </c>
      <c r="BP48" s="25">
        <v>0</v>
      </c>
      <c r="BQ48" s="25">
        <v>2225.6728349478099</v>
      </c>
      <c r="BR48" s="25">
        <v>485.03956348517698</v>
      </c>
      <c r="BS48" s="25">
        <v>19341.881612901401</v>
      </c>
      <c r="BT48" s="25">
        <v>2973.0945117983501</v>
      </c>
      <c r="BU48" s="27"/>
      <c r="BV48" s="87">
        <f t="shared" si="15"/>
        <v>19098.439320359739</v>
      </c>
      <c r="BW48" s="34">
        <f t="shared" si="16"/>
        <v>8.0000025174410752E-3</v>
      </c>
      <c r="BY48" s="22">
        <f t="shared" si="17"/>
        <v>-3.2693144052139815E-3</v>
      </c>
      <c r="BZ48" s="22">
        <f t="shared" si="18"/>
        <v>-5.6264064840509153E-3</v>
      </c>
      <c r="CA48" s="22">
        <f t="shared" si="19"/>
        <v>-2.039570786418636E-3</v>
      </c>
      <c r="CB48" s="22">
        <f t="shared" si="20"/>
        <v>-7.8601567430511849E-3</v>
      </c>
      <c r="CC48" s="22">
        <f t="shared" si="21"/>
        <v>-7.9083645326074817E-3</v>
      </c>
      <c r="CD48" s="22">
        <f t="shared" si="22"/>
        <v>-4.7959068154353494E-3</v>
      </c>
      <c r="CE48" s="22">
        <f t="shared" si="23"/>
        <v>1.6547146074618652E-3</v>
      </c>
      <c r="CF48" s="22">
        <f t="shared" si="24"/>
        <v>-9.1793651410420848E-4</v>
      </c>
      <c r="CG48" s="22">
        <f t="shared" si="25"/>
        <v>1.9934428008386807E-3</v>
      </c>
      <c r="CH48" s="22">
        <f t="shared" si="26"/>
        <v>-2.6256913004123641E-3</v>
      </c>
      <c r="CI48" s="22">
        <f t="shared" si="27"/>
        <v>-3.7230984204811011E-3</v>
      </c>
      <c r="CJ48" s="22">
        <f t="shared" si="28"/>
        <v>2.277722318730622E-3</v>
      </c>
      <c r="CK48" s="22">
        <f t="shared" si="29"/>
        <v>1.1619181355657139E-3</v>
      </c>
    </row>
    <row r="49" spans="1:89" x14ac:dyDescent="0.25">
      <c r="A49" s="27" t="s">
        <v>48</v>
      </c>
      <c r="B49" s="25">
        <v>53814.105421</v>
      </c>
      <c r="C49" s="25">
        <v>8.1250518056000001</v>
      </c>
      <c r="D49" s="25">
        <v>2280.0049543999999</v>
      </c>
      <c r="E49" s="25">
        <v>262.21634875000001</v>
      </c>
      <c r="F49" s="25">
        <v>245.25200939000001</v>
      </c>
      <c r="G49" s="25">
        <v>3.8869185066999998</v>
      </c>
      <c r="H49" s="25">
        <v>4332.1334097999998</v>
      </c>
      <c r="I49" s="25">
        <v>28.293391636999999</v>
      </c>
      <c r="J49" s="25">
        <v>124.78533133000001</v>
      </c>
      <c r="K49" s="25">
        <v>66.020219877000002</v>
      </c>
      <c r="L49" s="61">
        <v>3.4701808792</v>
      </c>
      <c r="M49" s="61">
        <v>20.509024646</v>
      </c>
      <c r="N49" s="61">
        <v>6.5195119374999999</v>
      </c>
      <c r="O49" s="25"/>
      <c r="P49" s="27" t="s">
        <v>48</v>
      </c>
      <c r="Q49" s="25">
        <v>3.8782491192826098</v>
      </c>
      <c r="R49" s="25">
        <v>3.4544745206892</v>
      </c>
      <c r="S49" s="25">
        <v>28.267948750191199</v>
      </c>
      <c r="T49" s="25">
        <v>28.267948750191199</v>
      </c>
      <c r="U49" s="25">
        <v>9.8294378062633303</v>
      </c>
      <c r="V49" s="25">
        <v>125.434759505727</v>
      </c>
      <c r="W49" s="25">
        <v>20.610638988316801</v>
      </c>
      <c r="X49" s="25">
        <v>299.879251768475</v>
      </c>
      <c r="Y49" s="25">
        <v>53799.209685345202</v>
      </c>
      <c r="Z49" s="25">
        <v>198.033259822014</v>
      </c>
      <c r="AA49" s="25">
        <v>21.4941684624415</v>
      </c>
      <c r="AB49" s="25">
        <v>231.356352754982</v>
      </c>
      <c r="AC49" s="25">
        <v>329.924438960526</v>
      </c>
      <c r="AD49" s="25">
        <v>65.828314329196999</v>
      </c>
      <c r="AE49" s="25">
        <v>65.828314329196999</v>
      </c>
      <c r="AF49" s="25">
        <v>18.184160263231799</v>
      </c>
      <c r="AG49" s="25">
        <v>137.784341483454</v>
      </c>
      <c r="AH49" s="25">
        <v>6.3753276992769896</v>
      </c>
      <c r="AI49" s="87">
        <v>18.181599555442698</v>
      </c>
      <c r="AJ49" s="25">
        <v>0.54341629603465602</v>
      </c>
      <c r="AK49" s="25">
        <v>4.9615022668544899</v>
      </c>
      <c r="AL49" s="25">
        <v>6.5388402156027698</v>
      </c>
      <c r="AM49" s="25">
        <v>8.0824016060671102</v>
      </c>
      <c r="AN49" s="25">
        <v>0</v>
      </c>
      <c r="AO49" s="87">
        <v>4379.2418252065399</v>
      </c>
      <c r="AP49" s="25">
        <v>2045.7193597160399</v>
      </c>
      <c r="AQ49" s="25">
        <v>209.11808538809601</v>
      </c>
      <c r="AR49" s="25">
        <v>2273.0216053673698</v>
      </c>
      <c r="AS49" s="25">
        <v>124.61871365035201</v>
      </c>
      <c r="AT49" s="25">
        <v>0.10516195897198399</v>
      </c>
      <c r="AU49" s="25">
        <v>1834.24611785347</v>
      </c>
      <c r="AV49" s="25">
        <v>0.11172096264819099</v>
      </c>
      <c r="AW49" s="25">
        <v>1.20556187370822E-2</v>
      </c>
      <c r="AX49" s="25">
        <v>70.566334198647397</v>
      </c>
      <c r="AY49" s="25">
        <v>6.3332915810997703E-2</v>
      </c>
      <c r="AZ49" s="25">
        <v>2.3095445791100999E-3</v>
      </c>
      <c r="BA49" s="25">
        <v>260.639270723332</v>
      </c>
      <c r="BB49" s="25">
        <v>243.75380361574099</v>
      </c>
      <c r="BC49" s="25">
        <v>16.885467107591001</v>
      </c>
      <c r="BD49" s="25">
        <v>2.57546764882576E-4</v>
      </c>
      <c r="BE49" s="25">
        <v>54.193497511532797</v>
      </c>
      <c r="BF49" s="25">
        <v>1.8514458759789801E-3</v>
      </c>
      <c r="BG49" s="25">
        <v>24.038243480657201</v>
      </c>
      <c r="BH49" s="25">
        <v>0.188017571939571</v>
      </c>
      <c r="BI49" s="25">
        <v>93.761341567596503</v>
      </c>
      <c r="BJ49" s="25">
        <v>23.144631562597699</v>
      </c>
      <c r="BK49" s="25">
        <v>0.26240929611931402</v>
      </c>
      <c r="BL49" s="25">
        <v>0.447005435826209</v>
      </c>
      <c r="BM49" s="25">
        <v>2.6456003417164002E-4</v>
      </c>
      <c r="BN49" s="25">
        <v>3.8697354913055202</v>
      </c>
      <c r="BO49" s="25">
        <v>1039.6080726468999</v>
      </c>
      <c r="BP49" s="25">
        <v>0</v>
      </c>
      <c r="BQ49" s="25">
        <v>511.79220170573802</v>
      </c>
      <c r="BR49" s="25">
        <v>108.282329505527</v>
      </c>
      <c r="BS49" s="25">
        <v>4352.5704535458499</v>
      </c>
      <c r="BT49" s="25">
        <v>655.88347874031695</v>
      </c>
      <c r="BU49" s="27"/>
      <c r="BV49" s="87">
        <f t="shared" si="15"/>
        <v>4298.4413325218811</v>
      </c>
      <c r="BW49" s="34">
        <f t="shared" si="16"/>
        <v>7.9999944656455914E-3</v>
      </c>
      <c r="BY49" s="22">
        <f t="shared" si="17"/>
        <v>-2.7679983785413345E-4</v>
      </c>
      <c r="BZ49" s="22">
        <f t="shared" si="18"/>
        <v>-5.2492218576987038E-3</v>
      </c>
      <c r="CA49" s="22">
        <f t="shared" si="19"/>
        <v>-3.062865727178979E-3</v>
      </c>
      <c r="CB49" s="22">
        <f t="shared" si="20"/>
        <v>-6.0144153260695754E-3</v>
      </c>
      <c r="CC49" s="22">
        <f t="shared" si="21"/>
        <v>-6.1088419947523103E-3</v>
      </c>
      <c r="CD49" s="22">
        <f t="shared" si="22"/>
        <v>-4.4207295225924476E-3</v>
      </c>
      <c r="CE49" s="22">
        <f t="shared" si="23"/>
        <v>4.7175471788606909E-3</v>
      </c>
      <c r="CF49" s="22">
        <f t="shared" si="24"/>
        <v>-8.9925192197630563E-4</v>
      </c>
      <c r="CG49" s="22">
        <f t="shared" si="25"/>
        <v>5.2043631154815471E-3</v>
      </c>
      <c r="CH49" s="22">
        <f t="shared" si="26"/>
        <v>-2.9067692922037491E-3</v>
      </c>
      <c r="CI49" s="22">
        <f t="shared" si="27"/>
        <v>-4.5260921714319422E-3</v>
      </c>
      <c r="CJ49" s="22">
        <f t="shared" si="28"/>
        <v>4.9546160322460186E-3</v>
      </c>
      <c r="CK49" s="22">
        <f t="shared" si="29"/>
        <v>2.9646817565582434E-3</v>
      </c>
    </row>
    <row r="50" spans="1:89" x14ac:dyDescent="0.25">
      <c r="A50" s="27" t="s">
        <v>49</v>
      </c>
      <c r="B50" s="25">
        <v>240962.45110000001</v>
      </c>
      <c r="C50" s="25">
        <v>50.175119877999997</v>
      </c>
      <c r="D50" s="25">
        <v>13176.710185</v>
      </c>
      <c r="E50" s="25">
        <v>1209.886692</v>
      </c>
      <c r="F50" s="25">
        <v>1129.6746017999999</v>
      </c>
      <c r="G50" s="25">
        <v>23.999676165</v>
      </c>
      <c r="H50" s="25">
        <v>23841.68577</v>
      </c>
      <c r="I50" s="25">
        <v>128.81014923999999</v>
      </c>
      <c r="J50" s="25">
        <v>585.05403687</v>
      </c>
      <c r="K50" s="25">
        <v>282.76295150999999</v>
      </c>
      <c r="L50" s="61">
        <v>15.319603971999999</v>
      </c>
      <c r="M50" s="61">
        <v>108.40190966999999</v>
      </c>
      <c r="N50" s="61">
        <v>40.282882241000003</v>
      </c>
      <c r="O50" s="25"/>
      <c r="P50" s="27" t="s">
        <v>49</v>
      </c>
      <c r="Q50" s="25">
        <v>20.980218924343198</v>
      </c>
      <c r="R50" s="25">
        <v>15.367173297547399</v>
      </c>
      <c r="S50" s="25">
        <v>129.617581463275</v>
      </c>
      <c r="T50" s="25">
        <v>129.617581463275</v>
      </c>
      <c r="U50" s="25">
        <v>41.3579522587344</v>
      </c>
      <c r="V50" s="25">
        <v>590.686401493787</v>
      </c>
      <c r="W50" s="25">
        <v>109.461545453727</v>
      </c>
      <c r="X50" s="25">
        <v>1547.9281286836699</v>
      </c>
      <c r="Y50" s="25">
        <v>241299.57895776501</v>
      </c>
      <c r="Z50" s="25">
        <v>977.29517350428705</v>
      </c>
      <c r="AA50" s="25">
        <v>123.280147968156</v>
      </c>
      <c r="AB50" s="25">
        <v>1200.6016025397901</v>
      </c>
      <c r="AC50" s="25">
        <v>1797.46173210506</v>
      </c>
      <c r="AD50" s="25">
        <v>283.56829553519702</v>
      </c>
      <c r="AE50" s="25">
        <v>283.56829553519702</v>
      </c>
      <c r="AF50" s="25">
        <v>105.44286079884399</v>
      </c>
      <c r="AG50" s="25">
        <v>760.57744826625196</v>
      </c>
      <c r="AH50" s="25">
        <v>36.969991310815203</v>
      </c>
      <c r="AI50" s="87">
        <v>115.66789575022101</v>
      </c>
      <c r="AJ50" s="25">
        <v>2.0337542648639402</v>
      </c>
      <c r="AK50" s="25">
        <v>29.9017625844292</v>
      </c>
      <c r="AL50" s="25">
        <v>40.755074800754699</v>
      </c>
      <c r="AM50" s="25">
        <v>49.9841175853877</v>
      </c>
      <c r="AN50" s="25">
        <v>0</v>
      </c>
      <c r="AO50" s="87">
        <v>24256.787892105702</v>
      </c>
      <c r="AP50" s="25">
        <v>11862.320177273599</v>
      </c>
      <c r="AQ50" s="25">
        <v>1212.5927042488499</v>
      </c>
      <c r="AR50" s="25">
        <v>13180.355742321301</v>
      </c>
      <c r="AS50" s="25">
        <v>671.88453665492602</v>
      </c>
      <c r="AT50" s="25">
        <v>0.707246729608625</v>
      </c>
      <c r="AU50" s="25">
        <v>10497.539586041399</v>
      </c>
      <c r="AV50" s="25">
        <v>0.54202166812722796</v>
      </c>
      <c r="AW50" s="25">
        <v>4.0173296108290998E-2</v>
      </c>
      <c r="AX50" s="25">
        <v>282.599981855961</v>
      </c>
      <c r="AY50" s="25">
        <v>0.34320372603162502</v>
      </c>
      <c r="AZ50" s="25">
        <v>7.9988946168642501E-3</v>
      </c>
      <c r="BA50" s="25">
        <v>1208.59248883378</v>
      </c>
      <c r="BB50" s="25">
        <v>1128.28381392182</v>
      </c>
      <c r="BC50" s="25">
        <v>80.308674911952906</v>
      </c>
      <c r="BD50" s="25">
        <v>1.8999774766999E-3</v>
      </c>
      <c r="BE50" s="25">
        <v>276.02289799765202</v>
      </c>
      <c r="BF50" s="25">
        <v>1.3658476595181801E-2</v>
      </c>
      <c r="BG50" s="25">
        <v>115.90713575511</v>
      </c>
      <c r="BH50" s="25">
        <v>0.81857309721831795</v>
      </c>
      <c r="BI50" s="25">
        <v>447.55241757745</v>
      </c>
      <c r="BJ50" s="25">
        <v>142.77165264152899</v>
      </c>
      <c r="BK50" s="25">
        <v>1.39116375634517</v>
      </c>
      <c r="BL50" s="25">
        <v>2.3344408887933499</v>
      </c>
      <c r="BM50" s="25">
        <v>1.00022473288248E-3</v>
      </c>
      <c r="BN50" s="25">
        <v>23.934133866851798</v>
      </c>
      <c r="BO50" s="25">
        <v>5851.3006479081296</v>
      </c>
      <c r="BP50" s="25">
        <v>0</v>
      </c>
      <c r="BQ50" s="25">
        <v>2705.0468168282</v>
      </c>
      <c r="BR50" s="25">
        <v>702.825459747482</v>
      </c>
      <c r="BS50" s="25">
        <v>24114.074632406799</v>
      </c>
      <c r="BT50" s="25">
        <v>3822.7037299580402</v>
      </c>
      <c r="BU50" s="27"/>
      <c r="BV50" s="87">
        <f t="shared" si="15"/>
        <v>23751.753311175678</v>
      </c>
      <c r="BW50" s="34">
        <f t="shared" si="16"/>
        <v>8.0000011274561893E-3</v>
      </c>
      <c r="BY50" s="22">
        <f t="shared" si="17"/>
        <v>1.3990887635231572E-3</v>
      </c>
      <c r="BZ50" s="22">
        <f t="shared" si="18"/>
        <v>-3.8067132291206341E-3</v>
      </c>
      <c r="CA50" s="22">
        <f t="shared" si="19"/>
        <v>2.7666673017143976E-4</v>
      </c>
      <c r="CB50" s="22">
        <f t="shared" si="20"/>
        <v>-1.0696895624834975E-3</v>
      </c>
      <c r="CC50" s="22">
        <f t="shared" si="21"/>
        <v>-1.2311402557549608E-3</v>
      </c>
      <c r="CD50" s="22">
        <f t="shared" si="22"/>
        <v>-2.7309659387731947E-3</v>
      </c>
      <c r="CE50" s="22">
        <f t="shared" si="23"/>
        <v>1.142489944018747E-2</v>
      </c>
      <c r="CF50" s="22">
        <f t="shared" si="24"/>
        <v>6.2683897816980354E-3</v>
      </c>
      <c r="CG50" s="22">
        <f t="shared" si="25"/>
        <v>9.6270844551723331E-3</v>
      </c>
      <c r="CH50" s="22">
        <f t="shared" si="26"/>
        <v>2.8481242712185681E-3</v>
      </c>
      <c r="CI50" s="22">
        <f t="shared" si="27"/>
        <v>3.1051276282561529E-3</v>
      </c>
      <c r="CJ50" s="22">
        <f t="shared" si="28"/>
        <v>9.7750656510828555E-3</v>
      </c>
      <c r="CK50" s="22">
        <f t="shared" si="29"/>
        <v>1.1721915947565864E-2</v>
      </c>
    </row>
    <row r="51" spans="1:89" x14ac:dyDescent="0.25">
      <c r="A51" s="27" t="s">
        <v>50</v>
      </c>
      <c r="B51" s="25">
        <v>26494.585959</v>
      </c>
      <c r="C51" s="25">
        <v>4.9981460829</v>
      </c>
      <c r="D51" s="25">
        <v>1237.5512378999999</v>
      </c>
      <c r="E51" s="25">
        <v>133.51839899999999</v>
      </c>
      <c r="F51" s="25">
        <v>124.28459237</v>
      </c>
      <c r="G51" s="25">
        <v>2.1509065508999998</v>
      </c>
      <c r="H51" s="25">
        <v>2877.2209628000001</v>
      </c>
      <c r="I51" s="25">
        <v>14.527149297999999</v>
      </c>
      <c r="J51" s="25">
        <v>68.771743114000003</v>
      </c>
      <c r="K51" s="25">
        <v>30.005197686999999</v>
      </c>
      <c r="L51" s="61">
        <v>1.7117873139999999</v>
      </c>
      <c r="M51" s="61">
        <v>12.354731635</v>
      </c>
      <c r="N51" s="61">
        <v>4.8498113407999996</v>
      </c>
      <c r="O51" s="25"/>
      <c r="P51" s="27" t="s">
        <v>50</v>
      </c>
      <c r="Q51" s="25">
        <v>2.3717196163983001</v>
      </c>
      <c r="R51" s="25">
        <v>1.7193225513055199</v>
      </c>
      <c r="S51" s="25">
        <v>14.626338925004699</v>
      </c>
      <c r="T51" s="25">
        <v>14.626338925004699</v>
      </c>
      <c r="U51" s="25">
        <v>4.5441944597959596</v>
      </c>
      <c r="V51" s="25">
        <v>69.419277074331603</v>
      </c>
      <c r="W51" s="25">
        <v>12.475434463007399</v>
      </c>
      <c r="X51" s="25">
        <v>157.989668131402</v>
      </c>
      <c r="Y51" s="25">
        <v>26546.437213137298</v>
      </c>
      <c r="Z51" s="25">
        <v>109.084453645781</v>
      </c>
      <c r="AA51" s="25">
        <v>12.290482370287499</v>
      </c>
      <c r="AB51" s="25">
        <v>135.632990277874</v>
      </c>
      <c r="AC51" s="25">
        <v>220.51590575334299</v>
      </c>
      <c r="AD51" s="25">
        <v>30.122846171554201</v>
      </c>
      <c r="AE51" s="25">
        <v>30.122846171554201</v>
      </c>
      <c r="AF51" s="25">
        <v>9.9122315104416394</v>
      </c>
      <c r="AG51" s="25">
        <v>90.627877936032803</v>
      </c>
      <c r="AH51" s="25">
        <v>4.2703826729908396</v>
      </c>
      <c r="AI51" s="87">
        <v>13.9932377612122</v>
      </c>
      <c r="AJ51" s="25">
        <v>0.225694914221024</v>
      </c>
      <c r="AK51" s="25">
        <v>3.4298059918376</v>
      </c>
      <c r="AL51" s="25">
        <v>4.9100807366145203</v>
      </c>
      <c r="AM51" s="25">
        <v>4.9879648476330596</v>
      </c>
      <c r="AN51" s="25">
        <v>0</v>
      </c>
      <c r="AO51" s="87">
        <v>2925.6359042532599</v>
      </c>
      <c r="AP51" s="25">
        <v>1115.1256023854</v>
      </c>
      <c r="AQ51" s="25">
        <v>113.990706246245</v>
      </c>
      <c r="AR51" s="25">
        <v>1239.0285401420799</v>
      </c>
      <c r="AS51" s="25">
        <v>77.1670856083378</v>
      </c>
      <c r="AT51" s="25">
        <v>2.44977756025507E-2</v>
      </c>
      <c r="AU51" s="25">
        <v>1294.8583197509799</v>
      </c>
      <c r="AV51" s="25">
        <v>4.9399603388503903E-2</v>
      </c>
      <c r="AW51" s="25">
        <v>4.8428058664991098E-3</v>
      </c>
      <c r="AX51" s="25">
        <v>31.0376335587559</v>
      </c>
      <c r="AY51" s="25">
        <v>2.3532157718657101E-2</v>
      </c>
      <c r="AZ51" s="25">
        <v>9.4312932863748801E-4</v>
      </c>
      <c r="BA51" s="25">
        <v>133.752122164409</v>
      </c>
      <c r="BB51" s="25">
        <v>124.483193287719</v>
      </c>
      <c r="BC51" s="25">
        <v>9.2689288766899693</v>
      </c>
      <c r="BD51" s="25">
        <v>1.5631262741337199E-4</v>
      </c>
      <c r="BE51" s="25">
        <v>28.940433150900802</v>
      </c>
      <c r="BF51" s="25">
        <v>1.12368227428804E-3</v>
      </c>
      <c r="BG51" s="25">
        <v>12.9045611192865</v>
      </c>
      <c r="BH51" s="25">
        <v>9.5463963028489099E-2</v>
      </c>
      <c r="BI51" s="25">
        <v>51.065992702701202</v>
      </c>
      <c r="BJ51" s="25">
        <v>6.61405875586743</v>
      </c>
      <c r="BK51" s="25">
        <v>0.13057236208711501</v>
      </c>
      <c r="BL51" s="25">
        <v>0.20392866923505101</v>
      </c>
      <c r="BM51" s="25">
        <v>1.12294917354233E-4</v>
      </c>
      <c r="BN51" s="25">
        <v>2.1499805503838698</v>
      </c>
      <c r="BO51" s="25">
        <v>726.17575359848797</v>
      </c>
      <c r="BP51" s="25">
        <v>0</v>
      </c>
      <c r="BQ51" s="25">
        <v>330.880930723365</v>
      </c>
      <c r="BR51" s="25">
        <v>86.868407342317099</v>
      </c>
      <c r="BS51" s="25">
        <v>2911.24421126892</v>
      </c>
      <c r="BT51" s="25">
        <v>467.35746166593901</v>
      </c>
      <c r="BU51" s="27"/>
      <c r="BV51" s="87">
        <f t="shared" si="15"/>
        <v>2866.6594246802688</v>
      </c>
      <c r="BW51" s="34">
        <f t="shared" si="16"/>
        <v>8.0000025740367079E-3</v>
      </c>
      <c r="BY51" s="22">
        <f t="shared" si="17"/>
        <v>1.9570509317464887E-3</v>
      </c>
      <c r="BZ51" s="22">
        <f t="shared" si="18"/>
        <v>-2.0370023400822774E-3</v>
      </c>
      <c r="CA51" s="22">
        <f t="shared" si="19"/>
        <v>1.1937301639217942E-3</v>
      </c>
      <c r="CB51" s="22">
        <f t="shared" si="20"/>
        <v>1.7504940604404183E-3</v>
      </c>
      <c r="CC51" s="22">
        <f t="shared" si="21"/>
        <v>1.5979528430021561E-3</v>
      </c>
      <c r="CD51" s="22">
        <f t="shared" si="22"/>
        <v>-4.305163865638632E-4</v>
      </c>
      <c r="CE51" s="22">
        <f t="shared" si="23"/>
        <v>1.1825038434243113E-2</v>
      </c>
      <c r="CF51" s="22">
        <f t="shared" si="24"/>
        <v>6.8278796458955265E-3</v>
      </c>
      <c r="CG51" s="22">
        <f t="shared" si="25"/>
        <v>9.4156979452768939E-3</v>
      </c>
      <c r="CH51" s="22">
        <f t="shared" si="26"/>
        <v>3.9209368250612874E-3</v>
      </c>
      <c r="CI51" s="22">
        <f t="shared" si="27"/>
        <v>4.4019705274670421E-3</v>
      </c>
      <c r="CJ51" s="22">
        <f t="shared" si="28"/>
        <v>9.7697652667304725E-3</v>
      </c>
      <c r="CK51" s="22">
        <f t="shared" si="29"/>
        <v>1.2427162951163147E-2</v>
      </c>
    </row>
    <row r="52" spans="1:89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1"/>
      <c r="M52" s="61"/>
      <c r="N52" s="61"/>
      <c r="R52" s="25"/>
    </row>
    <row r="53" spans="1:89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1"/>
      <c r="M53" s="61"/>
      <c r="N53" s="61"/>
      <c r="R53" s="25"/>
    </row>
    <row r="54" spans="1:89" s="27" customFormat="1" x14ac:dyDescent="0.25">
      <c r="A54" s="27" t="s">
        <v>229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61"/>
      <c r="M54" s="61"/>
      <c r="N54" s="61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87"/>
      <c r="AJ54" s="25"/>
      <c r="AK54" s="25"/>
      <c r="AL54" s="25"/>
      <c r="AM54" s="25"/>
      <c r="AN54" s="25"/>
      <c r="AO54" s="87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87"/>
      <c r="BW54" s="34"/>
    </row>
    <row r="55" spans="1:89" s="27" customFormat="1" x14ac:dyDescent="0.25">
      <c r="A55" s="27" t="s">
        <v>1</v>
      </c>
      <c r="B55" s="25">
        <v>38658.950819999998</v>
      </c>
      <c r="C55" s="25">
        <v>6.5897823247999998</v>
      </c>
      <c r="D55" s="25">
        <v>1269.6579368</v>
      </c>
      <c r="E55" s="25">
        <v>197.92822036000001</v>
      </c>
      <c r="F55" s="25">
        <v>183.41420984000001</v>
      </c>
      <c r="G55" s="25">
        <v>2.0968540790999999</v>
      </c>
      <c r="H55" s="25">
        <v>5096.6937535999996</v>
      </c>
      <c r="I55" s="25">
        <v>10.970185061</v>
      </c>
      <c r="J55" s="25">
        <v>130.07420775</v>
      </c>
      <c r="K55" s="25">
        <v>40.725534553000003</v>
      </c>
      <c r="L55" s="61">
        <v>2.1419528077000001</v>
      </c>
      <c r="M55" s="61">
        <v>18.413166726</v>
      </c>
      <c r="N55" s="61">
        <v>9.3352461657999992</v>
      </c>
      <c r="O55" s="25"/>
      <c r="P55" s="25" t="s">
        <v>1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87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87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/>
      <c r="BV55" s="87">
        <f>Q55+S55+U55+V55+Z55+AB55+AC55+AD55+AG55+AH55+AJ55+AK55+AL55+AS55+AU55+BJ55+BQ55+BT55</f>
        <v>0</v>
      </c>
      <c r="BW55" s="34">
        <f>AF55/(AF55+AP55+AQ55+1E-50)</f>
        <v>0</v>
      </c>
      <c r="BY55" s="22">
        <f>+(Y55-B55)/B55</f>
        <v>-1</v>
      </c>
      <c r="BZ55" s="22">
        <f>+(AM55-C55)/C55</f>
        <v>-1</v>
      </c>
      <c r="CA55" s="22">
        <f>+(AR55-D55)/D55</f>
        <v>-1</v>
      </c>
      <c r="CB55" s="22">
        <f>+(BA55-E55)/E55</f>
        <v>-1</v>
      </c>
      <c r="CC55" s="22">
        <f>+(BB55-F55)/F55</f>
        <v>-1</v>
      </c>
      <c r="CD55" s="22">
        <f>+(BN55-G55)/G55</f>
        <v>-1</v>
      </c>
      <c r="CE55" s="22">
        <f>+(BS55-H55)/H55</f>
        <v>-1</v>
      </c>
      <c r="CF55" s="22">
        <f>+(T55-I55)/I55</f>
        <v>-1</v>
      </c>
      <c r="CG55" s="22">
        <f>+(V55-J55)/J55</f>
        <v>-1</v>
      </c>
      <c r="CH55" s="22">
        <f>+(AD55-K55)/K55</f>
        <v>-1</v>
      </c>
      <c r="CI55" s="22">
        <f>+(R55-L55)/L55</f>
        <v>-1</v>
      </c>
      <c r="CJ55" s="22">
        <f>+(W55-M55)/M55</f>
        <v>-1</v>
      </c>
      <c r="CK55" s="22">
        <f>+(AL55-N55)/N55</f>
        <v>-1</v>
      </c>
    </row>
    <row r="56" spans="1:89" s="27" customFormat="1" x14ac:dyDescent="0.25">
      <c r="A56" s="27" t="s">
        <v>11</v>
      </c>
      <c r="B56" s="25">
        <v>51677.815832</v>
      </c>
      <c r="C56" s="25">
        <v>8.4039119439000007</v>
      </c>
      <c r="D56" s="25">
        <v>1983.5286839</v>
      </c>
      <c r="E56" s="25">
        <v>199.77555315000001</v>
      </c>
      <c r="F56" s="25">
        <v>185.74748331000001</v>
      </c>
      <c r="G56" s="25">
        <v>3.5222765416000001</v>
      </c>
      <c r="H56" s="25">
        <v>2962.4317577000002</v>
      </c>
      <c r="I56" s="25">
        <v>18.738197859</v>
      </c>
      <c r="J56" s="25">
        <v>94.549397654000003</v>
      </c>
      <c r="K56" s="25">
        <v>42.102815749000001</v>
      </c>
      <c r="L56" s="61">
        <v>1.9660211417</v>
      </c>
      <c r="M56" s="61">
        <v>16.472038375</v>
      </c>
      <c r="N56" s="61">
        <v>4.2230037908</v>
      </c>
      <c r="O56" s="25"/>
      <c r="P56" s="25" t="s">
        <v>11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87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87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/>
      <c r="BV56" s="87">
        <f>Q56+S56+U56+V56+Z56+AB56+AC56+AD56+AG56+AH56+AJ56+AK56+AL56+AS56+AU56+BJ56+BQ56+BT56</f>
        <v>0</v>
      </c>
      <c r="BW56" s="34"/>
    </row>
    <row r="57" spans="1:89" s="27" customFormat="1" x14ac:dyDescent="0.25">
      <c r="A57" s="27" t="s">
        <v>58</v>
      </c>
      <c r="B57" s="25">
        <v>149812.04016999999</v>
      </c>
      <c r="C57" s="25">
        <v>18.990060866</v>
      </c>
      <c r="D57" s="25">
        <v>4423.9920344000002</v>
      </c>
      <c r="E57" s="25">
        <v>626.60171412</v>
      </c>
      <c r="F57" s="25">
        <v>581.53533973000003</v>
      </c>
      <c r="G57" s="25">
        <v>8.7709477534999998</v>
      </c>
      <c r="H57" s="25">
        <v>9618.3171390000007</v>
      </c>
      <c r="I57" s="25">
        <v>48.017171210999997</v>
      </c>
      <c r="J57" s="25">
        <v>288.21418438000001</v>
      </c>
      <c r="K57" s="25">
        <v>106.30722901</v>
      </c>
      <c r="L57" s="61">
        <v>5.0063607544000002</v>
      </c>
      <c r="M57" s="61">
        <v>44.669393917000001</v>
      </c>
      <c r="N57" s="61">
        <v>12.576377497999999</v>
      </c>
      <c r="O57" s="25"/>
      <c r="P57" s="25" t="s">
        <v>58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87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87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/>
      <c r="BV57" s="87">
        <f>Q57+S57+U57+V57+Z57+AB57+AC57+AD57+AG57+AH57+AJ57+AK57+AL57+AS57+AU57+BJ57+BQ57+BT57</f>
        <v>0</v>
      </c>
      <c r="BW57" s="34">
        <f>AF57/(AF57+AP57+AQ57+1E-50)</f>
        <v>0</v>
      </c>
      <c r="BY57" s="22">
        <f>+(Y57-B57)/B57</f>
        <v>-1</v>
      </c>
      <c r="BZ57" s="22">
        <f>+(AM57-C57)/C57</f>
        <v>-1</v>
      </c>
      <c r="CA57" s="22">
        <f>+(AR57-D57)/D57</f>
        <v>-1</v>
      </c>
      <c r="CB57" s="22">
        <f>+(BA57-E57)/E57</f>
        <v>-1</v>
      </c>
      <c r="CC57" s="22">
        <f>+(BB57-F57)/F57</f>
        <v>-1</v>
      </c>
      <c r="CD57" s="22">
        <f>+(BN57-G57)/G57</f>
        <v>-1</v>
      </c>
      <c r="CE57" s="22">
        <f>+(BS57-H57)/H57</f>
        <v>-1</v>
      </c>
      <c r="CF57" s="22">
        <f>+(T57-I57)/I57</f>
        <v>-1</v>
      </c>
      <c r="CG57" s="22">
        <f>+(V57-J57)/J57</f>
        <v>-1</v>
      </c>
      <c r="CH57" s="22">
        <f>+(AD57-K57)/K57</f>
        <v>-1</v>
      </c>
      <c r="CI57" s="22">
        <f>+(R57-L57)/L57</f>
        <v>-1</v>
      </c>
      <c r="CJ57" s="22">
        <f>+(W57-M57)/M57</f>
        <v>-1</v>
      </c>
      <c r="CK57" s="22">
        <f>+(AL57-N57)/N57</f>
        <v>-1</v>
      </c>
    </row>
    <row r="58" spans="1:89" s="27" customFormat="1" x14ac:dyDescent="0.25">
      <c r="A58" s="27" t="s">
        <v>75</v>
      </c>
      <c r="B58" s="25">
        <v>4988.9423723</v>
      </c>
      <c r="C58" s="25">
        <v>0.83576133799999996</v>
      </c>
      <c r="D58" s="25">
        <v>190.03308694</v>
      </c>
      <c r="E58" s="25">
        <v>20.623689828</v>
      </c>
      <c r="F58" s="25">
        <v>19.159539411000001</v>
      </c>
      <c r="G58" s="25">
        <v>0.3447628311</v>
      </c>
      <c r="H58" s="25">
        <v>324.20092495</v>
      </c>
      <c r="I58" s="25">
        <v>1.8758841986999999</v>
      </c>
      <c r="J58" s="25">
        <v>9.9327313140999998</v>
      </c>
      <c r="K58" s="25">
        <v>4.0410520544999997</v>
      </c>
      <c r="L58" s="61">
        <v>0.2016333692</v>
      </c>
      <c r="M58" s="61">
        <v>1.6579211268</v>
      </c>
      <c r="N58" s="61">
        <v>0.44891993670000002</v>
      </c>
      <c r="O58" s="25"/>
      <c r="P58" s="25" t="s">
        <v>176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87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87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/>
      <c r="BV58" s="87">
        <f>Q58+S58+U58+V58+Z58+AB58+AC58+AD58+AG58+AH58+AJ58+AK58+AL58+AS58+AU58+BJ58+BQ58+BT58</f>
        <v>0</v>
      </c>
      <c r="BW58" s="34"/>
    </row>
    <row r="59" spans="1:89" s="27" customFormat="1" x14ac:dyDescent="0.25">
      <c r="A59" s="27" t="s">
        <v>235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87"/>
      <c r="AJ59" s="25"/>
      <c r="AK59" s="25"/>
      <c r="AL59" s="25"/>
      <c r="AM59" s="25"/>
      <c r="AN59" s="25"/>
      <c r="AO59" s="87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87"/>
      <c r="BW59" s="34"/>
    </row>
    <row r="60" spans="1:89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</row>
    <row r="61" spans="1:89" x14ac:dyDescent="0.25">
      <c r="A61" s="2" t="s">
        <v>55</v>
      </c>
      <c r="B61" s="1">
        <f t="shared" ref="B61:K61" si="30">SUM(B3:B58)</f>
        <v>11493842.285954999</v>
      </c>
      <c r="C61" s="1">
        <f t="shared" si="30"/>
        <v>2199.838769204699</v>
      </c>
      <c r="D61" s="1">
        <f t="shared" si="30"/>
        <v>570056.62362831016</v>
      </c>
      <c r="E61" s="1">
        <f t="shared" si="30"/>
        <v>53633.503667009027</v>
      </c>
      <c r="F61" s="1">
        <f t="shared" si="30"/>
        <v>49702.661976091993</v>
      </c>
      <c r="G61" s="1">
        <f t="shared" si="30"/>
        <v>1057.7969867556997</v>
      </c>
      <c r="H61" s="1">
        <f t="shared" si="30"/>
        <v>819701.48987322976</v>
      </c>
      <c r="I61" s="1">
        <f t="shared" si="30"/>
        <v>5393.6146896739019</v>
      </c>
      <c r="J61" s="1">
        <f t="shared" si="30"/>
        <v>23935.5267509351</v>
      </c>
      <c r="K61" s="1">
        <f t="shared" si="30"/>
        <v>12709.1661312084</v>
      </c>
      <c r="L61" s="1">
        <f>SUM(L3:L58)</f>
        <v>670.32525653340019</v>
      </c>
      <c r="M61" s="1">
        <f>SUM(M3:M58)</f>
        <v>4046.5844432950989</v>
      </c>
      <c r="N61" s="1">
        <f>SUM(N3:N58)</f>
        <v>1232.4482269344001</v>
      </c>
      <c r="Q61" s="1">
        <f t="shared" ref="Q61:BT61" si="31">SUM(Q3:Q58)</f>
        <v>796.05002054518718</v>
      </c>
      <c r="R61" s="1">
        <f t="shared" si="31"/>
        <v>657.56237461086369</v>
      </c>
      <c r="S61" s="1">
        <f t="shared" si="31"/>
        <v>5305.8360476725074</v>
      </c>
      <c r="T61" s="1">
        <f t="shared" si="31"/>
        <v>5305.8360476725074</v>
      </c>
      <c r="U61" s="1">
        <f t="shared" si="31"/>
        <v>1864.7979006933624</v>
      </c>
      <c r="V61" s="1">
        <f t="shared" si="31"/>
        <v>23509.459947503437</v>
      </c>
      <c r="W61" s="1">
        <f t="shared" si="31"/>
        <v>3979.9012339035198</v>
      </c>
      <c r="X61" s="1">
        <f t="shared" si="31"/>
        <v>60111.075720785338</v>
      </c>
      <c r="Y61" s="1">
        <f t="shared" si="31"/>
        <v>11216099.467265246</v>
      </c>
      <c r="Z61" s="1">
        <f t="shared" si="31"/>
        <v>38378.130114251115</v>
      </c>
      <c r="AA61" s="1">
        <f t="shared" si="31"/>
        <v>4392.1046238040963</v>
      </c>
      <c r="AB61" s="1">
        <f t="shared" si="31"/>
        <v>44954.603532954003</v>
      </c>
      <c r="AC61" s="1">
        <f t="shared" si="31"/>
        <v>60816.390699191186</v>
      </c>
      <c r="AD61" s="1">
        <f t="shared" si="31"/>
        <v>12472.998208697067</v>
      </c>
      <c r="AE61" s="1">
        <f t="shared" si="31"/>
        <v>12472.998208697067</v>
      </c>
      <c r="AF61" s="1">
        <f t="shared" si="31"/>
        <v>4479.8455256488942</v>
      </c>
      <c r="AG61" s="1">
        <f t="shared" si="31"/>
        <v>26435.519097973789</v>
      </c>
      <c r="AH61" s="1">
        <f t="shared" si="31"/>
        <v>1239.9748953101312</v>
      </c>
      <c r="AI61" s="1"/>
      <c r="AJ61" s="1">
        <f t="shared" si="31"/>
        <v>99.626589209939723</v>
      </c>
      <c r="AK61" s="1">
        <f t="shared" si="31"/>
        <v>979.72979656481721</v>
      </c>
      <c r="AL61" s="1">
        <f t="shared" si="31"/>
        <v>1208.0863138224342</v>
      </c>
      <c r="AM61" s="1">
        <f t="shared" si="31"/>
        <v>2148.2193068871256</v>
      </c>
      <c r="AN61" s="1">
        <f t="shared" si="31"/>
        <v>0</v>
      </c>
      <c r="AO61" s="1">
        <f>SUM(AO3:AO58)</f>
        <v>809953.47655219026</v>
      </c>
      <c r="AP61" s="1">
        <f t="shared" si="31"/>
        <v>503982.66173375578</v>
      </c>
      <c r="AQ61" s="1">
        <f t="shared" si="31"/>
        <v>51518.239038083855</v>
      </c>
      <c r="AR61" s="1">
        <f t="shared" si="31"/>
        <v>559980.7462974888</v>
      </c>
      <c r="AS61" s="1">
        <f t="shared" si="31"/>
        <v>24148.795301497874</v>
      </c>
      <c r="AT61" s="1">
        <f t="shared" si="31"/>
        <v>24.141416634105227</v>
      </c>
      <c r="AU61" s="1">
        <f t="shared" si="31"/>
        <v>333990.93262382614</v>
      </c>
      <c r="AV61" s="1">
        <f t="shared" si="31"/>
        <v>22.946022383923854</v>
      </c>
      <c r="AW61" s="1">
        <f t="shared" si="31"/>
        <v>2.4008822036310091</v>
      </c>
      <c r="AX61" s="1">
        <f t="shared" si="31"/>
        <v>14077.751402410719</v>
      </c>
      <c r="AY61" s="1">
        <f t="shared" si="31"/>
        <v>13.629516418944286</v>
      </c>
      <c r="AZ61" s="1">
        <f t="shared" si="31"/>
        <v>0.47214325573350435</v>
      </c>
      <c r="BA61" s="1">
        <f t="shared" si="31"/>
        <v>52173.240455869687</v>
      </c>
      <c r="BB61" s="1">
        <f t="shared" si="31"/>
        <v>48339.093988112523</v>
      </c>
      <c r="BC61" s="1">
        <f t="shared" si="31"/>
        <v>3834.1464677571753</v>
      </c>
      <c r="BD61" s="1">
        <f t="shared" si="31"/>
        <v>9.3259139876871691E-2</v>
      </c>
      <c r="BE61" s="1">
        <f t="shared" si="31"/>
        <v>10799.141594152225</v>
      </c>
      <c r="BF61" s="1">
        <f t="shared" si="31"/>
        <v>0.67041683332539459</v>
      </c>
      <c r="BG61" s="1">
        <f t="shared" si="31"/>
        <v>4749.130182106398</v>
      </c>
      <c r="BH61" s="1">
        <f t="shared" si="31"/>
        <v>37.004284920484729</v>
      </c>
      <c r="BI61" s="1">
        <f t="shared" si="31"/>
        <v>18449.190572862175</v>
      </c>
      <c r="BJ61" s="1">
        <f t="shared" si="31"/>
        <v>4956.2121971411498</v>
      </c>
      <c r="BK61" s="1">
        <f t="shared" si="31"/>
        <v>53.283647708725233</v>
      </c>
      <c r="BL61" s="1">
        <f t="shared" si="31"/>
        <v>109.18118119005472</v>
      </c>
      <c r="BM61" s="1">
        <f t="shared" si="31"/>
        <v>5.7465892206121028E-2</v>
      </c>
      <c r="BN61" s="1">
        <f t="shared" si="31"/>
        <v>1036.3470748906975</v>
      </c>
      <c r="BO61" s="1">
        <f t="shared" si="31"/>
        <v>188882.98658327779</v>
      </c>
      <c r="BP61" s="1">
        <f t="shared" si="31"/>
        <v>0</v>
      </c>
      <c r="BQ61" s="1">
        <f t="shared" si="31"/>
        <v>93715.678740695468</v>
      </c>
      <c r="BR61" s="1">
        <f t="shared" si="31"/>
        <v>19715.843081724055</v>
      </c>
      <c r="BS61" s="1">
        <f t="shared" si="31"/>
        <v>804661.95542706165</v>
      </c>
      <c r="BT61" s="1">
        <f t="shared" si="31"/>
        <v>119878.1167342293</v>
      </c>
      <c r="BU61" s="1"/>
      <c r="BV61" s="1"/>
      <c r="BW61" s="34">
        <f>AF61/(AF61+AP61+AQ61+1E-50)</f>
        <v>7.9999992058101682E-3</v>
      </c>
      <c r="BX61" s="27"/>
      <c r="BY61" s="22">
        <f>+(Y61-B61)/B61</f>
        <v>-2.4164488408644918E-2</v>
      </c>
      <c r="BZ61" s="22">
        <f>+(AM61-C61)/C61</f>
        <v>-2.3465111643720692E-2</v>
      </c>
      <c r="CA61" s="22">
        <f>+(AR61-D61)/D61</f>
        <v>-1.7675221922149011E-2</v>
      </c>
      <c r="CB61" s="22">
        <f>+(BA61-E61)/E61</f>
        <v>-2.7226698076739202E-2</v>
      </c>
      <c r="CC61" s="22">
        <f>+(BB61-F61)/F61</f>
        <v>-2.7434506196778237E-2</v>
      </c>
      <c r="CD61" s="22">
        <f>+(BN61-G61)/G61</f>
        <v>-2.0277909781904163E-2</v>
      </c>
      <c r="CE61" s="22">
        <f>+(BS61-H61)/H61</f>
        <v>-1.8347574857395996E-2</v>
      </c>
      <c r="CF61" s="22">
        <f>+(T61-I61)/I61</f>
        <v>-1.6274548155886449E-2</v>
      </c>
      <c r="CG61" s="22">
        <f>+(V61-J61)/J61</f>
        <v>-1.7800602755275355E-2</v>
      </c>
      <c r="CH61" s="22">
        <f>+(AD61-K61)/K61</f>
        <v>-1.8582487637123831E-2</v>
      </c>
      <c r="CI61" s="22">
        <f>+(R61-L61)/L61</f>
        <v>-1.9039834465644327E-2</v>
      </c>
      <c r="CJ61" s="22">
        <f>+(W61-M61)/M61</f>
        <v>-1.6478887398993593E-2</v>
      </c>
      <c r="CK61" s="22">
        <f>+(AL61-N61)/N61</f>
        <v>-1.9767088450087508E-2</v>
      </c>
    </row>
    <row r="62" spans="1:89" x14ac:dyDescent="0.25">
      <c r="A62" s="27" t="s">
        <v>56</v>
      </c>
      <c r="B62" s="25">
        <f>SUM(B2:B51)</f>
        <v>11248704.536760697</v>
      </c>
      <c r="C62" s="25">
        <f t="shared" ref="C62:N62" si="32">SUM(C2:C51)</f>
        <v>2165.0192527319991</v>
      </c>
      <c r="D62" s="25">
        <f t="shared" si="32"/>
        <v>562189.41188627016</v>
      </c>
      <c r="E62" s="25">
        <f t="shared" si="32"/>
        <v>52588.574489551029</v>
      </c>
      <c r="F62" s="25">
        <f t="shared" si="32"/>
        <v>48732.805403801001</v>
      </c>
      <c r="G62" s="25">
        <f t="shared" si="32"/>
        <v>1043.0621455503997</v>
      </c>
      <c r="H62" s="25">
        <f t="shared" si="32"/>
        <v>801699.8462979797</v>
      </c>
      <c r="I62" s="25">
        <f t="shared" si="32"/>
        <v>5314.0132513442022</v>
      </c>
      <c r="J62" s="25">
        <f t="shared" si="32"/>
        <v>23412.756229836999</v>
      </c>
      <c r="K62" s="25">
        <f t="shared" si="32"/>
        <v>12515.9894998419</v>
      </c>
      <c r="L62" s="25">
        <f t="shared" si="32"/>
        <v>661.00928846040017</v>
      </c>
      <c r="M62" s="25">
        <f t="shared" si="32"/>
        <v>3965.3719231502992</v>
      </c>
      <c r="N62" s="25">
        <f t="shared" si="32"/>
        <v>1205.8646795431</v>
      </c>
      <c r="Q62" s="87">
        <f>SUM(Q2:Q51)</f>
        <v>796.05002054518718</v>
      </c>
      <c r="R62" s="87">
        <f t="shared" ref="R62:BT62" si="33">SUM(R2:R51)</f>
        <v>657.56237461086369</v>
      </c>
      <c r="S62" s="87">
        <f t="shared" si="33"/>
        <v>5305.8360476725074</v>
      </c>
      <c r="T62" s="87">
        <f t="shared" si="33"/>
        <v>5305.8360476725074</v>
      </c>
      <c r="U62" s="87">
        <f t="shared" si="33"/>
        <v>1864.7979006933624</v>
      </c>
      <c r="V62" s="87">
        <f t="shared" si="33"/>
        <v>23509.459947503437</v>
      </c>
      <c r="W62" s="87">
        <f t="shared" si="33"/>
        <v>3979.9012339035198</v>
      </c>
      <c r="X62" s="87">
        <f t="shared" si="33"/>
        <v>60111.075720785338</v>
      </c>
      <c r="Y62" s="87">
        <f t="shared" si="33"/>
        <v>11216099.467265246</v>
      </c>
      <c r="Z62" s="87">
        <f t="shared" si="33"/>
        <v>38378.130114251115</v>
      </c>
      <c r="AA62" s="87">
        <f t="shared" si="33"/>
        <v>4392.1046238040963</v>
      </c>
      <c r="AB62" s="87">
        <f t="shared" si="33"/>
        <v>44954.603532954003</v>
      </c>
      <c r="AC62" s="87">
        <f t="shared" si="33"/>
        <v>60816.390699191186</v>
      </c>
      <c r="AD62" s="87">
        <f t="shared" si="33"/>
        <v>12472.998208697067</v>
      </c>
      <c r="AE62" s="87">
        <f t="shared" si="33"/>
        <v>12472.998208697067</v>
      </c>
      <c r="AF62" s="87">
        <f t="shared" si="33"/>
        <v>4479.8455256488942</v>
      </c>
      <c r="AG62" s="87">
        <f t="shared" si="33"/>
        <v>26435.519097973789</v>
      </c>
      <c r="AH62" s="87">
        <f t="shared" si="33"/>
        <v>1239.9748953101312</v>
      </c>
      <c r="AJ62" s="87">
        <f t="shared" si="33"/>
        <v>99.626589209939723</v>
      </c>
      <c r="AK62" s="87">
        <f t="shared" si="33"/>
        <v>979.72979656481721</v>
      </c>
      <c r="AL62" s="87">
        <f t="shared" si="33"/>
        <v>1208.0863138224342</v>
      </c>
      <c r="AM62" s="87">
        <f t="shared" si="33"/>
        <v>2148.2193068871256</v>
      </c>
      <c r="AN62" s="87">
        <f t="shared" si="33"/>
        <v>0</v>
      </c>
      <c r="AO62" s="87">
        <f>SUM(AO2:AO51)</f>
        <v>809953.47655219026</v>
      </c>
      <c r="AP62" s="87">
        <f t="shared" si="33"/>
        <v>503982.66173375578</v>
      </c>
      <c r="AQ62" s="87">
        <f t="shared" si="33"/>
        <v>51518.239038083855</v>
      </c>
      <c r="AR62" s="87">
        <f t="shared" si="33"/>
        <v>559980.7462974888</v>
      </c>
      <c r="AS62" s="87">
        <f t="shared" si="33"/>
        <v>24148.795301497874</v>
      </c>
      <c r="AT62" s="87">
        <f t="shared" si="33"/>
        <v>24.141416634105227</v>
      </c>
      <c r="AU62" s="87">
        <f t="shared" si="33"/>
        <v>333990.93262382614</v>
      </c>
      <c r="AV62" s="87">
        <f t="shared" si="33"/>
        <v>22.946022383923854</v>
      </c>
      <c r="AW62" s="87">
        <f t="shared" si="33"/>
        <v>2.4008822036310091</v>
      </c>
      <c r="AX62" s="87">
        <f t="shared" si="33"/>
        <v>14077.751402410719</v>
      </c>
      <c r="AY62" s="87">
        <f t="shared" si="33"/>
        <v>13.629516418944286</v>
      </c>
      <c r="AZ62" s="87">
        <f t="shared" si="33"/>
        <v>0.47214325573350435</v>
      </c>
      <c r="BA62" s="87">
        <f t="shared" si="33"/>
        <v>52173.240455869687</v>
      </c>
      <c r="BB62" s="87">
        <f t="shared" si="33"/>
        <v>48339.093988112523</v>
      </c>
      <c r="BC62" s="87">
        <f t="shared" si="33"/>
        <v>3834.1464677571753</v>
      </c>
      <c r="BD62" s="87">
        <f t="shared" si="33"/>
        <v>9.3259139876871691E-2</v>
      </c>
      <c r="BE62" s="87">
        <f t="shared" si="33"/>
        <v>10799.141594152225</v>
      </c>
      <c r="BF62" s="87">
        <f t="shared" si="33"/>
        <v>0.67041683332539459</v>
      </c>
      <c r="BG62" s="87">
        <f t="shared" si="33"/>
        <v>4749.130182106398</v>
      </c>
      <c r="BH62" s="87">
        <f t="shared" si="33"/>
        <v>37.004284920484729</v>
      </c>
      <c r="BI62" s="87">
        <f t="shared" si="33"/>
        <v>18449.190572862175</v>
      </c>
      <c r="BJ62" s="87">
        <f t="shared" si="33"/>
        <v>4956.2121971411498</v>
      </c>
      <c r="BK62" s="87">
        <f t="shared" si="33"/>
        <v>53.283647708725233</v>
      </c>
      <c r="BL62" s="87">
        <f t="shared" si="33"/>
        <v>109.18118119005472</v>
      </c>
      <c r="BM62" s="87">
        <f t="shared" si="33"/>
        <v>5.7465892206121028E-2</v>
      </c>
      <c r="BN62" s="87">
        <f t="shared" si="33"/>
        <v>1036.3470748906975</v>
      </c>
      <c r="BO62" s="87">
        <f t="shared" si="33"/>
        <v>188882.98658327779</v>
      </c>
      <c r="BP62" s="87">
        <f t="shared" si="33"/>
        <v>0</v>
      </c>
      <c r="BQ62" s="87">
        <f t="shared" si="33"/>
        <v>93715.678740695468</v>
      </c>
      <c r="BR62" s="87">
        <f t="shared" si="33"/>
        <v>19715.843081724055</v>
      </c>
      <c r="BS62" s="87">
        <f t="shared" si="33"/>
        <v>804661.95542706165</v>
      </c>
      <c r="BT62" s="87">
        <f t="shared" si="33"/>
        <v>119878.1167342293</v>
      </c>
    </row>
    <row r="63" spans="1:89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9127690.2065556981</v>
      </c>
      <c r="C63" s="25">
        <f t="shared" ref="C63:N63" si="34">+C3+C5+C8+C9+C11+C12+C14+C15+C16+C17+C18+C19+C20+C21+C22+C23+C24+C25+C26+C28+C30+C31+C33+C34+C35+C36+C37+C39+C40+C41+C42+C43+C44+C46+C47+C49+C50+C10</f>
        <v>1814.4497163691003</v>
      </c>
      <c r="D63" s="25">
        <f t="shared" si="34"/>
        <v>451312.87996407005</v>
      </c>
      <c r="E63" s="25">
        <f t="shared" si="34"/>
        <v>41906.981186001009</v>
      </c>
      <c r="F63" s="25">
        <f t="shared" si="34"/>
        <v>39219.346923861005</v>
      </c>
      <c r="G63" s="25">
        <f t="shared" si="34"/>
        <v>854.24165462199983</v>
      </c>
      <c r="H63" s="25">
        <f t="shared" si="34"/>
        <v>643506.78862277989</v>
      </c>
      <c r="I63" s="25">
        <f t="shared" si="34"/>
        <v>4044.3584360902</v>
      </c>
      <c r="J63" s="25">
        <f t="shared" si="34"/>
        <v>18719.613292022997</v>
      </c>
      <c r="K63" s="25">
        <f t="shared" si="34"/>
        <v>9487.7501213978976</v>
      </c>
      <c r="L63" s="25">
        <f t="shared" si="34"/>
        <v>485.96246780279995</v>
      </c>
      <c r="M63" s="25">
        <f t="shared" si="34"/>
        <v>3190.5083623562996</v>
      </c>
      <c r="N63" s="25">
        <f t="shared" si="34"/>
        <v>962.55957643980003</v>
      </c>
    </row>
    <row r="65" spans="2:8" x14ac:dyDescent="0.25">
      <c r="B65" s="87"/>
      <c r="C65" s="87"/>
      <c r="D65" s="87"/>
      <c r="E65" s="87"/>
      <c r="F65" s="87"/>
      <c r="G65" s="87"/>
      <c r="H65" s="87"/>
    </row>
    <row r="66" spans="2:8" x14ac:dyDescent="0.25">
      <c r="B66" s="87"/>
      <c r="C66" s="87"/>
      <c r="D66" s="87"/>
      <c r="E66" s="87"/>
      <c r="F66" s="87"/>
      <c r="G66" s="87"/>
      <c r="H66" s="87"/>
    </row>
    <row r="67" spans="2:8" x14ac:dyDescent="0.25">
      <c r="C67" s="87"/>
      <c r="D67" s="86"/>
      <c r="E67" s="86"/>
      <c r="F67" s="86"/>
      <c r="G67" s="86"/>
      <c r="H67" s="86"/>
    </row>
    <row r="68" spans="2:8" x14ac:dyDescent="0.25">
      <c r="C68" s="87"/>
    </row>
    <row r="69" spans="2:8" x14ac:dyDescent="0.25">
      <c r="C69" s="87"/>
    </row>
    <row r="70" spans="2:8" x14ac:dyDescent="0.25">
      <c r="C70" s="87"/>
    </row>
    <row r="71" spans="2:8" x14ac:dyDescent="0.25">
      <c r="C71" s="87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K6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" sqref="C2"/>
    </sheetView>
  </sheetViews>
  <sheetFormatPr defaultRowHeight="15" x14ac:dyDescent="0.25"/>
  <cols>
    <col min="1" max="1" width="19.5703125" bestFit="1" customWidth="1"/>
    <col min="2" max="2" width="5.7109375" style="25" bestFit="1" customWidth="1"/>
    <col min="3" max="3" width="8.85546875" customWidth="1"/>
    <col min="4" max="4" width="8.42578125" customWidth="1"/>
    <col min="5" max="5" width="9.85546875" customWidth="1"/>
    <col min="6" max="6" width="6.7109375" customWidth="1"/>
    <col min="7" max="7" width="14.5703125" bestFit="1" customWidth="1"/>
    <col min="8" max="8" width="5.7109375" bestFit="1" customWidth="1"/>
    <col min="9" max="9" width="5.7109375" style="86" customWidth="1"/>
    <col min="10" max="10" width="6.7109375" bestFit="1" customWidth="1"/>
    <col min="11" max="11" width="13.42578125" bestFit="1" customWidth="1"/>
    <col min="12" max="12" width="11.5703125" customWidth="1"/>
    <col min="13" max="13" width="8.85546875" customWidth="1"/>
    <col min="14" max="14" width="13.42578125" customWidth="1"/>
    <col min="15" max="15" width="6.7109375" customWidth="1"/>
    <col min="16" max="16" width="8.7109375" customWidth="1"/>
    <col min="17" max="17" width="10.28515625" customWidth="1"/>
    <col min="18" max="18" width="12.7109375" customWidth="1"/>
    <col min="19" max="19" width="10.28515625" customWidth="1"/>
    <col min="20" max="20" width="12.28515625" style="27" bestFit="1" customWidth="1"/>
    <col min="21" max="21" width="7.7109375" customWidth="1"/>
    <col min="22" max="22" width="6.7109375" customWidth="1"/>
    <col min="23" max="23" width="9.28515625" customWidth="1"/>
    <col min="24" max="24" width="6.7109375" style="27" bestFit="1" customWidth="1"/>
    <col min="25" max="25" width="10.85546875" style="27" bestFit="1" customWidth="1"/>
    <col min="26" max="26" width="7.7109375" customWidth="1"/>
    <col min="27" max="28" width="11.85546875" style="27" bestFit="1" customWidth="1"/>
    <col min="29" max="29" width="6.7109375" customWidth="1"/>
    <col min="30" max="30" width="9.7109375" customWidth="1"/>
    <col min="31" max="31" width="15.42578125" bestFit="1" customWidth="1"/>
    <col min="32" max="32" width="8.140625" style="27" bestFit="1" customWidth="1"/>
    <col min="33" max="33" width="6.7109375" customWidth="1"/>
    <col min="34" max="34" width="10.85546875" customWidth="1"/>
    <col min="35" max="35" width="6.7109375" customWidth="1"/>
    <col min="36" max="36" width="5.7109375" customWidth="1"/>
    <col min="37" max="37" width="5.7109375" style="86" customWidth="1"/>
    <col min="38" max="38" width="5.7109375" style="27" customWidth="1"/>
    <col min="39" max="39" width="6.5703125" customWidth="1"/>
    <col min="40" max="40" width="5.85546875" style="27" customWidth="1"/>
    <col min="41" max="41" width="9.140625" customWidth="1"/>
    <col min="42" max="42" width="5.7109375" bestFit="1" customWidth="1"/>
    <col min="43" max="43" width="8.140625" bestFit="1" customWidth="1"/>
    <col min="44" max="44" width="6.7109375" bestFit="1" customWidth="1"/>
    <col min="45" max="45" width="9" customWidth="1"/>
    <col min="46" max="46" width="9.28515625" customWidth="1"/>
    <col min="47" max="47" width="7.7109375" customWidth="1"/>
    <col min="48" max="48" width="9.140625" customWidth="1"/>
    <col min="49" max="49" width="12.7109375" bestFit="1" customWidth="1"/>
    <col min="50" max="51" width="9.28515625" customWidth="1"/>
    <col min="52" max="52" width="6.7109375" bestFit="1" customWidth="1"/>
    <col min="53" max="53" width="4.28515625" customWidth="1"/>
    <col min="54" max="54" width="7.7109375" bestFit="1" customWidth="1"/>
    <col min="55" max="55" width="4.5703125" bestFit="1" customWidth="1"/>
    <col min="56" max="56" width="4.140625" customWidth="1"/>
    <col min="57" max="57" width="6.7109375" customWidth="1"/>
    <col min="58" max="58" width="5.7109375" customWidth="1"/>
    <col min="59" max="59" width="5.85546875" customWidth="1"/>
    <col min="60" max="60" width="3.28515625" bestFit="1" customWidth="1"/>
    <col min="61" max="61" width="7.7109375" customWidth="1"/>
    <col min="62" max="62" width="11.5703125" customWidth="1"/>
    <col min="63" max="63" width="9.7109375" customWidth="1"/>
    <col min="64" max="65" width="7.7109375" customWidth="1"/>
    <col min="66" max="66" width="5.7109375" customWidth="1"/>
    <col min="67" max="67" width="5.28515625" customWidth="1"/>
    <col min="68" max="68" width="8.7109375" customWidth="1"/>
    <col min="69" max="69" width="4.85546875" customWidth="1"/>
    <col min="70" max="70" width="7.85546875" customWidth="1"/>
    <col min="71" max="71" width="5.85546875" customWidth="1"/>
    <col min="72" max="72" width="6" customWidth="1"/>
    <col min="73" max="73" width="6.7109375" customWidth="1"/>
    <col min="74" max="74" width="11.42578125" style="27" bestFit="1" customWidth="1"/>
    <col min="75" max="75" width="5.7109375" style="27" bestFit="1" customWidth="1"/>
    <col min="76" max="77" width="5.7109375" customWidth="1"/>
    <col min="78" max="78" width="3.85546875" bestFit="1" customWidth="1"/>
    <col min="79" max="79" width="11.5703125" style="27" bestFit="1" customWidth="1"/>
    <col min="80" max="80" width="6.7109375" customWidth="1"/>
    <col min="81" max="81" width="8.7109375" customWidth="1"/>
    <col min="82" max="82" width="7.5703125" style="86" bestFit="1" customWidth="1"/>
    <col min="83" max="83" width="8.7109375" style="27" customWidth="1"/>
    <col min="84" max="84" width="5.28515625" bestFit="1" customWidth="1"/>
    <col min="85" max="85" width="9.7109375" customWidth="1"/>
    <col min="86" max="86" width="9.28515625" style="27" bestFit="1" customWidth="1"/>
    <col min="87" max="87" width="7.7109375" customWidth="1"/>
    <col min="88" max="88" width="9" style="27" bestFit="1" customWidth="1"/>
    <col min="89" max="89" width="11.42578125" style="27" bestFit="1" customWidth="1"/>
    <col min="90" max="90" width="4.85546875" bestFit="1" customWidth="1"/>
    <col min="91" max="91" width="6.7109375" bestFit="1" customWidth="1"/>
    <col min="92" max="92" width="9.28515625" customWidth="1"/>
    <col min="93" max="93" width="7.7109375" customWidth="1"/>
    <col min="94" max="94" width="7.7109375" style="27" bestFit="1" customWidth="1"/>
    <col min="95" max="98" width="7.7109375" style="27" customWidth="1"/>
    <col min="99" max="99" width="6.7109375" bestFit="1" customWidth="1"/>
    <col min="100" max="100" width="9" customWidth="1"/>
    <col min="101" max="101" width="9" style="27" customWidth="1"/>
    <col min="102" max="118" width="9" customWidth="1"/>
  </cols>
  <sheetData>
    <row r="1" spans="1:115" x14ac:dyDescent="0.25">
      <c r="C1" s="27" t="s">
        <v>489</v>
      </c>
      <c r="BK1" s="26"/>
    </row>
    <row r="2" spans="1:115" x14ac:dyDescent="0.25">
      <c r="A2" s="27" t="s">
        <v>177</v>
      </c>
      <c r="B2" s="25" t="s">
        <v>359</v>
      </c>
      <c r="C2" s="25" t="s">
        <v>63</v>
      </c>
      <c r="D2" s="25" t="s">
        <v>311</v>
      </c>
      <c r="E2" s="25" t="s">
        <v>178</v>
      </c>
      <c r="F2" s="25" t="s">
        <v>131</v>
      </c>
      <c r="G2" s="25" t="s">
        <v>132</v>
      </c>
      <c r="H2" s="25" t="s">
        <v>133</v>
      </c>
      <c r="I2" s="87" t="s">
        <v>335</v>
      </c>
      <c r="J2" s="25" t="s">
        <v>360</v>
      </c>
      <c r="K2" s="25" t="s">
        <v>312</v>
      </c>
      <c r="L2" s="25" t="s">
        <v>313</v>
      </c>
      <c r="M2" s="25" t="s">
        <v>314</v>
      </c>
      <c r="N2" s="25" t="s">
        <v>179</v>
      </c>
      <c r="O2" s="25" t="s">
        <v>134</v>
      </c>
      <c r="P2" s="25" t="s">
        <v>315</v>
      </c>
      <c r="Q2" s="25" t="s">
        <v>59</v>
      </c>
      <c r="R2" s="25" t="s">
        <v>316</v>
      </c>
      <c r="S2" s="25" t="s">
        <v>317</v>
      </c>
      <c r="T2" s="25" t="s">
        <v>420</v>
      </c>
      <c r="U2" s="25" t="s">
        <v>136</v>
      </c>
      <c r="V2" s="25" t="s">
        <v>137</v>
      </c>
      <c r="W2" s="25" t="s">
        <v>318</v>
      </c>
      <c r="X2" s="25" t="s">
        <v>361</v>
      </c>
      <c r="Y2" s="25" t="s">
        <v>348</v>
      </c>
      <c r="Z2" s="25" t="s">
        <v>138</v>
      </c>
      <c r="AA2" s="25" t="s">
        <v>421</v>
      </c>
      <c r="AB2" s="25" t="s">
        <v>422</v>
      </c>
      <c r="AC2" s="25" t="s">
        <v>139</v>
      </c>
      <c r="AD2" s="25" t="s">
        <v>65</v>
      </c>
      <c r="AE2" s="25" t="s">
        <v>140</v>
      </c>
      <c r="AF2" s="25" t="s">
        <v>349</v>
      </c>
      <c r="AG2" s="25" t="s">
        <v>141</v>
      </c>
      <c r="AH2" s="25" t="s">
        <v>319</v>
      </c>
      <c r="AI2" s="25" t="s">
        <v>142</v>
      </c>
      <c r="AJ2" s="25" t="s">
        <v>143</v>
      </c>
      <c r="AK2" s="87" t="s">
        <v>459</v>
      </c>
      <c r="AL2" s="25" t="s">
        <v>362</v>
      </c>
      <c r="AM2" s="25" t="s">
        <v>144</v>
      </c>
      <c r="AN2" s="25" t="s">
        <v>350</v>
      </c>
      <c r="AO2" s="25" t="s">
        <v>320</v>
      </c>
      <c r="AP2" s="25" t="s">
        <v>367</v>
      </c>
      <c r="AQ2" s="25" t="s">
        <v>321</v>
      </c>
      <c r="AR2" s="25" t="s">
        <v>57</v>
      </c>
      <c r="AS2" s="25" t="s">
        <v>322</v>
      </c>
      <c r="AT2" s="25" t="s">
        <v>145</v>
      </c>
      <c r="AU2" s="25" t="s">
        <v>146</v>
      </c>
      <c r="AV2" s="25" t="s">
        <v>323</v>
      </c>
      <c r="AW2" s="25" t="s">
        <v>324</v>
      </c>
      <c r="AX2" s="25" t="s">
        <v>60</v>
      </c>
      <c r="AY2" s="25" t="s">
        <v>325</v>
      </c>
      <c r="AZ2" s="25" t="s">
        <v>148</v>
      </c>
      <c r="BA2" s="25" t="s">
        <v>149</v>
      </c>
      <c r="BB2" s="25" t="s">
        <v>150</v>
      </c>
      <c r="BC2" s="25" t="s">
        <v>151</v>
      </c>
      <c r="BD2" s="25" t="s">
        <v>152</v>
      </c>
      <c r="BE2" s="25" t="s">
        <v>153</v>
      </c>
      <c r="BF2" s="25" t="s">
        <v>154</v>
      </c>
      <c r="BG2" s="25" t="s">
        <v>155</v>
      </c>
      <c r="BH2" s="25" t="s">
        <v>156</v>
      </c>
      <c r="BI2" s="25" t="s">
        <v>54</v>
      </c>
      <c r="BJ2" s="25" t="s">
        <v>326</v>
      </c>
      <c r="BK2" s="25" t="s">
        <v>327</v>
      </c>
      <c r="BL2" s="25" t="s">
        <v>53</v>
      </c>
      <c r="BM2" s="25" t="s">
        <v>157</v>
      </c>
      <c r="BN2" s="25" t="s">
        <v>158</v>
      </c>
      <c r="BO2" s="25" t="s">
        <v>159</v>
      </c>
      <c r="BP2" s="25" t="s">
        <v>160</v>
      </c>
      <c r="BQ2" s="25" t="s">
        <v>161</v>
      </c>
      <c r="BR2" s="25" t="s">
        <v>162</v>
      </c>
      <c r="BS2" s="25" t="s">
        <v>163</v>
      </c>
      <c r="BT2" s="25" t="s">
        <v>164</v>
      </c>
      <c r="BU2" s="25" t="s">
        <v>165</v>
      </c>
      <c r="BV2" s="25" t="s">
        <v>351</v>
      </c>
      <c r="BW2" s="25" t="s">
        <v>363</v>
      </c>
      <c r="BX2" s="25" t="s">
        <v>166</v>
      </c>
      <c r="BY2" s="25" t="s">
        <v>167</v>
      </c>
      <c r="BZ2" s="25" t="s">
        <v>168</v>
      </c>
      <c r="CA2" s="25" t="s">
        <v>423</v>
      </c>
      <c r="CB2" s="25" t="s">
        <v>61</v>
      </c>
      <c r="CC2" s="25" t="s">
        <v>328</v>
      </c>
      <c r="CD2" s="87" t="s">
        <v>368</v>
      </c>
      <c r="CE2" s="25" t="s">
        <v>352</v>
      </c>
      <c r="CF2" s="25" t="s">
        <v>170</v>
      </c>
      <c r="CG2" s="25" t="s">
        <v>329</v>
      </c>
      <c r="CH2" s="25" t="s">
        <v>353</v>
      </c>
      <c r="CI2" s="25" t="s">
        <v>171</v>
      </c>
      <c r="CJ2" s="25" t="s">
        <v>354</v>
      </c>
      <c r="CK2" s="25" t="s">
        <v>355</v>
      </c>
      <c r="CL2" s="25" t="s">
        <v>172</v>
      </c>
      <c r="CM2" s="25" t="s">
        <v>173</v>
      </c>
      <c r="CN2" s="25" t="s">
        <v>174</v>
      </c>
      <c r="CO2" s="25" t="s">
        <v>369</v>
      </c>
      <c r="CP2" s="25" t="s">
        <v>356</v>
      </c>
      <c r="CQ2" s="25"/>
      <c r="CR2" s="25"/>
      <c r="CT2" s="25"/>
      <c r="CV2" s="27" t="s">
        <v>141</v>
      </c>
      <c r="CW2" s="27" t="s">
        <v>60</v>
      </c>
      <c r="CX2" s="27" t="s">
        <v>54</v>
      </c>
      <c r="CY2" s="27" t="s">
        <v>53</v>
      </c>
      <c r="CZ2" s="27"/>
      <c r="DA2" s="27"/>
      <c r="DB2" s="27"/>
      <c r="DJ2" s="27"/>
      <c r="DK2" s="27"/>
    </row>
    <row r="3" spans="1:115" x14ac:dyDescent="0.25">
      <c r="A3" s="27" t="s">
        <v>0</v>
      </c>
      <c r="B3" s="25">
        <v>17.805782950000001</v>
      </c>
      <c r="C3" s="25">
        <v>84.250330199999993</v>
      </c>
      <c r="D3" s="25">
        <v>7.0739756800000002</v>
      </c>
      <c r="E3" s="25">
        <v>7.0739803199999898</v>
      </c>
      <c r="F3" s="25">
        <v>84.2505259</v>
      </c>
      <c r="G3" s="25">
        <v>84.250023740000003</v>
      </c>
      <c r="H3" s="25">
        <v>20.085820460000001</v>
      </c>
      <c r="I3" s="87">
        <v>0.371691506599999</v>
      </c>
      <c r="J3" s="25">
        <v>223.506536496</v>
      </c>
      <c r="K3" s="25">
        <v>223.50649182500001</v>
      </c>
      <c r="L3" s="25">
        <v>2735.2456000000002</v>
      </c>
      <c r="M3" s="25">
        <v>19.111293128</v>
      </c>
      <c r="N3" s="25">
        <v>19.111749071999999</v>
      </c>
      <c r="O3" s="25">
        <v>1422.6034165999999</v>
      </c>
      <c r="P3" s="25">
        <v>1422.64768599999</v>
      </c>
      <c r="Q3" s="25">
        <v>255795.74419999999</v>
      </c>
      <c r="R3" s="25">
        <v>39243141.794</v>
      </c>
      <c r="S3" s="25">
        <v>255898.15213</v>
      </c>
      <c r="T3" s="25">
        <v>292.26180299999999</v>
      </c>
      <c r="U3" s="25">
        <v>554.24112053399995</v>
      </c>
      <c r="V3" s="25">
        <v>182.173864506</v>
      </c>
      <c r="W3" s="25">
        <v>1480.8488725</v>
      </c>
      <c r="X3" s="25">
        <v>122.87435956</v>
      </c>
      <c r="Y3" s="25">
        <v>237.53251</v>
      </c>
      <c r="Z3" s="25">
        <v>1480.8513416399901</v>
      </c>
      <c r="AA3" s="25">
        <v>4931.6549000000005</v>
      </c>
      <c r="AB3" s="25">
        <v>3342.7490979999998</v>
      </c>
      <c r="AC3" s="25">
        <v>76.189155740000004</v>
      </c>
      <c r="AD3" s="25">
        <v>76.189093299999996</v>
      </c>
      <c r="AE3" s="25">
        <v>76.188070300000007</v>
      </c>
      <c r="AF3" s="25">
        <v>389.27810345799998</v>
      </c>
      <c r="AG3" s="25">
        <v>195.91620420000001</v>
      </c>
      <c r="AH3" s="25">
        <v>195.44483599999899</v>
      </c>
      <c r="AI3" s="25">
        <v>395.30145079999897</v>
      </c>
      <c r="AJ3" s="25">
        <v>5.9460434610000004</v>
      </c>
      <c r="AK3" s="87">
        <v>48.389276169999903</v>
      </c>
      <c r="AL3" s="25">
        <v>5.5938480599999902</v>
      </c>
      <c r="AM3" s="25">
        <v>22.128745599999998</v>
      </c>
      <c r="AN3" s="25">
        <v>0</v>
      </c>
      <c r="AO3" s="25">
        <v>395.88418899999999</v>
      </c>
      <c r="AP3" s="25">
        <v>9.7753032070000003</v>
      </c>
      <c r="AQ3" s="25">
        <v>9.7753029269999896</v>
      </c>
      <c r="AR3" s="25">
        <v>2334.4673359999902</v>
      </c>
      <c r="AS3" s="25">
        <v>2334.4463615</v>
      </c>
      <c r="AT3" s="25">
        <v>16511.24898</v>
      </c>
      <c r="AU3" s="25">
        <v>7782.3530199999996</v>
      </c>
      <c r="AV3" s="25">
        <v>7751.954436</v>
      </c>
      <c r="AW3" s="25">
        <v>9726.8805979999997</v>
      </c>
      <c r="AX3" s="25">
        <v>24488.526600000001</v>
      </c>
      <c r="AY3" s="25">
        <v>16483.202539999998</v>
      </c>
      <c r="AZ3" s="25">
        <v>326.54867910000002</v>
      </c>
      <c r="BA3" s="25">
        <v>1.0510066751</v>
      </c>
      <c r="BB3" s="25">
        <v>7430.7942242999998</v>
      </c>
      <c r="BC3" s="25">
        <v>6.4183138629999998</v>
      </c>
      <c r="BD3" s="25">
        <v>1.9831637360000001</v>
      </c>
      <c r="BE3" s="25">
        <v>346.12076880000001</v>
      </c>
      <c r="BF3" s="25">
        <v>43.036684870000002</v>
      </c>
      <c r="BG3" s="25">
        <v>3.8317375</v>
      </c>
      <c r="BH3" s="25">
        <v>0.28609330150000001</v>
      </c>
      <c r="BI3" s="87">
        <v>4305.6725782999902</v>
      </c>
      <c r="BJ3" s="25">
        <v>341.90755999999999</v>
      </c>
      <c r="BK3" s="25">
        <v>145.03496000000001</v>
      </c>
      <c r="BL3" s="25">
        <v>1029.8778606999999</v>
      </c>
      <c r="BM3" s="25">
        <v>3275.79242557</v>
      </c>
      <c r="BN3" s="25">
        <v>38.133135768999999</v>
      </c>
      <c r="BO3" s="25">
        <v>0.49597152999999999</v>
      </c>
      <c r="BP3" s="25">
        <v>172.122658812</v>
      </c>
      <c r="BQ3" s="25">
        <v>0.89396409599999904</v>
      </c>
      <c r="BR3" s="25">
        <v>69.341260439999999</v>
      </c>
      <c r="BS3" s="25">
        <v>4.25531273</v>
      </c>
      <c r="BT3" s="25">
        <v>1.5981995099999999</v>
      </c>
      <c r="BU3" s="25">
        <v>241.73827399999999</v>
      </c>
      <c r="BV3" s="25">
        <v>4.6734034500000003</v>
      </c>
      <c r="BW3" s="25">
        <v>67.361152599999997</v>
      </c>
      <c r="BX3" s="25">
        <v>30.998908087</v>
      </c>
      <c r="BY3" s="25">
        <v>66.337781199999995</v>
      </c>
      <c r="BZ3" s="25">
        <v>1.3464881880999999</v>
      </c>
      <c r="CA3" s="25">
        <v>1160.2076</v>
      </c>
      <c r="CB3" s="25">
        <v>223.20107730000001</v>
      </c>
      <c r="CC3" s="25">
        <v>223.20125314999899</v>
      </c>
      <c r="CD3" s="87">
        <v>4526.0368826000004</v>
      </c>
      <c r="CE3" s="25">
        <v>3.3120531724000002</v>
      </c>
      <c r="CF3" s="25">
        <v>0.1328166452</v>
      </c>
      <c r="CG3" s="25">
        <v>966.90740000000005</v>
      </c>
      <c r="CH3" s="25">
        <v>16717.137439999999</v>
      </c>
      <c r="CI3" s="25">
        <v>2062.1920875400001</v>
      </c>
      <c r="CJ3" s="25">
        <v>1750.0322275999999</v>
      </c>
      <c r="CK3" s="25">
        <v>392.49792573000002</v>
      </c>
      <c r="CL3" s="25">
        <v>0</v>
      </c>
      <c r="CM3" s="25">
        <v>250.98138305000001</v>
      </c>
      <c r="CN3" s="25">
        <v>15120.884409999901</v>
      </c>
      <c r="CO3" s="25">
        <v>2034.4146671999899</v>
      </c>
      <c r="CP3" s="25">
        <v>910.68136859999902</v>
      </c>
      <c r="CQ3" s="25"/>
      <c r="CR3" s="25"/>
      <c r="CT3" s="25"/>
      <c r="CU3" s="25"/>
      <c r="CV3" s="34">
        <f>AG3/AX3</f>
        <v>8.0003263324139717E-3</v>
      </c>
      <c r="CW3" s="49">
        <f>(AX3-AG3-AT3-AU3)/(AX3)</f>
        <v>-4.0492603585129927E-5</v>
      </c>
      <c r="CX3" s="49">
        <f>(BI3-BL3-BM3)/(BI3)</f>
        <v>5.3232798095459875E-7</v>
      </c>
      <c r="CY3" s="49">
        <f t="shared" ref="CY3:CY34" si="0">(BL3-BE3-BT3-BU3-BY3-BA3-BC3-BD3-BG3-BF3-BH3-BN3-BO3-BP3-BQ3-BR3-BS3-BX3-BZ3)/BL3</f>
        <v>-1.0861715934339629E-4</v>
      </c>
      <c r="CZ3" s="49"/>
      <c r="DA3" s="34"/>
      <c r="DB3" s="34"/>
      <c r="DC3" s="25"/>
      <c r="DD3" s="25"/>
      <c r="DE3" s="25"/>
      <c r="DF3" s="25"/>
      <c r="DG3" s="25"/>
      <c r="DH3" s="25"/>
      <c r="DI3" s="25"/>
      <c r="DJ3" s="25"/>
      <c r="DK3" s="25"/>
    </row>
    <row r="4" spans="1:115" x14ac:dyDescent="0.25">
      <c r="A4" s="27" t="s">
        <v>2</v>
      </c>
      <c r="B4" s="25">
        <v>18.159576009999999</v>
      </c>
      <c r="C4" s="25">
        <v>87.361141799999999</v>
      </c>
      <c r="D4" s="25">
        <v>7.2710040400000002</v>
      </c>
      <c r="E4" s="25">
        <v>7.2710179500000001</v>
      </c>
      <c r="F4" s="25">
        <v>87.360698600000006</v>
      </c>
      <c r="G4" s="25">
        <v>87.360170699999998</v>
      </c>
      <c r="H4" s="25">
        <v>20.403570760000001</v>
      </c>
      <c r="I4" s="87">
        <v>0.37485801899999999</v>
      </c>
      <c r="J4" s="25">
        <v>215.03207350400001</v>
      </c>
      <c r="K4" s="25">
        <v>215.03205629600001</v>
      </c>
      <c r="L4" s="25">
        <v>2332.7024000000001</v>
      </c>
      <c r="M4" s="25">
        <v>20.771977982999999</v>
      </c>
      <c r="N4" s="25">
        <v>20.772466724000001</v>
      </c>
      <c r="O4" s="25">
        <v>1437.86049599999</v>
      </c>
      <c r="P4" s="25">
        <v>1437.9047174</v>
      </c>
      <c r="Q4" s="25">
        <v>228374.59184999901</v>
      </c>
      <c r="R4" s="25">
        <v>35989760.699999899</v>
      </c>
      <c r="S4" s="25">
        <v>228466.09669999999</v>
      </c>
      <c r="T4" s="25">
        <v>480.21578599999998</v>
      </c>
      <c r="U4" s="25">
        <v>580.06882404999999</v>
      </c>
      <c r="V4" s="25">
        <v>185.92168620000001</v>
      </c>
      <c r="W4" s="25">
        <v>1750.6191657300001</v>
      </c>
      <c r="X4" s="25">
        <v>128.2776973</v>
      </c>
      <c r="Y4" s="25">
        <v>257.68233300999998</v>
      </c>
      <c r="Z4" s="25">
        <v>1750.6193620700001</v>
      </c>
      <c r="AA4" s="25">
        <v>5735.4648999999999</v>
      </c>
      <c r="AB4" s="25">
        <v>3473.7548029999998</v>
      </c>
      <c r="AC4" s="25">
        <v>78.812381900000005</v>
      </c>
      <c r="AD4" s="25">
        <v>78.811906899999997</v>
      </c>
      <c r="AE4" s="25">
        <v>78.811228600000007</v>
      </c>
      <c r="AF4" s="25">
        <v>448.16141708599997</v>
      </c>
      <c r="AG4" s="25">
        <v>170.13718799999901</v>
      </c>
      <c r="AH4" s="25">
        <v>157.47331139999901</v>
      </c>
      <c r="AI4" s="25">
        <v>439.78874330000002</v>
      </c>
      <c r="AJ4" s="25">
        <v>7.0097565199999998</v>
      </c>
      <c r="AK4" s="87">
        <v>44.486571130000002</v>
      </c>
      <c r="AL4" s="25">
        <v>5.6364643000000001</v>
      </c>
      <c r="AM4" s="25">
        <v>25.248233200000001</v>
      </c>
      <c r="AN4" s="25">
        <v>0</v>
      </c>
      <c r="AO4" s="25">
        <v>443.14849600000002</v>
      </c>
      <c r="AP4" s="25">
        <v>10.81270168</v>
      </c>
      <c r="AQ4" s="25">
        <v>10.81272061</v>
      </c>
      <c r="AR4" s="25">
        <v>2234.8540326000002</v>
      </c>
      <c r="AS4" s="25">
        <v>2234.8367870000002</v>
      </c>
      <c r="AT4" s="25">
        <v>14826.44557</v>
      </c>
      <c r="AU4" s="25">
        <v>6270.5645100000002</v>
      </c>
      <c r="AV4" s="25">
        <v>5792.4615000000003</v>
      </c>
      <c r="AW4" s="25">
        <v>10528.348403</v>
      </c>
      <c r="AX4" s="25">
        <v>21266.2948</v>
      </c>
      <c r="AY4" s="25">
        <v>13734.282719999899</v>
      </c>
      <c r="AZ4" s="25">
        <v>337.74892169999998</v>
      </c>
      <c r="BA4" s="25">
        <v>0.93952038360000001</v>
      </c>
      <c r="BB4" s="25">
        <v>8179.7105590000001</v>
      </c>
      <c r="BC4" s="25">
        <v>5.8517789100000002</v>
      </c>
      <c r="BD4" s="25">
        <v>1.818742028</v>
      </c>
      <c r="BE4" s="25">
        <v>355.608685699999</v>
      </c>
      <c r="BF4" s="25">
        <v>36.976620362999903</v>
      </c>
      <c r="BG4" s="25">
        <v>3.3174595999999998</v>
      </c>
      <c r="BH4" s="25">
        <v>0.26057413559999998</v>
      </c>
      <c r="BI4" s="87">
        <v>3815.5183253</v>
      </c>
      <c r="BJ4" s="25">
        <v>291.58803999999998</v>
      </c>
      <c r="BK4" s="25">
        <v>130.30354</v>
      </c>
      <c r="BL4" s="25">
        <v>973.24598370000001</v>
      </c>
      <c r="BM4" s="25">
        <v>2842.2717173599999</v>
      </c>
      <c r="BN4" s="25">
        <v>32.536250589999902</v>
      </c>
      <c r="BO4" s="25">
        <v>0.43829992000000001</v>
      </c>
      <c r="BP4" s="25">
        <v>148.787145699999</v>
      </c>
      <c r="BQ4" s="25">
        <v>0.71516191999999901</v>
      </c>
      <c r="BR4" s="25">
        <v>65.521666780000004</v>
      </c>
      <c r="BS4" s="25">
        <v>4.1533987999999997</v>
      </c>
      <c r="BT4" s="25">
        <v>1.59517296</v>
      </c>
      <c r="BU4" s="25">
        <v>234.97050709999999</v>
      </c>
      <c r="BV4" s="25">
        <v>4.7364024300000001</v>
      </c>
      <c r="BW4" s="25">
        <v>71.643558599999906</v>
      </c>
      <c r="BX4" s="25">
        <v>26.561925714299999</v>
      </c>
      <c r="BY4" s="25">
        <v>52.1502835</v>
      </c>
      <c r="BZ4" s="25">
        <v>1.1555555361499901</v>
      </c>
      <c r="CA4" s="25">
        <v>838.91063999999994</v>
      </c>
      <c r="CB4" s="25">
        <v>140.96009844</v>
      </c>
      <c r="CC4" s="25">
        <v>140.96082859999899</v>
      </c>
      <c r="CD4" s="87">
        <v>5004.6436959999901</v>
      </c>
      <c r="CE4" s="25">
        <v>3.6103699050000002</v>
      </c>
      <c r="CF4" s="25">
        <v>0.1339484504</v>
      </c>
      <c r="CG4" s="25">
        <v>868.68695000000002</v>
      </c>
      <c r="CH4" s="25">
        <v>18204.287896000002</v>
      </c>
      <c r="CI4" s="25">
        <v>2278.8273047600001</v>
      </c>
      <c r="CJ4" s="25">
        <v>1948.23374332</v>
      </c>
      <c r="CK4" s="25">
        <v>437.67714007400002</v>
      </c>
      <c r="CL4" s="25">
        <v>0</v>
      </c>
      <c r="CM4" s="25">
        <v>238.35362795999899</v>
      </c>
      <c r="CN4" s="25">
        <v>16590.892919000002</v>
      </c>
      <c r="CO4" s="25">
        <v>2194.8591916999999</v>
      </c>
      <c r="CP4" s="25">
        <v>982.00888450000002</v>
      </c>
      <c r="CQ4" s="25"/>
      <c r="CR4" s="25"/>
      <c r="CS4" s="25"/>
      <c r="CT4" s="25"/>
      <c r="CU4" s="25"/>
      <c r="CV4" s="34">
        <f t="shared" ref="CV4:CV51" si="1">AG4/AX4</f>
        <v>8.0003211466813211E-3</v>
      </c>
      <c r="CW4" s="49">
        <f t="shared" ref="CW4:CW51" si="2">(AX4-AG4-AT4-AU4)/(AX4)</f>
        <v>-4.0085403123488814E-5</v>
      </c>
      <c r="CX4" s="49">
        <f t="shared" ref="CX4:CX51" si="3">(BI4-BL4-BM4)/(BI4)</f>
        <v>1.6360555677061249E-7</v>
      </c>
      <c r="CY4" s="49">
        <f t="shared" si="0"/>
        <v>-1.1586581659344856E-4</v>
      </c>
      <c r="CZ4" s="49"/>
      <c r="DA4" s="34"/>
      <c r="DB4" s="34"/>
      <c r="DC4" s="25"/>
      <c r="DD4" s="25"/>
      <c r="DE4" s="25"/>
      <c r="DF4" s="25"/>
      <c r="DG4" s="25"/>
      <c r="DH4" s="25"/>
      <c r="DI4" s="25"/>
      <c r="DJ4" s="25"/>
      <c r="DK4" s="25"/>
    </row>
    <row r="5" spans="1:115" x14ac:dyDescent="0.25">
      <c r="A5" s="27" t="s">
        <v>3</v>
      </c>
      <c r="B5" s="25">
        <v>10.685496919999901</v>
      </c>
      <c r="C5" s="25">
        <v>53.093343900000001</v>
      </c>
      <c r="D5" s="25">
        <v>4.5195955999999997</v>
      </c>
      <c r="E5" s="25">
        <v>4.5195991299999996</v>
      </c>
      <c r="F5" s="25">
        <v>53.093443499999999</v>
      </c>
      <c r="G5" s="25">
        <v>53.093114399999997</v>
      </c>
      <c r="H5" s="25">
        <v>12.95522783</v>
      </c>
      <c r="I5" s="87">
        <v>0.27574397649999999</v>
      </c>
      <c r="J5" s="25">
        <v>102.04282222699899</v>
      </c>
      <c r="K5" s="25">
        <v>102.042724334</v>
      </c>
      <c r="L5" s="25">
        <v>1243.4453000000001</v>
      </c>
      <c r="M5" s="25">
        <v>11.896003774</v>
      </c>
      <c r="N5" s="25">
        <v>11.896294902999999</v>
      </c>
      <c r="O5" s="25">
        <v>865.49703729999999</v>
      </c>
      <c r="P5" s="25">
        <v>865.52402899999902</v>
      </c>
      <c r="Q5" s="25">
        <v>118839.43158</v>
      </c>
      <c r="R5" s="25">
        <v>22483341.289999999</v>
      </c>
      <c r="S5" s="25">
        <v>118886.97848000001</v>
      </c>
      <c r="T5" s="25">
        <v>130.18278129999999</v>
      </c>
      <c r="U5" s="25">
        <v>325.90178994000001</v>
      </c>
      <c r="V5" s="25">
        <v>110.319991101</v>
      </c>
      <c r="W5" s="25">
        <v>612.93901055000003</v>
      </c>
      <c r="X5" s="25">
        <v>69.951481099999995</v>
      </c>
      <c r="Y5" s="25">
        <v>103.57770158</v>
      </c>
      <c r="Z5" s="25">
        <v>612.939772239999</v>
      </c>
      <c r="AA5" s="25">
        <v>1897.68274</v>
      </c>
      <c r="AB5" s="25">
        <v>1913.1142620000001</v>
      </c>
      <c r="AC5" s="25">
        <v>44.756764799999999</v>
      </c>
      <c r="AD5" s="25">
        <v>44.7568299</v>
      </c>
      <c r="AE5" s="25">
        <v>44.756132800000003</v>
      </c>
      <c r="AF5" s="25">
        <v>170.17487975999899</v>
      </c>
      <c r="AG5" s="25">
        <v>136.20762250000001</v>
      </c>
      <c r="AH5" s="25">
        <v>135.0978308</v>
      </c>
      <c r="AI5" s="25">
        <v>178.02365782999999</v>
      </c>
      <c r="AJ5" s="25">
        <v>3.2691016799999999</v>
      </c>
      <c r="AK5" s="87">
        <v>30.04799804</v>
      </c>
      <c r="AL5" s="25">
        <v>4.0574790099999998</v>
      </c>
      <c r="AM5" s="25">
        <v>12.193659449999901</v>
      </c>
      <c r="AN5" s="25">
        <v>0</v>
      </c>
      <c r="AO5" s="25">
        <v>206.49931799999999</v>
      </c>
      <c r="AP5" s="25">
        <v>5.3908156739999997</v>
      </c>
      <c r="AQ5" s="25">
        <v>5.3908211899999996</v>
      </c>
      <c r="AR5" s="25">
        <v>1225.9085769999999</v>
      </c>
      <c r="AS5" s="25">
        <v>1225.8969826</v>
      </c>
      <c r="AT5" s="25">
        <v>11102.83762</v>
      </c>
      <c r="AU5" s="25">
        <v>5786.9071999999996</v>
      </c>
      <c r="AV5" s="25">
        <v>5734.0870699999996</v>
      </c>
      <c r="AW5" s="25">
        <v>4548.8102220000001</v>
      </c>
      <c r="AX5" s="25">
        <v>17025.26082</v>
      </c>
      <c r="AY5" s="25">
        <v>11018.0446999999</v>
      </c>
      <c r="AZ5" s="25">
        <v>184.66637399999999</v>
      </c>
      <c r="BA5" s="25">
        <v>0.50495230116000001</v>
      </c>
      <c r="BB5" s="25">
        <v>3263.959218</v>
      </c>
      <c r="BC5" s="25">
        <v>3.1122475399999998</v>
      </c>
      <c r="BD5" s="25">
        <v>1.049168552</v>
      </c>
      <c r="BE5" s="25">
        <v>228.77001540000001</v>
      </c>
      <c r="BF5" s="25">
        <v>19.731475226999901</v>
      </c>
      <c r="BG5" s="25">
        <v>1.8357464999999999</v>
      </c>
      <c r="BH5" s="25">
        <v>0.15057379870000001</v>
      </c>
      <c r="BI5" s="87">
        <v>2150.6667314000001</v>
      </c>
      <c r="BJ5" s="25">
        <v>155.43027000000001</v>
      </c>
      <c r="BK5" s="25">
        <v>78.434780000000003</v>
      </c>
      <c r="BL5" s="25">
        <v>580.78299770000001</v>
      </c>
      <c r="BM5" s="25">
        <v>1569.8860004799999</v>
      </c>
      <c r="BN5" s="25">
        <v>17.369013851999998</v>
      </c>
      <c r="BO5" s="25">
        <v>0.23154617999999999</v>
      </c>
      <c r="BP5" s="25">
        <v>79.594593160000002</v>
      </c>
      <c r="BQ5" s="25">
        <v>0.63961338599999995</v>
      </c>
      <c r="BR5" s="25">
        <v>36.476619659999997</v>
      </c>
      <c r="BS5" s="25">
        <v>1.96303963399999</v>
      </c>
      <c r="BT5" s="25">
        <v>0.84833083399999998</v>
      </c>
      <c r="BU5" s="25">
        <v>128.7701079</v>
      </c>
      <c r="BV5" s="25">
        <v>2.9240515199999999</v>
      </c>
      <c r="BW5" s="25">
        <v>35.519098900000003</v>
      </c>
      <c r="BX5" s="25">
        <v>14.1735493536</v>
      </c>
      <c r="BY5" s="25">
        <v>44.996501199999997</v>
      </c>
      <c r="BZ5" s="25">
        <v>0.62054899375999995</v>
      </c>
      <c r="CA5" s="25">
        <v>607.83105</v>
      </c>
      <c r="CB5" s="25">
        <v>119.6346704</v>
      </c>
      <c r="CC5" s="25">
        <v>119.6347811</v>
      </c>
      <c r="CD5" s="87">
        <v>1924.6701969999999</v>
      </c>
      <c r="CE5" s="25">
        <v>1.7353844839999999</v>
      </c>
      <c r="CF5" s="25">
        <v>9.8531647400000005E-2</v>
      </c>
      <c r="CG5" s="25">
        <v>522.90049999999997</v>
      </c>
      <c r="CH5" s="25">
        <v>7802.780573</v>
      </c>
      <c r="CI5" s="25">
        <v>878.57796819999999</v>
      </c>
      <c r="CJ5" s="25">
        <v>727.25933042999998</v>
      </c>
      <c r="CK5" s="25">
        <v>160.76715583999999</v>
      </c>
      <c r="CL5" s="25">
        <v>0</v>
      </c>
      <c r="CM5" s="25">
        <v>138.27868316000001</v>
      </c>
      <c r="CN5" s="25">
        <v>6843.7420939999902</v>
      </c>
      <c r="CO5" s="25">
        <v>924.89281700000004</v>
      </c>
      <c r="CP5" s="25">
        <v>406.07159189999902</v>
      </c>
      <c r="CQ5" s="25"/>
      <c r="CR5" s="25"/>
      <c r="CS5" s="25"/>
      <c r="CT5" s="25"/>
      <c r="CU5" s="25"/>
      <c r="CV5" s="34">
        <f t="shared" si="1"/>
        <v>8.0003251603636815E-3</v>
      </c>
      <c r="CW5" s="49">
        <f t="shared" si="2"/>
        <v>-4.0623313047055557E-5</v>
      </c>
      <c r="CX5" s="49">
        <f t="shared" si="3"/>
        <v>-1.0539894288615773E-6</v>
      </c>
      <c r="CY5" s="49">
        <f t="shared" si="0"/>
        <v>-9.4089827760652258E-5</v>
      </c>
      <c r="CZ5" s="49"/>
      <c r="DA5" s="34"/>
      <c r="DB5" s="34"/>
      <c r="DC5" s="25"/>
      <c r="DD5" s="25"/>
      <c r="DE5" s="25"/>
      <c r="DF5" s="25"/>
      <c r="DG5" s="25"/>
      <c r="DH5" s="25"/>
      <c r="DI5" s="25"/>
      <c r="DJ5" s="25"/>
      <c r="DK5" s="25"/>
    </row>
    <row r="6" spans="1:115" x14ac:dyDescent="0.25">
      <c r="A6" s="27" t="s">
        <v>4</v>
      </c>
      <c r="B6" s="25">
        <v>51.346984199999902</v>
      </c>
      <c r="C6" s="25">
        <v>232.89720399999999</v>
      </c>
      <c r="D6" s="25">
        <v>19.303667399999998</v>
      </c>
      <c r="E6" s="25">
        <v>19.303682299999998</v>
      </c>
      <c r="F6" s="25">
        <v>232.89687900000001</v>
      </c>
      <c r="G6" s="25">
        <v>232.89560299999999</v>
      </c>
      <c r="H6" s="25">
        <v>60.191918999999999</v>
      </c>
      <c r="I6" s="87">
        <v>1.0180250799999999</v>
      </c>
      <c r="J6" s="25">
        <v>662.76980404999995</v>
      </c>
      <c r="K6" s="25">
        <v>662.77065759999903</v>
      </c>
      <c r="L6" s="25">
        <v>15054.549000000001</v>
      </c>
      <c r="M6" s="25">
        <v>31.149283099999899</v>
      </c>
      <c r="N6" s="25">
        <v>31.150036574999898</v>
      </c>
      <c r="O6" s="25">
        <v>4573.2677050000002</v>
      </c>
      <c r="P6" s="25">
        <v>4573.4103999999998</v>
      </c>
      <c r="Q6" s="25">
        <v>352761.65289999999</v>
      </c>
      <c r="R6" s="25">
        <v>166986490.69999999</v>
      </c>
      <c r="S6" s="25">
        <v>352902.83299999998</v>
      </c>
      <c r="T6" s="25">
        <v>713.22001499999999</v>
      </c>
      <c r="U6" s="25">
        <v>1717.4595828900001</v>
      </c>
      <c r="V6" s="25">
        <v>545.97959228000002</v>
      </c>
      <c r="W6" s="25">
        <v>4037.0219171999902</v>
      </c>
      <c r="X6" s="25">
        <v>422.86060199999997</v>
      </c>
      <c r="Y6" s="25">
        <v>681.60718770000005</v>
      </c>
      <c r="Z6" s="25">
        <v>4037.0228773999902</v>
      </c>
      <c r="AA6" s="25">
        <v>15165.4863</v>
      </c>
      <c r="AB6" s="25">
        <v>10846.215560000001</v>
      </c>
      <c r="AC6" s="25">
        <v>265.05197800000002</v>
      </c>
      <c r="AD6" s="25">
        <v>265.05209400000001</v>
      </c>
      <c r="AE6" s="25">
        <v>265.04818599999999</v>
      </c>
      <c r="AF6" s="25">
        <v>1131.4843573000001</v>
      </c>
      <c r="AG6" s="25">
        <v>742.07323499999995</v>
      </c>
      <c r="AH6" s="25">
        <v>698.875452</v>
      </c>
      <c r="AI6" s="25">
        <v>992.92747799999995</v>
      </c>
      <c r="AJ6" s="25">
        <v>16.295943066</v>
      </c>
      <c r="AK6" s="87">
        <v>128.68884120000001</v>
      </c>
      <c r="AL6" s="25">
        <v>15.7121139</v>
      </c>
      <c r="AM6" s="25">
        <v>64.434908469999996</v>
      </c>
      <c r="AN6" s="25">
        <v>0</v>
      </c>
      <c r="AO6" s="25">
        <v>2158.601694</v>
      </c>
      <c r="AP6" s="25">
        <v>31.916386539999898</v>
      </c>
      <c r="AQ6" s="25">
        <v>31.916274900000001</v>
      </c>
      <c r="AR6" s="25">
        <v>10955.27442</v>
      </c>
      <c r="AS6" s="25">
        <v>10955.180189999999</v>
      </c>
      <c r="AT6" s="25">
        <v>63084.525999999998</v>
      </c>
      <c r="AU6" s="25">
        <v>28932.525000000001</v>
      </c>
      <c r="AV6" s="25">
        <v>27214.003699999899</v>
      </c>
      <c r="AW6" s="25">
        <v>27670.730159999999</v>
      </c>
      <c r="AX6" s="25">
        <v>92755.409999999902</v>
      </c>
      <c r="AY6" s="25">
        <v>59446.537899999901</v>
      </c>
      <c r="AZ6" s="25">
        <v>963.86554699999897</v>
      </c>
      <c r="BA6" s="25">
        <v>9.5333502916999997</v>
      </c>
      <c r="BB6" s="25">
        <v>21002.500359999998</v>
      </c>
      <c r="BC6" s="25">
        <v>64.009580572999994</v>
      </c>
      <c r="BD6" s="25">
        <v>29.195753463799999</v>
      </c>
      <c r="BE6" s="25">
        <v>1333.31163745</v>
      </c>
      <c r="BF6" s="25">
        <v>666.94556896999995</v>
      </c>
      <c r="BG6" s="25">
        <v>64.823524000000006</v>
      </c>
      <c r="BH6" s="25">
        <v>2.3554619967999999</v>
      </c>
      <c r="BI6" s="87">
        <v>21934.233165199999</v>
      </c>
      <c r="BJ6" s="25">
        <v>5652.68</v>
      </c>
      <c r="BK6" s="25">
        <v>2594.1992</v>
      </c>
      <c r="BL6" s="25">
        <v>9267.1148133999995</v>
      </c>
      <c r="BM6" s="25">
        <v>12667.15892261</v>
      </c>
      <c r="BN6" s="25">
        <v>626.14492344249902</v>
      </c>
      <c r="BO6" s="25">
        <v>6.678369</v>
      </c>
      <c r="BP6" s="25">
        <v>2718.6932033619901</v>
      </c>
      <c r="BQ6" s="25">
        <v>4.4423834912000002</v>
      </c>
      <c r="BR6" s="25">
        <v>770.58550071000002</v>
      </c>
      <c r="BS6" s="25">
        <v>6.8703214609999996</v>
      </c>
      <c r="BT6" s="25">
        <v>14.0526116204</v>
      </c>
      <c r="BU6" s="25">
        <v>2024.92606713999</v>
      </c>
      <c r="BV6" s="25">
        <v>13.394254800000001</v>
      </c>
      <c r="BW6" s="25">
        <v>192.20164800000001</v>
      </c>
      <c r="BX6" s="25">
        <v>501.78062616149998</v>
      </c>
      <c r="BY6" s="25">
        <v>401.65844547</v>
      </c>
      <c r="BZ6" s="25">
        <v>21.399308026429999</v>
      </c>
      <c r="CA6" s="25">
        <v>945.80970000000002</v>
      </c>
      <c r="CB6" s="25">
        <v>1221.8044957</v>
      </c>
      <c r="CC6" s="25">
        <v>1221.803097</v>
      </c>
      <c r="CD6" s="87">
        <v>12865.592825</v>
      </c>
      <c r="CE6" s="25">
        <v>11.02263374</v>
      </c>
      <c r="CF6" s="25">
        <v>0.36377266000000003</v>
      </c>
      <c r="CG6" s="25">
        <v>5797.5225</v>
      </c>
      <c r="CH6" s="25">
        <v>47907.212999999902</v>
      </c>
      <c r="CI6" s="25">
        <v>5788.4279539999998</v>
      </c>
      <c r="CJ6" s="25">
        <v>4912.9469729999901</v>
      </c>
      <c r="CK6" s="25">
        <v>1088.0745076999999</v>
      </c>
      <c r="CL6" s="25">
        <v>0</v>
      </c>
      <c r="CM6" s="25">
        <v>542.42750009999895</v>
      </c>
      <c r="CN6" s="25">
        <v>42749.59059</v>
      </c>
      <c r="CO6" s="25">
        <v>5939.8004600000004</v>
      </c>
      <c r="CP6" s="25">
        <v>2593.1278219999999</v>
      </c>
      <c r="CQ6" s="25"/>
      <c r="CR6" s="25"/>
      <c r="CS6" s="25"/>
      <c r="CT6" s="25"/>
      <c r="CU6" s="25"/>
      <c r="CV6" s="34">
        <f t="shared" si="1"/>
        <v>8.0003229461225039E-3</v>
      </c>
      <c r="CW6" s="49">
        <f t="shared" si="2"/>
        <v>-4.0043324697732774E-5</v>
      </c>
      <c r="CX6" s="49">
        <f t="shared" si="3"/>
        <v>-1.8496570951481024E-6</v>
      </c>
      <c r="CY6" s="49">
        <f t="shared" si="0"/>
        <v>-3.1490192598897841E-5</v>
      </c>
      <c r="CZ6" s="49"/>
      <c r="DA6" s="34"/>
      <c r="DB6" s="34"/>
      <c r="DC6" s="25"/>
      <c r="DD6" s="25"/>
      <c r="DE6" s="25"/>
      <c r="DF6" s="25"/>
      <c r="DG6" s="25"/>
      <c r="DH6" s="25"/>
      <c r="DI6" s="25"/>
      <c r="DJ6" s="25"/>
      <c r="DK6" s="25"/>
    </row>
    <row r="7" spans="1:115" x14ac:dyDescent="0.25">
      <c r="A7" s="27" t="s">
        <v>5</v>
      </c>
      <c r="B7" s="25">
        <v>23.971307009999901</v>
      </c>
      <c r="C7" s="25">
        <v>104.3023805</v>
      </c>
      <c r="D7" s="25">
        <v>8.1669509500000004</v>
      </c>
      <c r="E7" s="25">
        <v>8.1669325399999995</v>
      </c>
      <c r="F7" s="25">
        <v>104.30252277</v>
      </c>
      <c r="G7" s="25">
        <v>104.3019032</v>
      </c>
      <c r="H7" s="25">
        <v>20.29250476</v>
      </c>
      <c r="I7" s="87">
        <v>0.307801294</v>
      </c>
      <c r="J7" s="25">
        <v>267.70877407</v>
      </c>
      <c r="K7" s="25">
        <v>267.708886527</v>
      </c>
      <c r="L7" s="25">
        <v>2022.4866</v>
      </c>
      <c r="M7" s="25">
        <v>33.267932782000003</v>
      </c>
      <c r="N7" s="25">
        <v>33.268610654</v>
      </c>
      <c r="O7" s="25">
        <v>1096.6799034999999</v>
      </c>
      <c r="P7" s="25">
        <v>1096.7142205999901</v>
      </c>
      <c r="Q7" s="25">
        <v>166964.18874000001</v>
      </c>
      <c r="R7" s="25">
        <v>27513982.813000001</v>
      </c>
      <c r="S7" s="25">
        <v>167030.9761</v>
      </c>
      <c r="T7" s="25">
        <v>178.5861683</v>
      </c>
      <c r="U7" s="25">
        <v>700.746215377</v>
      </c>
      <c r="V7" s="25">
        <v>215.23791164599999</v>
      </c>
      <c r="W7" s="25">
        <v>1150.55102407</v>
      </c>
      <c r="X7" s="25">
        <v>135.9409335</v>
      </c>
      <c r="Y7" s="25">
        <v>206.27593798000001</v>
      </c>
      <c r="Z7" s="25">
        <v>1150.5516050199999</v>
      </c>
      <c r="AA7" s="25">
        <v>3674.7677999999901</v>
      </c>
      <c r="AB7" s="25">
        <v>4086.3327490000001</v>
      </c>
      <c r="AC7" s="25">
        <v>80.212328759999906</v>
      </c>
      <c r="AD7" s="25">
        <v>80.212383200000005</v>
      </c>
      <c r="AE7" s="25">
        <v>80.211196560000005</v>
      </c>
      <c r="AF7" s="25">
        <v>339.40036251200002</v>
      </c>
      <c r="AG7" s="25">
        <v>117.63637439999999</v>
      </c>
      <c r="AH7" s="25">
        <v>108.09803239999999</v>
      </c>
      <c r="AI7" s="25">
        <v>326.48046540000001</v>
      </c>
      <c r="AJ7" s="25">
        <v>7.0581580689999903</v>
      </c>
      <c r="AK7" s="87">
        <v>45.705401960000003</v>
      </c>
      <c r="AL7" s="25">
        <v>4.7612303499999999</v>
      </c>
      <c r="AM7" s="25">
        <v>30.943025144</v>
      </c>
      <c r="AN7" s="25">
        <v>0</v>
      </c>
      <c r="AO7" s="25">
        <v>364.00376599999998</v>
      </c>
      <c r="AP7" s="25">
        <v>12.562331459999999</v>
      </c>
      <c r="AQ7" s="25">
        <v>12.562377445999999</v>
      </c>
      <c r="AR7" s="25">
        <v>1761.3868070000001</v>
      </c>
      <c r="AS7" s="25">
        <v>1761.376894</v>
      </c>
      <c r="AT7" s="25">
        <v>10606.195879999999</v>
      </c>
      <c r="AU7" s="25">
        <v>3980.7148199999901</v>
      </c>
      <c r="AV7" s="25">
        <v>3632.5389599999999</v>
      </c>
      <c r="AW7" s="25">
        <v>8519.8728489999994</v>
      </c>
      <c r="AX7" s="25">
        <v>14703.954249999901</v>
      </c>
      <c r="AY7" s="25">
        <v>9771.6086599999999</v>
      </c>
      <c r="AZ7" s="25">
        <v>364.6859455</v>
      </c>
      <c r="BA7" s="25">
        <v>0.70776498210000005</v>
      </c>
      <c r="BB7" s="25">
        <v>6081.2816074999901</v>
      </c>
      <c r="BC7" s="25">
        <v>4.7459007450000001</v>
      </c>
      <c r="BD7" s="25">
        <v>1.4855429790000001</v>
      </c>
      <c r="BE7" s="25">
        <v>335.67041399999999</v>
      </c>
      <c r="BF7" s="25">
        <v>31.628924420999901</v>
      </c>
      <c r="BG7" s="25">
        <v>2.8400099999999999</v>
      </c>
      <c r="BH7" s="25">
        <v>0.19311699909999999</v>
      </c>
      <c r="BI7" s="87">
        <v>3296.7613855999998</v>
      </c>
      <c r="BJ7" s="25">
        <v>252.80957000000001</v>
      </c>
      <c r="BK7" s="25">
        <v>108.14098</v>
      </c>
      <c r="BL7" s="25">
        <v>856.18172129999903</v>
      </c>
      <c r="BM7" s="25">
        <v>2440.57974517</v>
      </c>
      <c r="BN7" s="25">
        <v>28.163562814999899</v>
      </c>
      <c r="BO7" s="25">
        <v>0.37501790000000002</v>
      </c>
      <c r="BP7" s="25">
        <v>128.05684654699999</v>
      </c>
      <c r="BQ7" s="25">
        <v>0.49787103399999899</v>
      </c>
      <c r="BR7" s="25">
        <v>55.52219607</v>
      </c>
      <c r="BS7" s="25">
        <v>3.0206770669999998</v>
      </c>
      <c r="BT7" s="25">
        <v>1.365093965</v>
      </c>
      <c r="BU7" s="25">
        <v>199.57147239999901</v>
      </c>
      <c r="BV7" s="25">
        <v>5.1688472499999998</v>
      </c>
      <c r="BW7" s="25">
        <v>57.161163199999997</v>
      </c>
      <c r="BX7" s="25">
        <v>22.881167231499902</v>
      </c>
      <c r="BY7" s="25">
        <v>38.556601999999998</v>
      </c>
      <c r="BZ7" s="25">
        <v>0.98814417497999996</v>
      </c>
      <c r="CA7" s="25">
        <v>580.18550000000005</v>
      </c>
      <c r="CB7" s="25">
        <v>163.825884629999</v>
      </c>
      <c r="CC7" s="25">
        <v>163.82579783999901</v>
      </c>
      <c r="CD7" s="87">
        <v>3614.4814144000002</v>
      </c>
      <c r="CE7" s="25">
        <v>4.3218933175999998</v>
      </c>
      <c r="CF7" s="25">
        <v>0.10998711929999901</v>
      </c>
      <c r="CG7" s="25">
        <v>720.94039999999995</v>
      </c>
      <c r="CH7" s="25">
        <v>14314.006171000001</v>
      </c>
      <c r="CI7" s="25">
        <v>1700.03737289999</v>
      </c>
      <c r="CJ7" s="25">
        <v>1404.3598849800001</v>
      </c>
      <c r="CK7" s="25">
        <v>304.95914267000001</v>
      </c>
      <c r="CL7" s="25">
        <v>0</v>
      </c>
      <c r="CM7" s="25">
        <v>176.85594013999901</v>
      </c>
      <c r="CN7" s="25">
        <v>13005.890014000001</v>
      </c>
      <c r="CO7" s="25">
        <v>1809.1905062000001</v>
      </c>
      <c r="CP7" s="25">
        <v>785.02920610000001</v>
      </c>
      <c r="CQ7" s="25"/>
      <c r="CR7" s="25"/>
      <c r="CS7" s="25"/>
      <c r="CT7" s="25"/>
      <c r="CU7" s="25"/>
      <c r="CV7" s="34">
        <f t="shared" si="1"/>
        <v>8.0003223894688589E-3</v>
      </c>
      <c r="CW7" s="49">
        <f t="shared" si="2"/>
        <v>-4.0317345253432377E-5</v>
      </c>
      <c r="CX7" s="49">
        <f t="shared" si="3"/>
        <v>-2.4530134207120492E-8</v>
      </c>
      <c r="CY7" s="49">
        <f t="shared" si="0"/>
        <v>-1.0348741216421475E-4</v>
      </c>
      <c r="CZ7" s="49"/>
      <c r="DA7" s="34"/>
      <c r="DB7" s="34"/>
      <c r="DC7" s="25"/>
      <c r="DD7" s="25"/>
      <c r="DE7" s="25"/>
      <c r="DF7" s="25"/>
      <c r="DG7" s="25"/>
      <c r="DH7" s="25"/>
      <c r="DI7" s="25"/>
      <c r="DJ7" s="25"/>
      <c r="DK7" s="25"/>
    </row>
    <row r="8" spans="1:115" x14ac:dyDescent="0.25">
      <c r="A8" s="27" t="s">
        <v>6</v>
      </c>
      <c r="B8" s="25">
        <v>9.7814704900000002</v>
      </c>
      <c r="C8" s="25">
        <v>43.240331439999999</v>
      </c>
      <c r="D8" s="25">
        <v>2.67139968299999</v>
      </c>
      <c r="E8" s="25">
        <v>2.6714009390000002</v>
      </c>
      <c r="F8" s="25">
        <v>43.240297689999998</v>
      </c>
      <c r="G8" s="25">
        <v>43.240059599999903</v>
      </c>
      <c r="H8" s="25">
        <v>6.0182174599999998</v>
      </c>
      <c r="I8" s="87">
        <v>3.8838157499999998E-2</v>
      </c>
      <c r="J8" s="25">
        <v>100.893696077999</v>
      </c>
      <c r="K8" s="25">
        <v>100.89434296</v>
      </c>
      <c r="L8" s="25">
        <v>872.11315999999999</v>
      </c>
      <c r="M8" s="25">
        <v>16.806389075799999</v>
      </c>
      <c r="N8" s="25">
        <v>16.806793604699902</v>
      </c>
      <c r="O8" s="25">
        <v>449.36382529999997</v>
      </c>
      <c r="P8" s="25">
        <v>449.37771550000002</v>
      </c>
      <c r="Q8" s="25">
        <v>64619.081144000003</v>
      </c>
      <c r="R8" s="25">
        <v>11938596.157</v>
      </c>
      <c r="S8" s="25">
        <v>64644.915455000002</v>
      </c>
      <c r="T8" s="25">
        <v>88.983742100000001</v>
      </c>
      <c r="U8" s="25">
        <v>270.62219993299999</v>
      </c>
      <c r="V8" s="25">
        <v>86.567348674000002</v>
      </c>
      <c r="W8" s="25">
        <v>454.69834209999999</v>
      </c>
      <c r="X8" s="25">
        <v>50.995441759999999</v>
      </c>
      <c r="Y8" s="25">
        <v>79.326935207999995</v>
      </c>
      <c r="Z8" s="25">
        <v>454.69619957999998</v>
      </c>
      <c r="AA8" s="25">
        <v>1412.3013799999901</v>
      </c>
      <c r="AB8" s="25">
        <v>1631.009624</v>
      </c>
      <c r="AC8" s="25">
        <v>25.78395862</v>
      </c>
      <c r="AD8" s="25">
        <v>25.783921309999901</v>
      </c>
      <c r="AE8" s="25">
        <v>25.783579939999999</v>
      </c>
      <c r="AF8" s="25">
        <v>134.7078995</v>
      </c>
      <c r="AG8" s="25">
        <v>32.6732996</v>
      </c>
      <c r="AH8" s="25">
        <v>31.09671123</v>
      </c>
      <c r="AI8" s="25">
        <v>126.95345392</v>
      </c>
      <c r="AJ8" s="25">
        <v>2.7963400997000001</v>
      </c>
      <c r="AK8" s="87">
        <v>16.868662853</v>
      </c>
      <c r="AL8" s="25">
        <v>0.76026674599999999</v>
      </c>
      <c r="AM8" s="25">
        <v>12.903525085</v>
      </c>
      <c r="AN8" s="25">
        <v>0</v>
      </c>
      <c r="AO8" s="25">
        <v>185.83393999999899</v>
      </c>
      <c r="AP8" s="25">
        <v>4.5001951655000001</v>
      </c>
      <c r="AQ8" s="25">
        <v>4.5002083260000001</v>
      </c>
      <c r="AR8" s="25">
        <v>831.73453510000002</v>
      </c>
      <c r="AS8" s="25">
        <v>831.7258544</v>
      </c>
      <c r="AT8" s="25">
        <v>2976.5875799999999</v>
      </c>
      <c r="AU8" s="25">
        <v>1074.9009269999999</v>
      </c>
      <c r="AV8" s="25">
        <v>1015.408337</v>
      </c>
      <c r="AW8" s="25">
        <v>3222.2604839999999</v>
      </c>
      <c r="AX8" s="25">
        <v>4083.9955300000001</v>
      </c>
      <c r="AY8" s="25">
        <v>2840.5879880000002</v>
      </c>
      <c r="AZ8" s="25">
        <v>140.83421791999999</v>
      </c>
      <c r="BA8" s="25">
        <v>0.26254703579999999</v>
      </c>
      <c r="BB8" s="25">
        <v>2292.8234269999998</v>
      </c>
      <c r="BC8" s="25">
        <v>1.8021341943</v>
      </c>
      <c r="BD8" s="25">
        <v>0.60418257639999995</v>
      </c>
      <c r="BE8" s="25">
        <v>112.62412419</v>
      </c>
      <c r="BF8" s="25">
        <v>13.464071983</v>
      </c>
      <c r="BG8" s="25">
        <v>1.2465577000000001</v>
      </c>
      <c r="BH8" s="25">
        <v>6.8445259339999995E-2</v>
      </c>
      <c r="BI8" s="87">
        <v>1383.16982054</v>
      </c>
      <c r="BJ8" s="25">
        <v>109.00987000000001</v>
      </c>
      <c r="BK8" s="25">
        <v>49.552480000000003</v>
      </c>
      <c r="BL8" s="25">
        <v>319.41026484999998</v>
      </c>
      <c r="BM8" s="25">
        <v>1063.76589059</v>
      </c>
      <c r="BN8" s="25">
        <v>12.124423161299999</v>
      </c>
      <c r="BO8" s="25">
        <v>0.16815004</v>
      </c>
      <c r="BP8" s="25">
        <v>54.630628633999898</v>
      </c>
      <c r="BQ8" s="25">
        <v>0.14070367980000001</v>
      </c>
      <c r="BR8" s="25">
        <v>22.213634905999999</v>
      </c>
      <c r="BS8" s="25">
        <v>1.006609726</v>
      </c>
      <c r="BT8" s="25">
        <v>0.492486863699999</v>
      </c>
      <c r="BU8" s="25">
        <v>76.039620139999997</v>
      </c>
      <c r="BV8" s="25">
        <v>1.7093126379999899</v>
      </c>
      <c r="BW8" s="25">
        <v>20.031019179999898</v>
      </c>
      <c r="BX8" s="25">
        <v>9.7641319819000003</v>
      </c>
      <c r="BY8" s="25">
        <v>12.38230184</v>
      </c>
      <c r="BZ8" s="25">
        <v>0.42119293512</v>
      </c>
      <c r="CA8" s="25">
        <v>89.96602</v>
      </c>
      <c r="CB8" s="25">
        <v>74.592182726000004</v>
      </c>
      <c r="CC8" s="25">
        <v>74.592311580000001</v>
      </c>
      <c r="CD8" s="87">
        <v>1363.5257316</v>
      </c>
      <c r="CE8" s="25">
        <v>1.7279418787999901</v>
      </c>
      <c r="CF8" s="25">
        <v>1.3878219359999999E-2</v>
      </c>
      <c r="CG8" s="25">
        <v>330.35226</v>
      </c>
      <c r="CH8" s="25">
        <v>5485.3383599999997</v>
      </c>
      <c r="CI8" s="25">
        <v>647.45626370000002</v>
      </c>
      <c r="CJ8" s="25">
        <v>533.63770817399995</v>
      </c>
      <c r="CK8" s="25">
        <v>114.673870524999</v>
      </c>
      <c r="CL8" s="25">
        <v>0</v>
      </c>
      <c r="CM8" s="25">
        <v>57.180591411999998</v>
      </c>
      <c r="CN8" s="25">
        <v>4947.4948363000003</v>
      </c>
      <c r="CO8" s="25">
        <v>701.38075544000003</v>
      </c>
      <c r="CP8" s="25">
        <v>301.87511942999998</v>
      </c>
      <c r="CQ8" s="25"/>
      <c r="CR8" s="25"/>
      <c r="CS8" s="25"/>
      <c r="CT8" s="25"/>
      <c r="CU8" s="25"/>
      <c r="CV8" s="34">
        <f t="shared" si="1"/>
        <v>8.000326973913216E-3</v>
      </c>
      <c r="CW8" s="49">
        <f t="shared" si="2"/>
        <v>-4.071419735361931E-5</v>
      </c>
      <c r="CX8" s="49">
        <f t="shared" si="3"/>
        <v>-4.5799871468298703E-6</v>
      </c>
      <c r="CY8" s="49">
        <f t="shared" si="0"/>
        <v>-1.4301981397304875E-4</v>
      </c>
      <c r="CZ8" s="49"/>
      <c r="DA8" s="34"/>
      <c r="DB8" s="34"/>
      <c r="DC8" s="25"/>
      <c r="DD8" s="25"/>
      <c r="DE8" s="25"/>
      <c r="DF8" s="25"/>
      <c r="DG8" s="25"/>
      <c r="DH8" s="25"/>
      <c r="DI8" s="25"/>
      <c r="DJ8" s="25"/>
      <c r="DK8" s="25"/>
    </row>
    <row r="9" spans="1:115" x14ac:dyDescent="0.25">
      <c r="A9" s="27" t="s">
        <v>7</v>
      </c>
      <c r="B9" s="25">
        <v>2.7550719252000002</v>
      </c>
      <c r="C9" s="25">
        <v>12.587650419999999</v>
      </c>
      <c r="D9" s="25">
        <v>0.84303904929999995</v>
      </c>
      <c r="E9" s="25">
        <v>0.84304098039999997</v>
      </c>
      <c r="F9" s="25">
        <v>12.5877031029999</v>
      </c>
      <c r="G9" s="25">
        <v>12.587627804</v>
      </c>
      <c r="H9" s="25">
        <v>2.1581449534999999</v>
      </c>
      <c r="I9" s="87">
        <v>2.7228634089999999E-2</v>
      </c>
      <c r="J9" s="25">
        <v>28.378782532099901</v>
      </c>
      <c r="K9" s="25">
        <v>28.378425220799901</v>
      </c>
      <c r="L9" s="25">
        <v>291.84140000000002</v>
      </c>
      <c r="M9" s="25">
        <v>4.2612764411999997</v>
      </c>
      <c r="N9" s="25">
        <v>4.2613112686000001</v>
      </c>
      <c r="O9" s="25">
        <v>140.11714133000001</v>
      </c>
      <c r="P9" s="25">
        <v>140.12151975</v>
      </c>
      <c r="Q9" s="25">
        <v>23379.164988</v>
      </c>
      <c r="R9" s="25">
        <v>5128830.9677999998</v>
      </c>
      <c r="S9" s="25">
        <v>23388.528396000002</v>
      </c>
      <c r="T9" s="25">
        <v>31.114639799999999</v>
      </c>
      <c r="U9" s="25">
        <v>79.312060618399997</v>
      </c>
      <c r="V9" s="25">
        <v>25.3822022163999</v>
      </c>
      <c r="W9" s="25">
        <v>143.372898996</v>
      </c>
      <c r="X9" s="25">
        <v>15.97191524</v>
      </c>
      <c r="Y9" s="25">
        <v>24.244729956</v>
      </c>
      <c r="Z9" s="25">
        <v>143.37303040999899</v>
      </c>
      <c r="AA9" s="25">
        <v>441.12216000000001</v>
      </c>
      <c r="AB9" s="25">
        <v>478.567809799999</v>
      </c>
      <c r="AC9" s="25">
        <v>8.4554981100000006</v>
      </c>
      <c r="AD9" s="25">
        <v>8.4555266360000001</v>
      </c>
      <c r="AE9" s="25">
        <v>8.4553845729999999</v>
      </c>
      <c r="AF9" s="25">
        <v>41.429450169100001</v>
      </c>
      <c r="AG9" s="25">
        <v>21.395722653999901</v>
      </c>
      <c r="AH9" s="25">
        <v>20.59693901</v>
      </c>
      <c r="AI9" s="25">
        <v>39.807619961</v>
      </c>
      <c r="AJ9" s="25">
        <v>0.81733220763000003</v>
      </c>
      <c r="AK9" s="87">
        <v>5.573577878</v>
      </c>
      <c r="AL9" s="25">
        <v>0.44257858629999902</v>
      </c>
      <c r="AM9" s="25">
        <v>3.5275464329999902</v>
      </c>
      <c r="AN9" s="25">
        <v>0</v>
      </c>
      <c r="AO9" s="25">
        <v>59.676188500000002</v>
      </c>
      <c r="AP9" s="25">
        <v>1.2986201146</v>
      </c>
      <c r="AQ9" s="25">
        <v>1.2986253342</v>
      </c>
      <c r="AR9" s="25">
        <v>322.97863066000002</v>
      </c>
      <c r="AS9" s="25">
        <v>322.97474679999999</v>
      </c>
      <c r="AT9" s="25">
        <v>1772.9370939999999</v>
      </c>
      <c r="AU9" s="25">
        <v>880.13183319999996</v>
      </c>
      <c r="AV9" s="25">
        <v>844.9238335</v>
      </c>
      <c r="AW9" s="25">
        <v>1006.25411979999</v>
      </c>
      <c r="AX9" s="25">
        <v>2674.3593899999901</v>
      </c>
      <c r="AY9" s="25">
        <v>1709.1089380000001</v>
      </c>
      <c r="AZ9" s="25">
        <v>42.532913354999998</v>
      </c>
      <c r="BA9" s="25">
        <v>9.9615645459999999E-2</v>
      </c>
      <c r="BB9" s="25">
        <v>722.30373738000003</v>
      </c>
      <c r="BC9" s="25">
        <v>0.63337786519999995</v>
      </c>
      <c r="BD9" s="25">
        <v>0.22783324299999999</v>
      </c>
      <c r="BE9" s="25">
        <v>40.150388700000001</v>
      </c>
      <c r="BF9" s="25">
        <v>4.5534520010000001</v>
      </c>
      <c r="BG9" s="25">
        <v>0.43615409999999999</v>
      </c>
      <c r="BH9" s="25">
        <v>2.7363657069999998E-2</v>
      </c>
      <c r="BI9" s="87">
        <v>484.64346834000003</v>
      </c>
      <c r="BJ9" s="25">
        <v>36.480269999999997</v>
      </c>
      <c r="BK9" s="25">
        <v>19.114156999999999</v>
      </c>
      <c r="BL9" s="25">
        <v>114.23926053</v>
      </c>
      <c r="BM9" s="25">
        <v>370.40587691299999</v>
      </c>
      <c r="BN9" s="25">
        <v>4.0652780004599904</v>
      </c>
      <c r="BO9" s="25">
        <v>5.7907593E-2</v>
      </c>
      <c r="BP9" s="25">
        <v>18.449391942399998</v>
      </c>
      <c r="BQ9" s="25">
        <v>9.4178519899999993E-2</v>
      </c>
      <c r="BR9" s="25">
        <v>7.8696426619999897</v>
      </c>
      <c r="BS9" s="25">
        <v>0.35503354180000002</v>
      </c>
      <c r="BT9" s="25">
        <v>0.16282919099999901</v>
      </c>
      <c r="BU9" s="25">
        <v>26.432459454</v>
      </c>
      <c r="BV9" s="25">
        <v>0.54956637100000005</v>
      </c>
      <c r="BW9" s="25">
        <v>6.6358431939999996</v>
      </c>
      <c r="BX9" s="25">
        <v>3.28522103501999</v>
      </c>
      <c r="BY9" s="25">
        <v>7.2123205940000004</v>
      </c>
      <c r="BZ9" s="25">
        <v>0.14325956989499999</v>
      </c>
      <c r="CA9" s="25">
        <v>55.448500000000003</v>
      </c>
      <c r="CB9" s="25">
        <v>29.649330786</v>
      </c>
      <c r="CC9" s="25">
        <v>29.649418973</v>
      </c>
      <c r="CD9" s="87">
        <v>430.61297485</v>
      </c>
      <c r="CE9" s="25">
        <v>0.4820083261</v>
      </c>
      <c r="CF9" s="25">
        <v>9.7297120199999892E-3</v>
      </c>
      <c r="CG9" s="25">
        <v>127.42804</v>
      </c>
      <c r="CH9" s="25">
        <v>1705.44580319999</v>
      </c>
      <c r="CI9" s="25">
        <v>200.774195096</v>
      </c>
      <c r="CJ9" s="25">
        <v>166.1900532985</v>
      </c>
      <c r="CK9" s="25">
        <v>36.015348674199998</v>
      </c>
      <c r="CL9" s="25">
        <v>0</v>
      </c>
      <c r="CM9" s="25">
        <v>21.041685222000002</v>
      </c>
      <c r="CN9" s="25">
        <v>1540.8222362399999</v>
      </c>
      <c r="CO9" s="25">
        <v>215.08606281499999</v>
      </c>
      <c r="CP9" s="25">
        <v>93.222336279999993</v>
      </c>
      <c r="CQ9" s="25"/>
      <c r="CR9" s="25"/>
      <c r="CS9" s="25"/>
      <c r="CT9" s="25"/>
      <c r="CU9" s="25"/>
      <c r="CV9" s="34">
        <f t="shared" si="1"/>
        <v>8.000316911034153E-3</v>
      </c>
      <c r="CW9" s="49">
        <f t="shared" si="2"/>
        <v>-3.9358903819537663E-5</v>
      </c>
      <c r="CX9" s="49">
        <f t="shared" si="3"/>
        <v>-3.4439812130355545E-6</v>
      </c>
      <c r="CY9" s="49">
        <f t="shared" si="0"/>
        <v>-1.4396788922363196E-4</v>
      </c>
      <c r="CZ9" s="49"/>
      <c r="DA9" s="34"/>
      <c r="DB9" s="34"/>
      <c r="DC9" s="25"/>
      <c r="DD9" s="25"/>
      <c r="DE9" s="25"/>
      <c r="DF9" s="25"/>
      <c r="DG9" s="25"/>
      <c r="DH9" s="25"/>
      <c r="DI9" s="25"/>
      <c r="DJ9" s="25"/>
      <c r="DK9" s="25"/>
    </row>
    <row r="10" spans="1:115" x14ac:dyDescent="0.25">
      <c r="A10" s="27" t="s">
        <v>8</v>
      </c>
      <c r="B10" s="25">
        <v>0.99498443902</v>
      </c>
      <c r="C10" s="25">
        <v>5.2635962642000003</v>
      </c>
      <c r="D10" s="25">
        <v>0.27849232622999998</v>
      </c>
      <c r="E10" s="25">
        <v>0.27849111862999998</v>
      </c>
      <c r="F10" s="25">
        <v>5.2636216415000003</v>
      </c>
      <c r="G10" s="25">
        <v>5.2635923438000001</v>
      </c>
      <c r="H10" s="25">
        <v>0.67428041243000003</v>
      </c>
      <c r="I10" s="87">
        <v>4.079326076E-3</v>
      </c>
      <c r="J10" s="25">
        <v>11.576290257509999</v>
      </c>
      <c r="K10" s="25">
        <v>11.57610443407</v>
      </c>
      <c r="L10" s="25">
        <v>379.27472</v>
      </c>
      <c r="M10" s="25">
        <v>1.4597952127530001</v>
      </c>
      <c r="N10" s="25">
        <v>1.459870488193</v>
      </c>
      <c r="O10" s="25">
        <v>268.20606649500002</v>
      </c>
      <c r="P10" s="25">
        <v>268.214443794999</v>
      </c>
      <c r="Q10" s="25">
        <v>10244.4222267399</v>
      </c>
      <c r="R10" s="25">
        <v>2059066.2696499999</v>
      </c>
      <c r="S10" s="25">
        <v>10248.5185439999</v>
      </c>
      <c r="T10" s="25">
        <v>11.447791899999901</v>
      </c>
      <c r="U10" s="25">
        <v>29.367521701999902</v>
      </c>
      <c r="V10" s="25">
        <v>14.5045476368</v>
      </c>
      <c r="W10" s="25">
        <v>60.089605562599999</v>
      </c>
      <c r="X10" s="25">
        <v>6.1542706672999996</v>
      </c>
      <c r="Y10" s="25">
        <v>10.195639660659999</v>
      </c>
      <c r="Z10" s="25">
        <v>60.089518853999998</v>
      </c>
      <c r="AA10" s="25">
        <v>201.049511</v>
      </c>
      <c r="AB10" s="25">
        <v>189.03275669999999</v>
      </c>
      <c r="AC10" s="25">
        <v>4.5764449859000003</v>
      </c>
      <c r="AD10" s="25">
        <v>4.5764893680999998</v>
      </c>
      <c r="AE10" s="25">
        <v>4.5763767726999998</v>
      </c>
      <c r="AF10" s="25">
        <v>17.339265290478</v>
      </c>
      <c r="AG10" s="25">
        <v>5.2837255533</v>
      </c>
      <c r="AH10" s="25">
        <v>5.0742466284000001</v>
      </c>
      <c r="AI10" s="25">
        <v>15.7498413598</v>
      </c>
      <c r="AJ10" s="25">
        <v>0.30084801303999997</v>
      </c>
      <c r="AK10" s="87">
        <v>1.91261871766999</v>
      </c>
      <c r="AL10" s="25">
        <v>8.2692026749999994E-2</v>
      </c>
      <c r="AM10" s="25">
        <v>1.3564830836399999</v>
      </c>
      <c r="AN10" s="25">
        <v>0</v>
      </c>
      <c r="AO10" s="25">
        <v>28.96258358</v>
      </c>
      <c r="AP10" s="25">
        <v>0.51428457515000003</v>
      </c>
      <c r="AQ10" s="25">
        <v>0.5142859904</v>
      </c>
      <c r="AR10" s="25">
        <v>128.253588519</v>
      </c>
      <c r="AS10" s="25">
        <v>128.25283866000001</v>
      </c>
      <c r="AT10" s="25">
        <v>459.06143448</v>
      </c>
      <c r="AU10" s="25">
        <v>196.12014105</v>
      </c>
      <c r="AV10" s="25">
        <v>187.71791335999899</v>
      </c>
      <c r="AW10" s="25">
        <v>416.5364697</v>
      </c>
      <c r="AX10" s="25">
        <v>660.43988660000002</v>
      </c>
      <c r="AY10" s="25">
        <v>441.46795109999903</v>
      </c>
      <c r="AZ10" s="25">
        <v>16.0380316868</v>
      </c>
      <c r="BA10" s="25">
        <v>8.2501138294999998E-2</v>
      </c>
      <c r="BB10" s="25">
        <v>303.72891877799998</v>
      </c>
      <c r="BC10" s="25">
        <v>0.58375254097999996</v>
      </c>
      <c r="BD10" s="25">
        <v>0.15155151849699999</v>
      </c>
      <c r="BE10" s="25">
        <v>14.7803994362</v>
      </c>
      <c r="BF10" s="25">
        <v>5.6038596256369999</v>
      </c>
      <c r="BG10" s="25">
        <v>0.44994640000000002</v>
      </c>
      <c r="BH10" s="25">
        <v>1.7381823352E-2</v>
      </c>
      <c r="BI10" s="87">
        <v>463.266238569</v>
      </c>
      <c r="BJ10" s="25">
        <v>47.409885000000003</v>
      </c>
      <c r="BK10" s="25">
        <v>9.2701235000000004</v>
      </c>
      <c r="BL10" s="25">
        <v>76.419007200999999</v>
      </c>
      <c r="BM10" s="25">
        <v>386.84651338075003</v>
      </c>
      <c r="BN10" s="25">
        <v>5.2514526038909999</v>
      </c>
      <c r="BO10" s="25">
        <v>5.7667627999999999E-2</v>
      </c>
      <c r="BP10" s="25">
        <v>22.291300983909998</v>
      </c>
      <c r="BQ10" s="25">
        <v>2.59029187869999E-2</v>
      </c>
      <c r="BR10" s="25">
        <v>4.8437440867600001</v>
      </c>
      <c r="BS10" s="25">
        <v>0.16123972884599999</v>
      </c>
      <c r="BT10" s="25">
        <v>0.12074535181599901</v>
      </c>
      <c r="BU10" s="25">
        <v>14.775012520199899</v>
      </c>
      <c r="BV10" s="25">
        <v>0.17847070318</v>
      </c>
      <c r="BW10" s="25">
        <v>3.5497076629999902</v>
      </c>
      <c r="BX10" s="25">
        <v>4.2041260220280003</v>
      </c>
      <c r="BY10" s="25">
        <v>2.8480158349</v>
      </c>
      <c r="BZ10" s="25">
        <v>0.1759406024579</v>
      </c>
      <c r="CA10" s="25">
        <v>15.006138</v>
      </c>
      <c r="CB10" s="25">
        <v>13.047701396780001</v>
      </c>
      <c r="CC10" s="25">
        <v>13.04763584732</v>
      </c>
      <c r="CD10" s="87">
        <v>183.57897766259899</v>
      </c>
      <c r="CE10" s="25">
        <v>0.19471590121999999</v>
      </c>
      <c r="CF10" s="25">
        <v>1.457670774E-3</v>
      </c>
      <c r="CG10" s="25">
        <v>61.801704000000001</v>
      </c>
      <c r="CH10" s="25">
        <v>921.78032554000004</v>
      </c>
      <c r="CI10" s="25">
        <v>85.294789812199994</v>
      </c>
      <c r="CJ10" s="25">
        <v>71.470656984000001</v>
      </c>
      <c r="CK10" s="25">
        <v>15.56346987895</v>
      </c>
      <c r="CL10" s="25">
        <v>0</v>
      </c>
      <c r="CM10" s="25">
        <v>7.4165883209399999</v>
      </c>
      <c r="CN10" s="25">
        <v>640.67241383600003</v>
      </c>
      <c r="CO10" s="25">
        <v>88.980595390000005</v>
      </c>
      <c r="CP10" s="25">
        <v>38.454382795400001</v>
      </c>
      <c r="CQ10" s="25"/>
      <c r="CR10" s="25"/>
      <c r="CS10" s="25"/>
      <c r="CT10" s="25"/>
      <c r="CU10" s="25"/>
      <c r="CV10" s="34">
        <f t="shared" si="1"/>
        <v>8.0003126105860477E-3</v>
      </c>
      <c r="CW10" s="49">
        <f t="shared" si="2"/>
        <v>-3.8481145393550077E-5</v>
      </c>
      <c r="CX10" s="49">
        <f t="shared" si="3"/>
        <v>1.5498371998536668E-6</v>
      </c>
      <c r="CY10" s="49">
        <f t="shared" si="0"/>
        <v>-7.2410827613211042E-5</v>
      </c>
      <c r="CZ10" s="49"/>
      <c r="DA10" s="34"/>
      <c r="DB10" s="34"/>
      <c r="DC10" s="25"/>
      <c r="DD10" s="25"/>
      <c r="DE10" s="25"/>
      <c r="DF10" s="25"/>
      <c r="DG10" s="25"/>
      <c r="DH10" s="25"/>
      <c r="DI10" s="25"/>
      <c r="DJ10" s="25"/>
      <c r="DK10" s="25"/>
    </row>
    <row r="11" spans="1:115" x14ac:dyDescent="0.25">
      <c r="A11" s="27" t="s">
        <v>9</v>
      </c>
      <c r="B11" s="25">
        <v>46.259696179999999</v>
      </c>
      <c r="C11" s="25">
        <v>209.0028226</v>
      </c>
      <c r="D11" s="25">
        <v>17.2036853</v>
      </c>
      <c r="E11" s="25">
        <v>17.203682870000002</v>
      </c>
      <c r="F11" s="25">
        <v>209.00254029999999</v>
      </c>
      <c r="G11" s="25">
        <v>209.00130490000001</v>
      </c>
      <c r="H11" s="25">
        <v>46.442219359999903</v>
      </c>
      <c r="I11" s="87">
        <v>0.73999839419999902</v>
      </c>
      <c r="J11" s="25">
        <v>608.20672345000003</v>
      </c>
      <c r="K11" s="25">
        <v>608.20580920999998</v>
      </c>
      <c r="L11" s="25">
        <v>10401.597</v>
      </c>
      <c r="M11" s="25">
        <v>51.185062637000001</v>
      </c>
      <c r="N11" s="25">
        <v>51.186390715000002</v>
      </c>
      <c r="O11" s="25">
        <v>4017.4014569999999</v>
      </c>
      <c r="P11" s="25">
        <v>4017.5267090000002</v>
      </c>
      <c r="Q11" s="25">
        <v>715812.31279999996</v>
      </c>
      <c r="R11" s="25">
        <v>117897244.64</v>
      </c>
      <c r="S11" s="25">
        <v>716098.50230000005</v>
      </c>
      <c r="T11" s="25">
        <v>1105.9907819999901</v>
      </c>
      <c r="U11" s="25">
        <v>1427.6185844399999</v>
      </c>
      <c r="V11" s="25">
        <v>472.79765241000001</v>
      </c>
      <c r="W11" s="25">
        <v>4187.1918822999996</v>
      </c>
      <c r="X11" s="25">
        <v>312.90406780000001</v>
      </c>
      <c r="Y11" s="25">
        <v>626.92414556999995</v>
      </c>
      <c r="Z11" s="25">
        <v>4187.1904279999999</v>
      </c>
      <c r="AA11" s="25">
        <v>12636.102800000001</v>
      </c>
      <c r="AB11" s="25">
        <v>8703.67922</v>
      </c>
      <c r="AC11" s="25">
        <v>190.3902736</v>
      </c>
      <c r="AD11" s="25">
        <v>190.39022610000001</v>
      </c>
      <c r="AE11" s="25">
        <v>190.387585</v>
      </c>
      <c r="AF11" s="25">
        <v>1096.2233720899901</v>
      </c>
      <c r="AG11" s="25">
        <v>425.57218329999898</v>
      </c>
      <c r="AH11" s="25">
        <v>446.17407600000001</v>
      </c>
      <c r="AI11" s="25">
        <v>1099.56924249999</v>
      </c>
      <c r="AJ11" s="25">
        <v>17.063140687000001</v>
      </c>
      <c r="AK11" s="87">
        <v>120.09165566</v>
      </c>
      <c r="AL11" s="25">
        <v>11.43687003</v>
      </c>
      <c r="AM11" s="25">
        <v>62.879647199999901</v>
      </c>
      <c r="AN11" s="25">
        <v>0</v>
      </c>
      <c r="AO11" s="25">
        <v>1499.0111099999999</v>
      </c>
      <c r="AP11" s="25">
        <v>25.402172945</v>
      </c>
      <c r="AQ11" s="25">
        <v>25.402137926000002</v>
      </c>
      <c r="AR11" s="25">
        <v>7245.4522215999996</v>
      </c>
      <c r="AS11" s="25">
        <v>7245.3950566000003</v>
      </c>
      <c r="AT11" s="25">
        <v>35970.116439999998</v>
      </c>
      <c r="AU11" s="25">
        <v>16800.818329999998</v>
      </c>
      <c r="AV11" s="25">
        <v>17604.00373</v>
      </c>
      <c r="AW11" s="25">
        <v>25766.896919999999</v>
      </c>
      <c r="AX11" s="25">
        <v>53194.376400000001</v>
      </c>
      <c r="AY11" s="25">
        <v>37721.57402</v>
      </c>
      <c r="AZ11" s="25">
        <v>850.89202999999998</v>
      </c>
      <c r="BA11" s="25">
        <v>3.1086054876999998</v>
      </c>
      <c r="BB11" s="25">
        <v>19850.731873999899</v>
      </c>
      <c r="BC11" s="25">
        <v>20.08568648</v>
      </c>
      <c r="BD11" s="25">
        <v>6.4008270280000001</v>
      </c>
      <c r="BE11" s="25">
        <v>912.39525470000001</v>
      </c>
      <c r="BF11" s="25">
        <v>158.63459148999999</v>
      </c>
      <c r="BG11" s="25">
        <v>13.968477999999999</v>
      </c>
      <c r="BH11" s="25">
        <v>0.79709834820000003</v>
      </c>
      <c r="BI11" s="87">
        <v>15029.904325</v>
      </c>
      <c r="BJ11" s="25">
        <v>1300.2003</v>
      </c>
      <c r="BK11" s="25">
        <v>471.21899999999999</v>
      </c>
      <c r="BL11" s="25">
        <v>3105.5958559999999</v>
      </c>
      <c r="BM11" s="25">
        <v>11924.29608505</v>
      </c>
      <c r="BN11" s="25">
        <v>144.52103309099999</v>
      </c>
      <c r="BO11" s="25">
        <v>1.822994</v>
      </c>
      <c r="BP11" s="25">
        <v>636.15973011999995</v>
      </c>
      <c r="BQ11" s="25">
        <v>2.165895049</v>
      </c>
      <c r="BR11" s="25">
        <v>209.91926974</v>
      </c>
      <c r="BS11" s="25">
        <v>9.7677207900000003</v>
      </c>
      <c r="BT11" s="25">
        <v>4.7949116700000003</v>
      </c>
      <c r="BU11" s="25">
        <v>688.29396399999996</v>
      </c>
      <c r="BV11" s="25">
        <v>10.84446273</v>
      </c>
      <c r="BW11" s="25">
        <v>167.4905656</v>
      </c>
      <c r="BX11" s="25">
        <v>116.6593601367</v>
      </c>
      <c r="BY11" s="25">
        <v>171.47586099999899</v>
      </c>
      <c r="BZ11" s="25">
        <v>4.9929572480999997</v>
      </c>
      <c r="CA11" s="25">
        <v>3321.1404000000002</v>
      </c>
      <c r="CB11" s="25">
        <v>698.96709420000002</v>
      </c>
      <c r="CC11" s="25">
        <v>698.96600741999998</v>
      </c>
      <c r="CD11" s="87">
        <v>12145.040035</v>
      </c>
      <c r="CE11" s="25">
        <v>8.7850225040000005</v>
      </c>
      <c r="CF11" s="25">
        <v>0.26442445339999998</v>
      </c>
      <c r="CG11" s="25">
        <v>3141.4834000000001</v>
      </c>
      <c r="CH11" s="25">
        <v>44930.229655999901</v>
      </c>
      <c r="CI11" s="25">
        <v>5530.0909809999903</v>
      </c>
      <c r="CJ11" s="25">
        <v>4706.7370430000001</v>
      </c>
      <c r="CK11" s="25">
        <v>1052.53208922</v>
      </c>
      <c r="CL11" s="25">
        <v>0</v>
      </c>
      <c r="CM11" s="25">
        <v>638.36270276000005</v>
      </c>
      <c r="CN11" s="25">
        <v>40439.060752999998</v>
      </c>
      <c r="CO11" s="25">
        <v>5364.2119060000005</v>
      </c>
      <c r="CP11" s="25">
        <v>2393.8772667999901</v>
      </c>
      <c r="CQ11" s="25"/>
      <c r="CR11" s="25"/>
      <c r="CS11" s="25"/>
      <c r="CT11" s="25"/>
      <c r="CU11" s="25"/>
      <c r="CV11" s="34">
        <f t="shared" si="1"/>
        <v>8.0003228179586095E-3</v>
      </c>
      <c r="CW11" s="49">
        <f t="shared" si="2"/>
        <v>-4.0052228152336462E-5</v>
      </c>
      <c r="CX11" s="49">
        <f t="shared" si="3"/>
        <v>8.2395401404363238E-7</v>
      </c>
      <c r="CY11" s="49">
        <f t="shared" si="0"/>
        <v>-1.1861890464194913E-4</v>
      </c>
      <c r="CZ11" s="49"/>
      <c r="DA11" s="34"/>
      <c r="DB11" s="34"/>
      <c r="DC11" s="25"/>
      <c r="DD11" s="25"/>
      <c r="DE11" s="25"/>
      <c r="DF11" s="25"/>
      <c r="DG11" s="25"/>
      <c r="DH11" s="25"/>
      <c r="DI11" s="25"/>
      <c r="DJ11" s="25"/>
      <c r="DK11" s="25"/>
    </row>
    <row r="12" spans="1:115" x14ac:dyDescent="0.25">
      <c r="A12" s="27" t="s">
        <v>10</v>
      </c>
      <c r="B12" s="25">
        <v>29.000344399999999</v>
      </c>
      <c r="C12" s="25">
        <v>138.23930709999999</v>
      </c>
      <c r="D12" s="25">
        <v>10.92301346</v>
      </c>
      <c r="E12" s="25">
        <v>10.92300633</v>
      </c>
      <c r="F12" s="25">
        <v>138.23934349999999</v>
      </c>
      <c r="G12" s="25">
        <v>138.2384749</v>
      </c>
      <c r="H12" s="25">
        <v>29.5328254</v>
      </c>
      <c r="I12" s="87">
        <v>0.50952477600000001</v>
      </c>
      <c r="J12" s="25">
        <v>337.22628992</v>
      </c>
      <c r="K12" s="25">
        <v>337.22639816999998</v>
      </c>
      <c r="L12" s="25">
        <v>4249.7812000000004</v>
      </c>
      <c r="M12" s="25">
        <v>32.737184925999998</v>
      </c>
      <c r="N12" s="25">
        <v>32.737954662</v>
      </c>
      <c r="O12" s="25">
        <v>2646.6949079999999</v>
      </c>
      <c r="P12" s="25">
        <v>2646.7764269999998</v>
      </c>
      <c r="Q12" s="25">
        <v>364635.40963000001</v>
      </c>
      <c r="R12" s="25">
        <v>62055093.189999998</v>
      </c>
      <c r="S12" s="25">
        <v>364781.37806000002</v>
      </c>
      <c r="T12" s="25">
        <v>481.93294900000001</v>
      </c>
      <c r="U12" s="25">
        <v>856.48881355499998</v>
      </c>
      <c r="V12" s="25">
        <v>301.74481624399999</v>
      </c>
      <c r="W12" s="25">
        <v>2142.4714318000001</v>
      </c>
      <c r="X12" s="25">
        <v>181.30141900000001</v>
      </c>
      <c r="Y12" s="25">
        <v>340.02660959999997</v>
      </c>
      <c r="Z12" s="25">
        <v>2142.4719121600001</v>
      </c>
      <c r="AA12" s="25">
        <v>6781.6652000000004</v>
      </c>
      <c r="AB12" s="25">
        <v>5170.7824249999903</v>
      </c>
      <c r="AC12" s="25">
        <v>114.740308</v>
      </c>
      <c r="AD12" s="25">
        <v>114.7402766</v>
      </c>
      <c r="AE12" s="25">
        <v>114.738705299999</v>
      </c>
      <c r="AF12" s="25">
        <v>568.92436384999996</v>
      </c>
      <c r="AG12" s="25">
        <v>309.10083400000002</v>
      </c>
      <c r="AH12" s="25">
        <v>305.00499200000002</v>
      </c>
      <c r="AI12" s="25">
        <v>580.88460950000001</v>
      </c>
      <c r="AJ12" s="25">
        <v>9.3558926679999992</v>
      </c>
      <c r="AK12" s="87">
        <v>76.305374639999997</v>
      </c>
      <c r="AL12" s="25">
        <v>7.7558844599999999</v>
      </c>
      <c r="AM12" s="25">
        <v>35.515018869999999</v>
      </c>
      <c r="AN12" s="25">
        <v>0</v>
      </c>
      <c r="AO12" s="25">
        <v>676.27778000000001</v>
      </c>
      <c r="AP12" s="25">
        <v>14.530270909999899</v>
      </c>
      <c r="AQ12" s="25">
        <v>14.53026654</v>
      </c>
      <c r="AR12" s="25">
        <v>3683.3627029999998</v>
      </c>
      <c r="AS12" s="25">
        <v>3683.3306750000002</v>
      </c>
      <c r="AT12" s="25">
        <v>25796.341499999999</v>
      </c>
      <c r="AU12" s="25">
        <v>12532.157799999901</v>
      </c>
      <c r="AV12" s="25">
        <v>12350.719289999999</v>
      </c>
      <c r="AW12" s="25">
        <v>14174.220125</v>
      </c>
      <c r="AX12" s="25">
        <v>38636.019800000002</v>
      </c>
      <c r="AY12" s="25">
        <v>25469.858499999998</v>
      </c>
      <c r="AZ12" s="25">
        <v>502.81407389999998</v>
      </c>
      <c r="BA12" s="25">
        <v>1.544579404</v>
      </c>
      <c r="BB12" s="25">
        <v>10658.168319</v>
      </c>
      <c r="BC12" s="25">
        <v>9.6334042600000007</v>
      </c>
      <c r="BD12" s="25">
        <v>3.0709404280000001</v>
      </c>
      <c r="BE12" s="25">
        <v>548.39203999999995</v>
      </c>
      <c r="BF12" s="25">
        <v>66.511025270000005</v>
      </c>
      <c r="BG12" s="25">
        <v>5.9912204999999998</v>
      </c>
      <c r="BH12" s="25">
        <v>0.4319649518</v>
      </c>
      <c r="BI12" s="87">
        <v>6722.8044749999899</v>
      </c>
      <c r="BJ12" s="25">
        <v>531.22284000000002</v>
      </c>
      <c r="BK12" s="25">
        <v>230.37785</v>
      </c>
      <c r="BL12" s="25">
        <v>1603.848851</v>
      </c>
      <c r="BM12" s="25">
        <v>5118.9485218999998</v>
      </c>
      <c r="BN12" s="25">
        <v>59.223470720000002</v>
      </c>
      <c r="BO12" s="25">
        <v>0.77231369999999999</v>
      </c>
      <c r="BP12" s="25">
        <v>266.88514785000001</v>
      </c>
      <c r="BQ12" s="25">
        <v>1.389807606</v>
      </c>
      <c r="BR12" s="25">
        <v>107.3039491</v>
      </c>
      <c r="BS12" s="25">
        <v>6.01838288999999</v>
      </c>
      <c r="BT12" s="25">
        <v>2.4735463000000002</v>
      </c>
      <c r="BU12" s="25">
        <v>371.05526570000001</v>
      </c>
      <c r="BV12" s="25">
        <v>7.0702181199999998</v>
      </c>
      <c r="BW12" s="25">
        <v>101.6402801</v>
      </c>
      <c r="BX12" s="25">
        <v>48.027944401399999</v>
      </c>
      <c r="BY12" s="25">
        <v>103.214394599999</v>
      </c>
      <c r="BZ12" s="25">
        <v>2.08331257334999</v>
      </c>
      <c r="CA12" s="25">
        <v>1739.8405</v>
      </c>
      <c r="CB12" s="25">
        <v>349.66595790000002</v>
      </c>
      <c r="CC12" s="25">
        <v>349.66512217000002</v>
      </c>
      <c r="CD12" s="87">
        <v>6430.3077439999997</v>
      </c>
      <c r="CE12" s="25">
        <v>4.9775508159999999</v>
      </c>
      <c r="CF12" s="25">
        <v>0.18206978469999999</v>
      </c>
      <c r="CG12" s="25">
        <v>1535.8615</v>
      </c>
      <c r="CH12" s="25">
        <v>24850.81754</v>
      </c>
      <c r="CI12" s="25">
        <v>2945.8253085000001</v>
      </c>
      <c r="CJ12" s="25">
        <v>2484.7148840999998</v>
      </c>
      <c r="CK12" s="25">
        <v>554.46490660999996</v>
      </c>
      <c r="CL12" s="25">
        <v>0</v>
      </c>
      <c r="CM12" s="25">
        <v>378.84549112000002</v>
      </c>
      <c r="CN12" s="25">
        <v>21924.592049999999</v>
      </c>
      <c r="CO12" s="25">
        <v>2946.6119104999998</v>
      </c>
      <c r="CP12" s="25">
        <v>1311.28803099999</v>
      </c>
      <c r="CQ12" s="25"/>
      <c r="CR12" s="25"/>
      <c r="CS12" s="25"/>
      <c r="CT12" s="25"/>
      <c r="CU12" s="25"/>
      <c r="CV12" s="34">
        <f t="shared" si="1"/>
        <v>8.0003280772725973E-3</v>
      </c>
      <c r="CW12" s="49">
        <f t="shared" si="2"/>
        <v>-4.0903126359168068E-5</v>
      </c>
      <c r="CX12" s="49">
        <f t="shared" si="3"/>
        <v>1.0564192394326572E-6</v>
      </c>
      <c r="CY12" s="49">
        <f t="shared" si="0"/>
        <v>-1.0840127137957855E-4</v>
      </c>
      <c r="CZ12" s="49"/>
      <c r="DA12" s="34"/>
      <c r="DB12" s="34"/>
      <c r="DC12" s="25"/>
      <c r="DD12" s="25"/>
      <c r="DE12" s="25"/>
      <c r="DF12" s="25"/>
      <c r="DG12" s="25"/>
      <c r="DH12" s="25"/>
      <c r="DI12" s="25"/>
      <c r="DJ12" s="25"/>
      <c r="DK12" s="25"/>
    </row>
    <row r="13" spans="1:115" x14ac:dyDescent="0.25">
      <c r="A13" s="27" t="s">
        <v>12</v>
      </c>
      <c r="B13" s="25">
        <v>9.9708397580000003</v>
      </c>
      <c r="C13" s="25">
        <v>51.248011099999999</v>
      </c>
      <c r="D13" s="25">
        <v>4.6326454979999996</v>
      </c>
      <c r="E13" s="25">
        <v>4.6326422300000001</v>
      </c>
      <c r="F13" s="25">
        <v>51.247922699999997</v>
      </c>
      <c r="G13" s="25">
        <v>51.247621899999999</v>
      </c>
      <c r="H13" s="25">
        <v>13.21999507</v>
      </c>
      <c r="I13" s="87">
        <v>0.29380950150000001</v>
      </c>
      <c r="J13" s="25">
        <v>96.1786286439999</v>
      </c>
      <c r="K13" s="25">
        <v>96.178281679999998</v>
      </c>
      <c r="L13" s="25">
        <v>786.01984000000004</v>
      </c>
      <c r="M13" s="25">
        <v>12.027664708</v>
      </c>
      <c r="N13" s="25">
        <v>12.027850972</v>
      </c>
      <c r="O13" s="25">
        <v>561.49276869999903</v>
      </c>
      <c r="P13" s="25">
        <v>561.51021900000001</v>
      </c>
      <c r="Q13" s="25">
        <v>62019.137340000001</v>
      </c>
      <c r="R13" s="25">
        <v>11393723.713</v>
      </c>
      <c r="S13" s="25">
        <v>62043.950939999901</v>
      </c>
      <c r="T13" s="25">
        <v>64.553564600000001</v>
      </c>
      <c r="U13" s="25">
        <v>300.87485626199998</v>
      </c>
      <c r="V13" s="25">
        <v>98.425530985999998</v>
      </c>
      <c r="W13" s="25">
        <v>445.377472684</v>
      </c>
      <c r="X13" s="25">
        <v>63.9542687</v>
      </c>
      <c r="Y13" s="25">
        <v>81.056016540000002</v>
      </c>
      <c r="Z13" s="25">
        <v>445.37774321999899</v>
      </c>
      <c r="AA13" s="25">
        <v>1481.90896</v>
      </c>
      <c r="AB13" s="25">
        <v>1734.7700765</v>
      </c>
      <c r="AC13" s="25">
        <v>47.260774660000003</v>
      </c>
      <c r="AD13" s="25">
        <v>47.26084367</v>
      </c>
      <c r="AE13" s="25">
        <v>47.260108939999903</v>
      </c>
      <c r="AF13" s="25">
        <v>127.385661473</v>
      </c>
      <c r="AG13" s="25">
        <v>88.136259799999905</v>
      </c>
      <c r="AH13" s="25">
        <v>80.476428200000001</v>
      </c>
      <c r="AI13" s="25">
        <v>134.13198139999901</v>
      </c>
      <c r="AJ13" s="25">
        <v>2.734013424</v>
      </c>
      <c r="AK13" s="87">
        <v>23.378980420000001</v>
      </c>
      <c r="AL13" s="25">
        <v>4.2821349</v>
      </c>
      <c r="AM13" s="25">
        <v>10.411136017999899</v>
      </c>
      <c r="AN13" s="25">
        <v>0</v>
      </c>
      <c r="AO13" s="25">
        <v>132.85146800000001</v>
      </c>
      <c r="AP13" s="25">
        <v>6.0031438169999998</v>
      </c>
      <c r="AQ13" s="25">
        <v>6.0031315099999896</v>
      </c>
      <c r="AR13" s="25">
        <v>624.29771329999903</v>
      </c>
      <c r="AS13" s="25">
        <v>624.29166099999998</v>
      </c>
      <c r="AT13" s="25">
        <v>7583.0879099999902</v>
      </c>
      <c r="AU13" s="25">
        <v>3345.8052849999899</v>
      </c>
      <c r="AV13" s="25">
        <v>3046.6092399999902</v>
      </c>
      <c r="AW13" s="25">
        <v>3566.6713565</v>
      </c>
      <c r="AX13" s="25">
        <v>11016.581699999901</v>
      </c>
      <c r="AY13" s="25">
        <v>6932.4631399999998</v>
      </c>
      <c r="AZ13" s="25">
        <v>162.9324062</v>
      </c>
      <c r="BA13" s="25">
        <v>0.32660071000000002</v>
      </c>
      <c r="BB13" s="25">
        <v>2480.055793</v>
      </c>
      <c r="BC13" s="25">
        <v>2.1165314469999998</v>
      </c>
      <c r="BD13" s="25">
        <v>0.65910715599999903</v>
      </c>
      <c r="BE13" s="25">
        <v>166.19100119999999</v>
      </c>
      <c r="BF13" s="25">
        <v>12.4294182339999</v>
      </c>
      <c r="BG13" s="25">
        <v>1.0910093000000001</v>
      </c>
      <c r="BH13" s="25">
        <v>9.6219003099999895E-2</v>
      </c>
      <c r="BI13" s="87">
        <v>1334.0271640000001</v>
      </c>
      <c r="BJ13" s="25">
        <v>98.252769999999998</v>
      </c>
      <c r="BK13" s="25">
        <v>40.331673000000002</v>
      </c>
      <c r="BL13" s="25">
        <v>390.7149685</v>
      </c>
      <c r="BM13" s="25">
        <v>943.31440028999998</v>
      </c>
      <c r="BN13" s="25">
        <v>10.9701461491999</v>
      </c>
      <c r="BO13" s="25">
        <v>0.13789842999999999</v>
      </c>
      <c r="BP13" s="25">
        <v>50.390742555999999</v>
      </c>
      <c r="BQ13" s="25">
        <v>0.34957434199999998</v>
      </c>
      <c r="BR13" s="25">
        <v>23.3616615</v>
      </c>
      <c r="BS13" s="25">
        <v>1.3923896729999901</v>
      </c>
      <c r="BT13" s="25">
        <v>0.648495822</v>
      </c>
      <c r="BU13" s="25">
        <v>87.2788465</v>
      </c>
      <c r="BV13" s="25">
        <v>3.1270796270000001</v>
      </c>
      <c r="BW13" s="25">
        <v>31.326070259999899</v>
      </c>
      <c r="BX13" s="25">
        <v>9.0530524764999996</v>
      </c>
      <c r="BY13" s="25">
        <v>23.8578954</v>
      </c>
      <c r="BZ13" s="25">
        <v>0.39136927577000002</v>
      </c>
      <c r="CA13" s="25">
        <v>285.43642999999997</v>
      </c>
      <c r="CB13" s="25">
        <v>60.177420619999999</v>
      </c>
      <c r="CC13" s="25">
        <v>60.17740096</v>
      </c>
      <c r="CD13" s="87">
        <v>1457.0037534000001</v>
      </c>
      <c r="CE13" s="25">
        <v>1.712250574</v>
      </c>
      <c r="CF13" s="25">
        <v>0.10498723829999999</v>
      </c>
      <c r="CG13" s="25">
        <v>268.88015999999999</v>
      </c>
      <c r="CH13" s="25">
        <v>5979.8748669999904</v>
      </c>
      <c r="CI13" s="25">
        <v>665.51283971999999</v>
      </c>
      <c r="CJ13" s="25">
        <v>547.33033031999901</v>
      </c>
      <c r="CK13" s="25">
        <v>120.17585142</v>
      </c>
      <c r="CL13" s="25">
        <v>0</v>
      </c>
      <c r="CM13" s="25">
        <v>86.859748843999995</v>
      </c>
      <c r="CN13" s="25">
        <v>5329.2252470000003</v>
      </c>
      <c r="CO13" s="25">
        <v>726.76590209999995</v>
      </c>
      <c r="CP13" s="25">
        <v>315.77964509999998</v>
      </c>
      <c r="CQ13" s="25"/>
      <c r="CR13" s="25"/>
      <c r="CS13" s="25"/>
      <c r="CT13" s="25"/>
      <c r="CU13" s="25"/>
      <c r="CV13" s="34">
        <f t="shared" si="1"/>
        <v>8.0003273429180583E-3</v>
      </c>
      <c r="CW13" s="49">
        <f t="shared" si="2"/>
        <v>-4.064371438184989E-5</v>
      </c>
      <c r="CX13" s="49">
        <f t="shared" si="3"/>
        <v>-1.6527324625280087E-6</v>
      </c>
      <c r="CY13" s="49">
        <f t="shared" si="0"/>
        <v>-6.908021638739472E-5</v>
      </c>
      <c r="CZ13" s="49"/>
      <c r="DA13" s="34"/>
      <c r="DB13" s="34"/>
      <c r="DC13" s="25"/>
      <c r="DD13" s="25"/>
      <c r="DE13" s="25"/>
      <c r="DF13" s="25"/>
      <c r="DG13" s="25"/>
      <c r="DH13" s="25"/>
      <c r="DI13" s="25"/>
      <c r="DJ13" s="25"/>
      <c r="DK13" s="25"/>
    </row>
    <row r="14" spans="1:115" x14ac:dyDescent="0.25">
      <c r="A14" s="27" t="s">
        <v>13</v>
      </c>
      <c r="B14" s="25">
        <v>40.774232619999999</v>
      </c>
      <c r="C14" s="25">
        <v>188.11165829999999</v>
      </c>
      <c r="D14" s="25">
        <v>12.77395375</v>
      </c>
      <c r="E14" s="25">
        <v>12.77395452</v>
      </c>
      <c r="F14" s="25">
        <v>188.11172099999999</v>
      </c>
      <c r="G14" s="25">
        <v>188.11045870000001</v>
      </c>
      <c r="H14" s="25">
        <v>32.262865399999903</v>
      </c>
      <c r="I14" s="87">
        <v>0.42908106499999998</v>
      </c>
      <c r="J14" s="25">
        <v>400.14038264999999</v>
      </c>
      <c r="K14" s="25">
        <v>400.14113341999899</v>
      </c>
      <c r="L14" s="25">
        <v>4885.4727000000003</v>
      </c>
      <c r="M14" s="25">
        <v>51.012180133000001</v>
      </c>
      <c r="N14" s="25">
        <v>51.013006533999999</v>
      </c>
      <c r="O14" s="25">
        <v>2388.4714119999999</v>
      </c>
      <c r="P14" s="25">
        <v>2388.545944</v>
      </c>
      <c r="Q14" s="25">
        <v>297640.73300000001</v>
      </c>
      <c r="R14" s="25">
        <v>56252187.990000002</v>
      </c>
      <c r="S14" s="25">
        <v>297759.94020000001</v>
      </c>
      <c r="T14" s="25">
        <v>365.48051500000003</v>
      </c>
      <c r="U14" s="25">
        <v>1161.1095829000001</v>
      </c>
      <c r="V14" s="25">
        <v>382.53564099499999</v>
      </c>
      <c r="W14" s="25">
        <v>1870.5379455299999</v>
      </c>
      <c r="X14" s="25">
        <v>228.96061329999901</v>
      </c>
      <c r="Y14" s="25">
        <v>331.2841593</v>
      </c>
      <c r="Z14" s="25">
        <v>1870.5349506</v>
      </c>
      <c r="AA14" s="25">
        <v>5702.9675999999999</v>
      </c>
      <c r="AB14" s="25">
        <v>6951.6652039999999</v>
      </c>
      <c r="AC14" s="25">
        <v>125.9312638</v>
      </c>
      <c r="AD14" s="25">
        <v>125.931108799999</v>
      </c>
      <c r="AE14" s="25">
        <v>125.9295017</v>
      </c>
      <c r="AF14" s="25">
        <v>554.195221454999</v>
      </c>
      <c r="AG14" s="25">
        <v>288.015525999999</v>
      </c>
      <c r="AH14" s="25">
        <v>276.70683300000002</v>
      </c>
      <c r="AI14" s="25">
        <v>532.37398209999901</v>
      </c>
      <c r="AJ14" s="25">
        <v>11.661828804999899</v>
      </c>
      <c r="AK14" s="87">
        <v>82.244143299999905</v>
      </c>
      <c r="AL14" s="25">
        <v>6.8698618199999997</v>
      </c>
      <c r="AM14" s="25">
        <v>51.041102869999897</v>
      </c>
      <c r="AN14" s="25">
        <v>0</v>
      </c>
      <c r="AO14" s="25">
        <v>719.17686600000002</v>
      </c>
      <c r="AP14" s="25">
        <v>19.038316479999999</v>
      </c>
      <c r="AQ14" s="25">
        <v>19.038303719999998</v>
      </c>
      <c r="AR14" s="25">
        <v>3321.0295249999999</v>
      </c>
      <c r="AS14" s="25">
        <v>3321.0004650000001</v>
      </c>
      <c r="AT14" s="25">
        <v>23887.078499999901</v>
      </c>
      <c r="AU14" s="25">
        <v>11826.834999999999</v>
      </c>
      <c r="AV14" s="25">
        <v>11324.408289999899</v>
      </c>
      <c r="AW14" s="25">
        <v>13910.120903999999</v>
      </c>
      <c r="AX14" s="25">
        <v>36000.485099999998</v>
      </c>
      <c r="AY14" s="25">
        <v>22987.182499999999</v>
      </c>
      <c r="AZ14" s="25">
        <v>617.60021269999902</v>
      </c>
      <c r="BA14" s="25">
        <v>1.4416333276</v>
      </c>
      <c r="BB14" s="25">
        <v>9785.6902699999991</v>
      </c>
      <c r="BC14" s="25">
        <v>9.8694516500000002</v>
      </c>
      <c r="BD14" s="25">
        <v>3.0157614659999998</v>
      </c>
      <c r="BE14" s="25">
        <v>625.75737529999901</v>
      </c>
      <c r="BF14" s="25">
        <v>74.927999639999996</v>
      </c>
      <c r="BG14" s="25">
        <v>6.5706600000000002</v>
      </c>
      <c r="BH14" s="25">
        <v>0.38637648469999902</v>
      </c>
      <c r="BI14" s="87">
        <v>7390.0524249999999</v>
      </c>
      <c r="BJ14" s="25">
        <v>610.68444999999997</v>
      </c>
      <c r="BK14" s="25">
        <v>222.64021</v>
      </c>
      <c r="BL14" s="25">
        <v>1747.2705470000001</v>
      </c>
      <c r="BM14" s="25">
        <v>5642.7860983</v>
      </c>
      <c r="BN14" s="25">
        <v>67.932264180999994</v>
      </c>
      <c r="BO14" s="25">
        <v>0.84260369999999996</v>
      </c>
      <c r="BP14" s="25">
        <v>301.23534101000001</v>
      </c>
      <c r="BQ14" s="25">
        <v>1.2712023539999999</v>
      </c>
      <c r="BR14" s="25">
        <v>110.12441389999999</v>
      </c>
      <c r="BS14" s="25">
        <v>4.9213931999999998</v>
      </c>
      <c r="BT14" s="25">
        <v>2.5899330059999999</v>
      </c>
      <c r="BU14" s="25">
        <v>380.30359659999999</v>
      </c>
      <c r="BV14" s="25">
        <v>8.30547612999999</v>
      </c>
      <c r="BW14" s="25">
        <v>95.719298499999994</v>
      </c>
      <c r="BX14" s="25">
        <v>54.7175555098</v>
      </c>
      <c r="BY14" s="25">
        <v>99.176343500000002</v>
      </c>
      <c r="BZ14" s="25">
        <v>2.3440268943200002</v>
      </c>
      <c r="CA14" s="25">
        <v>890.00900000000001</v>
      </c>
      <c r="CB14" s="25">
        <v>320.61541540000002</v>
      </c>
      <c r="CC14" s="25">
        <v>320.61626684999999</v>
      </c>
      <c r="CD14" s="87">
        <v>5787.6569600000003</v>
      </c>
      <c r="CE14" s="25">
        <v>6.9674329429999897</v>
      </c>
      <c r="CF14" s="25">
        <v>0.15332402310000001</v>
      </c>
      <c r="CG14" s="25">
        <v>1484.271</v>
      </c>
      <c r="CH14" s="25">
        <v>23817.738934000001</v>
      </c>
      <c r="CI14" s="25">
        <v>2710.2880178</v>
      </c>
      <c r="CJ14" s="25">
        <v>2225.0443678299998</v>
      </c>
      <c r="CK14" s="25">
        <v>480.18794988000002</v>
      </c>
      <c r="CL14" s="25">
        <v>0</v>
      </c>
      <c r="CM14" s="25">
        <v>302.78653864999899</v>
      </c>
      <c r="CN14" s="25">
        <v>21068.858734000001</v>
      </c>
      <c r="CO14" s="25">
        <v>2958.5470269999901</v>
      </c>
      <c r="CP14" s="25">
        <v>1276.6541334000001</v>
      </c>
      <c r="CQ14" s="25"/>
      <c r="CR14" s="25"/>
      <c r="CS14" s="25"/>
      <c r="CT14" s="25"/>
      <c r="CU14" s="25"/>
      <c r="CV14" s="34">
        <f t="shared" si="1"/>
        <v>8.0003234734189466E-3</v>
      </c>
      <c r="CW14" s="49">
        <f t="shared" si="2"/>
        <v>-4.0108515090482938E-5</v>
      </c>
      <c r="CX14" s="49">
        <f t="shared" si="3"/>
        <v>-5.7107849275779288E-7</v>
      </c>
      <c r="CY14" s="49">
        <f t="shared" si="0"/>
        <v>-9.0074615913975588E-5</v>
      </c>
      <c r="CZ14" s="49"/>
      <c r="DA14" s="34"/>
      <c r="DB14" s="34"/>
      <c r="DC14" s="25"/>
      <c r="DD14" s="25"/>
      <c r="DE14" s="25"/>
      <c r="DF14" s="25"/>
      <c r="DG14" s="25"/>
      <c r="DH14" s="25"/>
      <c r="DI14" s="25"/>
      <c r="DJ14" s="25"/>
      <c r="DK14" s="25"/>
    </row>
    <row r="15" spans="1:115" x14ac:dyDescent="0.25">
      <c r="A15" s="27" t="s">
        <v>14</v>
      </c>
      <c r="B15" s="25">
        <v>28.008281189999899</v>
      </c>
      <c r="C15" s="25">
        <v>130.61033409999999</v>
      </c>
      <c r="D15" s="25">
        <v>10.32112955</v>
      </c>
      <c r="E15" s="25">
        <v>10.32113769</v>
      </c>
      <c r="F15" s="25">
        <v>130.61025319999999</v>
      </c>
      <c r="G15" s="25">
        <v>130.60944519999899</v>
      </c>
      <c r="H15" s="25">
        <v>26.786525999999999</v>
      </c>
      <c r="I15" s="87">
        <v>0.43551685829999998</v>
      </c>
      <c r="J15" s="25">
        <v>281.22050745000001</v>
      </c>
      <c r="K15" s="25">
        <v>281.220117719999</v>
      </c>
      <c r="L15" s="25">
        <v>3391.6035000000002</v>
      </c>
      <c r="M15" s="25">
        <v>32.462878795000002</v>
      </c>
      <c r="N15" s="25">
        <v>32.463556154999999</v>
      </c>
      <c r="O15" s="25">
        <v>2143.0695289999999</v>
      </c>
      <c r="P15" s="25">
        <v>2143.136704</v>
      </c>
      <c r="Q15" s="25">
        <v>257189.63315000001</v>
      </c>
      <c r="R15" s="25">
        <v>44918605.629999898</v>
      </c>
      <c r="S15" s="25">
        <v>257292.47579999999</v>
      </c>
      <c r="T15" s="25">
        <v>234.13103599999999</v>
      </c>
      <c r="U15" s="25">
        <v>821.64404399</v>
      </c>
      <c r="V15" s="25">
        <v>279.506678927</v>
      </c>
      <c r="W15" s="25">
        <v>1395.62888137</v>
      </c>
      <c r="X15" s="25">
        <v>169.3427533</v>
      </c>
      <c r="Y15" s="25">
        <v>250.91868549999899</v>
      </c>
      <c r="Z15" s="25">
        <v>1395.6290329999999</v>
      </c>
      <c r="AA15" s="25">
        <v>4399.3917000000001</v>
      </c>
      <c r="AB15" s="25">
        <v>4921.1555399999997</v>
      </c>
      <c r="AC15" s="25">
        <v>103.8021165</v>
      </c>
      <c r="AD15" s="25">
        <v>103.8022781</v>
      </c>
      <c r="AE15" s="25">
        <v>103.8006527</v>
      </c>
      <c r="AF15" s="25">
        <v>408.75864102000003</v>
      </c>
      <c r="AG15" s="25">
        <v>243.06241299999999</v>
      </c>
      <c r="AH15" s="25">
        <v>234.41484800000001</v>
      </c>
      <c r="AI15" s="25">
        <v>410.06018993999902</v>
      </c>
      <c r="AJ15" s="25">
        <v>8.0394194499999898</v>
      </c>
      <c r="AK15" s="87">
        <v>64.942926639999996</v>
      </c>
      <c r="AL15" s="25">
        <v>6.6819101399999896</v>
      </c>
      <c r="AM15" s="25">
        <v>33.635366869999999</v>
      </c>
      <c r="AN15" s="25">
        <v>0</v>
      </c>
      <c r="AO15" s="25">
        <v>469.99880399999898</v>
      </c>
      <c r="AP15" s="25">
        <v>14.08605064</v>
      </c>
      <c r="AQ15" s="25">
        <v>14.086090029999999</v>
      </c>
      <c r="AR15" s="25">
        <v>2642.0944755</v>
      </c>
      <c r="AS15" s="25">
        <v>2642.0706583000001</v>
      </c>
      <c r="AT15" s="25">
        <v>20288.385480000001</v>
      </c>
      <c r="AU15" s="25">
        <v>9851.3462500000005</v>
      </c>
      <c r="AV15" s="25">
        <v>9482.1209999999992</v>
      </c>
      <c r="AW15" s="25">
        <v>10651.30444</v>
      </c>
      <c r="AX15" s="25">
        <v>30381.578699999998</v>
      </c>
      <c r="AY15" s="25">
        <v>19585.28314</v>
      </c>
      <c r="AZ15" s="25">
        <v>450.61855439999999</v>
      </c>
      <c r="BA15" s="25">
        <v>1.1892862398999999</v>
      </c>
      <c r="BB15" s="25">
        <v>7581.7037030000001</v>
      </c>
      <c r="BC15" s="25">
        <v>7.6988627049999998</v>
      </c>
      <c r="BD15" s="25">
        <v>2.3802533339999998</v>
      </c>
      <c r="BE15" s="25">
        <v>478.91137509999999</v>
      </c>
      <c r="BF15" s="25">
        <v>52.871840802999998</v>
      </c>
      <c r="BG15" s="25">
        <v>4.686293</v>
      </c>
      <c r="BH15" s="25">
        <v>0.32536954130000001</v>
      </c>
      <c r="BI15" s="87">
        <v>5345.4662639999997</v>
      </c>
      <c r="BJ15" s="25">
        <v>423.94977</v>
      </c>
      <c r="BK15" s="25">
        <v>171.18860000000001</v>
      </c>
      <c r="BL15" s="25">
        <v>1324.7624744</v>
      </c>
      <c r="BM15" s="25">
        <v>4020.70784177</v>
      </c>
      <c r="BN15" s="25">
        <v>47.241269705999997</v>
      </c>
      <c r="BO15" s="25">
        <v>0.59987515000000002</v>
      </c>
      <c r="BP15" s="25">
        <v>212.65195542999999</v>
      </c>
      <c r="BQ15" s="25">
        <v>1.0799725099999999</v>
      </c>
      <c r="BR15" s="25">
        <v>85.724546699999905</v>
      </c>
      <c r="BS15" s="25">
        <v>4.6090158700000003</v>
      </c>
      <c r="BT15" s="25">
        <v>2.05046952</v>
      </c>
      <c r="BU15" s="25">
        <v>302.54422399999999</v>
      </c>
      <c r="BV15" s="25">
        <v>6.49701795</v>
      </c>
      <c r="BW15" s="25">
        <v>77.298599099999905</v>
      </c>
      <c r="BX15" s="25">
        <v>38.332316409199997</v>
      </c>
      <c r="BY15" s="25">
        <v>80.335022899999998</v>
      </c>
      <c r="BZ15" s="25">
        <v>1.6550407489699901</v>
      </c>
      <c r="CA15" s="25">
        <v>1096.6222</v>
      </c>
      <c r="CB15" s="25">
        <v>251.21396369999999</v>
      </c>
      <c r="CC15" s="25">
        <v>251.21374276999899</v>
      </c>
      <c r="CD15" s="87">
        <v>4506.8509262999996</v>
      </c>
      <c r="CE15" s="25">
        <v>4.8506580350000004</v>
      </c>
      <c r="CF15" s="25">
        <v>0.15562377760000001</v>
      </c>
      <c r="CG15" s="25">
        <v>1141.2623000000001</v>
      </c>
      <c r="CH15" s="25">
        <v>18469.350609999899</v>
      </c>
      <c r="CI15" s="25">
        <v>2080.4840094000001</v>
      </c>
      <c r="CJ15" s="25">
        <v>1717.1943177999999</v>
      </c>
      <c r="CK15" s="25">
        <v>374.98529001000003</v>
      </c>
      <c r="CL15" s="25">
        <v>0</v>
      </c>
      <c r="CM15" s="25">
        <v>266.93902641</v>
      </c>
      <c r="CN15" s="25">
        <v>16065.560517</v>
      </c>
      <c r="CO15" s="25">
        <v>2228.3160687</v>
      </c>
      <c r="CP15" s="25">
        <v>967.49000460000002</v>
      </c>
      <c r="CQ15" s="25"/>
      <c r="CR15" s="25"/>
      <c r="CS15" s="25"/>
      <c r="CT15" s="25"/>
      <c r="CU15" s="25"/>
      <c r="CV15" s="34">
        <f t="shared" si="1"/>
        <v>8.0003220174993742E-3</v>
      </c>
      <c r="CW15" s="49">
        <f t="shared" si="2"/>
        <v>-4.0005919771469241E-5</v>
      </c>
      <c r="CX15" s="49">
        <f t="shared" si="3"/>
        <v>-7.5805735180485724E-7</v>
      </c>
      <c r="CY15" s="49">
        <f t="shared" si="0"/>
        <v>-9.3990635888308575E-5</v>
      </c>
      <c r="CZ15" s="49"/>
      <c r="DA15" s="34"/>
      <c r="DB15" s="34"/>
      <c r="DC15" s="25"/>
      <c r="DD15" s="25"/>
      <c r="DE15" s="25"/>
      <c r="DF15" s="25"/>
      <c r="DG15" s="25"/>
      <c r="DH15" s="25"/>
      <c r="DI15" s="25"/>
      <c r="DJ15" s="25"/>
      <c r="DK15" s="25"/>
    </row>
    <row r="16" spans="1:115" x14ac:dyDescent="0.25">
      <c r="A16" s="27" t="s">
        <v>15</v>
      </c>
      <c r="B16" s="25">
        <v>15.743976269999999</v>
      </c>
      <c r="C16" s="25">
        <v>71.571700459999903</v>
      </c>
      <c r="D16" s="25">
        <v>5.7953556349999999</v>
      </c>
      <c r="E16" s="25">
        <v>5.7953590799999999</v>
      </c>
      <c r="F16" s="25">
        <v>71.571623299999999</v>
      </c>
      <c r="G16" s="25">
        <v>71.571187260000002</v>
      </c>
      <c r="H16" s="25">
        <v>14.1108753</v>
      </c>
      <c r="I16" s="87">
        <v>0.23153252099999899</v>
      </c>
      <c r="J16" s="25">
        <v>151.41682101000001</v>
      </c>
      <c r="K16" s="25">
        <v>151.41686891000001</v>
      </c>
      <c r="L16" s="25">
        <v>1059.674</v>
      </c>
      <c r="M16" s="25">
        <v>22.785911048999999</v>
      </c>
      <c r="N16" s="25">
        <v>22.786422083999899</v>
      </c>
      <c r="O16" s="25">
        <v>761.79147799999998</v>
      </c>
      <c r="P16" s="25">
        <v>761.81509849999998</v>
      </c>
      <c r="Q16" s="25">
        <v>108419.6761</v>
      </c>
      <c r="R16" s="25">
        <v>18965530.02</v>
      </c>
      <c r="S16" s="25">
        <v>108463.08930000001</v>
      </c>
      <c r="T16" s="25">
        <v>118.2837713</v>
      </c>
      <c r="U16" s="25">
        <v>454.700160183999</v>
      </c>
      <c r="V16" s="25">
        <v>142.705238702</v>
      </c>
      <c r="W16" s="25">
        <v>690.34011547</v>
      </c>
      <c r="X16" s="25">
        <v>87.388752299999993</v>
      </c>
      <c r="Y16" s="25">
        <v>126.94885608</v>
      </c>
      <c r="Z16" s="25">
        <v>690.34005489999902</v>
      </c>
      <c r="AA16" s="25">
        <v>2195.08851</v>
      </c>
      <c r="AB16" s="25">
        <v>2633.5603660000002</v>
      </c>
      <c r="AC16" s="25">
        <v>50.439101899999997</v>
      </c>
      <c r="AD16" s="25">
        <v>50.439114500000002</v>
      </c>
      <c r="AE16" s="25">
        <v>50.438397600000002</v>
      </c>
      <c r="AF16" s="25">
        <v>205.93820051099999</v>
      </c>
      <c r="AG16" s="25">
        <v>113.750841299999</v>
      </c>
      <c r="AH16" s="25">
        <v>109.0451884</v>
      </c>
      <c r="AI16" s="25">
        <v>206.73073729999999</v>
      </c>
      <c r="AJ16" s="25">
        <v>4.55379734</v>
      </c>
      <c r="AK16" s="87">
        <v>33.441930399999997</v>
      </c>
      <c r="AL16" s="25">
        <v>3.5238464899999902</v>
      </c>
      <c r="AM16" s="25">
        <v>19.629923640000001</v>
      </c>
      <c r="AN16" s="25">
        <v>0</v>
      </c>
      <c r="AO16" s="25">
        <v>215.539908</v>
      </c>
      <c r="AP16" s="25">
        <v>7.5292336899999999</v>
      </c>
      <c r="AQ16" s="25">
        <v>7.52923572</v>
      </c>
      <c r="AR16" s="25">
        <v>1065.6455793</v>
      </c>
      <c r="AS16" s="25">
        <v>1065.6351454999999</v>
      </c>
      <c r="AT16" s="25">
        <v>9531.76116</v>
      </c>
      <c r="AU16" s="25">
        <v>4573.3346499999998</v>
      </c>
      <c r="AV16" s="25">
        <v>4371.8577100000002</v>
      </c>
      <c r="AW16" s="25">
        <v>5397.97182599999</v>
      </c>
      <c r="AX16" s="25">
        <v>14218.2816</v>
      </c>
      <c r="AY16" s="25">
        <v>9149.7240099999999</v>
      </c>
      <c r="AZ16" s="25">
        <v>238.99006209999999</v>
      </c>
      <c r="BA16" s="25">
        <v>0.430139311999999</v>
      </c>
      <c r="BB16" s="25">
        <v>3780.1372889999998</v>
      </c>
      <c r="BC16" s="25">
        <v>2.876516837</v>
      </c>
      <c r="BD16" s="25">
        <v>0.91034800400000004</v>
      </c>
      <c r="BE16" s="25">
        <v>255.35033529999899</v>
      </c>
      <c r="BF16" s="25">
        <v>17.001720482</v>
      </c>
      <c r="BG16" s="25">
        <v>1.5712987</v>
      </c>
      <c r="BH16" s="25">
        <v>0.12765453960000001</v>
      </c>
      <c r="BI16" s="87">
        <v>1939.7595094999899</v>
      </c>
      <c r="BJ16" s="25">
        <v>132.45930000000001</v>
      </c>
      <c r="BK16" s="25">
        <v>67.756200000000007</v>
      </c>
      <c r="BL16" s="25">
        <v>584.59812799999997</v>
      </c>
      <c r="BM16" s="25">
        <v>1355.1661552999999</v>
      </c>
      <c r="BN16" s="25">
        <v>14.8091391473</v>
      </c>
      <c r="BO16" s="25">
        <v>0.19989112000000001</v>
      </c>
      <c r="BP16" s="25">
        <v>69.109852622999995</v>
      </c>
      <c r="BQ16" s="25">
        <v>0.49503714099999901</v>
      </c>
      <c r="BR16" s="25">
        <v>36.163989579999999</v>
      </c>
      <c r="BS16" s="25">
        <v>1.97830431</v>
      </c>
      <c r="BT16" s="25">
        <v>0.879970841</v>
      </c>
      <c r="BU16" s="25">
        <v>134.69956439999899</v>
      </c>
      <c r="BV16" s="25">
        <v>3.4631125740000002</v>
      </c>
      <c r="BW16" s="25">
        <v>37.793365100000003</v>
      </c>
      <c r="BX16" s="25">
        <v>12.075511240000001</v>
      </c>
      <c r="BY16" s="25">
        <v>35.439638199999997</v>
      </c>
      <c r="BZ16" s="25">
        <v>0.52878371307000005</v>
      </c>
      <c r="CA16" s="25">
        <v>451.03757000000002</v>
      </c>
      <c r="CB16" s="25">
        <v>103.14400217999901</v>
      </c>
      <c r="CC16" s="25">
        <v>103.14397959999999</v>
      </c>
      <c r="CD16" s="87">
        <v>2211.9507976</v>
      </c>
      <c r="CE16" s="25">
        <v>2.6344575299999899</v>
      </c>
      <c r="CF16" s="25">
        <v>8.2734131899999994E-2</v>
      </c>
      <c r="CG16" s="25">
        <v>451.70934999999997</v>
      </c>
      <c r="CH16" s="25">
        <v>9011.734547</v>
      </c>
      <c r="CI16" s="25">
        <v>1041.73974666</v>
      </c>
      <c r="CJ16" s="25">
        <v>852.06043409999995</v>
      </c>
      <c r="CK16" s="25">
        <v>184.96894576</v>
      </c>
      <c r="CL16" s="25">
        <v>0</v>
      </c>
      <c r="CM16" s="25">
        <v>135.16633661</v>
      </c>
      <c r="CN16" s="25">
        <v>8119.5482279999997</v>
      </c>
      <c r="CO16" s="25">
        <v>1131.3774822999901</v>
      </c>
      <c r="CP16" s="25">
        <v>490.2200459</v>
      </c>
      <c r="CQ16" s="25"/>
      <c r="CR16" s="25"/>
      <c r="CS16" s="25"/>
      <c r="CT16" s="25"/>
      <c r="CU16" s="25"/>
      <c r="CV16" s="34">
        <f t="shared" si="1"/>
        <v>8.0003227183233581E-3</v>
      </c>
      <c r="CW16" s="49">
        <f t="shared" si="2"/>
        <v>-3.9741180818864958E-5</v>
      </c>
      <c r="CX16" s="49">
        <f t="shared" si="3"/>
        <v>-2.4610267337077969E-6</v>
      </c>
      <c r="CY16" s="49">
        <f t="shared" si="0"/>
        <v>-8.4788998790559877E-5</v>
      </c>
      <c r="CZ16" s="49"/>
      <c r="DA16" s="34"/>
      <c r="DB16" s="34"/>
      <c r="DC16" s="25"/>
      <c r="DD16" s="25"/>
      <c r="DE16" s="25"/>
      <c r="DF16" s="25"/>
      <c r="DG16" s="25"/>
      <c r="DH16" s="25"/>
      <c r="DI16" s="25"/>
      <c r="DJ16" s="25"/>
      <c r="DK16" s="25"/>
    </row>
    <row r="17" spans="1:115" x14ac:dyDescent="0.25">
      <c r="A17" s="27" t="s">
        <v>16</v>
      </c>
      <c r="B17" s="25">
        <v>11.76827808</v>
      </c>
      <c r="C17" s="25">
        <v>55.7020312</v>
      </c>
      <c r="D17" s="25">
        <v>4.7537259939999998</v>
      </c>
      <c r="E17" s="25">
        <v>4.7537356900000001</v>
      </c>
      <c r="F17" s="25">
        <v>55.702235899999998</v>
      </c>
      <c r="G17" s="25">
        <v>55.701909200000003</v>
      </c>
      <c r="H17" s="25">
        <v>12.81910478</v>
      </c>
      <c r="I17" s="87">
        <v>0.2476482455</v>
      </c>
      <c r="J17" s="25">
        <v>117.548392534</v>
      </c>
      <c r="K17" s="25">
        <v>117.548149205</v>
      </c>
      <c r="L17" s="25">
        <v>967.34270000000004</v>
      </c>
      <c r="M17" s="25">
        <v>15.336142174500001</v>
      </c>
      <c r="N17" s="25">
        <v>15.336600128000001</v>
      </c>
      <c r="O17" s="25">
        <v>637.28972199999998</v>
      </c>
      <c r="P17" s="25">
        <v>637.30964909999898</v>
      </c>
      <c r="Q17" s="25">
        <v>105112.73428</v>
      </c>
      <c r="R17" s="25">
        <v>18486078.987</v>
      </c>
      <c r="S17" s="25">
        <v>105154.80043</v>
      </c>
      <c r="T17" s="25">
        <v>122.0938472</v>
      </c>
      <c r="U17" s="25">
        <v>357.71147273399998</v>
      </c>
      <c r="V17" s="25">
        <v>111.966094815999</v>
      </c>
      <c r="W17" s="25">
        <v>619.45954016999997</v>
      </c>
      <c r="X17" s="25">
        <v>74.607291599999996</v>
      </c>
      <c r="Y17" s="25">
        <v>108.41961295</v>
      </c>
      <c r="Z17" s="25">
        <v>619.46004059999996</v>
      </c>
      <c r="AA17" s="25">
        <v>1973.8401899999999</v>
      </c>
      <c r="AB17" s="25">
        <v>2090.907725</v>
      </c>
      <c r="AC17" s="25">
        <v>44.293843099999997</v>
      </c>
      <c r="AD17" s="25">
        <v>44.293856599999998</v>
      </c>
      <c r="AE17" s="25">
        <v>44.293220599999998</v>
      </c>
      <c r="AF17" s="25">
        <v>177.94392698999999</v>
      </c>
      <c r="AG17" s="25">
        <v>116.2601319</v>
      </c>
      <c r="AH17" s="25">
        <v>112.501527</v>
      </c>
      <c r="AI17" s="25">
        <v>180.13772621999999</v>
      </c>
      <c r="AJ17" s="25">
        <v>3.5816218040000001</v>
      </c>
      <c r="AK17" s="87">
        <v>29.125437560000002</v>
      </c>
      <c r="AL17" s="25">
        <v>3.6869395200000001</v>
      </c>
      <c r="AM17" s="25">
        <v>14.30705878</v>
      </c>
      <c r="AN17" s="25">
        <v>0</v>
      </c>
      <c r="AO17" s="25">
        <v>189.86906099999999</v>
      </c>
      <c r="AP17" s="25">
        <v>6.0629004939999902</v>
      </c>
      <c r="AQ17" s="25">
        <v>6.0629047629999997</v>
      </c>
      <c r="AR17" s="25">
        <v>1036.3119737</v>
      </c>
      <c r="AS17" s="25">
        <v>1036.3072320000001</v>
      </c>
      <c r="AT17" s="25">
        <v>9655.0404099999996</v>
      </c>
      <c r="AU17" s="25">
        <v>4761.2123499999998</v>
      </c>
      <c r="AV17" s="25">
        <v>4597.6678700000002</v>
      </c>
      <c r="AW17" s="25">
        <v>4664.2357549999997</v>
      </c>
      <c r="AX17" s="25">
        <v>14531.92966</v>
      </c>
      <c r="AY17" s="25">
        <v>9352.4711200000002</v>
      </c>
      <c r="AZ17" s="25">
        <v>194.72558309999999</v>
      </c>
      <c r="BA17" s="25">
        <v>0.42236631015999998</v>
      </c>
      <c r="BB17" s="25">
        <v>3329.6309350000001</v>
      </c>
      <c r="BC17" s="25">
        <v>2.6580849720000002</v>
      </c>
      <c r="BD17" s="25">
        <v>0.8647260336</v>
      </c>
      <c r="BE17" s="25">
        <v>222.83516533</v>
      </c>
      <c r="BF17" s="25">
        <v>15.591499786</v>
      </c>
      <c r="BG17" s="25">
        <v>1.4550261</v>
      </c>
      <c r="BH17" s="25">
        <v>0.12450831533999999</v>
      </c>
      <c r="BI17" s="87">
        <v>1771.5125231</v>
      </c>
      <c r="BJ17" s="25">
        <v>120.91753</v>
      </c>
      <c r="BK17" s="25">
        <v>64.601820000000004</v>
      </c>
      <c r="BL17" s="25">
        <v>521.754700799999</v>
      </c>
      <c r="BM17" s="25">
        <v>1249.75340815</v>
      </c>
      <c r="BN17" s="25">
        <v>13.5294931204</v>
      </c>
      <c r="BO17" s="25">
        <v>0.18495054999999999</v>
      </c>
      <c r="BP17" s="25">
        <v>63.094097525000002</v>
      </c>
      <c r="BQ17" s="25">
        <v>0.50486314399999999</v>
      </c>
      <c r="BR17" s="25">
        <v>32.341790789999997</v>
      </c>
      <c r="BS17" s="25">
        <v>1.8640883669999999</v>
      </c>
      <c r="BT17" s="25">
        <v>0.76265815999999997</v>
      </c>
      <c r="BU17" s="25">
        <v>118.3107954</v>
      </c>
      <c r="BV17" s="25">
        <v>2.95665102999999</v>
      </c>
      <c r="BW17" s="25">
        <v>33.680221979999999</v>
      </c>
      <c r="BX17" s="25">
        <v>11.0684549095</v>
      </c>
      <c r="BY17" s="25">
        <v>35.702330499999903</v>
      </c>
      <c r="BZ17" s="25">
        <v>0.48715063415999998</v>
      </c>
      <c r="CA17" s="25">
        <v>477.39431999999999</v>
      </c>
      <c r="CB17" s="25">
        <v>99.05760583</v>
      </c>
      <c r="CC17" s="25">
        <v>99.057508679999998</v>
      </c>
      <c r="CD17" s="87">
        <v>1965.1722285999999</v>
      </c>
      <c r="CE17" s="25">
        <v>2.0311037199999999</v>
      </c>
      <c r="CF17" s="25">
        <v>8.8492789099999997E-2</v>
      </c>
      <c r="CG17" s="25">
        <v>430.68110000000001</v>
      </c>
      <c r="CH17" s="25">
        <v>7774.0600340000001</v>
      </c>
      <c r="CI17" s="25">
        <v>907.00799800000004</v>
      </c>
      <c r="CJ17" s="25">
        <v>748.60098083000003</v>
      </c>
      <c r="CK17" s="25">
        <v>164.188140626999</v>
      </c>
      <c r="CL17" s="25">
        <v>0</v>
      </c>
      <c r="CM17" s="25">
        <v>126.79099658</v>
      </c>
      <c r="CN17" s="25">
        <v>7037.5319879999997</v>
      </c>
      <c r="CO17" s="25">
        <v>964.72255799999903</v>
      </c>
      <c r="CP17" s="25">
        <v>420.52786550000002</v>
      </c>
      <c r="CQ17" s="25"/>
      <c r="CR17" s="25"/>
      <c r="CS17" s="25"/>
      <c r="CT17" s="25"/>
      <c r="CU17" s="25"/>
      <c r="CV17" s="34">
        <f t="shared" si="1"/>
        <v>8.000323055513606E-3</v>
      </c>
      <c r="CW17" s="49">
        <f t="shared" si="2"/>
        <v>-4.0134511633749594E-5</v>
      </c>
      <c r="CX17" s="49">
        <f t="shared" si="3"/>
        <v>2.4917407827224587E-6</v>
      </c>
      <c r="CY17" s="49">
        <f t="shared" si="0"/>
        <v>-9.0749823793250732E-5</v>
      </c>
      <c r="CZ17" s="49"/>
      <c r="DA17" s="34"/>
      <c r="DB17" s="34"/>
      <c r="DC17" s="25"/>
      <c r="DD17" s="25"/>
      <c r="DE17" s="25"/>
      <c r="DF17" s="25"/>
      <c r="DG17" s="25"/>
      <c r="DH17" s="25"/>
      <c r="DI17" s="25"/>
      <c r="DJ17" s="25"/>
      <c r="DK17" s="25"/>
    </row>
    <row r="18" spans="1:115" x14ac:dyDescent="0.25">
      <c r="A18" s="27" t="s">
        <v>17</v>
      </c>
      <c r="B18" s="25">
        <v>16.119003639999999</v>
      </c>
      <c r="C18" s="25">
        <v>78.006447659999907</v>
      </c>
      <c r="D18" s="25">
        <v>6.2056807999999997</v>
      </c>
      <c r="E18" s="25">
        <v>6.2056865199999898</v>
      </c>
      <c r="F18" s="25">
        <v>78.006636360000002</v>
      </c>
      <c r="G18" s="25">
        <v>78.006150500000004</v>
      </c>
      <c r="H18" s="25">
        <v>16.736855299999998</v>
      </c>
      <c r="I18" s="87">
        <v>0.3094600455</v>
      </c>
      <c r="J18" s="25">
        <v>158.13780283999901</v>
      </c>
      <c r="K18" s="25">
        <v>158.13783009599999</v>
      </c>
      <c r="L18" s="25">
        <v>1601.0319999999999</v>
      </c>
      <c r="M18" s="25">
        <v>18.203312336</v>
      </c>
      <c r="N18" s="25">
        <v>18.203751022999999</v>
      </c>
      <c r="O18" s="25">
        <v>1336.2695005</v>
      </c>
      <c r="P18" s="25">
        <v>1336.3115554999999</v>
      </c>
      <c r="Q18" s="25">
        <v>165455.79256999999</v>
      </c>
      <c r="R18" s="25">
        <v>27555448.715999998</v>
      </c>
      <c r="S18" s="25">
        <v>165522.00528000001</v>
      </c>
      <c r="T18" s="25">
        <v>175.36282199999999</v>
      </c>
      <c r="U18" s="25">
        <v>478.51520259999899</v>
      </c>
      <c r="V18" s="25">
        <v>163.93013207999999</v>
      </c>
      <c r="W18" s="25">
        <v>905.58167879999996</v>
      </c>
      <c r="X18" s="25">
        <v>98.979586400000002</v>
      </c>
      <c r="Y18" s="25">
        <v>154.48473351999999</v>
      </c>
      <c r="Z18" s="25">
        <v>905.58129831999997</v>
      </c>
      <c r="AA18" s="25">
        <v>2928.7869000000001</v>
      </c>
      <c r="AB18" s="25">
        <v>2831.7657549999999</v>
      </c>
      <c r="AC18" s="25">
        <v>63.018664940000001</v>
      </c>
      <c r="AD18" s="25">
        <v>63.018629339999997</v>
      </c>
      <c r="AE18" s="25">
        <v>63.017790900000001</v>
      </c>
      <c r="AF18" s="25">
        <v>253.921154319999</v>
      </c>
      <c r="AG18" s="25">
        <v>159.74443299999999</v>
      </c>
      <c r="AH18" s="25">
        <v>155.63014849999999</v>
      </c>
      <c r="AI18" s="25">
        <v>254.80138844999999</v>
      </c>
      <c r="AJ18" s="25">
        <v>4.8340227889999996</v>
      </c>
      <c r="AK18" s="87">
        <v>38.52314166</v>
      </c>
      <c r="AL18" s="25">
        <v>4.6455176500000004</v>
      </c>
      <c r="AM18" s="25">
        <v>19.317383400000001</v>
      </c>
      <c r="AN18" s="25">
        <v>0</v>
      </c>
      <c r="AO18" s="25">
        <v>285.60041100000001</v>
      </c>
      <c r="AP18" s="25">
        <v>8.16185662</v>
      </c>
      <c r="AQ18" s="25">
        <v>8.16186761999999</v>
      </c>
      <c r="AR18" s="25">
        <v>1614.2270693</v>
      </c>
      <c r="AS18" s="25">
        <v>1614.2146126</v>
      </c>
      <c r="AT18" s="25">
        <v>13317.25239</v>
      </c>
      <c r="AU18" s="25">
        <v>6491.0530799999997</v>
      </c>
      <c r="AV18" s="25">
        <v>6312.5460199999998</v>
      </c>
      <c r="AW18" s="25">
        <v>6570.2930550000001</v>
      </c>
      <c r="AX18" s="25">
        <v>19967.2435</v>
      </c>
      <c r="AY18" s="25">
        <v>12985.568649999999</v>
      </c>
      <c r="AZ18" s="25">
        <v>264.82688789999997</v>
      </c>
      <c r="BA18" s="25">
        <v>0.65903634249999998</v>
      </c>
      <c r="BB18" s="25">
        <v>4751.5019389999998</v>
      </c>
      <c r="BC18" s="25">
        <v>4.125412023</v>
      </c>
      <c r="BD18" s="25">
        <v>1.320384019</v>
      </c>
      <c r="BE18" s="25">
        <v>293.17197729999998</v>
      </c>
      <c r="BF18" s="25">
        <v>25.488594359</v>
      </c>
      <c r="BG18" s="25">
        <v>2.3271809000000001</v>
      </c>
      <c r="BH18" s="25">
        <v>0.18897018834999901</v>
      </c>
      <c r="BI18" s="87">
        <v>2744.2082283999998</v>
      </c>
      <c r="BJ18" s="25">
        <v>200.12960000000001</v>
      </c>
      <c r="BK18" s="25">
        <v>96.129679999999993</v>
      </c>
      <c r="BL18" s="25">
        <v>748.27295839999897</v>
      </c>
      <c r="BM18" s="25">
        <v>1995.93757736</v>
      </c>
      <c r="BN18" s="25">
        <v>22.358239805299998</v>
      </c>
      <c r="BO18" s="25">
        <v>0.30077619999999999</v>
      </c>
      <c r="BP18" s="25">
        <v>102.843583412</v>
      </c>
      <c r="BQ18" s="25">
        <v>0.71220569600000005</v>
      </c>
      <c r="BR18" s="25">
        <v>47.932417059999999</v>
      </c>
      <c r="BS18" s="25">
        <v>2.77598267399999</v>
      </c>
      <c r="BT18" s="25">
        <v>1.1424743419999901</v>
      </c>
      <c r="BU18" s="25">
        <v>172.92303240000001</v>
      </c>
      <c r="BV18" s="25">
        <v>3.9762689660000001</v>
      </c>
      <c r="BW18" s="25">
        <v>49.741418299999999</v>
      </c>
      <c r="BX18" s="25">
        <v>18.262800372400001</v>
      </c>
      <c r="BY18" s="25">
        <v>51.016668600000003</v>
      </c>
      <c r="BZ18" s="25">
        <v>0.79795209606999995</v>
      </c>
      <c r="CA18" s="25">
        <v>634.37836000000004</v>
      </c>
      <c r="CB18" s="25">
        <v>151.49681301000001</v>
      </c>
      <c r="CC18" s="25">
        <v>151.49674135000001</v>
      </c>
      <c r="CD18" s="87">
        <v>2825.9782690000002</v>
      </c>
      <c r="CE18" s="25">
        <v>2.731864506</v>
      </c>
      <c r="CF18" s="25">
        <v>0.1105803566</v>
      </c>
      <c r="CG18" s="25">
        <v>640.86869999999999</v>
      </c>
      <c r="CH18" s="25">
        <v>11459.033815000001</v>
      </c>
      <c r="CI18" s="25">
        <v>1301.0271978999999</v>
      </c>
      <c r="CJ18" s="25">
        <v>1081.6448603399999</v>
      </c>
      <c r="CK18" s="25">
        <v>238.27084120999999</v>
      </c>
      <c r="CL18" s="25">
        <v>0</v>
      </c>
      <c r="CM18" s="25">
        <v>167.83553105999999</v>
      </c>
      <c r="CN18" s="25">
        <v>9975.276296</v>
      </c>
      <c r="CO18" s="25">
        <v>1364.1019942</v>
      </c>
      <c r="CP18" s="25">
        <v>597.94852709999998</v>
      </c>
      <c r="CQ18" s="25"/>
      <c r="CR18" s="25"/>
      <c r="CS18" s="25"/>
      <c r="CT18" s="25"/>
      <c r="CU18" s="25"/>
      <c r="CV18" s="34">
        <f t="shared" si="1"/>
        <v>8.0003247819359739E-3</v>
      </c>
      <c r="CW18" s="49">
        <f t="shared" si="2"/>
        <v>-4.0386295684663809E-5</v>
      </c>
      <c r="CX18" s="49">
        <f t="shared" si="3"/>
        <v>-8.4081083033098571E-7</v>
      </c>
      <c r="CY18" s="49">
        <f t="shared" si="0"/>
        <v>-9.9869157079787263E-5</v>
      </c>
      <c r="CZ18" s="49"/>
      <c r="DA18" s="34"/>
      <c r="DB18" s="34"/>
      <c r="DC18" s="25"/>
      <c r="DD18" s="25"/>
      <c r="DE18" s="25"/>
      <c r="DF18" s="25"/>
      <c r="DG18" s="25"/>
      <c r="DH18" s="25"/>
      <c r="DI18" s="25"/>
      <c r="DJ18" s="25"/>
      <c r="DK18" s="25"/>
    </row>
    <row r="19" spans="1:115" x14ac:dyDescent="0.25">
      <c r="A19" s="27" t="s">
        <v>18</v>
      </c>
      <c r="B19" s="25">
        <v>12.212985160000001</v>
      </c>
      <c r="C19" s="25">
        <v>65.363284800000002</v>
      </c>
      <c r="D19" s="25">
        <v>5.7131994600000002</v>
      </c>
      <c r="E19" s="25">
        <v>5.7132055699999897</v>
      </c>
      <c r="F19" s="25">
        <v>65.363397599999999</v>
      </c>
      <c r="G19" s="25">
        <v>65.363001100000005</v>
      </c>
      <c r="H19" s="25">
        <v>17.202791259999898</v>
      </c>
      <c r="I19" s="87">
        <v>0.39430876929999997</v>
      </c>
      <c r="J19" s="25">
        <v>130.56560578</v>
      </c>
      <c r="K19" s="25">
        <v>130.56559702499999</v>
      </c>
      <c r="L19" s="25">
        <v>2140.9185000000002</v>
      </c>
      <c r="M19" s="25">
        <v>11.914033813</v>
      </c>
      <c r="N19" s="25">
        <v>11.914312423</v>
      </c>
      <c r="O19" s="25">
        <v>1168.16399</v>
      </c>
      <c r="P19" s="25">
        <v>1168.2004013999999</v>
      </c>
      <c r="Q19" s="25">
        <v>154496.93969999999</v>
      </c>
      <c r="R19" s="25">
        <v>31383150.2999999</v>
      </c>
      <c r="S19" s="25">
        <v>154558.81065999999</v>
      </c>
      <c r="T19" s="25">
        <v>226.679878</v>
      </c>
      <c r="U19" s="25">
        <v>379.18734742800001</v>
      </c>
      <c r="V19" s="25">
        <v>134.02282464999999</v>
      </c>
      <c r="W19" s="25">
        <v>941.0808356</v>
      </c>
      <c r="X19" s="25">
        <v>85.136710999999906</v>
      </c>
      <c r="Y19" s="25">
        <v>145.06264551999999</v>
      </c>
      <c r="Z19" s="25">
        <v>941.08093036000002</v>
      </c>
      <c r="AA19" s="25">
        <v>2991.3418000000001</v>
      </c>
      <c r="AB19" s="25">
        <v>2234.7851129999999</v>
      </c>
      <c r="AC19" s="25">
        <v>60.322431599999902</v>
      </c>
      <c r="AD19" s="25">
        <v>60.322438499999997</v>
      </c>
      <c r="AE19" s="25">
        <v>60.321582100000001</v>
      </c>
      <c r="AF19" s="25">
        <v>242.44501438399999</v>
      </c>
      <c r="AG19" s="25">
        <v>187.47244899999899</v>
      </c>
      <c r="AH19" s="25">
        <v>192.3725675</v>
      </c>
      <c r="AI19" s="25">
        <v>255.723266999999</v>
      </c>
      <c r="AJ19" s="25">
        <v>4.0192731679999998</v>
      </c>
      <c r="AK19" s="87">
        <v>37.440247389999897</v>
      </c>
      <c r="AL19" s="25">
        <v>5.7451160799999998</v>
      </c>
      <c r="AM19" s="25">
        <v>13.34438956</v>
      </c>
      <c r="AN19" s="25">
        <v>0</v>
      </c>
      <c r="AO19" s="25">
        <v>312.18021499999998</v>
      </c>
      <c r="AP19" s="25">
        <v>6.7523267499999999</v>
      </c>
      <c r="AQ19" s="25">
        <v>6.7523257499999998</v>
      </c>
      <c r="AR19" s="25">
        <v>1685.4457164</v>
      </c>
      <c r="AS19" s="25">
        <v>1685.43241099999</v>
      </c>
      <c r="AT19" s="25">
        <v>15224.107550000001</v>
      </c>
      <c r="AU19" s="25">
        <v>8022.4715999999999</v>
      </c>
      <c r="AV19" s="25">
        <v>8227.9543900000008</v>
      </c>
      <c r="AW19" s="25">
        <v>6288.5751129999999</v>
      </c>
      <c r="AX19" s="25">
        <v>23433.107</v>
      </c>
      <c r="AY19" s="25">
        <v>15626.32128</v>
      </c>
      <c r="AZ19" s="25">
        <v>227.0802827</v>
      </c>
      <c r="BA19" s="25">
        <v>0.77336741450000002</v>
      </c>
      <c r="BB19" s="25">
        <v>4693.1103370000001</v>
      </c>
      <c r="BC19" s="25">
        <v>4.8171546799999998</v>
      </c>
      <c r="BD19" s="25">
        <v>1.575150933</v>
      </c>
      <c r="BE19" s="25">
        <v>287.23897069999998</v>
      </c>
      <c r="BF19" s="25">
        <v>33.261181803999897</v>
      </c>
      <c r="BG19" s="25">
        <v>2.9729701999999998</v>
      </c>
      <c r="BH19" s="25">
        <v>0.2202214857</v>
      </c>
      <c r="BI19" s="87">
        <v>3362.8787554999999</v>
      </c>
      <c r="BJ19" s="25">
        <v>267.61489999999998</v>
      </c>
      <c r="BK19" s="25">
        <v>110.03134</v>
      </c>
      <c r="BL19" s="25">
        <v>819.50631650000003</v>
      </c>
      <c r="BM19" s="25">
        <v>2543.3668106999999</v>
      </c>
      <c r="BN19" s="25">
        <v>29.834720598499899</v>
      </c>
      <c r="BO19" s="25">
        <v>0.37494300000000003</v>
      </c>
      <c r="BP19" s="25">
        <v>133.63186046999999</v>
      </c>
      <c r="BQ19" s="25">
        <v>0.91359640499999994</v>
      </c>
      <c r="BR19" s="25">
        <v>51.774667899999997</v>
      </c>
      <c r="BS19" s="25">
        <v>2.6216966949999998</v>
      </c>
      <c r="BT19" s="25">
        <v>1.244781554</v>
      </c>
      <c r="BU19" s="25">
        <v>178.3585966</v>
      </c>
      <c r="BV19" s="25">
        <v>3.8572712939999998</v>
      </c>
      <c r="BW19" s="25">
        <v>51.075205699999998</v>
      </c>
      <c r="BX19" s="25">
        <v>24.3018884331</v>
      </c>
      <c r="BY19" s="25">
        <v>64.613814199999993</v>
      </c>
      <c r="BZ19" s="25">
        <v>1.05019469689</v>
      </c>
      <c r="CA19" s="25">
        <v>835.76559999999995</v>
      </c>
      <c r="CB19" s="25">
        <v>166.69036745999901</v>
      </c>
      <c r="CC19" s="25">
        <v>166.69020019999999</v>
      </c>
      <c r="CD19" s="87">
        <v>2808.3558236999902</v>
      </c>
      <c r="CE19" s="25">
        <v>2.0003997020000002</v>
      </c>
      <c r="CF19" s="25">
        <v>0.1408983956</v>
      </c>
      <c r="CG19" s="25">
        <v>733.54894999999999</v>
      </c>
      <c r="CH19" s="25">
        <v>10927.12516</v>
      </c>
      <c r="CI19" s="25">
        <v>1268.3233424</v>
      </c>
      <c r="CJ19" s="25">
        <v>1069.3317214199999</v>
      </c>
      <c r="CK19" s="25">
        <v>240.19715853</v>
      </c>
      <c r="CL19" s="25">
        <v>0</v>
      </c>
      <c r="CM19" s="25">
        <v>187.38708188999999</v>
      </c>
      <c r="CN19" s="25">
        <v>9645.4312079999909</v>
      </c>
      <c r="CO19" s="25">
        <v>1270.733324</v>
      </c>
      <c r="CP19" s="25">
        <v>567.44239440000001</v>
      </c>
      <c r="CQ19" s="25"/>
      <c r="CR19" s="25"/>
      <c r="CS19" s="25"/>
      <c r="CT19" s="25"/>
      <c r="CU19" s="25"/>
      <c r="CV19" s="34">
        <f t="shared" si="1"/>
        <v>8.0003240287341744E-3</v>
      </c>
      <c r="CW19" s="49">
        <f t="shared" si="2"/>
        <v>-4.0310446241776209E-5</v>
      </c>
      <c r="CX19" s="49">
        <f t="shared" si="3"/>
        <v>1.6736553438607742E-6</v>
      </c>
      <c r="CY19" s="49">
        <f t="shared" si="0"/>
        <v>-8.9640882822598271E-5</v>
      </c>
      <c r="CZ19" s="49"/>
      <c r="DA19" s="34"/>
      <c r="DB19" s="34"/>
      <c r="DC19" s="25"/>
      <c r="DD19" s="25"/>
      <c r="DE19" s="25"/>
      <c r="DF19" s="25"/>
      <c r="DG19" s="25"/>
      <c r="DH19" s="25"/>
      <c r="DI19" s="25"/>
      <c r="DJ19" s="25"/>
      <c r="DK19" s="25"/>
    </row>
    <row r="20" spans="1:115" x14ac:dyDescent="0.25">
      <c r="A20" s="27" t="s">
        <v>19</v>
      </c>
      <c r="B20" s="25">
        <v>6.2468940340000003</v>
      </c>
      <c r="C20" s="25">
        <v>28.545999289999902</v>
      </c>
      <c r="D20" s="25">
        <v>2.0316582240000001</v>
      </c>
      <c r="E20" s="25">
        <v>2.0316611819999899</v>
      </c>
      <c r="F20" s="25">
        <v>28.545946559999901</v>
      </c>
      <c r="G20" s="25">
        <v>28.54577613</v>
      </c>
      <c r="H20" s="25">
        <v>4.9167138699999997</v>
      </c>
      <c r="I20" s="87">
        <v>5.3979010099999898E-2</v>
      </c>
      <c r="J20" s="25">
        <v>62.914365081</v>
      </c>
      <c r="K20" s="25">
        <v>62.914274774999903</v>
      </c>
      <c r="L20" s="25">
        <v>536.21870000000001</v>
      </c>
      <c r="M20" s="25">
        <v>9.2423460942000002</v>
      </c>
      <c r="N20" s="25">
        <v>9.2425739940000007</v>
      </c>
      <c r="O20" s="25">
        <v>350.814417899999</v>
      </c>
      <c r="P20" s="25">
        <v>350.82543049999998</v>
      </c>
      <c r="Q20" s="25">
        <v>38285.246715000001</v>
      </c>
      <c r="R20" s="25">
        <v>7641330.1679999996</v>
      </c>
      <c r="S20" s="25">
        <v>38300.584080000001</v>
      </c>
      <c r="T20" s="25">
        <v>31.697991699999999</v>
      </c>
      <c r="U20" s="25">
        <v>173.61993841499901</v>
      </c>
      <c r="V20" s="25">
        <v>59.123005824300002</v>
      </c>
      <c r="W20" s="25">
        <v>219.90386305000001</v>
      </c>
      <c r="X20" s="25">
        <v>35.02250119</v>
      </c>
      <c r="Y20" s="25">
        <v>43.784023402999999</v>
      </c>
      <c r="Z20" s="25">
        <v>219.90371995999999</v>
      </c>
      <c r="AA20" s="25">
        <v>631.06522999999902</v>
      </c>
      <c r="AB20" s="25">
        <v>1065.7613087</v>
      </c>
      <c r="AC20" s="25">
        <v>19.750382850000001</v>
      </c>
      <c r="AD20" s="25">
        <v>19.75041693</v>
      </c>
      <c r="AE20" s="25">
        <v>19.750111919999998</v>
      </c>
      <c r="AF20" s="25">
        <v>71.480913345499999</v>
      </c>
      <c r="AG20" s="25">
        <v>36.3495092</v>
      </c>
      <c r="AH20" s="25">
        <v>34.026685550000003</v>
      </c>
      <c r="AI20" s="25">
        <v>71.408349860000001</v>
      </c>
      <c r="AJ20" s="25">
        <v>1.5983645084</v>
      </c>
      <c r="AK20" s="87">
        <v>12.805073459999999</v>
      </c>
      <c r="AL20" s="25">
        <v>0.90361533599999999</v>
      </c>
      <c r="AM20" s="25">
        <v>7.2982761429999998</v>
      </c>
      <c r="AN20" s="25">
        <v>0</v>
      </c>
      <c r="AO20" s="25">
        <v>94.034959399999906</v>
      </c>
      <c r="AP20" s="25">
        <v>2.976793437</v>
      </c>
      <c r="AQ20" s="25">
        <v>2.9768009709999999</v>
      </c>
      <c r="AR20" s="25">
        <v>472.08888159999998</v>
      </c>
      <c r="AS20" s="25">
        <v>472.08328614999999</v>
      </c>
      <c r="AT20" s="25">
        <v>3102.9988599999901</v>
      </c>
      <c r="AU20" s="25">
        <v>1404.33959599999</v>
      </c>
      <c r="AV20" s="25">
        <v>1307.980063</v>
      </c>
      <c r="AW20" s="25">
        <v>1865.7249187</v>
      </c>
      <c r="AX20" s="25">
        <v>4543.5026099999995</v>
      </c>
      <c r="AY20" s="25">
        <v>2911.3703599999999</v>
      </c>
      <c r="AZ20" s="25">
        <v>92.791686630000001</v>
      </c>
      <c r="BA20" s="25">
        <v>0.18386692498000001</v>
      </c>
      <c r="BB20" s="25">
        <v>1255.7159626</v>
      </c>
      <c r="BC20" s="25">
        <v>1.22535635849999</v>
      </c>
      <c r="BD20" s="25">
        <v>0.396084139</v>
      </c>
      <c r="BE20" s="25">
        <v>80.224985379999893</v>
      </c>
      <c r="BF20" s="25">
        <v>8.3655480430000004</v>
      </c>
      <c r="BG20" s="25">
        <v>0.76132770000000005</v>
      </c>
      <c r="BH20" s="25">
        <v>5.0380292119999899E-2</v>
      </c>
      <c r="BI20" s="87">
        <v>869.84352690000003</v>
      </c>
      <c r="BJ20" s="25">
        <v>67.026634000000001</v>
      </c>
      <c r="BK20" s="25">
        <v>29.785254999999999</v>
      </c>
      <c r="BL20" s="25">
        <v>217.76941049999999</v>
      </c>
      <c r="BM20" s="25">
        <v>652.07729990999997</v>
      </c>
      <c r="BN20" s="25">
        <v>7.4673620268000001</v>
      </c>
      <c r="BO20" s="25">
        <v>9.9202393999999999E-2</v>
      </c>
      <c r="BP20" s="25">
        <v>33.881590969999998</v>
      </c>
      <c r="BQ20" s="25">
        <v>0.15366443339999999</v>
      </c>
      <c r="BR20" s="25">
        <v>14.5319386</v>
      </c>
      <c r="BS20" s="25">
        <v>0.73257227299999905</v>
      </c>
      <c r="BT20" s="25">
        <v>0.34400108569999999</v>
      </c>
      <c r="BU20" s="25">
        <v>51.443994830000001</v>
      </c>
      <c r="BV20" s="25">
        <v>1.28779756299999</v>
      </c>
      <c r="BW20" s="25">
        <v>13.041630550000001</v>
      </c>
      <c r="BX20" s="25">
        <v>6.056511156</v>
      </c>
      <c r="BY20" s="25">
        <v>11.6121726199999</v>
      </c>
      <c r="BZ20" s="25">
        <v>0.26193036756499999</v>
      </c>
      <c r="CA20" s="25">
        <v>137.19801000000001</v>
      </c>
      <c r="CB20" s="25">
        <v>44.215211594000003</v>
      </c>
      <c r="CC20" s="25">
        <v>44.215104920000002</v>
      </c>
      <c r="CD20" s="87">
        <v>737.76052456000002</v>
      </c>
      <c r="CE20" s="25">
        <v>1.0746529829</v>
      </c>
      <c r="CF20" s="25">
        <v>1.9288480899999998E-2</v>
      </c>
      <c r="CG20" s="25">
        <v>198.56929</v>
      </c>
      <c r="CH20" s="25">
        <v>3182.7605224999902</v>
      </c>
      <c r="CI20" s="25">
        <v>345.26068086999999</v>
      </c>
      <c r="CJ20" s="25">
        <v>278.282374194</v>
      </c>
      <c r="CK20" s="25">
        <v>58.879584833999999</v>
      </c>
      <c r="CL20" s="25">
        <v>0</v>
      </c>
      <c r="CM20" s="25">
        <v>40.129930412999997</v>
      </c>
      <c r="CN20" s="25">
        <v>2773.970182</v>
      </c>
      <c r="CO20" s="25">
        <v>399.59135170000002</v>
      </c>
      <c r="CP20" s="25">
        <v>168.9689462</v>
      </c>
      <c r="CQ20" s="25"/>
      <c r="CR20" s="25"/>
      <c r="CS20" s="25"/>
      <c r="CT20" s="25"/>
      <c r="CU20" s="25"/>
      <c r="CV20" s="34">
        <f t="shared" si="1"/>
        <v>8.0003275710674691E-3</v>
      </c>
      <c r="CW20" s="49">
        <f t="shared" si="2"/>
        <v>-4.0795662705892941E-5</v>
      </c>
      <c r="CX20" s="49">
        <f t="shared" si="3"/>
        <v>-3.6598651382935332E-6</v>
      </c>
      <c r="CY20" s="49">
        <f t="shared" si="0"/>
        <v>-1.0597950378711257E-4</v>
      </c>
      <c r="CZ20" s="49"/>
      <c r="DA20" s="34"/>
      <c r="DB20" s="34"/>
      <c r="DC20" s="25"/>
      <c r="DD20" s="25"/>
      <c r="DE20" s="25"/>
      <c r="DF20" s="25"/>
      <c r="DG20" s="25"/>
      <c r="DH20" s="25"/>
      <c r="DI20" s="25"/>
      <c r="DJ20" s="25"/>
      <c r="DK20" s="25"/>
    </row>
    <row r="21" spans="1:115" x14ac:dyDescent="0.25">
      <c r="A21" s="27" t="s">
        <v>20</v>
      </c>
      <c r="B21" s="25">
        <v>16.612971506999902</v>
      </c>
      <c r="C21" s="25">
        <v>75.366154949999995</v>
      </c>
      <c r="D21" s="25">
        <v>5.0828287039999998</v>
      </c>
      <c r="E21" s="25">
        <v>5.0828510260000002</v>
      </c>
      <c r="F21" s="25">
        <v>75.366098140000005</v>
      </c>
      <c r="G21" s="25">
        <v>75.365663859999998</v>
      </c>
      <c r="H21" s="25">
        <v>12.74624225</v>
      </c>
      <c r="I21" s="87">
        <v>0.14936709819999999</v>
      </c>
      <c r="J21" s="25">
        <v>166.74883234999999</v>
      </c>
      <c r="K21" s="25">
        <v>166.748787257</v>
      </c>
      <c r="L21" s="25">
        <v>2360.2240000000002</v>
      </c>
      <c r="M21" s="25">
        <v>24.073013126999999</v>
      </c>
      <c r="N21" s="25">
        <v>24.073478861000002</v>
      </c>
      <c r="O21" s="25">
        <v>982.42017650000003</v>
      </c>
      <c r="P21" s="25">
        <v>982.45080999999902</v>
      </c>
      <c r="Q21" s="25">
        <v>131610.07879</v>
      </c>
      <c r="R21" s="25">
        <v>29664979.828000002</v>
      </c>
      <c r="S21" s="25">
        <v>131662.76676999999</v>
      </c>
      <c r="T21" s="25">
        <v>175.303189</v>
      </c>
      <c r="U21" s="25">
        <v>463.00279464699997</v>
      </c>
      <c r="V21" s="25">
        <v>156.78187874299999</v>
      </c>
      <c r="W21" s="25">
        <v>810.05878913000004</v>
      </c>
      <c r="X21" s="25">
        <v>92.281734200000002</v>
      </c>
      <c r="Y21" s="25">
        <v>139.203838115</v>
      </c>
      <c r="Z21" s="25">
        <v>810.06012002</v>
      </c>
      <c r="AA21" s="25">
        <v>2470.10679999999</v>
      </c>
      <c r="AB21" s="25">
        <v>2820.6041</v>
      </c>
      <c r="AC21" s="25">
        <v>51.308296519999999</v>
      </c>
      <c r="AD21" s="25">
        <v>51.30836128</v>
      </c>
      <c r="AE21" s="25">
        <v>51.307556750000003</v>
      </c>
      <c r="AF21" s="25">
        <v>235.81947693199999</v>
      </c>
      <c r="AG21" s="25">
        <v>123.09514929999899</v>
      </c>
      <c r="AH21" s="25">
        <v>117.9886218</v>
      </c>
      <c r="AI21" s="25">
        <v>229.70906787999999</v>
      </c>
      <c r="AJ21" s="25">
        <v>4.6900250379999999</v>
      </c>
      <c r="AK21" s="87">
        <v>33.728399629999998</v>
      </c>
      <c r="AL21" s="25">
        <v>2.4697457859999998</v>
      </c>
      <c r="AM21" s="25">
        <v>20.345638439999998</v>
      </c>
      <c r="AN21" s="25">
        <v>0</v>
      </c>
      <c r="AO21" s="25">
        <v>358.45921399999997</v>
      </c>
      <c r="AP21" s="25">
        <v>7.5406820239999997</v>
      </c>
      <c r="AQ21" s="25">
        <v>7.5406701060000003</v>
      </c>
      <c r="AR21" s="25">
        <v>1882.1485542999999</v>
      </c>
      <c r="AS21" s="25">
        <v>1882.1328851999999</v>
      </c>
      <c r="AT21" s="25">
        <v>10182.020350000001</v>
      </c>
      <c r="AU21" s="25">
        <v>5081.7746539999898</v>
      </c>
      <c r="AV21" s="25">
        <v>4859.4353570000003</v>
      </c>
      <c r="AW21" s="25">
        <v>5814.8228999999901</v>
      </c>
      <c r="AX21" s="25">
        <v>15386.268050000001</v>
      </c>
      <c r="AY21" s="25">
        <v>9771.1483299999909</v>
      </c>
      <c r="AZ21" s="25">
        <v>251.67092679999999</v>
      </c>
      <c r="BA21" s="25">
        <v>0.68266787864</v>
      </c>
      <c r="BB21" s="25">
        <v>4139.8187150000003</v>
      </c>
      <c r="BC21" s="25">
        <v>4.5004452509999897</v>
      </c>
      <c r="BD21" s="25">
        <v>1.5164093893999999</v>
      </c>
      <c r="BE21" s="25">
        <v>234.86723789999999</v>
      </c>
      <c r="BF21" s="25">
        <v>36.028512214999999</v>
      </c>
      <c r="BG21" s="25">
        <v>3.2700488999999999</v>
      </c>
      <c r="BH21" s="25">
        <v>0.17795771724999901</v>
      </c>
      <c r="BI21" s="87">
        <v>3536.12800929999</v>
      </c>
      <c r="BJ21" s="25">
        <v>295.02767999999998</v>
      </c>
      <c r="BK21" s="25">
        <v>120.30804999999999</v>
      </c>
      <c r="BL21" s="25">
        <v>750.49291300000004</v>
      </c>
      <c r="BM21" s="25">
        <v>2785.6283942700002</v>
      </c>
      <c r="BN21" s="25">
        <v>32.798886818999897</v>
      </c>
      <c r="BO21" s="25">
        <v>0.42803525999999997</v>
      </c>
      <c r="BP21" s="25">
        <v>145.11395589099999</v>
      </c>
      <c r="BQ21" s="25">
        <v>0.53803879999999904</v>
      </c>
      <c r="BR21" s="25">
        <v>50.884593639999999</v>
      </c>
      <c r="BS21" s="25">
        <v>2.064151882</v>
      </c>
      <c r="BT21" s="25">
        <v>1.097548795</v>
      </c>
      <c r="BU21" s="25">
        <v>166.12917389999899</v>
      </c>
      <c r="BV21" s="25">
        <v>3.3447535269999999</v>
      </c>
      <c r="BW21" s="25">
        <v>40.33660252</v>
      </c>
      <c r="BX21" s="25">
        <v>26.40167683964</v>
      </c>
      <c r="BY21" s="25">
        <v>42.9572492</v>
      </c>
      <c r="BZ21" s="25">
        <v>1.1340006</v>
      </c>
      <c r="CA21" s="25">
        <v>348.803</v>
      </c>
      <c r="CB21" s="25">
        <v>174.13826213999999</v>
      </c>
      <c r="CC21" s="25">
        <v>174.13913631999901</v>
      </c>
      <c r="CD21" s="87">
        <v>2461.6287320000001</v>
      </c>
      <c r="CE21" s="25">
        <v>2.7918269537999998</v>
      </c>
      <c r="CF21" s="25">
        <v>5.33739279E-2</v>
      </c>
      <c r="CG21" s="25">
        <v>802.0652</v>
      </c>
      <c r="CH21" s="25">
        <v>9996.9606459999995</v>
      </c>
      <c r="CI21" s="25">
        <v>1147.3716893200001</v>
      </c>
      <c r="CJ21" s="25">
        <v>947.52778176999902</v>
      </c>
      <c r="CK21" s="25">
        <v>205.250983717</v>
      </c>
      <c r="CL21" s="25">
        <v>0</v>
      </c>
      <c r="CM21" s="25">
        <v>122.266782899999</v>
      </c>
      <c r="CN21" s="25">
        <v>8861.3365555</v>
      </c>
      <c r="CO21" s="25">
        <v>1242.6468884999999</v>
      </c>
      <c r="CP21" s="25">
        <v>537.51038229999995</v>
      </c>
      <c r="CQ21" s="25"/>
      <c r="CR21" s="25"/>
      <c r="CS21" s="25"/>
      <c r="CT21" s="25"/>
      <c r="CU21" s="25"/>
      <c r="CV21" s="34">
        <f t="shared" si="1"/>
        <v>8.0003252835569166E-3</v>
      </c>
      <c r="CW21" s="49">
        <f t="shared" si="2"/>
        <v>-4.0432371122589964E-5</v>
      </c>
      <c r="CX21" s="49">
        <f t="shared" si="3"/>
        <v>1.8953018590345458E-6</v>
      </c>
      <c r="CY21" s="49">
        <f t="shared" si="0"/>
        <v>-1.3015163266270362E-4</v>
      </c>
      <c r="CZ21" s="49"/>
      <c r="DA21" s="34"/>
      <c r="DB21" s="34"/>
      <c r="DC21" s="25"/>
      <c r="DD21" s="25"/>
      <c r="DE21" s="25"/>
      <c r="DF21" s="25"/>
      <c r="DG21" s="25"/>
      <c r="DH21" s="25"/>
      <c r="DI21" s="25"/>
      <c r="DJ21" s="25"/>
      <c r="DK21" s="25"/>
    </row>
    <row r="22" spans="1:115" x14ac:dyDescent="0.25">
      <c r="A22" s="27" t="s">
        <v>129</v>
      </c>
      <c r="B22" s="25">
        <v>16.918995656</v>
      </c>
      <c r="C22" s="25">
        <v>78.086518299999994</v>
      </c>
      <c r="D22" s="25">
        <v>5.0391944219999996</v>
      </c>
      <c r="E22" s="25">
        <v>5.03920938</v>
      </c>
      <c r="F22" s="25">
        <v>78.086781599999995</v>
      </c>
      <c r="G22" s="25">
        <v>78.086363500000004</v>
      </c>
      <c r="H22" s="25">
        <v>12.908657180000001</v>
      </c>
      <c r="I22" s="87">
        <v>0.14670203439999999</v>
      </c>
      <c r="J22" s="25">
        <v>183.49022944499899</v>
      </c>
      <c r="K22" s="25">
        <v>183.48995789599999</v>
      </c>
      <c r="L22" s="25">
        <v>2517.2323999999999</v>
      </c>
      <c r="M22" s="25">
        <v>27.945917266999999</v>
      </c>
      <c r="N22" s="25">
        <v>27.946443790499998</v>
      </c>
      <c r="O22" s="25">
        <v>911.4972851</v>
      </c>
      <c r="P22" s="25">
        <v>911.52553969999997</v>
      </c>
      <c r="Q22" s="25">
        <v>120534.27826000001</v>
      </c>
      <c r="R22" s="25">
        <v>26294101.842</v>
      </c>
      <c r="S22" s="25">
        <v>120582.503239999</v>
      </c>
      <c r="T22" s="25">
        <v>142.43909650000001</v>
      </c>
      <c r="U22" s="25">
        <v>500.11517993699999</v>
      </c>
      <c r="V22" s="25">
        <v>157.88355614700001</v>
      </c>
      <c r="W22" s="25">
        <v>742.47415325999998</v>
      </c>
      <c r="X22" s="25">
        <v>102.497221459999</v>
      </c>
      <c r="Y22" s="25">
        <v>136.12415915</v>
      </c>
      <c r="Z22" s="25">
        <v>742.47600241999999</v>
      </c>
      <c r="AA22" s="25">
        <v>2243.37077</v>
      </c>
      <c r="AB22" s="25">
        <v>3035.2716229999901</v>
      </c>
      <c r="AC22" s="25">
        <v>52.077822580000003</v>
      </c>
      <c r="AD22" s="25">
        <v>52.078055499999998</v>
      </c>
      <c r="AE22" s="25">
        <v>52.077078669999999</v>
      </c>
      <c r="AF22" s="25">
        <v>229.76664248700001</v>
      </c>
      <c r="AG22" s="25">
        <v>112.650963</v>
      </c>
      <c r="AH22" s="25">
        <v>106.1698758</v>
      </c>
      <c r="AI22" s="25">
        <v>215.61971743999999</v>
      </c>
      <c r="AJ22" s="25">
        <v>4.9272586755000001</v>
      </c>
      <c r="AK22" s="87">
        <v>32.428704289999999</v>
      </c>
      <c r="AL22" s="25">
        <v>2.4431958499999999</v>
      </c>
      <c r="AM22" s="25">
        <v>22.23274614</v>
      </c>
      <c r="AN22" s="25">
        <v>0</v>
      </c>
      <c r="AO22" s="25">
        <v>336.82666</v>
      </c>
      <c r="AP22" s="25">
        <v>8.4093814600000005</v>
      </c>
      <c r="AQ22" s="25">
        <v>8.4093401429999997</v>
      </c>
      <c r="AR22" s="25">
        <v>1681.3922557000001</v>
      </c>
      <c r="AS22" s="25">
        <v>1681.3778388999999</v>
      </c>
      <c r="AT22" s="25">
        <v>9410.8147499999995</v>
      </c>
      <c r="AU22" s="25">
        <v>4557.8970959999997</v>
      </c>
      <c r="AV22" s="25">
        <v>4277.7127769999997</v>
      </c>
      <c r="AW22" s="25">
        <v>5639.7083830000001</v>
      </c>
      <c r="AX22" s="25">
        <v>14080.805</v>
      </c>
      <c r="AY22" s="25">
        <v>8887.3383899999899</v>
      </c>
      <c r="AZ22" s="25">
        <v>259.42317759999997</v>
      </c>
      <c r="BA22" s="25">
        <v>0.68960623663999898</v>
      </c>
      <c r="BB22" s="25">
        <v>3925.0947134999901</v>
      </c>
      <c r="BC22" s="25">
        <v>4.6705013119999998</v>
      </c>
      <c r="BD22" s="25">
        <v>1.45891108449999</v>
      </c>
      <c r="BE22" s="25">
        <v>241.50621752999999</v>
      </c>
      <c r="BF22" s="25">
        <v>38.199666886000003</v>
      </c>
      <c r="BG22" s="25">
        <v>3.3465256999999999</v>
      </c>
      <c r="BH22" s="25">
        <v>0.17335744541999901</v>
      </c>
      <c r="BI22" s="87">
        <v>3629.1777563000001</v>
      </c>
      <c r="BJ22" s="25">
        <v>314.65496999999999</v>
      </c>
      <c r="BK22" s="25">
        <v>109.52105</v>
      </c>
      <c r="BL22" s="25">
        <v>766.084632099999</v>
      </c>
      <c r="BM22" s="25">
        <v>2863.0902344199999</v>
      </c>
      <c r="BN22" s="25">
        <v>34.955409792399998</v>
      </c>
      <c r="BO22" s="25">
        <v>0.43800324000000002</v>
      </c>
      <c r="BP22" s="25">
        <v>153.33093763700001</v>
      </c>
      <c r="BQ22" s="25">
        <v>0.48092461599999897</v>
      </c>
      <c r="BR22" s="25">
        <v>50.019133119999999</v>
      </c>
      <c r="BS22" s="25">
        <v>2.0553078429999898</v>
      </c>
      <c r="BT22" s="25">
        <v>1.1297544665000001</v>
      </c>
      <c r="BU22" s="25">
        <v>164.788895639999</v>
      </c>
      <c r="BV22" s="25">
        <v>3.296009374</v>
      </c>
      <c r="BW22" s="25">
        <v>35.885133349999997</v>
      </c>
      <c r="BX22" s="25">
        <v>28.106296407799999</v>
      </c>
      <c r="BY22" s="25">
        <v>39.624333849999999</v>
      </c>
      <c r="BZ22" s="25">
        <v>1.1993540006099901</v>
      </c>
      <c r="CA22" s="25">
        <v>218.62842000000001</v>
      </c>
      <c r="CB22" s="25">
        <v>157.36226686000001</v>
      </c>
      <c r="CC22" s="25">
        <v>157.36342678999901</v>
      </c>
      <c r="CD22" s="87">
        <v>2329.6874170999999</v>
      </c>
      <c r="CE22" s="25">
        <v>3.1784538346</v>
      </c>
      <c r="CF22" s="25">
        <v>5.24213475E-2</v>
      </c>
      <c r="CG22" s="25">
        <v>730.13369999999998</v>
      </c>
      <c r="CH22" s="25">
        <v>9614.8135789999997</v>
      </c>
      <c r="CI22" s="25">
        <v>1094.5379258600001</v>
      </c>
      <c r="CJ22" s="25">
        <v>894.36792643000001</v>
      </c>
      <c r="CK22" s="25">
        <v>190.61972831</v>
      </c>
      <c r="CL22" s="25">
        <v>0</v>
      </c>
      <c r="CM22" s="25">
        <v>107.031773656</v>
      </c>
      <c r="CN22" s="25">
        <v>8551.1731170000003</v>
      </c>
      <c r="CO22" s="25">
        <v>1218.39836389999</v>
      </c>
      <c r="CP22" s="25">
        <v>519.87705370000003</v>
      </c>
      <c r="CQ22" s="25"/>
      <c r="CR22" s="25"/>
      <c r="CS22" s="25"/>
      <c r="CT22" s="25"/>
      <c r="CU22" s="25"/>
      <c r="CV22" s="34">
        <f t="shared" si="1"/>
        <v>8.0003212174303961E-3</v>
      </c>
      <c r="CW22" s="49">
        <f t="shared" si="2"/>
        <v>-3.9614851565588543E-5</v>
      </c>
      <c r="CX22" s="49">
        <f t="shared" si="3"/>
        <v>7.9626300920440501E-7</v>
      </c>
      <c r="CY22" s="49">
        <f t="shared" si="0"/>
        <v>-1.1552862981637066E-4</v>
      </c>
      <c r="CZ22" s="49"/>
      <c r="DA22" s="34"/>
      <c r="DB22" s="34"/>
      <c r="DC22" s="25"/>
      <c r="DD22" s="25"/>
      <c r="DE22" s="25"/>
      <c r="DF22" s="25"/>
      <c r="DG22" s="25"/>
      <c r="DH22" s="25"/>
      <c r="DI22" s="25"/>
      <c r="DJ22" s="25"/>
      <c r="DK22" s="25"/>
    </row>
    <row r="23" spans="1:115" x14ac:dyDescent="0.25">
      <c r="A23" s="27" t="s">
        <v>22</v>
      </c>
      <c r="B23" s="25">
        <v>42.413498169999997</v>
      </c>
      <c r="C23" s="25">
        <v>178.3728065</v>
      </c>
      <c r="D23" s="25">
        <v>13.483291646</v>
      </c>
      <c r="E23" s="25">
        <v>13.483375390000001</v>
      </c>
      <c r="F23" s="25">
        <v>178.3727777</v>
      </c>
      <c r="G23" s="25">
        <v>178.37172773999899</v>
      </c>
      <c r="H23" s="25">
        <v>29.390974700000001</v>
      </c>
      <c r="I23" s="87">
        <v>0.21629941519999901</v>
      </c>
      <c r="J23" s="25">
        <v>442.27893725499899</v>
      </c>
      <c r="K23" s="25">
        <v>442.27936903599999</v>
      </c>
      <c r="L23" s="25">
        <v>3139.9656</v>
      </c>
      <c r="M23" s="25">
        <v>55.601014810999999</v>
      </c>
      <c r="N23" s="25">
        <v>55.602170215000001</v>
      </c>
      <c r="O23" s="25">
        <v>2054.0518253999999</v>
      </c>
      <c r="P23" s="25">
        <v>2054.116113</v>
      </c>
      <c r="Q23" s="25">
        <v>319965.31951</v>
      </c>
      <c r="R23" s="25">
        <v>46726947.825999998</v>
      </c>
      <c r="S23" s="25">
        <v>320093.25987000001</v>
      </c>
      <c r="T23" s="25">
        <v>294.15340199999901</v>
      </c>
      <c r="U23" s="25">
        <v>1182.885481192</v>
      </c>
      <c r="V23" s="25">
        <v>385.83512316999997</v>
      </c>
      <c r="W23" s="25">
        <v>1782.4265874</v>
      </c>
      <c r="X23" s="25">
        <v>230.94325219999999</v>
      </c>
      <c r="Y23" s="25">
        <v>337.12875975999998</v>
      </c>
      <c r="Z23" s="25">
        <v>1782.42588983</v>
      </c>
      <c r="AA23" s="25">
        <v>5267.7996999999996</v>
      </c>
      <c r="AB23" s="25">
        <v>7205.6736739999997</v>
      </c>
      <c r="AC23" s="25">
        <v>123.92470335</v>
      </c>
      <c r="AD23" s="25">
        <v>123.92405789999999</v>
      </c>
      <c r="AE23" s="25">
        <v>123.92288354999999</v>
      </c>
      <c r="AF23" s="25">
        <v>556.57273776</v>
      </c>
      <c r="AG23" s="25">
        <v>169.45642570000001</v>
      </c>
      <c r="AH23" s="25">
        <v>160.76230959999901</v>
      </c>
      <c r="AI23" s="25">
        <v>544.91837786999997</v>
      </c>
      <c r="AJ23" s="25">
        <v>11.707017992999999</v>
      </c>
      <c r="AK23" s="87">
        <v>81.282577570000001</v>
      </c>
      <c r="AL23" s="25">
        <v>4.0190446399999997</v>
      </c>
      <c r="AM23" s="25">
        <v>53.786859649999997</v>
      </c>
      <c r="AN23" s="25">
        <v>0</v>
      </c>
      <c r="AO23" s="25">
        <v>610.02479400000004</v>
      </c>
      <c r="AP23" s="25">
        <v>20.035787083999999</v>
      </c>
      <c r="AQ23" s="25">
        <v>20.035872316999999</v>
      </c>
      <c r="AR23" s="25">
        <v>3112.7305824</v>
      </c>
      <c r="AS23" s="25">
        <v>3112.7066869999999</v>
      </c>
      <c r="AT23" s="25">
        <v>15374.439399999999</v>
      </c>
      <c r="AU23" s="25">
        <v>5638.1538099999998</v>
      </c>
      <c r="AV23" s="25">
        <v>5324.3066699999899</v>
      </c>
      <c r="AW23" s="25">
        <v>13917.924874</v>
      </c>
      <c r="AX23" s="25">
        <v>21181.201980000002</v>
      </c>
      <c r="AY23" s="25">
        <v>14610.170990000001</v>
      </c>
      <c r="AZ23" s="25">
        <v>629.93995600000005</v>
      </c>
      <c r="BA23" s="25">
        <v>1.1577089431000001</v>
      </c>
      <c r="BB23" s="25">
        <v>9749.3315815999995</v>
      </c>
      <c r="BC23" s="25">
        <v>7.7657412590000003</v>
      </c>
      <c r="BD23" s="25">
        <v>2.3460299069999899</v>
      </c>
      <c r="BE23" s="25">
        <v>556.72225319999995</v>
      </c>
      <c r="BF23" s="25">
        <v>49.818626803999997</v>
      </c>
      <c r="BG23" s="25">
        <v>4.5180755000000001</v>
      </c>
      <c r="BH23" s="25">
        <v>0.3088385327</v>
      </c>
      <c r="BI23" s="87">
        <v>5298.7255464999998</v>
      </c>
      <c r="BJ23" s="25">
        <v>392.49435</v>
      </c>
      <c r="BK23" s="25">
        <v>182.39746</v>
      </c>
      <c r="BL23" s="25">
        <v>1414.581042</v>
      </c>
      <c r="BM23" s="25">
        <v>3884.1415893799999</v>
      </c>
      <c r="BN23" s="25">
        <v>43.771400482999901</v>
      </c>
      <c r="BO23" s="25">
        <v>0.60387380000000002</v>
      </c>
      <c r="BP23" s="25">
        <v>201.525991882</v>
      </c>
      <c r="BQ23" s="25">
        <v>0.72301651</v>
      </c>
      <c r="BR23" s="25">
        <v>95.04623952</v>
      </c>
      <c r="BS23" s="25">
        <v>5.522593294</v>
      </c>
      <c r="BT23" s="25">
        <v>2.2154553720000001</v>
      </c>
      <c r="BU23" s="25">
        <v>347.23297450000001</v>
      </c>
      <c r="BV23" s="25">
        <v>7.8410492429999996</v>
      </c>
      <c r="BW23" s="25">
        <v>85.722966970000002</v>
      </c>
      <c r="BX23" s="25">
        <v>35.446360652199999</v>
      </c>
      <c r="BY23" s="25">
        <v>58.471542200000002</v>
      </c>
      <c r="BZ23" s="25">
        <v>1.5421208610399999</v>
      </c>
      <c r="CA23" s="25">
        <v>1150.297</v>
      </c>
      <c r="CB23" s="25">
        <v>282.21654510000002</v>
      </c>
      <c r="CC23" s="25">
        <v>282.21713242999903</v>
      </c>
      <c r="CD23" s="87">
        <v>5824.3670964000003</v>
      </c>
      <c r="CE23" s="25">
        <v>7.5170852262999999</v>
      </c>
      <c r="CF23" s="25">
        <v>7.7290654700000003E-2</v>
      </c>
      <c r="CG23" s="25">
        <v>1215.9916000000001</v>
      </c>
      <c r="CH23" s="25">
        <v>23487.536856999999</v>
      </c>
      <c r="CI23" s="25">
        <v>2731.3830526000002</v>
      </c>
      <c r="CJ23" s="25">
        <v>2236.7019114999998</v>
      </c>
      <c r="CK23" s="25">
        <v>480.30244269000002</v>
      </c>
      <c r="CL23" s="25">
        <v>0</v>
      </c>
      <c r="CM23" s="25">
        <v>283.42646977999999</v>
      </c>
      <c r="CN23" s="25">
        <v>21042.151834</v>
      </c>
      <c r="CO23" s="25">
        <v>2997.297161</v>
      </c>
      <c r="CP23" s="25">
        <v>1284.1534216</v>
      </c>
      <c r="CQ23" s="25"/>
      <c r="CR23" s="25"/>
      <c r="CS23" s="25"/>
      <c r="CT23" s="25"/>
      <c r="CU23" s="25"/>
      <c r="CV23" s="34">
        <f t="shared" si="1"/>
        <v>8.0003215048894023E-3</v>
      </c>
      <c r="CW23" s="49">
        <f t="shared" si="2"/>
        <v>-4.0019244460073458E-5</v>
      </c>
      <c r="CX23" s="49">
        <f t="shared" si="3"/>
        <v>5.5015493339727956E-7</v>
      </c>
      <c r="CY23" s="49">
        <f t="shared" si="0"/>
        <v>-1.1155332593505945E-4</v>
      </c>
      <c r="CZ23" s="49"/>
      <c r="DA23" s="34"/>
      <c r="DB23" s="34"/>
      <c r="DC23" s="25"/>
      <c r="DD23" s="25"/>
      <c r="DE23" s="25"/>
      <c r="DF23" s="25"/>
      <c r="DG23" s="25"/>
      <c r="DH23" s="25"/>
      <c r="DI23" s="25"/>
      <c r="DJ23" s="25"/>
      <c r="DK23" s="25"/>
    </row>
    <row r="24" spans="1:115" x14ac:dyDescent="0.25">
      <c r="A24" s="27" t="s">
        <v>23</v>
      </c>
      <c r="B24" s="25">
        <v>27.643902007000001</v>
      </c>
      <c r="C24" s="25">
        <v>119.9521433</v>
      </c>
      <c r="D24" s="25">
        <v>7.9120471219999997</v>
      </c>
      <c r="E24" s="25">
        <v>7.9120613400000002</v>
      </c>
      <c r="F24" s="25">
        <v>119.95259037</v>
      </c>
      <c r="G24" s="25">
        <v>119.95186486</v>
      </c>
      <c r="H24" s="25">
        <v>18.762299349999999</v>
      </c>
      <c r="I24" s="87">
        <v>0.185437404</v>
      </c>
      <c r="J24" s="25">
        <v>324.372991958</v>
      </c>
      <c r="K24" s="25">
        <v>324.37329655000002</v>
      </c>
      <c r="L24" s="25">
        <v>1627.4653000000001</v>
      </c>
      <c r="M24" s="25">
        <v>34.819092407600003</v>
      </c>
      <c r="N24" s="25">
        <v>34.820013244999998</v>
      </c>
      <c r="O24" s="25">
        <v>1256.72504</v>
      </c>
      <c r="P24" s="25">
        <v>1256.7641275000001</v>
      </c>
      <c r="Q24" s="25">
        <v>198058.60204</v>
      </c>
      <c r="R24" s="25">
        <v>28845543.217999998</v>
      </c>
      <c r="S24" s="25">
        <v>198137.87745999999</v>
      </c>
      <c r="T24" s="25">
        <v>172.96574129999999</v>
      </c>
      <c r="U24" s="25">
        <v>778.94623429000001</v>
      </c>
      <c r="V24" s="25">
        <v>245.59888186800001</v>
      </c>
      <c r="W24" s="25">
        <v>1135.27136602</v>
      </c>
      <c r="X24" s="25">
        <v>147.85851887999999</v>
      </c>
      <c r="Y24" s="25">
        <v>212.793267409999</v>
      </c>
      <c r="Z24" s="25">
        <v>1135.2720970599901</v>
      </c>
      <c r="AA24" s="25">
        <v>3305.5637000000002</v>
      </c>
      <c r="AB24" s="25">
        <v>4637.7517069999903</v>
      </c>
      <c r="AC24" s="25">
        <v>76.543819999999997</v>
      </c>
      <c r="AD24" s="25">
        <v>76.543739450000004</v>
      </c>
      <c r="AE24" s="25">
        <v>76.542771029999997</v>
      </c>
      <c r="AF24" s="25">
        <v>352.30567417499998</v>
      </c>
      <c r="AG24" s="25">
        <v>126.4012711</v>
      </c>
      <c r="AH24" s="25">
        <v>119.000150099999</v>
      </c>
      <c r="AI24" s="25">
        <v>335.16278540000002</v>
      </c>
      <c r="AJ24" s="25">
        <v>7.7698759989999999</v>
      </c>
      <c r="AK24" s="87">
        <v>51.762535679999999</v>
      </c>
      <c r="AL24" s="25">
        <v>3.1775398899999998</v>
      </c>
      <c r="AM24" s="25">
        <v>35.797559339999999</v>
      </c>
      <c r="AN24" s="25">
        <v>0</v>
      </c>
      <c r="AO24" s="25">
        <v>363.22854999999998</v>
      </c>
      <c r="AP24" s="25">
        <v>13.216264472999899</v>
      </c>
      <c r="AQ24" s="25">
        <v>13.21626395</v>
      </c>
      <c r="AR24" s="25">
        <v>1926.4688120000001</v>
      </c>
      <c r="AS24" s="25">
        <v>1926.4548731</v>
      </c>
      <c r="AT24" s="25">
        <v>11161.50686</v>
      </c>
      <c r="AU24" s="25">
        <v>4512.2431150000002</v>
      </c>
      <c r="AV24" s="25">
        <v>4227.0393039999999</v>
      </c>
      <c r="AW24" s="25">
        <v>8789.0093070000003</v>
      </c>
      <c r="AX24" s="25">
        <v>15799.51226</v>
      </c>
      <c r="AY24" s="25">
        <v>10528.95752</v>
      </c>
      <c r="AZ24" s="25">
        <v>404.88625400000001</v>
      </c>
      <c r="BA24" s="25">
        <v>0.64591990690000001</v>
      </c>
      <c r="BB24" s="25">
        <v>6105.4834086000001</v>
      </c>
      <c r="BC24" s="25">
        <v>4.3441480879999999</v>
      </c>
      <c r="BD24" s="25">
        <v>1.3625990399999901</v>
      </c>
      <c r="BE24" s="25">
        <v>358.76461007</v>
      </c>
      <c r="BF24" s="25">
        <v>26.148865709999999</v>
      </c>
      <c r="BG24" s="25">
        <v>2.4407806000000001</v>
      </c>
      <c r="BH24" s="25">
        <v>0.17862873360000001</v>
      </c>
      <c r="BI24" s="87">
        <v>2949.4152402999998</v>
      </c>
      <c r="BJ24" s="25">
        <v>203.43167</v>
      </c>
      <c r="BK24" s="25">
        <v>107.73189000000001</v>
      </c>
      <c r="BL24" s="25">
        <v>849.838525</v>
      </c>
      <c r="BM24" s="25">
        <v>2099.5743963099999</v>
      </c>
      <c r="BN24" s="25">
        <v>22.721657113799999</v>
      </c>
      <c r="BO24" s="25">
        <v>0.32945841999999997</v>
      </c>
      <c r="BP24" s="25">
        <v>106.41059655399999</v>
      </c>
      <c r="BQ24" s="25">
        <v>0.50437699000000003</v>
      </c>
      <c r="BR24" s="25">
        <v>55.901021749999998</v>
      </c>
      <c r="BS24" s="25">
        <v>3.1891643630000002</v>
      </c>
      <c r="BT24" s="25">
        <v>1.300159721</v>
      </c>
      <c r="BU24" s="25">
        <v>206.94183815</v>
      </c>
      <c r="BV24" s="25">
        <v>5.1480909199999996</v>
      </c>
      <c r="BW24" s="25">
        <v>54.314009400000003</v>
      </c>
      <c r="BX24" s="25">
        <v>18.4585038142</v>
      </c>
      <c r="BY24" s="25">
        <v>39.486833249999997</v>
      </c>
      <c r="BZ24" s="25">
        <v>0.80917963398000003</v>
      </c>
      <c r="CA24" s="25">
        <v>672.72833000000003</v>
      </c>
      <c r="CB24" s="25">
        <v>170.79662332000001</v>
      </c>
      <c r="CC24" s="25">
        <v>170.79601751999999</v>
      </c>
      <c r="CD24" s="87">
        <v>3608.8311352000001</v>
      </c>
      <c r="CE24" s="25">
        <v>4.9082630566000001</v>
      </c>
      <c r="CF24" s="25">
        <v>6.6262200399999999E-2</v>
      </c>
      <c r="CG24" s="25">
        <v>718.21545000000003</v>
      </c>
      <c r="CH24" s="25">
        <v>14829.512232999899</v>
      </c>
      <c r="CI24" s="25">
        <v>1714.6391794399999</v>
      </c>
      <c r="CJ24" s="25">
        <v>1397.25980654</v>
      </c>
      <c r="CK24" s="25">
        <v>298.38927833000002</v>
      </c>
      <c r="CL24" s="25">
        <v>0</v>
      </c>
      <c r="CM24" s="25">
        <v>184.45226522799999</v>
      </c>
      <c r="CN24" s="25">
        <v>13329.189004</v>
      </c>
      <c r="CO24" s="25">
        <v>1888.7135599999999</v>
      </c>
      <c r="CP24" s="25">
        <v>810.70975139999996</v>
      </c>
      <c r="CQ24" s="25"/>
      <c r="CR24" s="25"/>
      <c r="CS24" s="25"/>
      <c r="CT24" s="25"/>
      <c r="CU24" s="25"/>
      <c r="CV24" s="34">
        <f t="shared" si="1"/>
        <v>8.0003274164363349E-3</v>
      </c>
      <c r="CW24" s="49">
        <f t="shared" si="2"/>
        <v>-4.0443406700440997E-5</v>
      </c>
      <c r="CX24" s="49">
        <f t="shared" si="3"/>
        <v>7.8625415917550516E-7</v>
      </c>
      <c r="CY24" s="49">
        <f t="shared" si="0"/>
        <v>-1.1745396983496307E-4</v>
      </c>
      <c r="CZ24" s="49"/>
      <c r="DA24" s="34"/>
      <c r="DB24" s="34"/>
      <c r="DC24" s="25"/>
      <c r="DD24" s="25"/>
      <c r="DE24" s="25"/>
      <c r="DF24" s="25"/>
      <c r="DG24" s="25"/>
      <c r="DH24" s="25"/>
      <c r="DI24" s="25"/>
      <c r="DJ24" s="25"/>
      <c r="DK24" s="25"/>
    </row>
    <row r="25" spans="1:115" x14ac:dyDescent="0.25">
      <c r="A25" s="27" t="s">
        <v>24</v>
      </c>
      <c r="B25" s="25">
        <v>9.0597054949999993</v>
      </c>
      <c r="C25" s="25">
        <v>43.110459400000003</v>
      </c>
      <c r="D25" s="25">
        <v>3.5987699900000001</v>
      </c>
      <c r="E25" s="25">
        <v>3.5987684299999998</v>
      </c>
      <c r="F25" s="25">
        <v>43.1104676</v>
      </c>
      <c r="G25" s="25">
        <v>43.110212099999998</v>
      </c>
      <c r="H25" s="25">
        <v>10.233824540000001</v>
      </c>
      <c r="I25" s="87">
        <v>0.21387728980000001</v>
      </c>
      <c r="J25" s="25">
        <v>98.219268076999995</v>
      </c>
      <c r="K25" s="25">
        <v>98.219339043999994</v>
      </c>
      <c r="L25" s="25">
        <v>1203.4258</v>
      </c>
      <c r="M25" s="25">
        <v>9.2371477520000003</v>
      </c>
      <c r="N25" s="25">
        <v>9.2373848949999999</v>
      </c>
      <c r="O25" s="25">
        <v>694.43013699999995</v>
      </c>
      <c r="P25" s="25">
        <v>694.45174169999996</v>
      </c>
      <c r="Q25" s="25">
        <v>130724.51427</v>
      </c>
      <c r="R25" s="25">
        <v>22442082.899999999</v>
      </c>
      <c r="S25" s="25">
        <v>130776.85458</v>
      </c>
      <c r="T25" s="25">
        <v>141.22414499999999</v>
      </c>
      <c r="U25" s="25">
        <v>272.65890014299998</v>
      </c>
      <c r="V25" s="25">
        <v>89.984690654999994</v>
      </c>
      <c r="W25" s="25">
        <v>628.28423809000003</v>
      </c>
      <c r="X25" s="25">
        <v>56.673471300000003</v>
      </c>
      <c r="Y25" s="25">
        <v>99.622084000000001</v>
      </c>
      <c r="Z25" s="25">
        <v>628.28325124999901</v>
      </c>
      <c r="AA25" s="25">
        <v>1941.7308599999999</v>
      </c>
      <c r="AB25" s="25">
        <v>1586.1810069999999</v>
      </c>
      <c r="AC25" s="25">
        <v>36.851149199999902</v>
      </c>
      <c r="AD25" s="25">
        <v>36.851146200000002</v>
      </c>
      <c r="AE25" s="25">
        <v>36.850629959999999</v>
      </c>
      <c r="AF25" s="25">
        <v>166.813580871</v>
      </c>
      <c r="AG25" s="25">
        <v>110.51667869999901</v>
      </c>
      <c r="AH25" s="25">
        <v>111.25793739999899</v>
      </c>
      <c r="AI25" s="25">
        <v>171.50241223</v>
      </c>
      <c r="AJ25" s="25">
        <v>2.950890936</v>
      </c>
      <c r="AK25" s="87">
        <v>24.876579530000001</v>
      </c>
      <c r="AL25" s="25">
        <v>3.1546224999999999</v>
      </c>
      <c r="AM25" s="25">
        <v>10.906643369999999</v>
      </c>
      <c r="AN25" s="25">
        <v>0</v>
      </c>
      <c r="AO25" s="25">
        <v>203.43983800000001</v>
      </c>
      <c r="AP25" s="25">
        <v>4.5172416430000002</v>
      </c>
      <c r="AQ25" s="25">
        <v>4.5172429459999996</v>
      </c>
      <c r="AR25" s="25">
        <v>1331.4446467</v>
      </c>
      <c r="AS25" s="25">
        <v>1331.4368297999999</v>
      </c>
      <c r="AT25" s="25">
        <v>9063.5751299999993</v>
      </c>
      <c r="AU25" s="25">
        <v>4640.4937099999997</v>
      </c>
      <c r="AV25" s="25">
        <v>4667.9862000000003</v>
      </c>
      <c r="AW25" s="25">
        <v>4261.0667969999904</v>
      </c>
      <c r="AX25" s="25">
        <v>13814.033069999999</v>
      </c>
      <c r="AY25" s="25">
        <v>9127.9701399999994</v>
      </c>
      <c r="AZ25" s="25">
        <v>156.90672530000001</v>
      </c>
      <c r="BA25" s="25">
        <v>0.48135157665</v>
      </c>
      <c r="BB25" s="25">
        <v>3161.1641232000002</v>
      </c>
      <c r="BC25" s="25">
        <v>2.9188601399999898</v>
      </c>
      <c r="BD25" s="25">
        <v>1.0178603704</v>
      </c>
      <c r="BE25" s="25">
        <v>192.742059269999</v>
      </c>
      <c r="BF25" s="25">
        <v>19.052989099000001</v>
      </c>
      <c r="BG25" s="25">
        <v>1.8031093</v>
      </c>
      <c r="BH25" s="25">
        <v>0.13942045689999999</v>
      </c>
      <c r="BI25" s="87">
        <v>2056.9608757000001</v>
      </c>
      <c r="BJ25" s="25">
        <v>150.42859000000001</v>
      </c>
      <c r="BK25" s="25">
        <v>79.432860000000005</v>
      </c>
      <c r="BL25" s="25">
        <v>521.89657929999998</v>
      </c>
      <c r="BM25" s="25">
        <v>1535.0594156300001</v>
      </c>
      <c r="BN25" s="25">
        <v>16.799256572000001</v>
      </c>
      <c r="BO25" s="25">
        <v>0.23369414999999999</v>
      </c>
      <c r="BP25" s="25">
        <v>76.899630149999993</v>
      </c>
      <c r="BQ25" s="25">
        <v>0.54029967400000001</v>
      </c>
      <c r="BR25" s="25">
        <v>34.510688939999902</v>
      </c>
      <c r="BS25" s="25">
        <v>1.8470739819999999</v>
      </c>
      <c r="BT25" s="25">
        <v>0.76440898999999995</v>
      </c>
      <c r="BU25" s="25">
        <v>119.00494785999901</v>
      </c>
      <c r="BV25" s="25">
        <v>2.3653326799999999</v>
      </c>
      <c r="BW25" s="25">
        <v>31.39188253</v>
      </c>
      <c r="BX25" s="25">
        <v>13.688680826040001</v>
      </c>
      <c r="BY25" s="25">
        <v>38.915362000000002</v>
      </c>
      <c r="BZ25" s="25">
        <v>0.60012193167999905</v>
      </c>
      <c r="CA25" s="25">
        <v>591.93299999999999</v>
      </c>
      <c r="CB25" s="25">
        <v>124.29119215</v>
      </c>
      <c r="CC25" s="25">
        <v>124.29125313999999</v>
      </c>
      <c r="CD25" s="87">
        <v>1883.8591276</v>
      </c>
      <c r="CE25" s="25">
        <v>1.4664642800000001</v>
      </c>
      <c r="CF25" s="25">
        <v>7.6425190399999995E-2</v>
      </c>
      <c r="CG25" s="25">
        <v>529.55493000000001</v>
      </c>
      <c r="CH25" s="25">
        <v>7308.4136549999903</v>
      </c>
      <c r="CI25" s="25">
        <v>863.57720293999898</v>
      </c>
      <c r="CJ25" s="25">
        <v>724.01652109999998</v>
      </c>
      <c r="CK25" s="25">
        <v>161.41844080999999</v>
      </c>
      <c r="CL25" s="25">
        <v>0</v>
      </c>
      <c r="CM25" s="25">
        <v>125.13831956</v>
      </c>
      <c r="CN25" s="25">
        <v>6531.8742559999901</v>
      </c>
      <c r="CO25" s="25">
        <v>871.36427549999996</v>
      </c>
      <c r="CP25" s="25">
        <v>387.37906099999998</v>
      </c>
      <c r="CQ25" s="25"/>
      <c r="CR25" s="25"/>
      <c r="CS25" s="25"/>
      <c r="CT25" s="25"/>
      <c r="CU25" s="25"/>
      <c r="CV25" s="34">
        <f t="shared" si="1"/>
        <v>8.0003195402802811E-3</v>
      </c>
      <c r="CW25" s="49">
        <f t="shared" si="2"/>
        <v>-3.9991847217963221E-5</v>
      </c>
      <c r="CX25" s="49">
        <f t="shared" si="3"/>
        <v>2.3728064338310722E-6</v>
      </c>
      <c r="CY25" s="49">
        <f t="shared" si="0"/>
        <v>-1.211657465789941E-4</v>
      </c>
      <c r="CZ25" s="49"/>
      <c r="DA25" s="34"/>
      <c r="DB25" s="34"/>
      <c r="DC25" s="25"/>
      <c r="DD25" s="25"/>
      <c r="DE25" s="25"/>
      <c r="DF25" s="25"/>
      <c r="DG25" s="25"/>
      <c r="DH25" s="25"/>
      <c r="DI25" s="25"/>
      <c r="DJ25" s="25"/>
      <c r="DK25" s="25"/>
    </row>
    <row r="26" spans="1:115" x14ac:dyDescent="0.25">
      <c r="A26" s="27" t="s">
        <v>25</v>
      </c>
      <c r="B26" s="25">
        <v>26.364885709999999</v>
      </c>
      <c r="C26" s="25">
        <v>133.47453200000001</v>
      </c>
      <c r="D26" s="25">
        <v>10.75849652</v>
      </c>
      <c r="E26" s="25">
        <v>10.758512039999999</v>
      </c>
      <c r="F26" s="25">
        <v>133.4742775</v>
      </c>
      <c r="G26" s="25">
        <v>133.47348119999899</v>
      </c>
      <c r="H26" s="25">
        <v>30.525570239999901</v>
      </c>
      <c r="I26" s="87">
        <v>0.61552146299999999</v>
      </c>
      <c r="J26" s="25">
        <v>252.41526696599999</v>
      </c>
      <c r="K26" s="25">
        <v>252.41481173</v>
      </c>
      <c r="L26" s="25">
        <v>2703.3710000000001</v>
      </c>
      <c r="M26" s="25">
        <v>31.169830302000001</v>
      </c>
      <c r="N26" s="25">
        <v>31.170615784999999</v>
      </c>
      <c r="O26" s="25">
        <v>2218.0029850000001</v>
      </c>
      <c r="P26" s="25">
        <v>2218.0718929999998</v>
      </c>
      <c r="Q26" s="25">
        <v>245628.807579999</v>
      </c>
      <c r="R26" s="25">
        <v>47362761.339999899</v>
      </c>
      <c r="S26" s="25">
        <v>245727.12096999999</v>
      </c>
      <c r="T26" s="25">
        <v>271.66346499999997</v>
      </c>
      <c r="U26" s="25">
        <v>799.64773510500004</v>
      </c>
      <c r="V26" s="25">
        <v>275.59201816999899</v>
      </c>
      <c r="W26" s="25">
        <v>1363.8265738</v>
      </c>
      <c r="X26" s="25">
        <v>171.52734609999999</v>
      </c>
      <c r="Y26" s="25">
        <v>239.38127584</v>
      </c>
      <c r="Z26" s="25">
        <v>1363.82573428</v>
      </c>
      <c r="AA26" s="25">
        <v>4378.7228999999998</v>
      </c>
      <c r="AB26" s="25">
        <v>4741.0207559999999</v>
      </c>
      <c r="AC26" s="25">
        <v>108.3630946</v>
      </c>
      <c r="AD26" s="25">
        <v>108.3629069</v>
      </c>
      <c r="AE26" s="25">
        <v>108.36158759999999</v>
      </c>
      <c r="AF26" s="25">
        <v>388.33781450499998</v>
      </c>
      <c r="AG26" s="25">
        <v>322.68529760000001</v>
      </c>
      <c r="AH26" s="25">
        <v>314.17866400000003</v>
      </c>
      <c r="AI26" s="25">
        <v>396.99886092999998</v>
      </c>
      <c r="AJ26" s="25">
        <v>7.7582147260000003</v>
      </c>
      <c r="AK26" s="87">
        <v>67.913394220000001</v>
      </c>
      <c r="AL26" s="25">
        <v>9.1293019900000001</v>
      </c>
      <c r="AM26" s="25">
        <v>30.210243869999999</v>
      </c>
      <c r="AN26" s="25">
        <v>0</v>
      </c>
      <c r="AO26" s="25">
        <v>450.13965000000002</v>
      </c>
      <c r="AP26" s="25">
        <v>13.482344959999899</v>
      </c>
      <c r="AQ26" s="25">
        <v>13.482341065</v>
      </c>
      <c r="AR26" s="25">
        <v>2617.3188604000002</v>
      </c>
      <c r="AS26" s="25">
        <v>2617.2959460000002</v>
      </c>
      <c r="AT26" s="25">
        <v>26292.353459999998</v>
      </c>
      <c r="AU26" s="25">
        <v>13720.610479999999</v>
      </c>
      <c r="AV26" s="25">
        <v>13335.129939999901</v>
      </c>
      <c r="AW26" s="25">
        <v>10423.292256000001</v>
      </c>
      <c r="AX26" s="25">
        <v>40334.033000000003</v>
      </c>
      <c r="AY26" s="25">
        <v>25622.866859999998</v>
      </c>
      <c r="AZ26" s="25">
        <v>442.68463179999998</v>
      </c>
      <c r="BA26" s="25">
        <v>1.1121387589</v>
      </c>
      <c r="BB26" s="25">
        <v>7381.6577020000004</v>
      </c>
      <c r="BC26" s="25">
        <v>6.9146072149999904</v>
      </c>
      <c r="BD26" s="25">
        <v>2.2410492190000002</v>
      </c>
      <c r="BE26" s="25">
        <v>527.1935866</v>
      </c>
      <c r="BF26" s="25">
        <v>43.049392216999998</v>
      </c>
      <c r="BG26" s="25">
        <v>3.9575529999999999</v>
      </c>
      <c r="BH26" s="25">
        <v>0.3215064856</v>
      </c>
      <c r="BI26" s="87">
        <v>4695.4250844999997</v>
      </c>
      <c r="BJ26" s="25">
        <v>337.92241999999999</v>
      </c>
      <c r="BK26" s="25">
        <v>166.05494999999999</v>
      </c>
      <c r="BL26" s="25">
        <v>1302.147125</v>
      </c>
      <c r="BM26" s="25">
        <v>3393.28411056</v>
      </c>
      <c r="BN26" s="25">
        <v>37.765369733999997</v>
      </c>
      <c r="BO26" s="25">
        <v>0.50002230000000003</v>
      </c>
      <c r="BP26" s="25">
        <v>173.56273924999999</v>
      </c>
      <c r="BQ26" s="25">
        <v>1.334971007</v>
      </c>
      <c r="BR26" s="25">
        <v>80.882052920000007</v>
      </c>
      <c r="BS26" s="25">
        <v>4.5220561899999998</v>
      </c>
      <c r="BT26" s="25">
        <v>1.879813983</v>
      </c>
      <c r="BU26" s="25">
        <v>289.957446599999</v>
      </c>
      <c r="BV26" s="25">
        <v>7.0583667060000002</v>
      </c>
      <c r="BW26" s="25">
        <v>83.218772999999999</v>
      </c>
      <c r="BX26" s="25">
        <v>30.813184408199898</v>
      </c>
      <c r="BY26" s="25">
        <v>94.906549900000002</v>
      </c>
      <c r="BZ26" s="25">
        <v>1.3487527983600001</v>
      </c>
      <c r="CA26" s="25">
        <v>1031.8895</v>
      </c>
      <c r="CB26" s="25">
        <v>250.10210229999899</v>
      </c>
      <c r="CC26" s="25">
        <v>250.102100699999</v>
      </c>
      <c r="CD26" s="87">
        <v>4348.2703650000003</v>
      </c>
      <c r="CE26" s="25">
        <v>4.4501464469999998</v>
      </c>
      <c r="CF26" s="25">
        <v>0.2199443724</v>
      </c>
      <c r="CG26" s="25">
        <v>1107.0387000000001</v>
      </c>
      <c r="CH26" s="25">
        <v>18095.340303000001</v>
      </c>
      <c r="CI26" s="25">
        <v>1994.0095607999999</v>
      </c>
      <c r="CJ26" s="25">
        <v>1644.1728252399901</v>
      </c>
      <c r="CK26" s="25">
        <v>361.14668755999998</v>
      </c>
      <c r="CL26" s="25">
        <v>0</v>
      </c>
      <c r="CM26" s="25">
        <v>286.24973276999998</v>
      </c>
      <c r="CN26" s="25">
        <v>15643.474442999999</v>
      </c>
      <c r="CO26" s="25">
        <v>2145.7202342999999</v>
      </c>
      <c r="CP26" s="25">
        <v>935.646705</v>
      </c>
      <c r="CQ26" s="25"/>
      <c r="CR26" s="25"/>
      <c r="CS26" s="25"/>
      <c r="CT26" s="25"/>
      <c r="CU26" s="25"/>
      <c r="CV26" s="34">
        <f t="shared" si="1"/>
        <v>8.0003231415018677E-3</v>
      </c>
      <c r="CW26" s="49">
        <f t="shared" si="2"/>
        <v>-4.0071311490116954E-5</v>
      </c>
      <c r="CX26" s="49">
        <f t="shared" si="3"/>
        <v>-1.3100113173193757E-6</v>
      </c>
      <c r="CY26" s="49">
        <f t="shared" si="0"/>
        <v>-8.8828354214553126E-5</v>
      </c>
      <c r="CZ26" s="49"/>
      <c r="DA26" s="34"/>
      <c r="DB26" s="34"/>
      <c r="DC26" s="25"/>
      <c r="DD26" s="25"/>
      <c r="DE26" s="25"/>
      <c r="DF26" s="25"/>
      <c r="DG26" s="25"/>
      <c r="DH26" s="25"/>
      <c r="DI26" s="25"/>
      <c r="DJ26" s="25"/>
      <c r="DK26" s="25"/>
    </row>
    <row r="27" spans="1:115" x14ac:dyDescent="0.25">
      <c r="A27" s="27" t="s">
        <v>26</v>
      </c>
      <c r="B27" s="25">
        <v>8.2960967619999995</v>
      </c>
      <c r="C27" s="25">
        <v>43.483749660000001</v>
      </c>
      <c r="D27" s="25">
        <v>4.0701254100000002</v>
      </c>
      <c r="E27" s="25">
        <v>4.0701295169999998</v>
      </c>
      <c r="F27" s="25">
        <v>43.483687000000003</v>
      </c>
      <c r="G27" s="25">
        <v>43.483427980000002</v>
      </c>
      <c r="H27" s="25">
        <v>11.77992429</v>
      </c>
      <c r="I27" s="87">
        <v>0.27666991879999903</v>
      </c>
      <c r="J27" s="25">
        <v>88.410089343999999</v>
      </c>
      <c r="K27" s="25">
        <v>88.410248683000006</v>
      </c>
      <c r="L27" s="25">
        <v>400.84073000000001</v>
      </c>
      <c r="M27" s="25">
        <v>11.4804048325</v>
      </c>
      <c r="N27" s="25">
        <v>11.4807338515</v>
      </c>
      <c r="O27" s="25">
        <v>357.03675800000002</v>
      </c>
      <c r="P27" s="25">
        <v>357.0478885</v>
      </c>
      <c r="Q27" s="25">
        <v>53562.628275000003</v>
      </c>
      <c r="R27" s="25">
        <v>7830152.3359999899</v>
      </c>
      <c r="S27" s="25">
        <v>53584.040309999997</v>
      </c>
      <c r="T27" s="25">
        <v>47.800255300000003</v>
      </c>
      <c r="U27" s="25">
        <v>269.49352196500001</v>
      </c>
      <c r="V27" s="25">
        <v>78.663601506999996</v>
      </c>
      <c r="W27" s="25">
        <v>413.02383672600001</v>
      </c>
      <c r="X27" s="25">
        <v>57.66049005</v>
      </c>
      <c r="Y27" s="25">
        <v>75.146083840000003</v>
      </c>
      <c r="Z27" s="25">
        <v>413.02361562999999</v>
      </c>
      <c r="AA27" s="25">
        <v>1457.5623000000001</v>
      </c>
      <c r="AB27" s="25">
        <v>1511.5348328</v>
      </c>
      <c r="AC27" s="25">
        <v>41.322914599999997</v>
      </c>
      <c r="AD27" s="25">
        <v>41.322900899999901</v>
      </c>
      <c r="AE27" s="25">
        <v>41.322342249999998</v>
      </c>
      <c r="AF27" s="25">
        <v>116.589533172</v>
      </c>
      <c r="AG27" s="25">
        <v>57.0325019</v>
      </c>
      <c r="AH27" s="25">
        <v>52.092846999999999</v>
      </c>
      <c r="AI27" s="25">
        <v>119.07634822999999</v>
      </c>
      <c r="AJ27" s="25">
        <v>2.4921683250000002</v>
      </c>
      <c r="AK27" s="87">
        <v>17.971131893999999</v>
      </c>
      <c r="AL27" s="25">
        <v>3.9906206800000001</v>
      </c>
      <c r="AM27" s="25">
        <v>9.5897581239999994</v>
      </c>
      <c r="AN27" s="25">
        <v>0</v>
      </c>
      <c r="AO27" s="25">
        <v>92.926854800000001</v>
      </c>
      <c r="AP27" s="25">
        <v>5.6550271460000001</v>
      </c>
      <c r="AQ27" s="25">
        <v>5.65502941</v>
      </c>
      <c r="AR27" s="25">
        <v>440.77485849999999</v>
      </c>
      <c r="AS27" s="25">
        <v>440.77201630000002</v>
      </c>
      <c r="AT27" s="25">
        <v>5205.0430539999998</v>
      </c>
      <c r="AU27" s="25">
        <v>1866.98710399999</v>
      </c>
      <c r="AV27" s="25">
        <v>1699.359627</v>
      </c>
      <c r="AW27" s="25">
        <v>3206.4637527999998</v>
      </c>
      <c r="AX27" s="25">
        <v>7128.7744899999998</v>
      </c>
      <c r="AY27" s="25">
        <v>4760.1668900000004</v>
      </c>
      <c r="AZ27" s="25">
        <v>140.05811194</v>
      </c>
      <c r="BA27" s="25">
        <v>0.23073468899999999</v>
      </c>
      <c r="BB27" s="25">
        <v>2271.8511909999902</v>
      </c>
      <c r="BC27" s="25">
        <v>1.471073018</v>
      </c>
      <c r="BD27" s="25">
        <v>0.45450934430000001</v>
      </c>
      <c r="BE27" s="25">
        <v>138.46949358000001</v>
      </c>
      <c r="BF27" s="25">
        <v>6.6795737789999903</v>
      </c>
      <c r="BG27" s="25">
        <v>0.59945669999999995</v>
      </c>
      <c r="BH27" s="25">
        <v>7.0802629999999894E-2</v>
      </c>
      <c r="BI27" s="87">
        <v>810.38880559999996</v>
      </c>
      <c r="BJ27" s="25">
        <v>50.104885000000003</v>
      </c>
      <c r="BK27" s="25">
        <v>26.307354</v>
      </c>
      <c r="BL27" s="25">
        <v>287.77287250000001</v>
      </c>
      <c r="BM27" s="25">
        <v>522.61525763999998</v>
      </c>
      <c r="BN27" s="25">
        <v>5.6233744519999904</v>
      </c>
      <c r="BO27" s="25">
        <v>7.7947530000000001E-2</v>
      </c>
      <c r="BP27" s="25">
        <v>27.412104701000001</v>
      </c>
      <c r="BQ27" s="25">
        <v>0.224021884999999</v>
      </c>
      <c r="BR27" s="25">
        <v>17.164177240000001</v>
      </c>
      <c r="BS27" s="25">
        <v>1.240945704</v>
      </c>
      <c r="BT27" s="25">
        <v>0.50491994299999998</v>
      </c>
      <c r="BU27" s="25">
        <v>68.055628599999906</v>
      </c>
      <c r="BV27" s="25">
        <v>2.73104981</v>
      </c>
      <c r="BW27" s="25">
        <v>26.457792229999999</v>
      </c>
      <c r="BX27" s="25">
        <v>4.7552192115</v>
      </c>
      <c r="BY27" s="25">
        <v>14.551434599999901</v>
      </c>
      <c r="BZ27" s="25">
        <v>0.20927815030999999</v>
      </c>
      <c r="CA27" s="25">
        <v>189.56763000000001</v>
      </c>
      <c r="CB27" s="25">
        <v>42.578047959999999</v>
      </c>
      <c r="CC27" s="25">
        <v>42.578084709999999</v>
      </c>
      <c r="CD27" s="87">
        <v>1347.5713114</v>
      </c>
      <c r="CE27" s="25">
        <v>1.6160756409999999</v>
      </c>
      <c r="CF27" s="25">
        <v>9.8863331799999996E-2</v>
      </c>
      <c r="CG27" s="25">
        <v>175.38320999999999</v>
      </c>
      <c r="CH27" s="25">
        <v>5276.4711619999998</v>
      </c>
      <c r="CI27" s="25">
        <v>619.29759820000004</v>
      </c>
      <c r="CJ27" s="25">
        <v>513.20385078000004</v>
      </c>
      <c r="CK27" s="25">
        <v>113.15738526299999</v>
      </c>
      <c r="CL27" s="25">
        <v>0</v>
      </c>
      <c r="CM27" s="25">
        <v>69.592543423999999</v>
      </c>
      <c r="CN27" s="25">
        <v>4847.1652860000004</v>
      </c>
      <c r="CO27" s="25">
        <v>658.06966969999996</v>
      </c>
      <c r="CP27" s="25">
        <v>287.71274125999997</v>
      </c>
      <c r="CQ27" s="25"/>
      <c r="CR27" s="25"/>
      <c r="CS27" s="25"/>
      <c r="CT27" s="25"/>
      <c r="CU27" s="25"/>
      <c r="CV27" s="34">
        <f t="shared" si="1"/>
        <v>8.0003234749539687E-3</v>
      </c>
      <c r="CW27" s="49">
        <f t="shared" si="2"/>
        <v>-4.0423483783140415E-5</v>
      </c>
      <c r="CX27" s="49">
        <f t="shared" si="3"/>
        <v>8.3350114814475208E-7</v>
      </c>
      <c r="CY27" s="49">
        <f t="shared" si="0"/>
        <v>-7.5835004600010512E-5</v>
      </c>
      <c r="CZ27" s="49"/>
      <c r="DA27" s="34"/>
      <c r="DB27" s="34"/>
      <c r="DC27" s="25"/>
      <c r="DD27" s="25"/>
      <c r="DE27" s="25"/>
      <c r="DF27" s="25"/>
      <c r="DG27" s="25"/>
      <c r="DH27" s="25"/>
      <c r="DI27" s="25"/>
      <c r="DJ27" s="25"/>
      <c r="DK27" s="25"/>
    </row>
    <row r="28" spans="1:115" x14ac:dyDescent="0.25">
      <c r="A28" s="27" t="s">
        <v>27</v>
      </c>
      <c r="B28" s="25">
        <v>9.4554000800000004</v>
      </c>
      <c r="C28" s="25">
        <v>43.882198250000002</v>
      </c>
      <c r="D28" s="25">
        <v>3.7758060429999998</v>
      </c>
      <c r="E28" s="25">
        <v>3.7758063850000001</v>
      </c>
      <c r="F28" s="25">
        <v>43.882231699999998</v>
      </c>
      <c r="G28" s="25">
        <v>43.881962899999998</v>
      </c>
      <c r="H28" s="25">
        <v>9.5780100499999996</v>
      </c>
      <c r="I28" s="87">
        <v>0.17605976369999901</v>
      </c>
      <c r="J28" s="25">
        <v>93.512662364999997</v>
      </c>
      <c r="K28" s="25">
        <v>93.512349712000002</v>
      </c>
      <c r="L28" s="25">
        <v>637.44994999999994</v>
      </c>
      <c r="M28" s="25">
        <v>13.6364396199999</v>
      </c>
      <c r="N28" s="25">
        <v>13.636685303</v>
      </c>
      <c r="O28" s="25">
        <v>437.80486239999999</v>
      </c>
      <c r="P28" s="25">
        <v>437.81851929999999</v>
      </c>
      <c r="Q28" s="25">
        <v>72739.778259999905</v>
      </c>
      <c r="R28" s="25">
        <v>11567868.655999999</v>
      </c>
      <c r="S28" s="25">
        <v>72768.882530000003</v>
      </c>
      <c r="T28" s="25">
        <v>80.291410799999994</v>
      </c>
      <c r="U28" s="25">
        <v>283.38779401400001</v>
      </c>
      <c r="V28" s="25">
        <v>86.037720067999999</v>
      </c>
      <c r="W28" s="25">
        <v>457.12793842999997</v>
      </c>
      <c r="X28" s="25">
        <v>56.206540399999902</v>
      </c>
      <c r="Y28" s="25">
        <v>81.950975675999999</v>
      </c>
      <c r="Z28" s="25">
        <v>457.12916346399902</v>
      </c>
      <c r="AA28" s="25">
        <v>1488.1498899999999</v>
      </c>
      <c r="AB28" s="25">
        <v>1628.62566299999</v>
      </c>
      <c r="AC28" s="25">
        <v>34.34219306</v>
      </c>
      <c r="AD28" s="25">
        <v>34.342219239999999</v>
      </c>
      <c r="AE28" s="25">
        <v>34.341704100000001</v>
      </c>
      <c r="AF28" s="25">
        <v>132.99645312199999</v>
      </c>
      <c r="AG28" s="25">
        <v>66.485901299999995</v>
      </c>
      <c r="AH28" s="25">
        <v>63.3534249</v>
      </c>
      <c r="AI28" s="25">
        <v>133.34319146000001</v>
      </c>
      <c r="AJ28" s="25">
        <v>2.849537352</v>
      </c>
      <c r="AK28" s="87">
        <v>19.991069609999901</v>
      </c>
      <c r="AL28" s="25">
        <v>2.6270310800000001</v>
      </c>
      <c r="AM28" s="25">
        <v>11.893479306</v>
      </c>
      <c r="AN28" s="25">
        <v>0</v>
      </c>
      <c r="AO28" s="25">
        <v>135.61491860000001</v>
      </c>
      <c r="AP28" s="25">
        <v>5.032655858</v>
      </c>
      <c r="AQ28" s="25">
        <v>5.032649428</v>
      </c>
      <c r="AR28" s="25">
        <v>676.70066420000001</v>
      </c>
      <c r="AS28" s="25">
        <v>676.69615659999999</v>
      </c>
      <c r="AT28" s="25">
        <v>5731.9550300000001</v>
      </c>
      <c r="AU28" s="25">
        <v>2512.2936500000001</v>
      </c>
      <c r="AV28" s="25">
        <v>2386.24234999999</v>
      </c>
      <c r="AW28" s="25">
        <v>3466.8891530000001</v>
      </c>
      <c r="AX28" s="25">
        <v>8310.4028699999999</v>
      </c>
      <c r="AY28" s="25">
        <v>5469.5760799999998</v>
      </c>
      <c r="AZ28" s="25">
        <v>148.749831</v>
      </c>
      <c r="BA28" s="25">
        <v>0.27818876079999999</v>
      </c>
      <c r="BB28" s="25">
        <v>2462.5108064000001</v>
      </c>
      <c r="BC28" s="25">
        <v>1.815547078</v>
      </c>
      <c r="BD28" s="25">
        <v>0.56946086799999995</v>
      </c>
      <c r="BE28" s="25">
        <v>156.835095</v>
      </c>
      <c r="BF28" s="25">
        <v>10.309692595</v>
      </c>
      <c r="BG28" s="25">
        <v>0.95064729999999997</v>
      </c>
      <c r="BH28" s="25">
        <v>8.1804756800000003E-2</v>
      </c>
      <c r="BI28" s="87">
        <v>1177.4622491</v>
      </c>
      <c r="BJ28" s="25">
        <v>79.680954</v>
      </c>
      <c r="BK28" s="25">
        <v>41.481949999999998</v>
      </c>
      <c r="BL28" s="25">
        <v>357.65758590000002</v>
      </c>
      <c r="BM28" s="25">
        <v>819.80250519000003</v>
      </c>
      <c r="BN28" s="25">
        <v>8.9128625326000002</v>
      </c>
      <c r="BO28" s="25">
        <v>0.12321079</v>
      </c>
      <c r="BP28" s="25">
        <v>41.880213042999898</v>
      </c>
      <c r="BQ28" s="25">
        <v>0.27680515500000002</v>
      </c>
      <c r="BR28" s="25">
        <v>22.410431240000001</v>
      </c>
      <c r="BS28" s="25">
        <v>1.3528735279999999</v>
      </c>
      <c r="BT28" s="25">
        <v>0.55586523600000004</v>
      </c>
      <c r="BU28" s="25">
        <v>83.967440600000003</v>
      </c>
      <c r="BV28" s="25">
        <v>2.2969838659999899</v>
      </c>
      <c r="BW28" s="25">
        <v>24.65516568</v>
      </c>
      <c r="BX28" s="25">
        <v>7.3003079433</v>
      </c>
      <c r="BY28" s="25">
        <v>19.750033699999999</v>
      </c>
      <c r="BZ28" s="25">
        <v>0.32046597011</v>
      </c>
      <c r="CA28" s="25">
        <v>269.82530000000003</v>
      </c>
      <c r="CB28" s="25">
        <v>64.376203474999997</v>
      </c>
      <c r="CC28" s="25">
        <v>64.376279269999998</v>
      </c>
      <c r="CD28" s="87">
        <v>1453.6935205999901</v>
      </c>
      <c r="CE28" s="25">
        <v>1.6753897203999999</v>
      </c>
      <c r="CF28" s="25">
        <v>6.2911812799999994E-2</v>
      </c>
      <c r="CG28" s="25">
        <v>276.54674999999997</v>
      </c>
      <c r="CH28" s="25">
        <v>5764.4173149999897</v>
      </c>
      <c r="CI28" s="25">
        <v>678.819380569999</v>
      </c>
      <c r="CJ28" s="25">
        <v>559.63369428999999</v>
      </c>
      <c r="CK28" s="25">
        <v>122.356220613</v>
      </c>
      <c r="CL28" s="25">
        <v>0</v>
      </c>
      <c r="CM28" s="25">
        <v>82.072143764999893</v>
      </c>
      <c r="CN28" s="25">
        <v>5246.3437379999996</v>
      </c>
      <c r="CO28" s="25">
        <v>723.40187509999998</v>
      </c>
      <c r="CP28" s="25">
        <v>314.70287159999998</v>
      </c>
      <c r="CQ28" s="25"/>
      <c r="CR28" s="25"/>
      <c r="CS28" s="25"/>
      <c r="CT28" s="25"/>
      <c r="CU28" s="25"/>
      <c r="CV28" s="34">
        <f t="shared" si="1"/>
        <v>8.0003222876245464E-3</v>
      </c>
      <c r="CW28" s="49">
        <f t="shared" si="2"/>
        <v>-3.9915188853020543E-5</v>
      </c>
      <c r="CX28" s="49">
        <f t="shared" si="3"/>
        <v>1.832763642032653E-6</v>
      </c>
      <c r="CY28" s="49">
        <f t="shared" si="0"/>
        <v>-9.3274120066333708E-5</v>
      </c>
      <c r="CZ28" s="49"/>
      <c r="DA28" s="34"/>
      <c r="DB28" s="34"/>
      <c r="DC28" s="25"/>
      <c r="DD28" s="25"/>
      <c r="DE28" s="25"/>
      <c r="DF28" s="25"/>
      <c r="DG28" s="25"/>
      <c r="DH28" s="25"/>
      <c r="DI28" s="25"/>
      <c r="DJ28" s="25"/>
      <c r="DK28" s="25"/>
    </row>
    <row r="29" spans="1:115" x14ac:dyDescent="0.25">
      <c r="A29" s="27" t="s">
        <v>28</v>
      </c>
      <c r="B29" s="25">
        <v>9.5870918329999899</v>
      </c>
      <c r="C29" s="25">
        <v>43.894752169999997</v>
      </c>
      <c r="D29" s="25">
        <v>3.66300002099999</v>
      </c>
      <c r="E29" s="25">
        <v>3.6629859039999899</v>
      </c>
      <c r="F29" s="25">
        <v>43.894579969999903</v>
      </c>
      <c r="G29" s="25">
        <v>43.894313940000004</v>
      </c>
      <c r="H29" s="25">
        <v>9.4550908699999994</v>
      </c>
      <c r="I29" s="87">
        <v>0.15825129639999999</v>
      </c>
      <c r="J29" s="25">
        <v>100.122004136</v>
      </c>
      <c r="K29" s="25">
        <v>100.121881652</v>
      </c>
      <c r="L29" s="25">
        <v>1132.2734</v>
      </c>
      <c r="M29" s="25">
        <v>11.957949069</v>
      </c>
      <c r="N29" s="25">
        <v>11.958139254999899</v>
      </c>
      <c r="O29" s="25">
        <v>956.66039499999897</v>
      </c>
      <c r="P29" s="25">
        <v>956.69011479999995</v>
      </c>
      <c r="Q29" s="25">
        <v>83483.28817</v>
      </c>
      <c r="R29" s="25">
        <v>14210073.011</v>
      </c>
      <c r="S29" s="25">
        <v>83516.666209999996</v>
      </c>
      <c r="T29" s="25">
        <v>121.056146</v>
      </c>
      <c r="U29" s="25">
        <v>292.45036918900001</v>
      </c>
      <c r="V29" s="25">
        <v>100.88906944</v>
      </c>
      <c r="W29" s="25">
        <v>544.23888728999998</v>
      </c>
      <c r="X29" s="25">
        <v>60.706755219999998</v>
      </c>
      <c r="Y29" s="25">
        <v>92.332318064999995</v>
      </c>
      <c r="Z29" s="25">
        <v>544.24084822999998</v>
      </c>
      <c r="AA29" s="25">
        <v>1849.0608299999999</v>
      </c>
      <c r="AB29" s="25">
        <v>1740.1296035</v>
      </c>
      <c r="AC29" s="25">
        <v>38.953434779999903</v>
      </c>
      <c r="AD29" s="25">
        <v>38.95344352</v>
      </c>
      <c r="AE29" s="25">
        <v>38.952860319999999</v>
      </c>
      <c r="AF29" s="25">
        <v>156.39850480749999</v>
      </c>
      <c r="AG29" s="25">
        <v>63.371071299999997</v>
      </c>
      <c r="AH29" s="25">
        <v>57.192881499999999</v>
      </c>
      <c r="AI29" s="25">
        <v>146.95343235000001</v>
      </c>
      <c r="AJ29" s="25">
        <v>3.0320131309999998</v>
      </c>
      <c r="AK29" s="87">
        <v>19.40303531</v>
      </c>
      <c r="AL29" s="25">
        <v>2.4073155199999898</v>
      </c>
      <c r="AM29" s="25">
        <v>12.521554018</v>
      </c>
      <c r="AN29" s="25">
        <v>0</v>
      </c>
      <c r="AO29" s="25">
        <v>172.41638800000001</v>
      </c>
      <c r="AP29" s="25">
        <v>5.3144883849999998</v>
      </c>
      <c r="AQ29" s="25">
        <v>5.3145287479999999</v>
      </c>
      <c r="AR29" s="25">
        <v>896.48173919999999</v>
      </c>
      <c r="AS29" s="25">
        <v>896.47609590000002</v>
      </c>
      <c r="AT29" s="25">
        <v>5544.3160799999996</v>
      </c>
      <c r="AU29" s="25">
        <v>2313.694066</v>
      </c>
      <c r="AV29" s="25">
        <v>2080.9351799999999</v>
      </c>
      <c r="AW29" s="25">
        <v>3866.5270335</v>
      </c>
      <c r="AX29" s="25">
        <v>7921.0641400000004</v>
      </c>
      <c r="AY29" s="25">
        <v>5010.9823999999999</v>
      </c>
      <c r="AZ29" s="25">
        <v>155.60958686000001</v>
      </c>
      <c r="BA29" s="25">
        <v>0.38837433586999998</v>
      </c>
      <c r="BB29" s="25">
        <v>2810.4263212999899</v>
      </c>
      <c r="BC29" s="25">
        <v>2.5822500989999999</v>
      </c>
      <c r="BD29" s="25">
        <v>0.77915863259999996</v>
      </c>
      <c r="BE29" s="25">
        <v>173.67582199999899</v>
      </c>
      <c r="BF29" s="25">
        <v>17.633688469999999</v>
      </c>
      <c r="BG29" s="25">
        <v>1.5514678</v>
      </c>
      <c r="BH29" s="25">
        <v>0.10310567994</v>
      </c>
      <c r="BI29" s="87">
        <v>1787.8564196999901</v>
      </c>
      <c r="BJ29" s="25">
        <v>141.53451999999999</v>
      </c>
      <c r="BK29" s="25">
        <v>55.413691999999998</v>
      </c>
      <c r="BL29" s="25">
        <v>453.1342143</v>
      </c>
      <c r="BM29" s="25">
        <v>1334.72332079999</v>
      </c>
      <c r="BN29" s="25">
        <v>15.7607273043</v>
      </c>
      <c r="BO29" s="25">
        <v>0.20408763999999999</v>
      </c>
      <c r="BP29" s="25">
        <v>71.153812959999996</v>
      </c>
      <c r="BQ29" s="25">
        <v>0.26603236000000002</v>
      </c>
      <c r="BR29" s="25">
        <v>29.068772214999999</v>
      </c>
      <c r="BS29" s="25">
        <v>1.6064245589999999</v>
      </c>
      <c r="BT29" s="25">
        <v>0.71474141999999996</v>
      </c>
      <c r="BU29" s="25">
        <v>104.07194862999999</v>
      </c>
      <c r="BV29" s="25">
        <v>2.2561211659999998</v>
      </c>
      <c r="BW29" s="25">
        <v>29.083792469999999</v>
      </c>
      <c r="BX29" s="25">
        <v>12.7874482202999</v>
      </c>
      <c r="BY29" s="25">
        <v>20.281382749999999</v>
      </c>
      <c r="BZ29" s="25">
        <v>0.55048795080999902</v>
      </c>
      <c r="CA29" s="25">
        <v>156.27884</v>
      </c>
      <c r="CB29" s="25">
        <v>83.752296189999896</v>
      </c>
      <c r="CC29" s="25">
        <v>83.752539643999995</v>
      </c>
      <c r="CD29" s="87">
        <v>1681.85517799999</v>
      </c>
      <c r="CE29" s="25">
        <v>1.7903535289999899</v>
      </c>
      <c r="CF29" s="25">
        <v>5.6548283800000002E-2</v>
      </c>
      <c r="CG29" s="25">
        <v>369.42739999999998</v>
      </c>
      <c r="CH29" s="25">
        <v>6962.3535879999999</v>
      </c>
      <c r="CI29" s="25">
        <v>777.09020267999995</v>
      </c>
      <c r="CJ29" s="25">
        <v>648.86242609999999</v>
      </c>
      <c r="CK29" s="25">
        <v>142.269838424</v>
      </c>
      <c r="CL29" s="25">
        <v>0</v>
      </c>
      <c r="CM29" s="25">
        <v>77.398782952000005</v>
      </c>
      <c r="CN29" s="25">
        <v>5911.9716019999996</v>
      </c>
      <c r="CO29" s="25">
        <v>811.78429305999998</v>
      </c>
      <c r="CP29" s="25">
        <v>352.16024745999999</v>
      </c>
      <c r="CQ29" s="25"/>
      <c r="CR29" s="25"/>
      <c r="CS29" s="25"/>
      <c r="CT29" s="25"/>
      <c r="CU29" s="25"/>
      <c r="CV29" s="34">
        <f t="shared" si="1"/>
        <v>8.0003229591321043E-3</v>
      </c>
      <c r="CW29" s="49">
        <f t="shared" si="2"/>
        <v>-4.0029634200040078E-5</v>
      </c>
      <c r="CX29" s="49">
        <f t="shared" si="3"/>
        <v>-6.2387560186561365E-7</v>
      </c>
      <c r="CY29" s="49">
        <f t="shared" si="0"/>
        <v>-1.0045307854141642E-4</v>
      </c>
      <c r="CZ29" s="49"/>
      <c r="DA29" s="34"/>
      <c r="DB29" s="34"/>
      <c r="DC29" s="25"/>
      <c r="DD29" s="25"/>
      <c r="DE29" s="25"/>
      <c r="DF29" s="25"/>
      <c r="DG29" s="25"/>
      <c r="DH29" s="25"/>
      <c r="DI29" s="25"/>
      <c r="DJ29" s="25"/>
      <c r="DK29" s="25"/>
    </row>
    <row r="30" spans="1:115" x14ac:dyDescent="0.25">
      <c r="A30" s="27" t="s">
        <v>29</v>
      </c>
      <c r="B30" s="25">
        <v>5.4690238029999998</v>
      </c>
      <c r="C30" s="25">
        <v>24.8047276</v>
      </c>
      <c r="D30" s="25">
        <v>1.64666786</v>
      </c>
      <c r="E30" s="25">
        <v>1.646669755</v>
      </c>
      <c r="F30" s="25">
        <v>24.804796536000001</v>
      </c>
      <c r="G30" s="25">
        <v>24.804643989999999</v>
      </c>
      <c r="H30" s="25">
        <v>3.8597468899999998</v>
      </c>
      <c r="I30" s="87">
        <v>2.9188767099999999E-2</v>
      </c>
      <c r="J30" s="25">
        <v>59.698086195999998</v>
      </c>
      <c r="K30" s="25">
        <v>59.697772549699998</v>
      </c>
      <c r="L30" s="25">
        <v>401.62970000000001</v>
      </c>
      <c r="M30" s="25">
        <v>8.9249139190999998</v>
      </c>
      <c r="N30" s="25">
        <v>8.9250942929999901</v>
      </c>
      <c r="O30" s="25">
        <v>289.29219920000003</v>
      </c>
      <c r="P30" s="25">
        <v>289.30128979999898</v>
      </c>
      <c r="Q30" s="25">
        <v>35419.324619999999</v>
      </c>
      <c r="R30" s="25">
        <v>6612416.6260000002</v>
      </c>
      <c r="S30" s="25">
        <v>35433.50288</v>
      </c>
      <c r="T30" s="25">
        <v>39.176080399999996</v>
      </c>
      <c r="U30" s="25">
        <v>154.895052384</v>
      </c>
      <c r="V30" s="25">
        <v>51.215722460000002</v>
      </c>
      <c r="W30" s="25">
        <v>225.58794713</v>
      </c>
      <c r="X30" s="25">
        <v>31.366850230000001</v>
      </c>
      <c r="Y30" s="25">
        <v>42.421885000000003</v>
      </c>
      <c r="Z30" s="25">
        <v>225.58745443399999</v>
      </c>
      <c r="AA30" s="25">
        <v>666.17337999999995</v>
      </c>
      <c r="AB30" s="25">
        <v>957.02572899999996</v>
      </c>
      <c r="AC30" s="25">
        <v>16.355179329999999</v>
      </c>
      <c r="AD30" s="25">
        <v>16.355161129999999</v>
      </c>
      <c r="AE30" s="25">
        <v>16.354947119999999</v>
      </c>
      <c r="AF30" s="25">
        <v>70.902463419599997</v>
      </c>
      <c r="AG30" s="25">
        <v>24.28724248</v>
      </c>
      <c r="AH30" s="25">
        <v>22.795981659999999</v>
      </c>
      <c r="AI30" s="25">
        <v>68.46370263</v>
      </c>
      <c r="AJ30" s="25">
        <v>1.49673213</v>
      </c>
      <c r="AK30" s="87">
        <v>10.478610679999999</v>
      </c>
      <c r="AL30" s="25">
        <v>0.543505923</v>
      </c>
      <c r="AM30" s="25">
        <v>6.90867509</v>
      </c>
      <c r="AN30" s="25">
        <v>0</v>
      </c>
      <c r="AO30" s="25">
        <v>92.026853299999999</v>
      </c>
      <c r="AP30" s="25">
        <v>2.6927969075</v>
      </c>
      <c r="AQ30" s="25">
        <v>2.6927921339999998</v>
      </c>
      <c r="AR30" s="25">
        <v>440.02243733</v>
      </c>
      <c r="AS30" s="25">
        <v>440.01948119999997</v>
      </c>
      <c r="AT30" s="25">
        <v>2157.4208789999998</v>
      </c>
      <c r="AU30" s="25">
        <v>854.19660549999901</v>
      </c>
      <c r="AV30" s="25">
        <v>796.88813199999902</v>
      </c>
      <c r="AW30" s="25">
        <v>1752.7948690000001</v>
      </c>
      <c r="AX30" s="25">
        <v>3035.783414</v>
      </c>
      <c r="AY30" s="25">
        <v>2029.8136789999901</v>
      </c>
      <c r="AZ30" s="25">
        <v>82.006045090000001</v>
      </c>
      <c r="BA30" s="25">
        <v>0.14893686135</v>
      </c>
      <c r="BB30" s="25">
        <v>1213.7722669</v>
      </c>
      <c r="BC30" s="25">
        <v>0.99615384070000002</v>
      </c>
      <c r="BD30" s="25">
        <v>0.31837865300000001</v>
      </c>
      <c r="BE30" s="25">
        <v>71.703835635999994</v>
      </c>
      <c r="BF30" s="25">
        <v>6.3759955803999997</v>
      </c>
      <c r="BG30" s="25">
        <v>0.59344816</v>
      </c>
      <c r="BH30" s="25">
        <v>4.037846682E-2</v>
      </c>
      <c r="BI30" s="87">
        <v>692.14486214999999</v>
      </c>
      <c r="BJ30" s="25">
        <v>50.204079999999998</v>
      </c>
      <c r="BK30" s="25">
        <v>25.401138</v>
      </c>
      <c r="BL30" s="25">
        <v>183.566228</v>
      </c>
      <c r="BM30" s="25">
        <v>508.57948995999902</v>
      </c>
      <c r="BN30" s="25">
        <v>5.5995498406599999</v>
      </c>
      <c r="BO30" s="25">
        <v>7.9989569999999996E-2</v>
      </c>
      <c r="BP30" s="25">
        <v>25.909065053999999</v>
      </c>
      <c r="BQ30" s="25">
        <v>9.9115744299999906E-2</v>
      </c>
      <c r="BR30" s="25">
        <v>12.572562080000001</v>
      </c>
      <c r="BS30" s="25">
        <v>0.69646237839999903</v>
      </c>
      <c r="BT30" s="25">
        <v>0.28886005549999999</v>
      </c>
      <c r="BU30" s="25">
        <v>45.514266820000003</v>
      </c>
      <c r="BV30" s="25">
        <v>1.0386834570000001</v>
      </c>
      <c r="BW30" s="25">
        <v>11.07938725</v>
      </c>
      <c r="BX30" s="25">
        <v>4.5390316700599902</v>
      </c>
      <c r="BY30" s="25">
        <v>7.9158388500000001</v>
      </c>
      <c r="BZ30" s="25">
        <v>0.198025268166</v>
      </c>
      <c r="CA30" s="25">
        <v>90.418710000000004</v>
      </c>
      <c r="CB30" s="25">
        <v>39.68954746</v>
      </c>
      <c r="CC30" s="25">
        <v>39.689563890000002</v>
      </c>
      <c r="CD30" s="87">
        <v>722.92650300000003</v>
      </c>
      <c r="CE30" s="25">
        <v>1.01247598754</v>
      </c>
      <c r="CF30" s="25">
        <v>1.043005357E-2</v>
      </c>
      <c r="CG30" s="25">
        <v>169.34200000000001</v>
      </c>
      <c r="CH30" s="25">
        <v>2993.1969175999998</v>
      </c>
      <c r="CI30" s="25">
        <v>339.41616075000002</v>
      </c>
      <c r="CJ30" s="25">
        <v>276.865074322</v>
      </c>
      <c r="CK30" s="25">
        <v>58.905692803999997</v>
      </c>
      <c r="CL30" s="25">
        <v>0</v>
      </c>
      <c r="CM30" s="25">
        <v>33.193896424000002</v>
      </c>
      <c r="CN30" s="25">
        <v>2652.8069538</v>
      </c>
      <c r="CO30" s="25">
        <v>380.19836863</v>
      </c>
      <c r="CP30" s="25">
        <v>161.55243783999899</v>
      </c>
      <c r="CQ30" s="25"/>
      <c r="CR30" s="25"/>
      <c r="CS30" s="25"/>
      <c r="CT30" s="25"/>
      <c r="CU30" s="25"/>
      <c r="CV30" s="34">
        <f t="shared" si="1"/>
        <v>8.0003212244969465E-3</v>
      </c>
      <c r="CW30" s="49">
        <f t="shared" si="2"/>
        <v>-3.9961012844049472E-5</v>
      </c>
      <c r="CX30" s="49">
        <f t="shared" si="3"/>
        <v>-1.2364608131221769E-6</v>
      </c>
      <c r="CY30" s="49">
        <f t="shared" si="0"/>
        <v>-1.2892638048867346E-4</v>
      </c>
      <c r="CZ30" s="49"/>
      <c r="DA30" s="34"/>
      <c r="DB30" s="34"/>
      <c r="DC30" s="25"/>
      <c r="DD30" s="25"/>
      <c r="DE30" s="25"/>
      <c r="DF30" s="25"/>
      <c r="DG30" s="25"/>
      <c r="DH30" s="25"/>
      <c r="DI30" s="25"/>
      <c r="DJ30" s="25"/>
      <c r="DK30" s="25"/>
    </row>
    <row r="31" spans="1:115" x14ac:dyDescent="0.25">
      <c r="A31" s="27" t="s">
        <v>30</v>
      </c>
      <c r="B31" s="25">
        <v>20.477406120000001</v>
      </c>
      <c r="C31" s="25">
        <v>93.476154199999996</v>
      </c>
      <c r="D31" s="25">
        <v>6.0222787899999997</v>
      </c>
      <c r="E31" s="25">
        <v>6.0222799599999997</v>
      </c>
      <c r="F31" s="25">
        <v>93.476171399999998</v>
      </c>
      <c r="G31" s="25">
        <v>93.475589360000001</v>
      </c>
      <c r="H31" s="25">
        <v>14.569192729999999</v>
      </c>
      <c r="I31" s="87">
        <v>0.1450766809</v>
      </c>
      <c r="J31" s="25">
        <v>202.91318813999999</v>
      </c>
      <c r="K31" s="25">
        <v>202.91336430499999</v>
      </c>
      <c r="L31" s="25">
        <v>2134.9663</v>
      </c>
      <c r="M31" s="25">
        <v>32.340298632</v>
      </c>
      <c r="N31" s="25">
        <v>32.340959721999901</v>
      </c>
      <c r="O31" s="25">
        <v>1231.6764336000001</v>
      </c>
      <c r="P31" s="25">
        <v>1231.7149196</v>
      </c>
      <c r="Q31" s="25">
        <v>149647.36116</v>
      </c>
      <c r="R31" s="25">
        <v>32463964.609999999</v>
      </c>
      <c r="S31" s="25">
        <v>149707.21086999899</v>
      </c>
      <c r="T31" s="25">
        <v>204.47837139999999</v>
      </c>
      <c r="U31" s="25">
        <v>566.49120220999998</v>
      </c>
      <c r="V31" s="25">
        <v>191.978915527</v>
      </c>
      <c r="W31" s="25">
        <v>916.79288169999995</v>
      </c>
      <c r="X31" s="25">
        <v>110.73092019999901</v>
      </c>
      <c r="Y31" s="25">
        <v>159.30491115999999</v>
      </c>
      <c r="Z31" s="25">
        <v>916.79459333</v>
      </c>
      <c r="AA31" s="25">
        <v>2709.05827</v>
      </c>
      <c r="AB31" s="25">
        <v>3447.972491</v>
      </c>
      <c r="AC31" s="25">
        <v>60.534707499999897</v>
      </c>
      <c r="AD31" s="25">
        <v>60.534719799999998</v>
      </c>
      <c r="AE31" s="25">
        <v>60.533864100000002</v>
      </c>
      <c r="AF31" s="25">
        <v>273.07752511000001</v>
      </c>
      <c r="AG31" s="25">
        <v>127.3706755</v>
      </c>
      <c r="AH31" s="25">
        <v>121.15279529999999</v>
      </c>
      <c r="AI31" s="25">
        <v>263.75767309999998</v>
      </c>
      <c r="AJ31" s="25">
        <v>5.7493257230000001</v>
      </c>
      <c r="AK31" s="87">
        <v>38.986198360000003</v>
      </c>
      <c r="AL31" s="25">
        <v>2.4966499799999999</v>
      </c>
      <c r="AM31" s="25">
        <v>25.579289799999898</v>
      </c>
      <c r="AN31" s="25">
        <v>0</v>
      </c>
      <c r="AO31" s="25">
        <v>421.499774</v>
      </c>
      <c r="AP31" s="25">
        <v>9.3424573160000008</v>
      </c>
      <c r="AQ31" s="25">
        <v>9.3424247349999998</v>
      </c>
      <c r="AR31" s="25">
        <v>2126.2080602999999</v>
      </c>
      <c r="AS31" s="25">
        <v>2126.1908964999998</v>
      </c>
      <c r="AT31" s="25">
        <v>10716.184600000001</v>
      </c>
      <c r="AU31" s="25">
        <v>5077.7749199999998</v>
      </c>
      <c r="AV31" s="25">
        <v>4811.87961</v>
      </c>
      <c r="AW31" s="25">
        <v>6662.2104010000003</v>
      </c>
      <c r="AX31" s="25">
        <v>15920.69605</v>
      </c>
      <c r="AY31" s="25">
        <v>10211.0371</v>
      </c>
      <c r="AZ31" s="25">
        <v>302.13852750000001</v>
      </c>
      <c r="BA31" s="25">
        <v>0.67316354420000002</v>
      </c>
      <c r="BB31" s="25">
        <v>4670.2470350000003</v>
      </c>
      <c r="BC31" s="25">
        <v>4.4239562799999996</v>
      </c>
      <c r="BD31" s="25">
        <v>1.5421724829999901</v>
      </c>
      <c r="BE31" s="25">
        <v>260.87960429999998</v>
      </c>
      <c r="BF31" s="25">
        <v>33.003498585000003</v>
      </c>
      <c r="BG31" s="25">
        <v>3.0868682999999999</v>
      </c>
      <c r="BH31" s="25">
        <v>0.18467276556000001</v>
      </c>
      <c r="BI31" s="87">
        <v>3400.9255136000002</v>
      </c>
      <c r="BJ31" s="25">
        <v>266.86941999999999</v>
      </c>
      <c r="BK31" s="25">
        <v>126.001656</v>
      </c>
      <c r="BL31" s="25">
        <v>773.93927999999903</v>
      </c>
      <c r="BM31" s="25">
        <v>2626.98853285</v>
      </c>
      <c r="BN31" s="25">
        <v>29.705538536700001</v>
      </c>
      <c r="BO31" s="25">
        <v>0.41281772</v>
      </c>
      <c r="BP31" s="25">
        <v>133.63849621599999</v>
      </c>
      <c r="BQ31" s="25">
        <v>0.55408352900000002</v>
      </c>
      <c r="BR31" s="25">
        <v>53.671275929999901</v>
      </c>
      <c r="BS31" s="25">
        <v>2.3593350059999998</v>
      </c>
      <c r="BT31" s="25">
        <v>1.1674974140000001</v>
      </c>
      <c r="BU31" s="25">
        <v>180.39137909999999</v>
      </c>
      <c r="BV31" s="25">
        <v>3.928516755</v>
      </c>
      <c r="BW31" s="25">
        <v>45.511036499999904</v>
      </c>
      <c r="BX31" s="25">
        <v>23.963355397339999</v>
      </c>
      <c r="BY31" s="25">
        <v>43.353048899999997</v>
      </c>
      <c r="BZ31" s="25">
        <v>1.0371657522</v>
      </c>
      <c r="CA31" s="25">
        <v>300.70211999999998</v>
      </c>
      <c r="CB31" s="25">
        <v>192.25441992</v>
      </c>
      <c r="CC31" s="25">
        <v>192.25402657000001</v>
      </c>
      <c r="CD31" s="87">
        <v>2764.4723290000002</v>
      </c>
      <c r="CE31" s="25">
        <v>3.4846700039999998</v>
      </c>
      <c r="CF31" s="25">
        <v>5.1840274969999899E-2</v>
      </c>
      <c r="CG31" s="25">
        <v>840.01490000000001</v>
      </c>
      <c r="CH31" s="25">
        <v>11551.700375</v>
      </c>
      <c r="CI31" s="25">
        <v>1298.44318916</v>
      </c>
      <c r="CJ31" s="25">
        <v>1065.3864439700001</v>
      </c>
      <c r="CK31" s="25">
        <v>228.556931144</v>
      </c>
      <c r="CL31" s="25">
        <v>0</v>
      </c>
      <c r="CM31" s="25">
        <v>130.53053478000001</v>
      </c>
      <c r="CN31" s="25">
        <v>10131.2255589999</v>
      </c>
      <c r="CO31" s="25">
        <v>1429.7516255999999</v>
      </c>
      <c r="CP31" s="25">
        <v>613.31312579999997</v>
      </c>
      <c r="CQ31" s="25"/>
      <c r="CR31" s="25"/>
      <c r="CS31" s="25"/>
      <c r="CT31" s="25"/>
      <c r="CU31" s="25"/>
      <c r="CV31" s="34">
        <f t="shared" si="1"/>
        <v>8.0003207837134726E-3</v>
      </c>
      <c r="CW31" s="49">
        <f t="shared" si="2"/>
        <v>-3.9831518547215704E-5</v>
      </c>
      <c r="CX31" s="49">
        <f t="shared" si="3"/>
        <v>-6.7606596785106882E-7</v>
      </c>
      <c r="CY31" s="49">
        <f t="shared" si="0"/>
        <v>-1.4038537881273905E-4</v>
      </c>
      <c r="CZ31" s="49"/>
      <c r="DA31" s="34"/>
      <c r="DB31" s="34"/>
      <c r="DC31" s="25"/>
      <c r="DD31" s="25"/>
      <c r="DE31" s="25"/>
      <c r="DF31" s="25"/>
      <c r="DG31" s="25"/>
      <c r="DH31" s="25"/>
      <c r="DI31" s="25"/>
      <c r="DJ31" s="25"/>
      <c r="DK31" s="25"/>
    </row>
    <row r="32" spans="1:115" x14ac:dyDescent="0.25">
      <c r="A32" s="27" t="s">
        <v>31</v>
      </c>
      <c r="B32" s="25">
        <v>9.4167850599999898</v>
      </c>
      <c r="C32" s="25">
        <v>48.625508959999998</v>
      </c>
      <c r="D32" s="25">
        <v>4.5492741900000002</v>
      </c>
      <c r="E32" s="25">
        <v>4.5492834450000004</v>
      </c>
      <c r="F32" s="25">
        <v>48.62559383</v>
      </c>
      <c r="G32" s="25">
        <v>48.625300799999998</v>
      </c>
      <c r="H32" s="25">
        <v>13.417238619999999</v>
      </c>
      <c r="I32" s="87">
        <v>0.288401456</v>
      </c>
      <c r="J32" s="25">
        <v>98.231629131999995</v>
      </c>
      <c r="K32" s="25">
        <v>98.231231154</v>
      </c>
      <c r="L32" s="25">
        <v>1062.9998000000001</v>
      </c>
      <c r="M32" s="25">
        <v>10.644730499</v>
      </c>
      <c r="N32" s="25">
        <v>10.6449617</v>
      </c>
      <c r="O32" s="25">
        <v>690.05924449999998</v>
      </c>
      <c r="P32" s="25">
        <v>690.08066399999996</v>
      </c>
      <c r="Q32" s="25">
        <v>96914.915959999998</v>
      </c>
      <c r="R32" s="25">
        <v>17641945.537999999</v>
      </c>
      <c r="S32" s="25">
        <v>96953.691959999996</v>
      </c>
      <c r="T32" s="25">
        <v>85.573980000000006</v>
      </c>
      <c r="U32" s="25">
        <v>305.02021979599999</v>
      </c>
      <c r="V32" s="25">
        <v>99.859090123000001</v>
      </c>
      <c r="W32" s="25">
        <v>567.18058464999899</v>
      </c>
      <c r="X32" s="25">
        <v>71.389638599999998</v>
      </c>
      <c r="Y32" s="25">
        <v>100.56963555</v>
      </c>
      <c r="Z32" s="25">
        <v>567.18179029999999</v>
      </c>
      <c r="AA32" s="25">
        <v>1904.11446</v>
      </c>
      <c r="AB32" s="25">
        <v>1828.166847</v>
      </c>
      <c r="AC32" s="25">
        <v>47.527964299999901</v>
      </c>
      <c r="AD32" s="25">
        <v>47.527951799999997</v>
      </c>
      <c r="AE32" s="25">
        <v>47.527299399999997</v>
      </c>
      <c r="AF32" s="25">
        <v>159.79445625299999</v>
      </c>
      <c r="AG32" s="25">
        <v>112.7202017</v>
      </c>
      <c r="AH32" s="25">
        <v>103.6738289</v>
      </c>
      <c r="AI32" s="25">
        <v>166.8991652</v>
      </c>
      <c r="AJ32" s="25">
        <v>2.7906184500000002</v>
      </c>
      <c r="AK32" s="87">
        <v>26.66375399</v>
      </c>
      <c r="AL32" s="25">
        <v>4.2362967400000002</v>
      </c>
      <c r="AM32" s="25">
        <v>10.18707339</v>
      </c>
      <c r="AN32" s="25">
        <v>0</v>
      </c>
      <c r="AO32" s="25">
        <v>160.253162</v>
      </c>
      <c r="AP32" s="25">
        <v>5.8523668699999902</v>
      </c>
      <c r="AQ32" s="25">
        <v>5.8523486199999999</v>
      </c>
      <c r="AR32" s="25">
        <v>1013.713961</v>
      </c>
      <c r="AS32" s="25">
        <v>1013.703933</v>
      </c>
      <c r="AT32" s="25">
        <v>9590.5641099999993</v>
      </c>
      <c r="AU32" s="25">
        <v>4386.7359999999999</v>
      </c>
      <c r="AV32" s="25">
        <v>4033.3152799999998</v>
      </c>
      <c r="AW32" s="25">
        <v>4324.6730669999997</v>
      </c>
      <c r="AX32" s="25">
        <v>14089.458479999999</v>
      </c>
      <c r="AY32" s="25">
        <v>8822.2518099999998</v>
      </c>
      <c r="AZ32" s="25">
        <v>173.61662860000001</v>
      </c>
      <c r="BA32" s="25">
        <v>0.48110936069999999</v>
      </c>
      <c r="BB32" s="25">
        <v>3131.9467869999999</v>
      </c>
      <c r="BC32" s="25">
        <v>2.9308390430000002</v>
      </c>
      <c r="BD32" s="25">
        <v>0.93150919399999998</v>
      </c>
      <c r="BE32" s="25">
        <v>199.65297539999901</v>
      </c>
      <c r="BF32" s="25">
        <v>17.053397942</v>
      </c>
      <c r="BG32" s="25">
        <v>1.5397593999999999</v>
      </c>
      <c r="BH32" s="25">
        <v>0.14147713340000001</v>
      </c>
      <c r="BI32" s="87">
        <v>1829.1074759999999</v>
      </c>
      <c r="BJ32" s="25">
        <v>132.87486000000001</v>
      </c>
      <c r="BK32" s="25">
        <v>63.109560000000002</v>
      </c>
      <c r="BL32" s="25">
        <v>507.664084</v>
      </c>
      <c r="BM32" s="25">
        <v>1321.4415553199999</v>
      </c>
      <c r="BN32" s="25">
        <v>14.856517739499999</v>
      </c>
      <c r="BO32" s="25">
        <v>0.19645937999999999</v>
      </c>
      <c r="BP32" s="25">
        <v>68.723440875999998</v>
      </c>
      <c r="BQ32" s="25">
        <v>0.48064351500000002</v>
      </c>
      <c r="BR32" s="25">
        <v>32.652664899999998</v>
      </c>
      <c r="BS32" s="25">
        <v>2.1436266869999998</v>
      </c>
      <c r="BT32" s="25">
        <v>0.83527620999999996</v>
      </c>
      <c r="BU32" s="25">
        <v>119.289456</v>
      </c>
      <c r="BV32" s="25">
        <v>2.9779139099999998</v>
      </c>
      <c r="BW32" s="25">
        <v>33.978379699999998</v>
      </c>
      <c r="BX32" s="25">
        <v>12.236838416299999</v>
      </c>
      <c r="BY32" s="25">
        <v>33.029413299999902</v>
      </c>
      <c r="BZ32" s="25">
        <v>0.53521233781999999</v>
      </c>
      <c r="CA32" s="25">
        <v>506.81545999999997</v>
      </c>
      <c r="CB32" s="25">
        <v>95.587391650000001</v>
      </c>
      <c r="CC32" s="25">
        <v>95.587315719999907</v>
      </c>
      <c r="CD32" s="87">
        <v>1881.7822707</v>
      </c>
      <c r="CE32" s="25">
        <v>1.774579004</v>
      </c>
      <c r="CF32" s="25">
        <v>0.1030551015</v>
      </c>
      <c r="CG32" s="25">
        <v>420.73154</v>
      </c>
      <c r="CH32" s="25">
        <v>7300.7792759999902</v>
      </c>
      <c r="CI32" s="25">
        <v>845.14023796999902</v>
      </c>
      <c r="CJ32" s="25">
        <v>704.77611933999901</v>
      </c>
      <c r="CK32" s="25">
        <v>156.15098753999999</v>
      </c>
      <c r="CL32" s="25">
        <v>0</v>
      </c>
      <c r="CM32" s="25">
        <v>115.62574887</v>
      </c>
      <c r="CN32" s="25">
        <v>6521.5345239999997</v>
      </c>
      <c r="CO32" s="25">
        <v>888.59696129999998</v>
      </c>
      <c r="CP32" s="25">
        <v>389.21278519999998</v>
      </c>
      <c r="CQ32" s="25"/>
      <c r="CR32" s="25"/>
      <c r="CS32" s="25"/>
      <c r="CT32" s="25"/>
      <c r="CU32" s="25"/>
      <c r="CV32" s="34">
        <f t="shared" si="1"/>
        <v>8.0003217909337294E-3</v>
      </c>
      <c r="CW32" s="49">
        <f t="shared" si="2"/>
        <v>-3.9876032197928516E-5</v>
      </c>
      <c r="CX32" s="49">
        <f t="shared" si="3"/>
        <v>1.0041400104127639E-6</v>
      </c>
      <c r="CY32" s="49">
        <f t="shared" si="0"/>
        <v>-9.1660679148893848E-5</v>
      </c>
      <c r="CZ32" s="49"/>
      <c r="DA32" s="34"/>
      <c r="DB32" s="34"/>
      <c r="DC32" s="25"/>
      <c r="DD32" s="25"/>
      <c r="DE32" s="25"/>
      <c r="DF32" s="25"/>
      <c r="DG32" s="25"/>
      <c r="DH32" s="25"/>
      <c r="DI32" s="25"/>
      <c r="DJ32" s="25"/>
      <c r="DK32" s="25"/>
    </row>
    <row r="33" spans="1:115" x14ac:dyDescent="0.25">
      <c r="A33" s="27" t="s">
        <v>32</v>
      </c>
      <c r="B33" s="25">
        <v>39.514595419999999</v>
      </c>
      <c r="C33" s="25">
        <v>186.1879423</v>
      </c>
      <c r="D33" s="25">
        <v>12.3453698499999</v>
      </c>
      <c r="E33" s="25">
        <v>12.34537433</v>
      </c>
      <c r="F33" s="25">
        <v>186.1887103</v>
      </c>
      <c r="G33" s="25">
        <v>186.1876212</v>
      </c>
      <c r="H33" s="25">
        <v>29.020574</v>
      </c>
      <c r="I33" s="87">
        <v>0.28523742600000002</v>
      </c>
      <c r="J33" s="25">
        <v>419.63276414999899</v>
      </c>
      <c r="K33" s="25">
        <v>419.63333268500003</v>
      </c>
      <c r="L33" s="25">
        <v>5983.5290000000005</v>
      </c>
      <c r="M33" s="25">
        <v>59.179802011999897</v>
      </c>
      <c r="N33" s="25">
        <v>59.181160933999998</v>
      </c>
      <c r="O33" s="25">
        <v>3926.3731870000001</v>
      </c>
      <c r="P33" s="25">
        <v>3926.4954159999902</v>
      </c>
      <c r="Q33" s="25">
        <v>266217.28049999999</v>
      </c>
      <c r="R33" s="25">
        <v>61640026.549999997</v>
      </c>
      <c r="S33" s="25">
        <v>266323.81141999998</v>
      </c>
      <c r="T33" s="25">
        <v>336.8429625</v>
      </c>
      <c r="U33" s="25">
        <v>1105.79159832</v>
      </c>
      <c r="V33" s="25">
        <v>411.421864234</v>
      </c>
      <c r="W33" s="25">
        <v>1763.0645393</v>
      </c>
      <c r="X33" s="25">
        <v>218.40844519999999</v>
      </c>
      <c r="Y33" s="25">
        <v>318.56791867999999</v>
      </c>
      <c r="Z33" s="25">
        <v>1763.0656312000001</v>
      </c>
      <c r="AA33" s="25">
        <v>5213.3081999999904</v>
      </c>
      <c r="AB33" s="25">
        <v>6784.61006</v>
      </c>
      <c r="AC33" s="25">
        <v>129.82832149999999</v>
      </c>
      <c r="AD33" s="25">
        <v>129.82847100000001</v>
      </c>
      <c r="AE33" s="25">
        <v>129.8264921</v>
      </c>
      <c r="AF33" s="25">
        <v>532.61260636600002</v>
      </c>
      <c r="AG33" s="25">
        <v>250.25024859999999</v>
      </c>
      <c r="AH33" s="25">
        <v>237.0912673</v>
      </c>
      <c r="AI33" s="25">
        <v>524.093513999999</v>
      </c>
      <c r="AJ33" s="25">
        <v>11.027408244</v>
      </c>
      <c r="AK33" s="87">
        <v>78.773616229999902</v>
      </c>
      <c r="AL33" s="25">
        <v>4.8953233200000001</v>
      </c>
      <c r="AM33" s="25">
        <v>49.344578630000001</v>
      </c>
      <c r="AN33" s="25">
        <v>0</v>
      </c>
      <c r="AO33" s="25">
        <v>829.35027300000002</v>
      </c>
      <c r="AP33" s="25">
        <v>18.588348455999999</v>
      </c>
      <c r="AQ33" s="25">
        <v>18.588426980000001</v>
      </c>
      <c r="AR33" s="25">
        <v>3822.9896546999998</v>
      </c>
      <c r="AS33" s="25">
        <v>3822.9595139999901</v>
      </c>
      <c r="AT33" s="25">
        <v>20966.685369999999</v>
      </c>
      <c r="AU33" s="25">
        <v>10064.341420000001</v>
      </c>
      <c r="AV33" s="25">
        <v>9494.3748500000002</v>
      </c>
      <c r="AW33" s="25">
        <v>13325.385060000001</v>
      </c>
      <c r="AX33" s="25">
        <v>31280.0229</v>
      </c>
      <c r="AY33" s="25">
        <v>19904.921549999999</v>
      </c>
      <c r="AZ33" s="25">
        <v>596.1837233</v>
      </c>
      <c r="BA33" s="25">
        <v>1.6131525445999999</v>
      </c>
      <c r="BB33" s="25">
        <v>9327.8585399999993</v>
      </c>
      <c r="BC33" s="25">
        <v>11.009376447999999</v>
      </c>
      <c r="BD33" s="25">
        <v>3.3876451009999999</v>
      </c>
      <c r="BE33" s="25">
        <v>512.5451908</v>
      </c>
      <c r="BF33" s="25">
        <v>90.613159783999905</v>
      </c>
      <c r="BG33" s="25">
        <v>7.8744680000000002</v>
      </c>
      <c r="BH33" s="25">
        <v>0.4033783903</v>
      </c>
      <c r="BI33" s="87">
        <v>8482.158539</v>
      </c>
      <c r="BJ33" s="25">
        <v>747.9425</v>
      </c>
      <c r="BK33" s="25">
        <v>249.63355999999999</v>
      </c>
      <c r="BL33" s="25">
        <v>1743.5450877000001</v>
      </c>
      <c r="BM33" s="25">
        <v>6738.6149789000001</v>
      </c>
      <c r="BN33" s="25">
        <v>83.06987823</v>
      </c>
      <c r="BO33" s="25">
        <v>1.0270964</v>
      </c>
      <c r="BP33" s="25">
        <v>363.87647085499998</v>
      </c>
      <c r="BQ33" s="25">
        <v>1.0729314190000001</v>
      </c>
      <c r="BR33" s="25">
        <v>116.55224342</v>
      </c>
      <c r="BS33" s="25">
        <v>4.7585103799999997</v>
      </c>
      <c r="BT33" s="25">
        <v>2.688999575</v>
      </c>
      <c r="BU33" s="25">
        <v>385.02894850000001</v>
      </c>
      <c r="BV33" s="25">
        <v>7.7017143499999996</v>
      </c>
      <c r="BW33" s="25">
        <v>96.370229870000003</v>
      </c>
      <c r="BX33" s="25">
        <v>66.7887412578999</v>
      </c>
      <c r="BY33" s="25">
        <v>88.579931200000004</v>
      </c>
      <c r="BZ33" s="25">
        <v>2.8442133315300002</v>
      </c>
      <c r="CA33" s="25">
        <v>990.62609999999995</v>
      </c>
      <c r="CB33" s="25">
        <v>367.56927734999999</v>
      </c>
      <c r="CC33" s="25">
        <v>367.56887510000001</v>
      </c>
      <c r="CD33" s="87">
        <v>5536.5312819999999</v>
      </c>
      <c r="CE33" s="25">
        <v>6.8938147110000001</v>
      </c>
      <c r="CF33" s="25">
        <v>0.10192429759999901</v>
      </c>
      <c r="CG33" s="25">
        <v>1664.2374</v>
      </c>
      <c r="CH33" s="25">
        <v>24500.2297699999</v>
      </c>
      <c r="CI33" s="25">
        <v>2597.2872990999999</v>
      </c>
      <c r="CJ33" s="25">
        <v>2131.1408563999998</v>
      </c>
      <c r="CK33" s="25">
        <v>458.63277374</v>
      </c>
      <c r="CL33" s="25">
        <v>0</v>
      </c>
      <c r="CM33" s="25">
        <v>281.71814912999997</v>
      </c>
      <c r="CN33" s="25">
        <v>20187.681818000001</v>
      </c>
      <c r="CO33" s="25">
        <v>2840.9456789999999</v>
      </c>
      <c r="CP33" s="25">
        <v>1221.2208545999999</v>
      </c>
      <c r="CQ33" s="25"/>
      <c r="CR33" s="25"/>
      <c r="CS33" s="25"/>
      <c r="CT33" s="25"/>
      <c r="CU33" s="25"/>
      <c r="CV33" s="34">
        <f t="shared" si="1"/>
        <v>8.0003217836518911E-3</v>
      </c>
      <c r="CW33" s="49">
        <f t="shared" si="2"/>
        <v>-4.0093915660182263E-5</v>
      </c>
      <c r="CX33" s="49">
        <f t="shared" si="3"/>
        <v>-1.8009566708150999E-7</v>
      </c>
      <c r="CY33" s="49">
        <f t="shared" si="0"/>
        <v>-1.0854203752160066E-4</v>
      </c>
      <c r="CZ33" s="49"/>
      <c r="DA33" s="34"/>
      <c r="DB33" s="34"/>
      <c r="DC33" s="25"/>
      <c r="DD33" s="25"/>
      <c r="DE33" s="25"/>
      <c r="DF33" s="25"/>
      <c r="DG33" s="25"/>
      <c r="DH33" s="25"/>
      <c r="DI33" s="25"/>
      <c r="DJ33" s="25"/>
      <c r="DK33" s="25"/>
    </row>
    <row r="34" spans="1:115" x14ac:dyDescent="0.25">
      <c r="A34" s="27" t="s">
        <v>33</v>
      </c>
      <c r="B34" s="25">
        <v>25.338764749999999</v>
      </c>
      <c r="C34" s="25">
        <v>109.321606199999</v>
      </c>
      <c r="D34" s="25">
        <v>8.5735656499999902</v>
      </c>
      <c r="E34" s="25">
        <v>8.5735781699999993</v>
      </c>
      <c r="F34" s="25">
        <v>109.3217767</v>
      </c>
      <c r="G34" s="25">
        <v>109.321145</v>
      </c>
      <c r="H34" s="25">
        <v>21.349307840000002</v>
      </c>
      <c r="I34" s="87">
        <v>0.28781273099999999</v>
      </c>
      <c r="J34" s="25">
        <v>305.24963400399997</v>
      </c>
      <c r="K34" s="25">
        <v>305.24962442999998</v>
      </c>
      <c r="L34" s="25">
        <v>3664.2930000000001</v>
      </c>
      <c r="M34" s="25">
        <v>30.511839070000001</v>
      </c>
      <c r="N34" s="25">
        <v>30.512565385999999</v>
      </c>
      <c r="O34" s="25">
        <v>1655.9837299999999</v>
      </c>
      <c r="P34" s="25">
        <v>1656.0354322999999</v>
      </c>
      <c r="Q34" s="25">
        <v>319029.39833</v>
      </c>
      <c r="R34" s="25">
        <v>53490060.986000001</v>
      </c>
      <c r="S34" s="25">
        <v>319157.07090999902</v>
      </c>
      <c r="T34" s="25">
        <v>350.614464</v>
      </c>
      <c r="U34" s="25">
        <v>739.29484643000001</v>
      </c>
      <c r="V34" s="25">
        <v>239.698420403</v>
      </c>
      <c r="W34" s="25">
        <v>1742.02320083</v>
      </c>
      <c r="X34" s="25">
        <v>149.90944035999999</v>
      </c>
      <c r="Y34" s="25">
        <v>284.48488321999997</v>
      </c>
      <c r="Z34" s="25">
        <v>1742.0254605</v>
      </c>
      <c r="AA34" s="25">
        <v>5464.7965999999997</v>
      </c>
      <c r="AB34" s="25">
        <v>4444.1709620000001</v>
      </c>
      <c r="AC34" s="25">
        <v>87.54860755</v>
      </c>
      <c r="AD34" s="25">
        <v>87.548809460000001</v>
      </c>
      <c r="AE34" s="25">
        <v>87.547378199999997</v>
      </c>
      <c r="AF34" s="25">
        <v>476.671195385999</v>
      </c>
      <c r="AG34" s="25">
        <v>187.53283049999999</v>
      </c>
      <c r="AH34" s="25">
        <v>184.22314470000001</v>
      </c>
      <c r="AI34" s="25">
        <v>472.26934888</v>
      </c>
      <c r="AJ34" s="25">
        <v>8.0596263770000007</v>
      </c>
      <c r="AK34" s="87">
        <v>57.1033584199999</v>
      </c>
      <c r="AL34" s="25">
        <v>4.5804901499999904</v>
      </c>
      <c r="AM34" s="25">
        <v>33.0394413</v>
      </c>
      <c r="AN34" s="25">
        <v>0</v>
      </c>
      <c r="AO34" s="25">
        <v>591.22739999999999</v>
      </c>
      <c r="AP34" s="25">
        <v>12.583318206</v>
      </c>
      <c r="AQ34" s="25">
        <v>12.583339585999999</v>
      </c>
      <c r="AR34" s="25">
        <v>3529.8408334999999</v>
      </c>
      <c r="AS34" s="25">
        <v>3529.8135389999902</v>
      </c>
      <c r="AT34" s="25">
        <v>16179.912899999999</v>
      </c>
      <c r="AU34" s="25">
        <v>7074.1559299999999</v>
      </c>
      <c r="AV34" s="25">
        <v>6929.9605139999903</v>
      </c>
      <c r="AW34" s="25">
        <v>11589.227062</v>
      </c>
      <c r="AX34" s="25">
        <v>23440.660629999998</v>
      </c>
      <c r="AY34" s="25">
        <v>15913.737429999999</v>
      </c>
      <c r="AZ34" s="25">
        <v>417.67004359999999</v>
      </c>
      <c r="BA34" s="25">
        <v>1.2874211976000001</v>
      </c>
      <c r="BB34" s="25">
        <v>8715.6987759999993</v>
      </c>
      <c r="BC34" s="25">
        <v>8.0853683259999993</v>
      </c>
      <c r="BD34" s="25">
        <v>2.6522316090000002</v>
      </c>
      <c r="BE34" s="25">
        <v>448.11549249999899</v>
      </c>
      <c r="BF34" s="25">
        <v>57.258876962999999</v>
      </c>
      <c r="BG34" s="25">
        <v>5.2598886</v>
      </c>
      <c r="BH34" s="25">
        <v>0.34209544489999999</v>
      </c>
      <c r="BI34" s="87">
        <v>5815.2096549999997</v>
      </c>
      <c r="BJ34" s="25">
        <v>458.03955000000002</v>
      </c>
      <c r="BK34" s="25">
        <v>211.17206999999999</v>
      </c>
      <c r="BL34" s="25">
        <v>1333.711108</v>
      </c>
      <c r="BM34" s="25">
        <v>4481.4998610000002</v>
      </c>
      <c r="BN34" s="25">
        <v>51.020267631299902</v>
      </c>
      <c r="BO34" s="25">
        <v>0.70091104999999998</v>
      </c>
      <c r="BP34" s="25">
        <v>230.46918188500001</v>
      </c>
      <c r="BQ34" s="25">
        <v>0.82976666499999996</v>
      </c>
      <c r="BR34" s="25">
        <v>93.268757429999994</v>
      </c>
      <c r="BS34" s="25">
        <v>5.1516976099999896</v>
      </c>
      <c r="BT34" s="25">
        <v>2.04264066</v>
      </c>
      <c r="BU34" s="25">
        <v>317.7659453</v>
      </c>
      <c r="BV34" s="25">
        <v>5.3282816400000002</v>
      </c>
      <c r="BW34" s="25">
        <v>74.876035229999999</v>
      </c>
      <c r="BX34" s="25">
        <v>41.2805889617999</v>
      </c>
      <c r="BY34" s="25">
        <v>66.572264099999998</v>
      </c>
      <c r="BZ34" s="25">
        <v>1.7921684546500001</v>
      </c>
      <c r="CA34" s="25">
        <v>1329.6537000000001</v>
      </c>
      <c r="CB34" s="25">
        <v>322.00543529999999</v>
      </c>
      <c r="CC34" s="25">
        <v>322.00529318999997</v>
      </c>
      <c r="CD34" s="87">
        <v>5283.00943619999</v>
      </c>
      <c r="CE34" s="25">
        <v>4.5236822746999996</v>
      </c>
      <c r="CF34" s="25">
        <v>0.1028444278</v>
      </c>
      <c r="CG34" s="25">
        <v>1407.8228999999999</v>
      </c>
      <c r="CH34" s="25">
        <v>19892.69685</v>
      </c>
      <c r="CI34" s="25">
        <v>2439.9676018999899</v>
      </c>
      <c r="CJ34" s="25">
        <v>2055.8013167200002</v>
      </c>
      <c r="CK34" s="25">
        <v>455.65917454499998</v>
      </c>
      <c r="CL34" s="25">
        <v>0</v>
      </c>
      <c r="CM34" s="25">
        <v>273.30397121999999</v>
      </c>
      <c r="CN34" s="25">
        <v>17993.450809999998</v>
      </c>
      <c r="CO34" s="25">
        <v>2451.3483323</v>
      </c>
      <c r="CP34" s="25">
        <v>1085.7071894000001</v>
      </c>
      <c r="CQ34" s="25"/>
      <c r="CR34" s="25"/>
      <c r="CS34" s="25"/>
      <c r="CT34" s="25"/>
      <c r="CU34" s="25"/>
      <c r="CV34" s="34">
        <f t="shared" si="1"/>
        <v>8.0003218962178199E-3</v>
      </c>
      <c r="CW34" s="49">
        <f t="shared" si="2"/>
        <v>-4.0145220941285134E-5</v>
      </c>
      <c r="CX34" s="49">
        <f t="shared" si="3"/>
        <v>-2.2595917928303289E-7</v>
      </c>
      <c r="CY34" s="49">
        <f t="shared" si="0"/>
        <v>-1.3830310562926818E-4</v>
      </c>
      <c r="CZ34" s="49"/>
      <c r="DA34" s="34"/>
      <c r="DB34" s="34"/>
      <c r="DC34" s="25"/>
      <c r="DD34" s="25"/>
      <c r="DE34" s="25"/>
      <c r="DF34" s="25"/>
      <c r="DG34" s="25"/>
      <c r="DH34" s="25"/>
      <c r="DI34" s="25"/>
      <c r="DJ34" s="25"/>
      <c r="DK34" s="25"/>
    </row>
    <row r="35" spans="1:115" x14ac:dyDescent="0.25">
      <c r="A35" s="27" t="s">
        <v>34</v>
      </c>
      <c r="B35" s="25">
        <v>5.0106021619999996</v>
      </c>
      <c r="C35" s="25">
        <v>24.888119140000001</v>
      </c>
      <c r="D35" s="25">
        <v>1.9754707599999899</v>
      </c>
      <c r="E35" s="25">
        <v>1.975467863</v>
      </c>
      <c r="F35" s="25">
        <v>24.888130220000001</v>
      </c>
      <c r="G35" s="25">
        <v>24.887985709999999</v>
      </c>
      <c r="H35" s="25">
        <v>5.4857246699999997</v>
      </c>
      <c r="I35" s="87">
        <v>0.110822535</v>
      </c>
      <c r="J35" s="25">
        <v>49.554029512</v>
      </c>
      <c r="K35" s="25">
        <v>49.554055775000002</v>
      </c>
      <c r="L35" s="25">
        <v>335.68713000000002</v>
      </c>
      <c r="M35" s="25">
        <v>5.5362881430000002</v>
      </c>
      <c r="N35" s="25">
        <v>5.5364002734</v>
      </c>
      <c r="O35" s="25">
        <v>267.73733049999998</v>
      </c>
      <c r="P35" s="25">
        <v>267.74567560000003</v>
      </c>
      <c r="Q35" s="25">
        <v>31134.5321799999</v>
      </c>
      <c r="R35" s="25">
        <v>5912992.6389999902</v>
      </c>
      <c r="S35" s="25">
        <v>31147.00344</v>
      </c>
      <c r="T35" s="25">
        <v>23.238817659999999</v>
      </c>
      <c r="U35" s="25">
        <v>144.19967675499899</v>
      </c>
      <c r="V35" s="25">
        <v>47.929903424999999</v>
      </c>
      <c r="W35" s="25">
        <v>184.7402055</v>
      </c>
      <c r="X35" s="25">
        <v>28.98565413</v>
      </c>
      <c r="Y35" s="25">
        <v>35.496687543</v>
      </c>
      <c r="Z35" s="25">
        <v>184.74011179799999</v>
      </c>
      <c r="AA35" s="25">
        <v>565.73575000000005</v>
      </c>
      <c r="AB35" s="25">
        <v>836.15497949999997</v>
      </c>
      <c r="AC35" s="25">
        <v>19.453484240000002</v>
      </c>
      <c r="AD35" s="25">
        <v>19.45345425</v>
      </c>
      <c r="AE35" s="25">
        <v>19.45321139</v>
      </c>
      <c r="AF35" s="25">
        <v>55.734852805000003</v>
      </c>
      <c r="AG35" s="25">
        <v>40.891573739999998</v>
      </c>
      <c r="AH35" s="25">
        <v>38.006806900000001</v>
      </c>
      <c r="AI35" s="25">
        <v>58.151352939999903</v>
      </c>
      <c r="AJ35" s="25">
        <v>1.3108205762</v>
      </c>
      <c r="AK35" s="87">
        <v>11.353877195999999</v>
      </c>
      <c r="AL35" s="25">
        <v>1.6394755969999999</v>
      </c>
      <c r="AM35" s="25">
        <v>5.3846196554999999</v>
      </c>
      <c r="AN35" s="25">
        <v>0</v>
      </c>
      <c r="AO35" s="25">
        <v>58.6047595</v>
      </c>
      <c r="AP35" s="25">
        <v>2.6469760959999999</v>
      </c>
      <c r="AQ35" s="25">
        <v>2.6469636919999999</v>
      </c>
      <c r="AR35" s="25">
        <v>317.9379677</v>
      </c>
      <c r="AS35" s="25">
        <v>317.93524789999998</v>
      </c>
      <c r="AT35" s="25">
        <v>3444.2625200000002</v>
      </c>
      <c r="AU35" s="25">
        <v>1626.2912200000001</v>
      </c>
      <c r="AV35" s="25">
        <v>1507.2888820000001</v>
      </c>
      <c r="AW35" s="25">
        <v>1574.1619094999901</v>
      </c>
      <c r="AX35" s="25">
        <v>5111.243254</v>
      </c>
      <c r="AY35" s="25">
        <v>3205.5589559999999</v>
      </c>
      <c r="AZ35" s="25">
        <v>77.178976699999893</v>
      </c>
      <c r="BA35" s="25">
        <v>0.14597697932999901</v>
      </c>
      <c r="BB35" s="25">
        <v>1060.2764165999999</v>
      </c>
      <c r="BC35" s="25">
        <v>0.95095289949999995</v>
      </c>
      <c r="BD35" s="25">
        <v>0.30673029799999901</v>
      </c>
      <c r="BE35" s="25">
        <v>80.016008249999999</v>
      </c>
      <c r="BF35" s="25">
        <v>5.3730351199999999</v>
      </c>
      <c r="BG35" s="25">
        <v>0.48964237999999999</v>
      </c>
      <c r="BH35" s="25">
        <v>4.3535965000000003E-2</v>
      </c>
      <c r="BI35" s="87">
        <v>607.42442719999997</v>
      </c>
      <c r="BJ35" s="25">
        <v>41.960889999999999</v>
      </c>
      <c r="BK35" s="25">
        <v>20.382334</v>
      </c>
      <c r="BL35" s="25">
        <v>184.79665999999901</v>
      </c>
      <c r="BM35" s="25">
        <v>422.62774617000002</v>
      </c>
      <c r="BN35" s="25">
        <v>4.6918774085999999</v>
      </c>
      <c r="BO35" s="25">
        <v>6.1625880000000001E-2</v>
      </c>
      <c r="BP35" s="25">
        <v>21.893975785999999</v>
      </c>
      <c r="BQ35" s="25">
        <v>0.175953427</v>
      </c>
      <c r="BR35" s="25">
        <v>11.279384329999999</v>
      </c>
      <c r="BS35" s="25">
        <v>0.63987154400000001</v>
      </c>
      <c r="BT35" s="25">
        <v>0.296300067</v>
      </c>
      <c r="BU35" s="25">
        <v>42.29675684</v>
      </c>
      <c r="BV35" s="25">
        <v>1.3581264040000001</v>
      </c>
      <c r="BW35" s="25">
        <v>13.22040172</v>
      </c>
      <c r="BX35" s="25">
        <v>3.87100647865</v>
      </c>
      <c r="BY35" s="25">
        <v>12.108598899999899</v>
      </c>
      <c r="BZ35" s="25">
        <v>0.16885031769</v>
      </c>
      <c r="CA35" s="25">
        <v>149.03333000000001</v>
      </c>
      <c r="CB35" s="25">
        <v>30.922735809999999</v>
      </c>
      <c r="CC35" s="25">
        <v>30.922745809999999</v>
      </c>
      <c r="CD35" s="87">
        <v>613.324022299999</v>
      </c>
      <c r="CE35" s="25">
        <v>0.81689569910000004</v>
      </c>
      <c r="CF35" s="25">
        <v>3.9600464099999899E-2</v>
      </c>
      <c r="CG35" s="25">
        <v>135.88302999999999</v>
      </c>
      <c r="CH35" s="25">
        <v>2638.7399486999998</v>
      </c>
      <c r="CI35" s="25">
        <v>284.73446444000001</v>
      </c>
      <c r="CJ35" s="25">
        <v>230.04378551999901</v>
      </c>
      <c r="CK35" s="25">
        <v>49.657391298</v>
      </c>
      <c r="CL35" s="25">
        <v>0</v>
      </c>
      <c r="CM35" s="25">
        <v>40.964396442999998</v>
      </c>
      <c r="CN35" s="25">
        <v>2327.4260402999998</v>
      </c>
      <c r="CO35" s="25">
        <v>323.03501039999998</v>
      </c>
      <c r="CP35" s="25">
        <v>138.94666803999999</v>
      </c>
      <c r="CQ35" s="25"/>
      <c r="CR35" s="25"/>
      <c r="CS35" s="25"/>
      <c r="CT35" s="25"/>
      <c r="CU35" s="25"/>
      <c r="CV35" s="34">
        <f t="shared" si="1"/>
        <v>8.0003184563753101E-3</v>
      </c>
      <c r="CW35" s="49">
        <f t="shared" si="2"/>
        <v>-3.9532405318886032E-5</v>
      </c>
      <c r="CX35" s="49">
        <f t="shared" si="3"/>
        <v>3.4621592407893718E-8</v>
      </c>
      <c r="CY35" s="49">
        <f t="shared" ref="CY35:CY51" si="4">(BL35-BE35-BT35-BU35-BY35-BA35-BC35-BD35-BG35-BF35-BH35-BN35-BO35-BP35-BQ35-BR35-BS35-BX35-BZ35)/BL35</f>
        <v>-7.2635894885147686E-5</v>
      </c>
      <c r="CZ35" s="49"/>
      <c r="DA35" s="34"/>
      <c r="DB35" s="34"/>
      <c r="DC35" s="25"/>
      <c r="DD35" s="25"/>
      <c r="DE35" s="25"/>
      <c r="DF35" s="25"/>
      <c r="DG35" s="25"/>
      <c r="DH35" s="25"/>
      <c r="DI35" s="25"/>
      <c r="DJ35" s="25"/>
      <c r="DK35" s="25"/>
    </row>
    <row r="36" spans="1:115" x14ac:dyDescent="0.25">
      <c r="A36" s="27" t="s">
        <v>35</v>
      </c>
      <c r="B36" s="25">
        <v>38.623254150000001</v>
      </c>
      <c r="C36" s="25">
        <v>165.16858769999999</v>
      </c>
      <c r="D36" s="25">
        <v>12.208426830000001</v>
      </c>
      <c r="E36" s="25">
        <v>12.20843071</v>
      </c>
      <c r="F36" s="25">
        <v>165.16826280000001</v>
      </c>
      <c r="G36" s="25">
        <v>165.16726112999899</v>
      </c>
      <c r="H36" s="25">
        <v>27.269215449999901</v>
      </c>
      <c r="I36" s="87">
        <v>0.30636859360000002</v>
      </c>
      <c r="J36" s="25">
        <v>400.45724438399998</v>
      </c>
      <c r="K36" s="25">
        <v>400.45836063000002</v>
      </c>
      <c r="L36" s="25">
        <v>3889.9666000000002</v>
      </c>
      <c r="M36" s="25">
        <v>52.312458542999998</v>
      </c>
      <c r="N36" s="25">
        <v>52.313831221000001</v>
      </c>
      <c r="O36" s="25">
        <v>2031.9558549999999</v>
      </c>
      <c r="P36" s="25">
        <v>2032.0191525</v>
      </c>
      <c r="Q36" s="25">
        <v>309829.57299999997</v>
      </c>
      <c r="R36" s="25">
        <v>53027882.338</v>
      </c>
      <c r="S36" s="25">
        <v>309953.51929999999</v>
      </c>
      <c r="T36" s="25">
        <v>352.32216599999998</v>
      </c>
      <c r="U36" s="25">
        <v>1105.4868352399999</v>
      </c>
      <c r="V36" s="25">
        <v>343.55823182</v>
      </c>
      <c r="W36" s="25">
        <v>1795.08309246</v>
      </c>
      <c r="X36" s="25">
        <v>205.96419702999901</v>
      </c>
      <c r="Y36" s="25">
        <v>320.74550529999999</v>
      </c>
      <c r="Z36" s="25">
        <v>1795.0818655</v>
      </c>
      <c r="AA36" s="25">
        <v>5554.2889999999998</v>
      </c>
      <c r="AB36" s="25">
        <v>6467.0713699999997</v>
      </c>
      <c r="AC36" s="25">
        <v>109.89703065</v>
      </c>
      <c r="AD36" s="25">
        <v>109.89721385</v>
      </c>
      <c r="AE36" s="25">
        <v>109.89549700000001</v>
      </c>
      <c r="AF36" s="25">
        <v>541.13443078999899</v>
      </c>
      <c r="AG36" s="25">
        <v>236.17662189999999</v>
      </c>
      <c r="AH36" s="25">
        <v>226.38364300000001</v>
      </c>
      <c r="AI36" s="25">
        <v>511.866266899999</v>
      </c>
      <c r="AJ36" s="25">
        <v>11.684165732</v>
      </c>
      <c r="AK36" s="87">
        <v>71.61322835</v>
      </c>
      <c r="AL36" s="25">
        <v>5.0322733199999998</v>
      </c>
      <c r="AM36" s="25">
        <v>52.4480127</v>
      </c>
      <c r="AN36" s="25">
        <v>0</v>
      </c>
      <c r="AO36" s="25">
        <v>692.68622700000003</v>
      </c>
      <c r="AP36" s="25">
        <v>17.946883740000001</v>
      </c>
      <c r="AQ36" s="25">
        <v>17.946847421999902</v>
      </c>
      <c r="AR36" s="25">
        <v>3344.0168640000002</v>
      </c>
      <c r="AS36" s="25">
        <v>3343.9953854999999</v>
      </c>
      <c r="AT36" s="25">
        <v>20069.5513399999</v>
      </c>
      <c r="AU36" s="25">
        <v>9216.3446499999991</v>
      </c>
      <c r="AV36" s="25">
        <v>8797.2283360000001</v>
      </c>
      <c r="AW36" s="25">
        <v>13267.88257</v>
      </c>
      <c r="AX36" s="25">
        <v>29520.887760000001</v>
      </c>
      <c r="AY36" s="25">
        <v>19274.124619999999</v>
      </c>
      <c r="AZ36" s="25">
        <v>570.88375210000004</v>
      </c>
      <c r="BA36" s="25">
        <v>1.2520152334999901</v>
      </c>
      <c r="BB36" s="25">
        <v>9432.4336003000008</v>
      </c>
      <c r="BC36" s="25">
        <v>8.4956165499999994</v>
      </c>
      <c r="BD36" s="25">
        <v>2.6767216819999899</v>
      </c>
      <c r="BE36" s="25">
        <v>607.50896409999996</v>
      </c>
      <c r="BF36" s="25">
        <v>60.464256667999997</v>
      </c>
      <c r="BG36" s="25">
        <v>5.4698476999999999</v>
      </c>
      <c r="BH36" s="25">
        <v>0.33125650080000002</v>
      </c>
      <c r="BI36" s="87">
        <v>6267.2962686999899</v>
      </c>
      <c r="BJ36" s="25">
        <v>486.24441999999999</v>
      </c>
      <c r="BK36" s="25">
        <v>208.99223000000001</v>
      </c>
      <c r="BL36" s="25">
        <v>1574.4507229999999</v>
      </c>
      <c r="BM36" s="25">
        <v>4692.8442733000002</v>
      </c>
      <c r="BN36" s="25">
        <v>54.140714126399999</v>
      </c>
      <c r="BO36" s="25">
        <v>0.72057515000000005</v>
      </c>
      <c r="BP36" s="25">
        <v>244.31626703399999</v>
      </c>
      <c r="BQ36" s="25">
        <v>0.96743594899999996</v>
      </c>
      <c r="BR36" s="25">
        <v>101.488091959999</v>
      </c>
      <c r="BS36" s="25">
        <v>4.9260120399999998</v>
      </c>
      <c r="BT36" s="25">
        <v>2.3056890640000001</v>
      </c>
      <c r="BU36" s="25">
        <v>356.8722009</v>
      </c>
      <c r="BV36" s="25">
        <v>7.0039862599999996</v>
      </c>
      <c r="BW36" s="25">
        <v>82.684353700000003</v>
      </c>
      <c r="BX36" s="25">
        <v>43.684177468500003</v>
      </c>
      <c r="BY36" s="25">
        <v>77.117330600000003</v>
      </c>
      <c r="BZ36" s="25">
        <v>1.8863337980199999</v>
      </c>
      <c r="CA36" s="25">
        <v>894.20669999999996</v>
      </c>
      <c r="CB36" s="25">
        <v>312.904020099999</v>
      </c>
      <c r="CC36" s="25">
        <v>312.90478359000002</v>
      </c>
      <c r="CD36" s="87">
        <v>5580.0719918999903</v>
      </c>
      <c r="CE36" s="25">
        <v>6.7128234310000003</v>
      </c>
      <c r="CF36" s="25">
        <v>0.1094747655</v>
      </c>
      <c r="CG36" s="25">
        <v>1393.2826</v>
      </c>
      <c r="CH36" s="25">
        <v>22574.801905</v>
      </c>
      <c r="CI36" s="25">
        <v>2645.6959545999998</v>
      </c>
      <c r="CJ36" s="25">
        <v>2176.0461606600002</v>
      </c>
      <c r="CK36" s="25">
        <v>469.86704065999999</v>
      </c>
      <c r="CL36" s="25">
        <v>0</v>
      </c>
      <c r="CM36" s="25">
        <v>283.53136374000002</v>
      </c>
      <c r="CN36" s="25">
        <v>20211.2918829999</v>
      </c>
      <c r="CO36" s="25">
        <v>2828.5398202000001</v>
      </c>
      <c r="CP36" s="25">
        <v>1223.1405947000001</v>
      </c>
      <c r="CQ36" s="25"/>
      <c r="CR36" s="25"/>
      <c r="CS36" s="25"/>
      <c r="CT36" s="25"/>
      <c r="CU36" s="25"/>
      <c r="CV36" s="34">
        <f t="shared" si="1"/>
        <v>8.0003224774294508E-3</v>
      </c>
      <c r="CW36" s="49">
        <f t="shared" si="2"/>
        <v>-4.0136052463209365E-5</v>
      </c>
      <c r="CX36" s="49">
        <f t="shared" si="3"/>
        <v>2.0302215425564927E-7</v>
      </c>
      <c r="CY36" s="49">
        <f t="shared" si="4"/>
        <v>-1.0974209716126353E-4</v>
      </c>
      <c r="CZ36" s="49"/>
      <c r="DA36" s="34"/>
      <c r="DB36" s="34"/>
      <c r="DC36" s="25"/>
      <c r="DD36" s="25"/>
      <c r="DE36" s="25"/>
      <c r="DF36" s="25"/>
      <c r="DG36" s="25"/>
      <c r="DH36" s="25"/>
      <c r="DI36" s="25"/>
      <c r="DJ36" s="25"/>
      <c r="DK36" s="25"/>
    </row>
    <row r="37" spans="1:115" x14ac:dyDescent="0.25">
      <c r="A37" s="27" t="s">
        <v>36</v>
      </c>
      <c r="B37" s="25">
        <v>16.071836906000001</v>
      </c>
      <c r="C37" s="25">
        <v>80.255069160000005</v>
      </c>
      <c r="D37" s="25">
        <v>7.0562197099999997</v>
      </c>
      <c r="E37" s="25">
        <v>7.0562546499999996</v>
      </c>
      <c r="F37" s="25">
        <v>80.255158800000004</v>
      </c>
      <c r="G37" s="25">
        <v>80.2547031</v>
      </c>
      <c r="H37" s="25">
        <v>19.481939699999899</v>
      </c>
      <c r="I37" s="87">
        <v>0.38713381199999902</v>
      </c>
      <c r="J37" s="25">
        <v>163.72288229</v>
      </c>
      <c r="K37" s="25">
        <v>163.722402827</v>
      </c>
      <c r="L37" s="25">
        <v>1606.5378000000001</v>
      </c>
      <c r="M37" s="25">
        <v>20.291281099499901</v>
      </c>
      <c r="N37" s="25">
        <v>20.291643058999998</v>
      </c>
      <c r="O37" s="25">
        <v>1229.1083799999999</v>
      </c>
      <c r="P37" s="25">
        <v>1229.1463920000001</v>
      </c>
      <c r="Q37" s="25">
        <v>157689.69836999901</v>
      </c>
      <c r="R37" s="25">
        <v>28458283.954999998</v>
      </c>
      <c r="S37" s="25">
        <v>157752.82251</v>
      </c>
      <c r="T37" s="25">
        <v>214.87365600000001</v>
      </c>
      <c r="U37" s="25">
        <v>495.81576030600002</v>
      </c>
      <c r="V37" s="25">
        <v>165.58401313600001</v>
      </c>
      <c r="W37" s="25">
        <v>980.857911959999</v>
      </c>
      <c r="X37" s="25">
        <v>108.22130726</v>
      </c>
      <c r="Y37" s="25">
        <v>163.32196379999999</v>
      </c>
      <c r="Z37" s="25">
        <v>980.85974207000004</v>
      </c>
      <c r="AA37" s="25">
        <v>3042.9807000000001</v>
      </c>
      <c r="AB37" s="25">
        <v>2943.3521219999998</v>
      </c>
      <c r="AC37" s="25">
        <v>70.659847900000003</v>
      </c>
      <c r="AD37" s="25">
        <v>70.659741299999993</v>
      </c>
      <c r="AE37" s="25">
        <v>70.658833000000001</v>
      </c>
      <c r="AF37" s="25">
        <v>271.05931901100001</v>
      </c>
      <c r="AG37" s="25">
        <v>164.33649199999999</v>
      </c>
      <c r="AH37" s="25">
        <v>161.4622324</v>
      </c>
      <c r="AI37" s="25">
        <v>283.56287536999997</v>
      </c>
      <c r="AJ37" s="25">
        <v>5.0483852200000001</v>
      </c>
      <c r="AK37" s="87">
        <v>42.078824929999897</v>
      </c>
      <c r="AL37" s="25">
        <v>5.7403657099999901</v>
      </c>
      <c r="AM37" s="25">
        <v>18.935494904999999</v>
      </c>
      <c r="AN37" s="25">
        <v>0</v>
      </c>
      <c r="AO37" s="25">
        <v>318.190763</v>
      </c>
      <c r="AP37" s="25">
        <v>9.0932642470000005</v>
      </c>
      <c r="AQ37" s="25">
        <v>9.0932662559999997</v>
      </c>
      <c r="AR37" s="25">
        <v>1600.023819</v>
      </c>
      <c r="AS37" s="25">
        <v>1600.0097257</v>
      </c>
      <c r="AT37" s="25">
        <v>13889.953879999999</v>
      </c>
      <c r="AU37" s="25">
        <v>6487.76235</v>
      </c>
      <c r="AV37" s="25">
        <v>6363.3083849999903</v>
      </c>
      <c r="AW37" s="25">
        <v>7028.7148219999999</v>
      </c>
      <c r="AX37" s="25">
        <v>20541.228950000001</v>
      </c>
      <c r="AY37" s="25">
        <v>13658.0198599999</v>
      </c>
      <c r="AZ37" s="25">
        <v>280.80297580000001</v>
      </c>
      <c r="BA37" s="25">
        <v>0.70345091670000004</v>
      </c>
      <c r="BB37" s="25">
        <v>5104.2453610000002</v>
      </c>
      <c r="BC37" s="25">
        <v>4.3648263089999997</v>
      </c>
      <c r="BD37" s="25">
        <v>1.4060075009999999</v>
      </c>
      <c r="BE37" s="25">
        <v>309.12581599999999</v>
      </c>
      <c r="BF37" s="25">
        <v>25.718413229999999</v>
      </c>
      <c r="BG37" s="25">
        <v>2.3501115000000001</v>
      </c>
      <c r="BH37" s="25">
        <v>0.20282936700000001</v>
      </c>
      <c r="BI37" s="87">
        <v>2797.5316520000001</v>
      </c>
      <c r="BJ37" s="25">
        <v>200.81792999999999</v>
      </c>
      <c r="BK37" s="25">
        <v>98.448350000000005</v>
      </c>
      <c r="BL37" s="25">
        <v>781.05256369999995</v>
      </c>
      <c r="BM37" s="25">
        <v>2016.4722602699901</v>
      </c>
      <c r="BN37" s="25">
        <v>22.448500584000001</v>
      </c>
      <c r="BO37" s="25">
        <v>0.30017179999999999</v>
      </c>
      <c r="BP37" s="25">
        <v>103.986673082</v>
      </c>
      <c r="BQ37" s="25">
        <v>0.752556216</v>
      </c>
      <c r="BR37" s="25">
        <v>50.276987560000002</v>
      </c>
      <c r="BS37" s="25">
        <v>3.04553121199999</v>
      </c>
      <c r="BT37" s="25">
        <v>1.2416530130000001</v>
      </c>
      <c r="BU37" s="25">
        <v>183.4789323</v>
      </c>
      <c r="BV37" s="25">
        <v>4.4719714550000003</v>
      </c>
      <c r="BW37" s="25">
        <v>52.981164440000001</v>
      </c>
      <c r="BX37" s="25">
        <v>18.4463851149</v>
      </c>
      <c r="BY37" s="25">
        <v>52.469569299999897</v>
      </c>
      <c r="BZ37" s="25">
        <v>0.80708934787999997</v>
      </c>
      <c r="CA37" s="25">
        <v>827.50696000000005</v>
      </c>
      <c r="CB37" s="25">
        <v>154.11554042999899</v>
      </c>
      <c r="CC37" s="25">
        <v>154.11559466</v>
      </c>
      <c r="CD37" s="87">
        <v>3053.4069079999899</v>
      </c>
      <c r="CE37" s="25">
        <v>2.8810519352999999</v>
      </c>
      <c r="CF37" s="25">
        <v>0.1383349287</v>
      </c>
      <c r="CG37" s="25">
        <v>656.32659999999998</v>
      </c>
      <c r="CH37" s="25">
        <v>12059.8034449999</v>
      </c>
      <c r="CI37" s="25">
        <v>1388.83007907</v>
      </c>
      <c r="CJ37" s="25">
        <v>1157.5950014799901</v>
      </c>
      <c r="CK37" s="25">
        <v>256.162766989999</v>
      </c>
      <c r="CL37" s="25">
        <v>0</v>
      </c>
      <c r="CM37" s="25">
        <v>188.447796253999</v>
      </c>
      <c r="CN37" s="25">
        <v>10681.858178999901</v>
      </c>
      <c r="CO37" s="25">
        <v>1440.0802942999901</v>
      </c>
      <c r="CP37" s="25">
        <v>631.6580755</v>
      </c>
      <c r="CQ37" s="25"/>
      <c r="CR37" s="25"/>
      <c r="CS37" s="25"/>
      <c r="CT37" s="25"/>
      <c r="CU37" s="25"/>
      <c r="CV37" s="34">
        <f t="shared" si="1"/>
        <v>8.0003242454488085E-3</v>
      </c>
      <c r="CW37" s="49">
        <f t="shared" si="2"/>
        <v>-4.0103345423108525E-5</v>
      </c>
      <c r="CX37" s="49">
        <f t="shared" si="3"/>
        <v>2.4407337822520945E-6</v>
      </c>
      <c r="CY37" s="49">
        <f t="shared" si="4"/>
        <v>-9.3387637234577136E-5</v>
      </c>
      <c r="CZ37" s="49"/>
      <c r="DA37" s="34"/>
      <c r="DB37" s="34"/>
      <c r="DC37" s="25"/>
      <c r="DD37" s="25"/>
      <c r="DE37" s="25"/>
      <c r="DF37" s="25"/>
      <c r="DG37" s="25"/>
      <c r="DH37" s="25"/>
      <c r="DI37" s="25"/>
      <c r="DJ37" s="25"/>
      <c r="DK37" s="25"/>
    </row>
    <row r="38" spans="1:115" x14ac:dyDescent="0.25">
      <c r="A38" s="27" t="s">
        <v>37</v>
      </c>
      <c r="B38" s="25">
        <v>16.99413414</v>
      </c>
      <c r="C38" s="25">
        <v>86.880316899999997</v>
      </c>
      <c r="D38" s="25">
        <v>7.8180648000000001</v>
      </c>
      <c r="E38" s="25">
        <v>7.8180572499999998</v>
      </c>
      <c r="F38" s="25">
        <v>86.880202800000006</v>
      </c>
      <c r="G38" s="25">
        <v>86.879701699999998</v>
      </c>
      <c r="H38" s="25">
        <v>22.305162630000002</v>
      </c>
      <c r="I38" s="87">
        <v>0.46857178199999999</v>
      </c>
      <c r="J38" s="25">
        <v>170.79906385999999</v>
      </c>
      <c r="K38" s="25">
        <v>170.79950454499999</v>
      </c>
      <c r="L38" s="25">
        <v>1853.1768</v>
      </c>
      <c r="M38" s="25">
        <v>19.450215979999999</v>
      </c>
      <c r="N38" s="25">
        <v>19.450758097000001</v>
      </c>
      <c r="O38" s="25">
        <v>1127.258914</v>
      </c>
      <c r="P38" s="25">
        <v>1127.29403</v>
      </c>
      <c r="Q38" s="25">
        <v>111563.79167999999</v>
      </c>
      <c r="R38" s="25">
        <v>22157331.004999999</v>
      </c>
      <c r="S38" s="25">
        <v>111608.42462000001</v>
      </c>
      <c r="T38" s="25">
        <v>137.11722700000001</v>
      </c>
      <c r="U38" s="25">
        <v>506.162783219</v>
      </c>
      <c r="V38" s="25">
        <v>174.72849533199999</v>
      </c>
      <c r="W38" s="25">
        <v>891.70666878999998</v>
      </c>
      <c r="X38" s="25">
        <v>111.160265899999</v>
      </c>
      <c r="Y38" s="25">
        <v>156.09767844000001</v>
      </c>
      <c r="Z38" s="25">
        <v>891.71104849999995</v>
      </c>
      <c r="AA38" s="25">
        <v>3117.3288499999999</v>
      </c>
      <c r="AB38" s="25">
        <v>3006.5545670000001</v>
      </c>
      <c r="AC38" s="25">
        <v>81.753376399999993</v>
      </c>
      <c r="AD38" s="25">
        <v>81.753212649999995</v>
      </c>
      <c r="AE38" s="25">
        <v>81.752240099999995</v>
      </c>
      <c r="AF38" s="25">
        <v>247.493269929999</v>
      </c>
      <c r="AG38" s="25">
        <v>157.405351899999</v>
      </c>
      <c r="AH38" s="25">
        <v>147.472801</v>
      </c>
      <c r="AI38" s="25">
        <v>254.90222019999999</v>
      </c>
      <c r="AJ38" s="25">
        <v>4.5752764910000003</v>
      </c>
      <c r="AK38" s="87">
        <v>41.014848790000002</v>
      </c>
      <c r="AL38" s="25">
        <v>6.8964888100000001</v>
      </c>
      <c r="AM38" s="25">
        <v>17.162004945</v>
      </c>
      <c r="AN38" s="25">
        <v>0</v>
      </c>
      <c r="AO38" s="25">
        <v>269.379615</v>
      </c>
      <c r="AP38" s="25">
        <v>10.116236583999999</v>
      </c>
      <c r="AQ38" s="25">
        <v>10.116252169999999</v>
      </c>
      <c r="AR38" s="25">
        <v>1218.1588959999999</v>
      </c>
      <c r="AS38" s="25">
        <v>1218.1530336000001</v>
      </c>
      <c r="AT38" s="25">
        <v>13467.601790000001</v>
      </c>
      <c r="AU38" s="25">
        <v>6050.6579099999899</v>
      </c>
      <c r="AV38" s="25">
        <v>5661.9673400000001</v>
      </c>
      <c r="AW38" s="25">
        <v>6719.0048669999996</v>
      </c>
      <c r="AX38" s="25">
        <v>19674.870879999999</v>
      </c>
      <c r="AY38" s="25">
        <v>12624.58324</v>
      </c>
      <c r="AZ38" s="25">
        <v>283.64981130000001</v>
      </c>
      <c r="BA38" s="25">
        <v>0.68902743589999904</v>
      </c>
      <c r="BB38" s="25">
        <v>4814.4386613999995</v>
      </c>
      <c r="BC38" s="25">
        <v>4.4300604799999999</v>
      </c>
      <c r="BD38" s="25">
        <v>1.346509999</v>
      </c>
      <c r="BE38" s="25">
        <v>271.82563520000002</v>
      </c>
      <c r="BF38" s="25">
        <v>28.82697095</v>
      </c>
      <c r="BG38" s="25">
        <v>2.4760673</v>
      </c>
      <c r="BH38" s="25">
        <v>0.19364874800000001</v>
      </c>
      <c r="BI38" s="87">
        <v>2868.8030183000001</v>
      </c>
      <c r="BJ38" s="25">
        <v>231.64586</v>
      </c>
      <c r="BK38" s="25">
        <v>82.276300000000006</v>
      </c>
      <c r="BL38" s="25">
        <v>736.01493970000001</v>
      </c>
      <c r="BM38" s="25">
        <v>2132.7815795799902</v>
      </c>
      <c r="BN38" s="25">
        <v>25.814279106000001</v>
      </c>
      <c r="BO38" s="25">
        <v>0.31247753</v>
      </c>
      <c r="BP38" s="25">
        <v>116.03060554</v>
      </c>
      <c r="BQ38" s="25">
        <v>0.65616312899999996</v>
      </c>
      <c r="BR38" s="25">
        <v>45.876965259999999</v>
      </c>
      <c r="BS38" s="25">
        <v>2.6634782799999899</v>
      </c>
      <c r="BT38" s="25">
        <v>1.2484686300000001</v>
      </c>
      <c r="BU38" s="25">
        <v>165.8051347</v>
      </c>
      <c r="BV38" s="25">
        <v>5.3072103159999999</v>
      </c>
      <c r="BW38" s="25">
        <v>58.552858299999997</v>
      </c>
      <c r="BX38" s="25">
        <v>21.153809277999901</v>
      </c>
      <c r="BY38" s="25">
        <v>45.8119947</v>
      </c>
      <c r="BZ38" s="25">
        <v>0.90808096019999995</v>
      </c>
      <c r="CA38" s="25">
        <v>458.00342000000001</v>
      </c>
      <c r="CB38" s="25">
        <v>118.833641919999</v>
      </c>
      <c r="CC38" s="25">
        <v>118.83360048999999</v>
      </c>
      <c r="CD38" s="87">
        <v>2868.3059323000002</v>
      </c>
      <c r="CE38" s="25">
        <v>2.9284723383000002</v>
      </c>
      <c r="CF38" s="25">
        <v>0.167435318</v>
      </c>
      <c r="CG38" s="25">
        <v>548.51116999999999</v>
      </c>
      <c r="CH38" s="25">
        <v>11445.208224</v>
      </c>
      <c r="CI38" s="25">
        <v>1300.44871099999</v>
      </c>
      <c r="CJ38" s="25">
        <v>1083.8456173699999</v>
      </c>
      <c r="CK38" s="25">
        <v>239.85383406</v>
      </c>
      <c r="CL38" s="25">
        <v>0</v>
      </c>
      <c r="CM38" s="25">
        <v>155.52569019000001</v>
      </c>
      <c r="CN38" s="25">
        <v>10156.809146</v>
      </c>
      <c r="CO38" s="25">
        <v>1387.3789870000001</v>
      </c>
      <c r="CP38" s="25">
        <v>606.49598890000004</v>
      </c>
      <c r="CQ38" s="25"/>
      <c r="CR38" s="25"/>
      <c r="CS38" s="25"/>
      <c r="CT38" s="25"/>
      <c r="CU38" s="25"/>
      <c r="CV38" s="34">
        <f t="shared" si="1"/>
        <v>8.0003245185210087E-3</v>
      </c>
      <c r="CW38" s="49">
        <f t="shared" si="2"/>
        <v>-4.0364783323504268E-5</v>
      </c>
      <c r="CX38" s="49">
        <f t="shared" si="3"/>
        <v>2.265411730401876E-6</v>
      </c>
      <c r="CY38" s="49">
        <f t="shared" si="4"/>
        <v>-7.3962528698228203E-5</v>
      </c>
      <c r="CZ38" s="49"/>
      <c r="DA38" s="34"/>
      <c r="DB38" s="34"/>
      <c r="DC38" s="25"/>
      <c r="DD38" s="25"/>
      <c r="DE38" s="25"/>
      <c r="DF38" s="25"/>
      <c r="DG38" s="25"/>
      <c r="DH38" s="25"/>
      <c r="DI38" s="25"/>
      <c r="DJ38" s="25"/>
      <c r="DK38" s="25"/>
    </row>
    <row r="39" spans="1:115" x14ac:dyDescent="0.25">
      <c r="A39" s="27" t="s">
        <v>130</v>
      </c>
      <c r="B39" s="25">
        <v>36.379013950000001</v>
      </c>
      <c r="C39" s="25">
        <v>170.152601</v>
      </c>
      <c r="D39" s="25">
        <v>12.769464320000001</v>
      </c>
      <c r="E39" s="25">
        <v>12.769457299999999</v>
      </c>
      <c r="F39" s="25">
        <v>170.1524666</v>
      </c>
      <c r="G39" s="25">
        <v>170.15140049999999</v>
      </c>
      <c r="H39" s="25">
        <v>32.033516300000002</v>
      </c>
      <c r="I39" s="87">
        <v>0.45754613399999899</v>
      </c>
      <c r="J39" s="25">
        <v>375.91877516</v>
      </c>
      <c r="K39" s="25">
        <v>375.91923680000002</v>
      </c>
      <c r="L39" s="25">
        <v>4134.8046999999997</v>
      </c>
      <c r="M39" s="25">
        <v>49.764390679999998</v>
      </c>
      <c r="N39" s="25">
        <v>49.765557158</v>
      </c>
      <c r="O39" s="25">
        <v>2063.8901594999902</v>
      </c>
      <c r="P39" s="25">
        <v>2063.954397</v>
      </c>
      <c r="Q39" s="25">
        <v>265557.7499</v>
      </c>
      <c r="R39" s="25">
        <v>54769693.499999903</v>
      </c>
      <c r="S39" s="25">
        <v>265664.08244999999</v>
      </c>
      <c r="T39" s="25">
        <v>344.25899500000003</v>
      </c>
      <c r="U39" s="25">
        <v>1032.1224518199999</v>
      </c>
      <c r="V39" s="25">
        <v>346.02346007400001</v>
      </c>
      <c r="W39" s="25">
        <v>1748.3079643000001</v>
      </c>
      <c r="X39" s="25">
        <v>209.3220211</v>
      </c>
      <c r="Y39" s="25">
        <v>308.77835173</v>
      </c>
      <c r="Z39" s="25">
        <v>1748.3074339999901</v>
      </c>
      <c r="AA39" s="25">
        <v>5429.433</v>
      </c>
      <c r="AB39" s="25">
        <v>6233.5750769999904</v>
      </c>
      <c r="AC39" s="25">
        <v>119.69867189999999</v>
      </c>
      <c r="AD39" s="25">
        <v>119.6985766</v>
      </c>
      <c r="AE39" s="25">
        <v>119.6969636</v>
      </c>
      <c r="AF39" s="25">
        <v>511.99241738299997</v>
      </c>
      <c r="AG39" s="25">
        <v>287.30342139999999</v>
      </c>
      <c r="AH39" s="25">
        <v>273.77815099999998</v>
      </c>
      <c r="AI39" s="25">
        <v>509.69536570000002</v>
      </c>
      <c r="AJ39" s="25">
        <v>10.21227586</v>
      </c>
      <c r="AK39" s="87">
        <v>80.298816860000002</v>
      </c>
      <c r="AL39" s="25">
        <v>7.2039395699999904</v>
      </c>
      <c r="AM39" s="25">
        <v>43.360667399999997</v>
      </c>
      <c r="AN39" s="25">
        <v>0</v>
      </c>
      <c r="AO39" s="25">
        <v>684.89164500000004</v>
      </c>
      <c r="AP39" s="25">
        <v>17.307104030000001</v>
      </c>
      <c r="AQ39" s="25">
        <v>17.30712845</v>
      </c>
      <c r="AR39" s="25">
        <v>3231.6112039999998</v>
      </c>
      <c r="AS39" s="25">
        <v>3231.5839609999998</v>
      </c>
      <c r="AT39" s="25">
        <v>23933.9732999999</v>
      </c>
      <c r="AU39" s="25">
        <v>11691.6392</v>
      </c>
      <c r="AV39" s="25">
        <v>11111.34115</v>
      </c>
      <c r="AW39" s="25">
        <v>13047.976777</v>
      </c>
      <c r="AX39" s="25">
        <v>35911.484499999999</v>
      </c>
      <c r="AY39" s="25">
        <v>22837.155259999901</v>
      </c>
      <c r="AZ39" s="25">
        <v>564.97680230000003</v>
      </c>
      <c r="BA39" s="25">
        <v>1.3463530468</v>
      </c>
      <c r="BB39" s="25">
        <v>9251.6476909999892</v>
      </c>
      <c r="BC39" s="25">
        <v>8.9041306779999996</v>
      </c>
      <c r="BD39" s="25">
        <v>2.82762936799999</v>
      </c>
      <c r="BE39" s="25">
        <v>553.69999629999995</v>
      </c>
      <c r="BF39" s="25">
        <v>64.016743595999998</v>
      </c>
      <c r="BG39" s="25">
        <v>5.7307825000000001</v>
      </c>
      <c r="BH39" s="25">
        <v>0.36803524029999901</v>
      </c>
      <c r="BI39" s="87">
        <v>6463.8318470000004</v>
      </c>
      <c r="BJ39" s="25">
        <v>516.85029999999995</v>
      </c>
      <c r="BK39" s="25">
        <v>211.04304999999999</v>
      </c>
      <c r="BL39" s="25">
        <v>1555.471536</v>
      </c>
      <c r="BM39" s="25">
        <v>4908.3570159000001</v>
      </c>
      <c r="BN39" s="25">
        <v>57.551668623999902</v>
      </c>
      <c r="BO39" s="25">
        <v>0.73583620000000005</v>
      </c>
      <c r="BP39" s="25">
        <v>257.88111472000003</v>
      </c>
      <c r="BQ39" s="25">
        <v>1.2210459899999999</v>
      </c>
      <c r="BR39" s="25">
        <v>101.35446275</v>
      </c>
      <c r="BS39" s="25">
        <v>4.9154692500000001</v>
      </c>
      <c r="BT39" s="25">
        <v>2.3673291000000001</v>
      </c>
      <c r="BU39" s="25">
        <v>351.96210170000001</v>
      </c>
      <c r="BV39" s="25">
        <v>8.0116772399999991</v>
      </c>
      <c r="BW39" s="25">
        <v>92.920364000000006</v>
      </c>
      <c r="BX39" s="25">
        <v>46.541919864399901</v>
      </c>
      <c r="BY39" s="25">
        <v>92.195206400000004</v>
      </c>
      <c r="BZ39" s="25">
        <v>2.00592421903999</v>
      </c>
      <c r="CA39" s="25">
        <v>1040.7058</v>
      </c>
      <c r="CB39" s="25">
        <v>309.53372094999997</v>
      </c>
      <c r="CC39" s="25">
        <v>309.53333552999999</v>
      </c>
      <c r="CD39" s="87">
        <v>5481.2641329999997</v>
      </c>
      <c r="CE39" s="25">
        <v>6.1417656190000001</v>
      </c>
      <c r="CF39" s="25">
        <v>0.16349525600000001</v>
      </c>
      <c r="CG39" s="25">
        <v>1406.9652000000001</v>
      </c>
      <c r="CH39" s="25">
        <v>22160.678757999998</v>
      </c>
      <c r="CI39" s="25">
        <v>2546.7753849000001</v>
      </c>
      <c r="CJ39" s="25">
        <v>2098.6316312999902</v>
      </c>
      <c r="CK39" s="25">
        <v>456.19759154000002</v>
      </c>
      <c r="CL39" s="25">
        <v>0</v>
      </c>
      <c r="CM39" s="25">
        <v>308.40088274999999</v>
      </c>
      <c r="CN39" s="25">
        <v>19772.063647999999</v>
      </c>
      <c r="CO39" s="25">
        <v>2758.2914899999901</v>
      </c>
      <c r="CP39" s="25">
        <v>1194.7759779999999</v>
      </c>
      <c r="CQ39" s="25"/>
      <c r="CR39" s="25"/>
      <c r="CS39" s="25"/>
      <c r="CT39" s="25"/>
      <c r="CU39" s="25"/>
      <c r="CV39" s="34">
        <f t="shared" si="1"/>
        <v>8.000321496038406E-3</v>
      </c>
      <c r="CW39" s="49">
        <f t="shared" si="2"/>
        <v>-3.985971117124107E-5</v>
      </c>
      <c r="CX39" s="49">
        <f t="shared" si="3"/>
        <v>5.0977501863946084E-7</v>
      </c>
      <c r="CY39" s="49">
        <f t="shared" si="4"/>
        <v>-9.9142634867053982E-5</v>
      </c>
      <c r="CZ39" s="49"/>
      <c r="DA39" s="34"/>
      <c r="DB39" s="34"/>
      <c r="DC39" s="25"/>
      <c r="DD39" s="25"/>
      <c r="DE39" s="25"/>
      <c r="DF39" s="25"/>
      <c r="DG39" s="25"/>
      <c r="DH39" s="25"/>
      <c r="DI39" s="25"/>
      <c r="DJ39" s="25"/>
      <c r="DK39" s="25"/>
    </row>
    <row r="40" spans="1:115" x14ac:dyDescent="0.25">
      <c r="A40" s="27" t="s">
        <v>39</v>
      </c>
      <c r="B40" s="25">
        <v>3.049053008</v>
      </c>
      <c r="C40" s="25">
        <v>14.756504373</v>
      </c>
      <c r="D40" s="25">
        <v>0.98217260529999995</v>
      </c>
      <c r="E40" s="25">
        <v>0.982172881</v>
      </c>
      <c r="F40" s="25">
        <v>14.756445643999999</v>
      </c>
      <c r="G40" s="25">
        <v>14.756368569999999</v>
      </c>
      <c r="H40" s="25">
        <v>2.5109349220000001</v>
      </c>
      <c r="I40" s="87">
        <v>3.2732550839999999E-2</v>
      </c>
      <c r="J40" s="25">
        <v>29.998976470499901</v>
      </c>
      <c r="K40" s="25">
        <v>29.998785880500002</v>
      </c>
      <c r="L40" s="25">
        <v>362.48770000000002</v>
      </c>
      <c r="M40" s="25">
        <v>4.8742019766999896</v>
      </c>
      <c r="N40" s="25">
        <v>4.8743633291000004</v>
      </c>
      <c r="O40" s="25">
        <v>214.46488588</v>
      </c>
      <c r="P40" s="25">
        <v>214.47160549999899</v>
      </c>
      <c r="Q40" s="25">
        <v>19015.901039</v>
      </c>
      <c r="R40" s="25">
        <v>3900771.0759999999</v>
      </c>
      <c r="S40" s="25">
        <v>19023.515517</v>
      </c>
      <c r="T40" s="25">
        <v>26.8806519</v>
      </c>
      <c r="U40" s="25">
        <v>86.247072313999993</v>
      </c>
      <c r="V40" s="25">
        <v>30.0444869986</v>
      </c>
      <c r="W40" s="25">
        <v>136.37425191</v>
      </c>
      <c r="X40" s="25">
        <v>17.486350269999999</v>
      </c>
      <c r="Y40" s="25">
        <v>24.236971668999999</v>
      </c>
      <c r="Z40" s="25">
        <v>136.374492135</v>
      </c>
      <c r="AA40" s="25">
        <v>429.04552000000001</v>
      </c>
      <c r="AB40" s="25">
        <v>525.85047409999902</v>
      </c>
      <c r="AC40" s="25">
        <v>9.9359936920000003</v>
      </c>
      <c r="AD40" s="25">
        <v>9.936012045</v>
      </c>
      <c r="AE40" s="25">
        <v>9.9358550679999897</v>
      </c>
      <c r="AF40" s="25">
        <v>40.507293443400002</v>
      </c>
      <c r="AG40" s="25">
        <v>22.930758429999901</v>
      </c>
      <c r="AH40" s="25">
        <v>21.757081229999901</v>
      </c>
      <c r="AI40" s="25">
        <v>39.375741820000002</v>
      </c>
      <c r="AJ40" s="25">
        <v>0.83836597059999995</v>
      </c>
      <c r="AK40" s="87">
        <v>6.0552906759999896</v>
      </c>
      <c r="AL40" s="25">
        <v>0.52727469699999996</v>
      </c>
      <c r="AM40" s="25">
        <v>3.6708175865000001</v>
      </c>
      <c r="AN40" s="25">
        <v>0</v>
      </c>
      <c r="AO40" s="25">
        <v>55.546960900000002</v>
      </c>
      <c r="AP40" s="25">
        <v>1.4499665937999999</v>
      </c>
      <c r="AQ40" s="25">
        <v>1.4499761710000001</v>
      </c>
      <c r="AR40" s="25">
        <v>231.56746663999999</v>
      </c>
      <c r="AS40" s="25">
        <v>231.56535296999999</v>
      </c>
      <c r="AT40" s="25">
        <v>1893.158995</v>
      </c>
      <c r="AU40" s="25">
        <v>950.255437999999</v>
      </c>
      <c r="AV40" s="25">
        <v>898.28382499999998</v>
      </c>
      <c r="AW40" s="25">
        <v>1017.2352541</v>
      </c>
      <c r="AX40" s="25">
        <v>2866.2317269999999</v>
      </c>
      <c r="AY40" s="25">
        <v>1799.5988620000001</v>
      </c>
      <c r="AZ40" s="25">
        <v>46.170618570000002</v>
      </c>
      <c r="BA40" s="25">
        <v>0.10458547762999899</v>
      </c>
      <c r="BB40" s="25">
        <v>711.40442869999902</v>
      </c>
      <c r="BC40" s="25">
        <v>0.71498086650000003</v>
      </c>
      <c r="BD40" s="25">
        <v>0.21770170186999999</v>
      </c>
      <c r="BE40" s="25">
        <v>42.555289700000003</v>
      </c>
      <c r="BF40" s="25">
        <v>5.5299968892999898</v>
      </c>
      <c r="BG40" s="25">
        <v>0.48062238000000002</v>
      </c>
      <c r="BH40" s="25">
        <v>2.6957008590000001E-2</v>
      </c>
      <c r="BI40" s="87">
        <v>535.8926242</v>
      </c>
      <c r="BJ40" s="25">
        <v>45.310079999999999</v>
      </c>
      <c r="BK40" s="25">
        <v>15.599634999999999</v>
      </c>
      <c r="BL40" s="25">
        <v>123.19974512</v>
      </c>
      <c r="BM40" s="25">
        <v>412.69031761000002</v>
      </c>
      <c r="BN40" s="25">
        <v>5.0377295236700004</v>
      </c>
      <c r="BO40" s="25">
        <v>6.1650330000000003E-2</v>
      </c>
      <c r="BP40" s="25">
        <v>22.229281699200001</v>
      </c>
      <c r="BQ40" s="25">
        <v>9.2468278799999998E-2</v>
      </c>
      <c r="BR40" s="25">
        <v>7.737211662</v>
      </c>
      <c r="BS40" s="25">
        <v>0.32883578920000001</v>
      </c>
      <c r="BT40" s="25">
        <v>0.18239947770000001</v>
      </c>
      <c r="BU40" s="25">
        <v>26.482481100000001</v>
      </c>
      <c r="BV40" s="25">
        <v>0.64809256739999999</v>
      </c>
      <c r="BW40" s="25">
        <v>7.53596204499999</v>
      </c>
      <c r="BX40" s="25">
        <v>4.0614223969499896</v>
      </c>
      <c r="BY40" s="25">
        <v>7.194520754</v>
      </c>
      <c r="BZ40" s="25">
        <v>0.17345268130299901</v>
      </c>
      <c r="CA40" s="25">
        <v>35.459919999999997</v>
      </c>
      <c r="CB40" s="25">
        <v>22.116982982</v>
      </c>
      <c r="CC40" s="25">
        <v>22.116882671999999</v>
      </c>
      <c r="CD40" s="87">
        <v>421.07999649999999</v>
      </c>
      <c r="CE40" s="25">
        <v>0.52542601147000001</v>
      </c>
      <c r="CF40" s="25">
        <v>1.1696401380000001E-2</v>
      </c>
      <c r="CG40" s="25">
        <v>103.99966999999999</v>
      </c>
      <c r="CH40" s="25">
        <v>1783.6434566999901</v>
      </c>
      <c r="CI40" s="25">
        <v>196.55316461000001</v>
      </c>
      <c r="CJ40" s="25">
        <v>161.41089280700001</v>
      </c>
      <c r="CK40" s="25">
        <v>34.742780673599903</v>
      </c>
      <c r="CL40" s="25">
        <v>0</v>
      </c>
      <c r="CM40" s="25">
        <v>20.055931463</v>
      </c>
      <c r="CN40" s="25">
        <v>1541.1676788999901</v>
      </c>
      <c r="CO40" s="25">
        <v>217.74230999999901</v>
      </c>
      <c r="CP40" s="25">
        <v>93.624438519999998</v>
      </c>
      <c r="CQ40" s="25"/>
      <c r="CR40" s="25"/>
      <c r="CS40" s="25"/>
      <c r="CT40" s="25"/>
      <c r="CU40" s="25"/>
      <c r="CV40" s="34">
        <f t="shared" si="1"/>
        <v>8.0003156109086995E-3</v>
      </c>
      <c r="CW40" s="49">
        <f t="shared" si="2"/>
        <v>-3.9586621322440034E-5</v>
      </c>
      <c r="CX40" s="49">
        <f t="shared" si="3"/>
        <v>4.7798194718821539E-6</v>
      </c>
      <c r="CY40" s="49">
        <f t="shared" si="4"/>
        <v>-9.6125172186409532E-5</v>
      </c>
      <c r="CZ40" s="49"/>
      <c r="DA40" s="34"/>
      <c r="DB40" s="34"/>
      <c r="DC40" s="25"/>
      <c r="DD40" s="25"/>
      <c r="DE40" s="25"/>
      <c r="DF40" s="25"/>
      <c r="DG40" s="25"/>
      <c r="DH40" s="25"/>
      <c r="DI40" s="25"/>
      <c r="DJ40" s="25"/>
      <c r="DK40" s="25"/>
    </row>
    <row r="41" spans="1:115" x14ac:dyDescent="0.25">
      <c r="A41" s="27" t="s">
        <v>40</v>
      </c>
      <c r="B41" s="25">
        <v>15.344664590000001</v>
      </c>
      <c r="C41" s="25">
        <v>73.346803999999906</v>
      </c>
      <c r="D41" s="25">
        <v>6.1385925600000002</v>
      </c>
      <c r="E41" s="25">
        <v>6.1385871499999896</v>
      </c>
      <c r="F41" s="25">
        <v>73.347003099999995</v>
      </c>
      <c r="G41" s="25">
        <v>73.346560199999999</v>
      </c>
      <c r="H41" s="25">
        <v>17.149878099999999</v>
      </c>
      <c r="I41" s="87">
        <v>0.33268576079999901</v>
      </c>
      <c r="J41" s="25">
        <v>184.90618228699901</v>
      </c>
      <c r="K41" s="25">
        <v>184.906224705</v>
      </c>
      <c r="L41" s="25">
        <v>1996.4082000000001</v>
      </c>
      <c r="M41" s="25">
        <v>17.639077293</v>
      </c>
      <c r="N41" s="25">
        <v>17.639524445999999</v>
      </c>
      <c r="O41" s="25">
        <v>1146.2624095000001</v>
      </c>
      <c r="P41" s="25">
        <v>1146.2978005999901</v>
      </c>
      <c r="Q41" s="25">
        <v>203821.31925999999</v>
      </c>
      <c r="R41" s="25">
        <v>31953651.899999999</v>
      </c>
      <c r="S41" s="25">
        <v>203902.84516</v>
      </c>
      <c r="T41" s="25">
        <v>251.033973</v>
      </c>
      <c r="U41" s="25">
        <v>475.46838079999998</v>
      </c>
      <c r="V41" s="25">
        <v>153.28161331199999</v>
      </c>
      <c r="W41" s="25">
        <v>1185.5053974800001</v>
      </c>
      <c r="X41" s="25">
        <v>101.8906679</v>
      </c>
      <c r="Y41" s="25">
        <v>188.36298147999901</v>
      </c>
      <c r="Z41" s="25">
        <v>1185.5061384600001</v>
      </c>
      <c r="AA41" s="25">
        <v>3829.9813999999901</v>
      </c>
      <c r="AB41" s="25">
        <v>2808.4047499999901</v>
      </c>
      <c r="AC41" s="25">
        <v>64.057282299999997</v>
      </c>
      <c r="AD41" s="25">
        <v>64.057316400000005</v>
      </c>
      <c r="AE41" s="25">
        <v>64.056368999999904</v>
      </c>
      <c r="AF41" s="25">
        <v>314.20165283</v>
      </c>
      <c r="AG41" s="25">
        <v>173.51086240000001</v>
      </c>
      <c r="AH41" s="25">
        <v>172.20322379999999</v>
      </c>
      <c r="AI41" s="25">
        <v>318.17570334999999</v>
      </c>
      <c r="AJ41" s="25">
        <v>5.1842564360000001</v>
      </c>
      <c r="AK41" s="87">
        <v>40.141422849999998</v>
      </c>
      <c r="AL41" s="25">
        <v>4.9584209099999903</v>
      </c>
      <c r="AM41" s="25">
        <v>19.433067659999999</v>
      </c>
      <c r="AN41" s="25">
        <v>0</v>
      </c>
      <c r="AO41" s="25">
        <v>336.22805399999999</v>
      </c>
      <c r="AP41" s="25">
        <v>8.3750918799999994</v>
      </c>
      <c r="AQ41" s="25">
        <v>8.3750923899999901</v>
      </c>
      <c r="AR41" s="25">
        <v>1934.9586919999999</v>
      </c>
      <c r="AS41" s="25">
        <v>1934.946236</v>
      </c>
      <c r="AT41" s="25">
        <v>14533.8391999999</v>
      </c>
      <c r="AU41" s="25">
        <v>6981.5024100000001</v>
      </c>
      <c r="AV41" s="25">
        <v>6918.6078299999999</v>
      </c>
      <c r="AW41" s="25">
        <v>7817.6415500000003</v>
      </c>
      <c r="AX41" s="25">
        <v>21687.987099999998</v>
      </c>
      <c r="AY41" s="25">
        <v>14434.642949999999</v>
      </c>
      <c r="AZ41" s="25">
        <v>273.55854119999998</v>
      </c>
      <c r="BA41" s="25">
        <v>0.81080182835000003</v>
      </c>
      <c r="BB41" s="25">
        <v>5906.7747220000001</v>
      </c>
      <c r="BC41" s="25">
        <v>4.973713847</v>
      </c>
      <c r="BD41" s="25">
        <v>1.5879110384999899</v>
      </c>
      <c r="BE41" s="25">
        <v>304.378228699999</v>
      </c>
      <c r="BF41" s="25">
        <v>31.624690230999899</v>
      </c>
      <c r="BG41" s="25">
        <v>2.8612262999999998</v>
      </c>
      <c r="BH41" s="25">
        <v>0.229298035199999</v>
      </c>
      <c r="BI41" s="87">
        <v>3284.8304493000001</v>
      </c>
      <c r="BJ41" s="25">
        <v>249.55153000000001</v>
      </c>
      <c r="BK41" s="25">
        <v>114.451454</v>
      </c>
      <c r="BL41" s="25">
        <v>836.94009600000004</v>
      </c>
      <c r="BM41" s="25">
        <v>2447.8918404000001</v>
      </c>
      <c r="BN41" s="25">
        <v>27.856901496999999</v>
      </c>
      <c r="BO41" s="25">
        <v>0.37333474</v>
      </c>
      <c r="BP41" s="25">
        <v>127.135417889999</v>
      </c>
      <c r="BQ41" s="25">
        <v>0.74534530499999996</v>
      </c>
      <c r="BR41" s="25">
        <v>55.485368769999901</v>
      </c>
      <c r="BS41" s="25">
        <v>3.3975518220000001</v>
      </c>
      <c r="BT41" s="25">
        <v>1.329426735</v>
      </c>
      <c r="BU41" s="25">
        <v>196.76073679999999</v>
      </c>
      <c r="BV41" s="25">
        <v>3.9668823949999998</v>
      </c>
      <c r="BW41" s="25">
        <v>54.64630683</v>
      </c>
      <c r="BX41" s="25">
        <v>22.7522545677</v>
      </c>
      <c r="BY41" s="25">
        <v>53.735805399999997</v>
      </c>
      <c r="BZ41" s="25">
        <v>0.99149310281999903</v>
      </c>
      <c r="CA41" s="25">
        <v>928.22460000000001</v>
      </c>
      <c r="CB41" s="25">
        <v>180.19647276000001</v>
      </c>
      <c r="CC41" s="25">
        <v>180.19615639999901</v>
      </c>
      <c r="CD41" s="87">
        <v>3571.2193499999998</v>
      </c>
      <c r="CE41" s="25">
        <v>2.776155283</v>
      </c>
      <c r="CF41" s="25">
        <v>0.1188790992</v>
      </c>
      <c r="CG41" s="25">
        <v>763.01324</v>
      </c>
      <c r="CH41" s="25">
        <v>13407.918055</v>
      </c>
      <c r="CI41" s="25">
        <v>1634.2580843999999</v>
      </c>
      <c r="CJ41" s="25">
        <v>1380.79035534999</v>
      </c>
      <c r="CK41" s="25">
        <v>308.41384161000002</v>
      </c>
      <c r="CL41" s="25">
        <v>0</v>
      </c>
      <c r="CM41" s="25">
        <v>205.15261751</v>
      </c>
      <c r="CN41" s="25">
        <v>12118.6026969999</v>
      </c>
      <c r="CO41" s="25">
        <v>1622.2155948</v>
      </c>
      <c r="CP41" s="25">
        <v>723.48921099999905</v>
      </c>
      <c r="CQ41" s="25"/>
      <c r="CR41" s="25"/>
      <c r="CS41" s="25"/>
      <c r="CT41" s="25"/>
      <c r="CU41" s="25"/>
      <c r="CV41" s="34">
        <f t="shared" si="1"/>
        <v>8.0003211731899272E-3</v>
      </c>
      <c r="CW41" s="49">
        <f t="shared" si="2"/>
        <v>-3.9901001227563423E-5</v>
      </c>
      <c r="CX41" s="49">
        <f t="shared" si="3"/>
        <v>-4.5271743026073335E-7</v>
      </c>
      <c r="CY41" s="49">
        <f t="shared" si="4"/>
        <v>-1.0683035738768721E-4</v>
      </c>
      <c r="CZ41" s="49"/>
      <c r="DA41" s="34"/>
      <c r="DB41" s="34"/>
      <c r="DC41" s="25"/>
      <c r="DD41" s="25"/>
      <c r="DE41" s="25"/>
      <c r="DF41" s="25"/>
      <c r="DG41" s="25"/>
      <c r="DH41" s="25"/>
      <c r="DI41" s="25"/>
      <c r="DJ41" s="25"/>
      <c r="DK41" s="25"/>
    </row>
    <row r="42" spans="1:115" x14ac:dyDescent="0.25">
      <c r="A42" s="27" t="s">
        <v>41</v>
      </c>
      <c r="B42" s="25">
        <v>5.1403235829999998</v>
      </c>
      <c r="C42" s="25">
        <v>25.39228993</v>
      </c>
      <c r="D42" s="25">
        <v>2.0065678999999998</v>
      </c>
      <c r="E42" s="25">
        <v>2.0065698350000001</v>
      </c>
      <c r="F42" s="25">
        <v>25.3922849</v>
      </c>
      <c r="G42" s="25">
        <v>25.392130850000001</v>
      </c>
      <c r="H42" s="25">
        <v>5.6745220700000001</v>
      </c>
      <c r="I42" s="87">
        <v>0.1090965309</v>
      </c>
      <c r="J42" s="25">
        <v>57.825565277000003</v>
      </c>
      <c r="K42" s="25">
        <v>57.825775125</v>
      </c>
      <c r="L42" s="25">
        <v>278.49826000000002</v>
      </c>
      <c r="M42" s="25">
        <v>5.8960884499999997</v>
      </c>
      <c r="N42" s="25">
        <v>5.8962147542999999</v>
      </c>
      <c r="O42" s="25">
        <v>227.5855286</v>
      </c>
      <c r="P42" s="25">
        <v>227.5926111</v>
      </c>
      <c r="Q42" s="25">
        <v>37138.334690000003</v>
      </c>
      <c r="R42" s="25">
        <v>5783432.00699999</v>
      </c>
      <c r="S42" s="25">
        <v>37153.198269999899</v>
      </c>
      <c r="T42" s="25">
        <v>35.869948659999999</v>
      </c>
      <c r="U42" s="25">
        <v>154.9735382973</v>
      </c>
      <c r="V42" s="25">
        <v>48.707879951999999</v>
      </c>
      <c r="W42" s="25">
        <v>251.421525234</v>
      </c>
      <c r="X42" s="25">
        <v>32.877072060000003</v>
      </c>
      <c r="Y42" s="25">
        <v>45.511691874</v>
      </c>
      <c r="Z42" s="25">
        <v>251.42201845</v>
      </c>
      <c r="AA42" s="25">
        <v>823.09876999999994</v>
      </c>
      <c r="AB42" s="25">
        <v>914.72044340000002</v>
      </c>
      <c r="AC42" s="25">
        <v>20.153709469999999</v>
      </c>
      <c r="AD42" s="25">
        <v>20.153707000000001</v>
      </c>
      <c r="AE42" s="25">
        <v>20.153427900000001</v>
      </c>
      <c r="AF42" s="25">
        <v>72.685143320999998</v>
      </c>
      <c r="AG42" s="25">
        <v>39.418123999999999</v>
      </c>
      <c r="AH42" s="25">
        <v>37.046259759999998</v>
      </c>
      <c r="AI42" s="25">
        <v>72.601046120000007</v>
      </c>
      <c r="AJ42" s="25">
        <v>1.449299294</v>
      </c>
      <c r="AK42" s="87">
        <v>11.871547763999899</v>
      </c>
      <c r="AL42" s="25">
        <v>1.6295615159999901</v>
      </c>
      <c r="AM42" s="25">
        <v>5.9016535249999897</v>
      </c>
      <c r="AN42" s="25">
        <v>0</v>
      </c>
      <c r="AO42" s="25">
        <v>65.630333100000001</v>
      </c>
      <c r="AP42" s="25">
        <v>2.8662469499999998</v>
      </c>
      <c r="AQ42" s="25">
        <v>2.8662381209999999</v>
      </c>
      <c r="AR42" s="25">
        <v>329.14336200000002</v>
      </c>
      <c r="AS42" s="25">
        <v>329.14168369999999</v>
      </c>
      <c r="AT42" s="25">
        <v>3397.5821500000002</v>
      </c>
      <c r="AU42" s="25">
        <v>1490.26494</v>
      </c>
      <c r="AV42" s="25">
        <v>1396.9209699999999</v>
      </c>
      <c r="AW42" s="25">
        <v>1929.8150034</v>
      </c>
      <c r="AX42" s="25">
        <v>4927.0596800000003</v>
      </c>
      <c r="AY42" s="25">
        <v>3196.8032399999902</v>
      </c>
      <c r="AZ42" s="25">
        <v>83.851727299999993</v>
      </c>
      <c r="BA42" s="25">
        <v>0.14234080103999999</v>
      </c>
      <c r="BB42" s="25">
        <v>1366.3684922999901</v>
      </c>
      <c r="BC42" s="25">
        <v>0.90321633399999901</v>
      </c>
      <c r="BD42" s="25">
        <v>0.2805516703</v>
      </c>
      <c r="BE42" s="25">
        <v>82.317628420000005</v>
      </c>
      <c r="BF42" s="25">
        <v>4.6082583602999998</v>
      </c>
      <c r="BG42" s="25">
        <v>0.42594925</v>
      </c>
      <c r="BH42" s="25">
        <v>4.3337097200000001E-2</v>
      </c>
      <c r="BI42" s="87">
        <v>549.1560624</v>
      </c>
      <c r="BJ42" s="25">
        <v>34.812109999999997</v>
      </c>
      <c r="BK42" s="25">
        <v>19.537870000000002</v>
      </c>
      <c r="BL42" s="25">
        <v>180.68193289999999</v>
      </c>
      <c r="BM42" s="25">
        <v>368.47435130999997</v>
      </c>
      <c r="BN42" s="25">
        <v>3.9054852675999898</v>
      </c>
      <c r="BO42" s="25">
        <v>5.475526E-2</v>
      </c>
      <c r="BP42" s="25">
        <v>18.720634323999999</v>
      </c>
      <c r="BQ42" s="25">
        <v>0.16164616169999901</v>
      </c>
      <c r="BR42" s="25">
        <v>11.0795286599999</v>
      </c>
      <c r="BS42" s="25">
        <v>0.72779997199999902</v>
      </c>
      <c r="BT42" s="25">
        <v>0.283529896</v>
      </c>
      <c r="BU42" s="25">
        <v>42.460565099999997</v>
      </c>
      <c r="BV42" s="25">
        <v>1.370651002</v>
      </c>
      <c r="BW42" s="25">
        <v>14.4516409499999</v>
      </c>
      <c r="BX42" s="25">
        <v>3.2296437713399899</v>
      </c>
      <c r="BY42" s="25">
        <v>11.209738489999999</v>
      </c>
      <c r="BZ42" s="25">
        <v>0.14309832199</v>
      </c>
      <c r="CA42" s="25">
        <v>156.12393</v>
      </c>
      <c r="CB42" s="25">
        <v>31.099578416</v>
      </c>
      <c r="CC42" s="25">
        <v>31.099632069999998</v>
      </c>
      <c r="CD42" s="87">
        <v>811.32439079999995</v>
      </c>
      <c r="CE42" s="25">
        <v>0.92607779269999901</v>
      </c>
      <c r="CF42" s="25">
        <v>3.8983669300000003E-2</v>
      </c>
      <c r="CG42" s="25">
        <v>130.25426999999999</v>
      </c>
      <c r="CH42" s="25">
        <v>3190.3216229999998</v>
      </c>
      <c r="CI42" s="25">
        <v>373.63194262000002</v>
      </c>
      <c r="CJ42" s="25">
        <v>308.23125160999899</v>
      </c>
      <c r="CK42" s="25">
        <v>67.337708649999996</v>
      </c>
      <c r="CL42" s="25">
        <v>0</v>
      </c>
      <c r="CM42" s="25">
        <v>46.140148005999997</v>
      </c>
      <c r="CN42" s="25">
        <v>2918.0130949999998</v>
      </c>
      <c r="CO42" s="25">
        <v>403.71751104999998</v>
      </c>
      <c r="CP42" s="25">
        <v>175.69071446000001</v>
      </c>
      <c r="CQ42" s="25"/>
      <c r="CR42" s="25"/>
      <c r="CS42" s="25"/>
      <c r="CT42" s="25"/>
      <c r="CU42" s="25"/>
      <c r="CV42" s="34">
        <f t="shared" si="1"/>
        <v>8.0003341871434357E-3</v>
      </c>
      <c r="CW42" s="49">
        <f t="shared" si="2"/>
        <v>-4.1715346139204033E-5</v>
      </c>
      <c r="CX42" s="49">
        <f t="shared" si="3"/>
        <v>-4.0391068251439396E-7</v>
      </c>
      <c r="CY42" s="49">
        <f t="shared" si="4"/>
        <v>-8.7304011069133758E-5</v>
      </c>
      <c r="CZ42" s="49"/>
      <c r="DA42" s="34"/>
      <c r="DB42" s="34"/>
      <c r="DC42" s="25"/>
      <c r="DD42" s="25"/>
      <c r="DE42" s="25"/>
      <c r="DF42" s="25"/>
      <c r="DG42" s="25"/>
      <c r="DH42" s="25"/>
      <c r="DI42" s="25"/>
      <c r="DJ42" s="25"/>
      <c r="DK42" s="25"/>
    </row>
    <row r="43" spans="1:115" x14ac:dyDescent="0.25">
      <c r="A43" s="27" t="s">
        <v>42</v>
      </c>
      <c r="B43" s="25">
        <v>23.340465120000001</v>
      </c>
      <c r="C43" s="25">
        <v>107.33697799999899</v>
      </c>
      <c r="D43" s="25">
        <v>8.7457881700000009</v>
      </c>
      <c r="E43" s="25">
        <v>8.7458130699999899</v>
      </c>
      <c r="F43" s="25">
        <v>107.33687</v>
      </c>
      <c r="G43" s="25">
        <v>107.33623</v>
      </c>
      <c r="H43" s="25">
        <v>23.6258962</v>
      </c>
      <c r="I43" s="87">
        <v>0.41019375029999999</v>
      </c>
      <c r="J43" s="25">
        <v>250.41972804</v>
      </c>
      <c r="K43" s="25">
        <v>250.41976935</v>
      </c>
      <c r="L43" s="25">
        <v>3223.8166999999999</v>
      </c>
      <c r="M43" s="25">
        <v>25.792942023999998</v>
      </c>
      <c r="N43" s="25">
        <v>25.793536577000001</v>
      </c>
      <c r="O43" s="25">
        <v>1406.65257</v>
      </c>
      <c r="P43" s="25">
        <v>1406.6961610000001</v>
      </c>
      <c r="Q43" s="25">
        <v>264553.1593</v>
      </c>
      <c r="R43" s="25">
        <v>45886252.700000003</v>
      </c>
      <c r="S43" s="25">
        <v>264659.01860000001</v>
      </c>
      <c r="T43" s="25">
        <v>293.95993099999998</v>
      </c>
      <c r="U43" s="25">
        <v>690.09759670000005</v>
      </c>
      <c r="V43" s="25">
        <v>224.96935249000001</v>
      </c>
      <c r="W43" s="25">
        <v>1436.86757195</v>
      </c>
      <c r="X43" s="25">
        <v>145.55892560000001</v>
      </c>
      <c r="Y43" s="25">
        <v>240.67531700000001</v>
      </c>
      <c r="Z43" s="25">
        <v>1436.86806383</v>
      </c>
      <c r="AA43" s="25">
        <v>4642.5614999999998</v>
      </c>
      <c r="AB43" s="25">
        <v>4136.3117050000001</v>
      </c>
      <c r="AC43" s="25">
        <v>85.829718</v>
      </c>
      <c r="AD43" s="25">
        <v>85.829604000000003</v>
      </c>
      <c r="AE43" s="25">
        <v>85.828485400000005</v>
      </c>
      <c r="AF43" s="25">
        <v>398.40731437599999</v>
      </c>
      <c r="AG43" s="25">
        <v>243.07769400000001</v>
      </c>
      <c r="AH43" s="25">
        <v>237.46088549999999</v>
      </c>
      <c r="AI43" s="25">
        <v>397.77569140000003</v>
      </c>
      <c r="AJ43" s="25">
        <v>7.0730668540000003</v>
      </c>
      <c r="AK43" s="87">
        <v>57.734088899999897</v>
      </c>
      <c r="AL43" s="25">
        <v>6.2391071999999896</v>
      </c>
      <c r="AM43" s="25">
        <v>28.003374650000001</v>
      </c>
      <c r="AN43" s="25">
        <v>0</v>
      </c>
      <c r="AO43" s="25">
        <v>476.847553</v>
      </c>
      <c r="AP43" s="25">
        <v>11.458992930000001</v>
      </c>
      <c r="AQ43" s="25">
        <v>11.45897029</v>
      </c>
      <c r="AR43" s="25">
        <v>2704.5516745</v>
      </c>
      <c r="AS43" s="25">
        <v>2704.5272150000001</v>
      </c>
      <c r="AT43" s="25">
        <v>20100.96904</v>
      </c>
      <c r="AU43" s="25">
        <v>10040.658149999999</v>
      </c>
      <c r="AV43" s="25">
        <v>9792.5232299999898</v>
      </c>
      <c r="AW43" s="25">
        <v>10107.490505</v>
      </c>
      <c r="AX43" s="25">
        <v>30383.485100000002</v>
      </c>
      <c r="AY43" s="25">
        <v>19652.523300000001</v>
      </c>
      <c r="AZ43" s="25">
        <v>389.67994239999899</v>
      </c>
      <c r="BA43" s="25">
        <v>1.1312005126</v>
      </c>
      <c r="BB43" s="25">
        <v>7430.5215239999998</v>
      </c>
      <c r="BC43" s="25">
        <v>7.1720797599999999</v>
      </c>
      <c r="BD43" s="25">
        <v>2.2901207209999899</v>
      </c>
      <c r="BE43" s="25">
        <v>440.96013789999898</v>
      </c>
      <c r="BF43" s="25">
        <v>50.2930998</v>
      </c>
      <c r="BG43" s="25">
        <v>4.5272309999999996</v>
      </c>
      <c r="BH43" s="25">
        <v>0.31820260760000002</v>
      </c>
      <c r="BI43" s="87">
        <v>5109.157921</v>
      </c>
      <c r="BJ43" s="25">
        <v>402.97888</v>
      </c>
      <c r="BK43" s="25">
        <v>172.41409999999999</v>
      </c>
      <c r="BL43" s="25">
        <v>1236.9117040000001</v>
      </c>
      <c r="BM43" s="25">
        <v>3872.2361427000001</v>
      </c>
      <c r="BN43" s="25">
        <v>44.914558591999999</v>
      </c>
      <c r="BO43" s="25">
        <v>0.58193720000000004</v>
      </c>
      <c r="BP43" s="25">
        <v>201.87554904000001</v>
      </c>
      <c r="BQ43" s="25">
        <v>1.063252479</v>
      </c>
      <c r="BR43" s="25">
        <v>80.518740600000001</v>
      </c>
      <c r="BS43" s="25">
        <v>4.3035028459999998</v>
      </c>
      <c r="BT43" s="25">
        <v>1.8573297119999901</v>
      </c>
      <c r="BU43" s="25">
        <v>278.18157650000001</v>
      </c>
      <c r="BV43" s="25">
        <v>5.6032932599999903</v>
      </c>
      <c r="BW43" s="25">
        <v>71.579083900000001</v>
      </c>
      <c r="BX43" s="25">
        <v>36.373252626800003</v>
      </c>
      <c r="BY43" s="25">
        <v>79.103626700000007</v>
      </c>
      <c r="BZ43" s="25">
        <v>1.5754213594699999</v>
      </c>
      <c r="CA43" s="25">
        <v>1034.6538</v>
      </c>
      <c r="CB43" s="25">
        <v>257.86268389999998</v>
      </c>
      <c r="CC43" s="25">
        <v>257.86226790000001</v>
      </c>
      <c r="CD43" s="87">
        <v>4450.5137059999997</v>
      </c>
      <c r="CE43" s="25">
        <v>3.9655006319999999</v>
      </c>
      <c r="CF43" s="25">
        <v>0.14657536669999999</v>
      </c>
      <c r="CG43" s="25">
        <v>1149.431</v>
      </c>
      <c r="CH43" s="25">
        <v>17077.365016</v>
      </c>
      <c r="CI43" s="25">
        <v>2042.3888926</v>
      </c>
      <c r="CJ43" s="25">
        <v>1707.44402253</v>
      </c>
      <c r="CK43" s="25">
        <v>377.52240081999997</v>
      </c>
      <c r="CL43" s="25">
        <v>0</v>
      </c>
      <c r="CM43" s="25">
        <v>258.57202346999998</v>
      </c>
      <c r="CN43" s="25">
        <v>15459.641158</v>
      </c>
      <c r="CO43" s="25">
        <v>2115.8884343999998</v>
      </c>
      <c r="CP43" s="25">
        <v>931.38602860000003</v>
      </c>
      <c r="CQ43" s="25"/>
      <c r="CR43" s="25"/>
      <c r="CS43" s="25"/>
      <c r="CT43" s="25"/>
      <c r="CU43" s="25"/>
      <c r="CV43" s="34">
        <f t="shared" si="1"/>
        <v>8.0003229780904895E-3</v>
      </c>
      <c r="CW43" s="49">
        <f t="shared" si="2"/>
        <v>-4.0146283284571654E-5</v>
      </c>
      <c r="CX43" s="49">
        <f t="shared" si="3"/>
        <v>1.9718122155525135E-6</v>
      </c>
      <c r="CY43" s="49">
        <f t="shared" si="4"/>
        <v>-1.0438575045519927E-4</v>
      </c>
      <c r="CZ43" s="49"/>
      <c r="DA43" s="34"/>
      <c r="DB43" s="34"/>
      <c r="DC43" s="25"/>
      <c r="DD43" s="25"/>
      <c r="DE43" s="25"/>
      <c r="DF43" s="25"/>
      <c r="DG43" s="25"/>
      <c r="DH43" s="25"/>
      <c r="DI43" s="25"/>
      <c r="DJ43" s="25"/>
      <c r="DK43" s="25"/>
    </row>
    <row r="44" spans="1:115" x14ac:dyDescent="0.25">
      <c r="A44" s="27" t="s">
        <v>43</v>
      </c>
      <c r="B44" s="25">
        <v>66.467460799999998</v>
      </c>
      <c r="C44" s="25">
        <v>314.38853699999999</v>
      </c>
      <c r="D44" s="25">
        <v>24.9813996</v>
      </c>
      <c r="E44" s="25">
        <v>24.981405299999999</v>
      </c>
      <c r="F44" s="25">
        <v>314.38908900000001</v>
      </c>
      <c r="G44" s="25">
        <v>314.38715400000001</v>
      </c>
      <c r="H44" s="25">
        <v>69.047366299999993</v>
      </c>
      <c r="I44" s="87">
        <v>1.4006552409999999</v>
      </c>
      <c r="J44" s="25">
        <v>587.02827920000004</v>
      </c>
      <c r="K44" s="25">
        <v>587.02868457</v>
      </c>
      <c r="L44" s="25">
        <v>10036.893</v>
      </c>
      <c r="M44" s="25">
        <v>72.599698119999999</v>
      </c>
      <c r="N44" s="25">
        <v>72.601508580000001</v>
      </c>
      <c r="O44" s="25">
        <v>4801.7046759999903</v>
      </c>
      <c r="P44" s="25">
        <v>4801.8535199999997</v>
      </c>
      <c r="Q44" s="25">
        <v>728616.31149999995</v>
      </c>
      <c r="R44" s="25">
        <v>164806483.25999999</v>
      </c>
      <c r="S44" s="25">
        <v>728907.87540000002</v>
      </c>
      <c r="T44" s="25">
        <v>1246.97569</v>
      </c>
      <c r="U44" s="25">
        <v>1886.5791199</v>
      </c>
      <c r="V44" s="25">
        <v>649.53433926999901</v>
      </c>
      <c r="W44" s="25">
        <v>3969.9739753999902</v>
      </c>
      <c r="X44" s="25">
        <v>372.16817400000002</v>
      </c>
      <c r="Y44" s="25">
        <v>600.59361330000002</v>
      </c>
      <c r="Z44" s="25">
        <v>3969.97734299999</v>
      </c>
      <c r="AA44" s="25">
        <v>11588.759599999999</v>
      </c>
      <c r="AB44" s="25">
        <v>10938.902409999901</v>
      </c>
      <c r="AC44" s="25">
        <v>245.312093</v>
      </c>
      <c r="AD44" s="25">
        <v>245.312004</v>
      </c>
      <c r="AE44" s="25">
        <v>245.308627</v>
      </c>
      <c r="AF44" s="25">
        <v>1054.6308835</v>
      </c>
      <c r="AG44" s="25">
        <v>799.86311699999999</v>
      </c>
      <c r="AH44" s="25">
        <v>800.212853</v>
      </c>
      <c r="AI44" s="25">
        <v>1072.0861789999999</v>
      </c>
      <c r="AJ44" s="25">
        <v>21.244481254</v>
      </c>
      <c r="AK44" s="87">
        <v>166.0680658</v>
      </c>
      <c r="AL44" s="25">
        <v>20.7517827399999</v>
      </c>
      <c r="AM44" s="25">
        <v>78.815684099999999</v>
      </c>
      <c r="AN44" s="25">
        <v>0</v>
      </c>
      <c r="AO44" s="25">
        <v>1769.327225</v>
      </c>
      <c r="AP44" s="25">
        <v>29.4949756</v>
      </c>
      <c r="AQ44" s="25">
        <v>29.494942300000002</v>
      </c>
      <c r="AR44" s="25">
        <v>9531.3183850000005</v>
      </c>
      <c r="AS44" s="25">
        <v>9531.2411549999997</v>
      </c>
      <c r="AT44" s="25">
        <v>64607.078500000003</v>
      </c>
      <c r="AU44" s="25">
        <v>34575.9185</v>
      </c>
      <c r="AV44" s="25">
        <v>34558.099499999997</v>
      </c>
      <c r="AW44" s="25">
        <v>26551.587810000001</v>
      </c>
      <c r="AX44" s="25">
        <v>99978.813500000004</v>
      </c>
      <c r="AY44" s="25">
        <v>64668.142500000002</v>
      </c>
      <c r="AZ44" s="25">
        <v>1066.693984</v>
      </c>
      <c r="BA44" s="25">
        <v>3.2660196969999999</v>
      </c>
      <c r="BB44" s="25">
        <v>19232.993129999999</v>
      </c>
      <c r="BC44" s="25">
        <v>20.78108705</v>
      </c>
      <c r="BD44" s="25">
        <v>7.5448797149999898</v>
      </c>
      <c r="BE44" s="25">
        <v>1347.9380229999999</v>
      </c>
      <c r="BF44" s="25">
        <v>155.11508956999899</v>
      </c>
      <c r="BG44" s="25">
        <v>14.608719000000001</v>
      </c>
      <c r="BH44" s="25">
        <v>0.98224794660000003</v>
      </c>
      <c r="BI44" s="87">
        <v>16221.498258</v>
      </c>
      <c r="BJ44" s="25">
        <v>1254.6081999999999</v>
      </c>
      <c r="BK44" s="25">
        <v>605.24630000000002</v>
      </c>
      <c r="BL44" s="25">
        <v>3797.2355680000001</v>
      </c>
      <c r="BM44" s="25">
        <v>12424.265461699901</v>
      </c>
      <c r="BN44" s="25">
        <v>139.778275578999</v>
      </c>
      <c r="BO44" s="25">
        <v>1.8816671</v>
      </c>
      <c r="BP44" s="25">
        <v>626.72445097000002</v>
      </c>
      <c r="BQ44" s="25">
        <v>3.7850954649999999</v>
      </c>
      <c r="BR44" s="25">
        <v>247.58752670000001</v>
      </c>
      <c r="BS44" s="25">
        <v>10.3786784</v>
      </c>
      <c r="BT44" s="25">
        <v>5.4896430759999904</v>
      </c>
      <c r="BU44" s="25">
        <v>818.32028600000001</v>
      </c>
      <c r="BV44" s="25">
        <v>16.5945599</v>
      </c>
      <c r="BW44" s="25">
        <v>210.13625299999899</v>
      </c>
      <c r="BX44" s="25">
        <v>112.95794310300001</v>
      </c>
      <c r="BY44" s="25">
        <v>275.65321799999998</v>
      </c>
      <c r="BZ44" s="25">
        <v>4.8993437069999999</v>
      </c>
      <c r="CA44" s="25">
        <v>2776.9502000000002</v>
      </c>
      <c r="CB44" s="25">
        <v>912.97511499999996</v>
      </c>
      <c r="CC44" s="25">
        <v>912.97515069999997</v>
      </c>
      <c r="CD44" s="87">
        <v>11255.615460000001</v>
      </c>
      <c r="CE44" s="25">
        <v>9.6968546100000008</v>
      </c>
      <c r="CF44" s="25">
        <v>0.50049900260000002</v>
      </c>
      <c r="CG44" s="25">
        <v>4034.9973</v>
      </c>
      <c r="CH44" s="25">
        <v>45826.558660000002</v>
      </c>
      <c r="CI44" s="25">
        <v>5196.6344230000004</v>
      </c>
      <c r="CJ44" s="25">
        <v>4321.5290153999904</v>
      </c>
      <c r="CK44" s="25">
        <v>957.56472759999997</v>
      </c>
      <c r="CL44" s="25">
        <v>0</v>
      </c>
      <c r="CM44" s="25">
        <v>755.11055190000002</v>
      </c>
      <c r="CN44" s="25">
        <v>40441.744180000002</v>
      </c>
      <c r="CO44" s="25">
        <v>5388.1397959999904</v>
      </c>
      <c r="CP44" s="25">
        <v>2369.921754</v>
      </c>
      <c r="CQ44" s="25"/>
      <c r="CR44" s="25"/>
      <c r="CS44" s="25"/>
      <c r="CT44" s="25"/>
      <c r="CU44" s="25"/>
      <c r="CV44" s="34">
        <f t="shared" si="1"/>
        <v>8.0003261591016974E-3</v>
      </c>
      <c r="CW44" s="49">
        <f t="shared" si="2"/>
        <v>-4.0474745181887651E-5</v>
      </c>
      <c r="CX44" s="49">
        <f t="shared" si="3"/>
        <v>-1.7086583847240312E-7</v>
      </c>
      <c r="CY44" s="49">
        <f t="shared" si="4"/>
        <v>-1.2025223887764009E-4</v>
      </c>
      <c r="CZ44" s="49"/>
      <c r="DA44" s="34"/>
      <c r="DB44" s="34"/>
      <c r="DC44" s="25"/>
      <c r="DD44" s="25"/>
      <c r="DE44" s="25"/>
      <c r="DF44" s="25"/>
      <c r="DG44" s="25"/>
      <c r="DH44" s="25"/>
      <c r="DI44" s="25"/>
      <c r="DJ44" s="25"/>
      <c r="DK44" s="25"/>
    </row>
    <row r="45" spans="1:115" x14ac:dyDescent="0.25">
      <c r="A45" s="27" t="s">
        <v>44</v>
      </c>
      <c r="B45" s="25">
        <v>13.549383534</v>
      </c>
      <c r="C45" s="25">
        <v>63.694618200000001</v>
      </c>
      <c r="D45" s="25">
        <v>5.2101341899999998</v>
      </c>
      <c r="E45" s="25">
        <v>5.2101489799999996</v>
      </c>
      <c r="F45" s="25">
        <v>63.694787959999999</v>
      </c>
      <c r="G45" s="25">
        <v>63.694401769999999</v>
      </c>
      <c r="H45" s="25">
        <v>13.99914004</v>
      </c>
      <c r="I45" s="87">
        <v>0.26700686199999901</v>
      </c>
      <c r="J45" s="25">
        <v>125.08388257199999</v>
      </c>
      <c r="K45" s="25">
        <v>125.08436214</v>
      </c>
      <c r="L45" s="25">
        <v>1536.4387999999999</v>
      </c>
      <c r="M45" s="25">
        <v>15.378170589</v>
      </c>
      <c r="N45" s="25">
        <v>15.378432864999899</v>
      </c>
      <c r="O45" s="25">
        <v>850.94957199999999</v>
      </c>
      <c r="P45" s="25">
        <v>850.97610999999995</v>
      </c>
      <c r="Q45" s="25">
        <v>98181.207599999994</v>
      </c>
      <c r="R45" s="25">
        <v>19714970.719999999</v>
      </c>
      <c r="S45" s="25">
        <v>98220.530399999901</v>
      </c>
      <c r="T45" s="25">
        <v>93.874258499999996</v>
      </c>
      <c r="U45" s="25">
        <v>376.61348713799998</v>
      </c>
      <c r="V45" s="25">
        <v>131.66859070199999</v>
      </c>
      <c r="W45" s="25">
        <v>552.54867379999996</v>
      </c>
      <c r="X45" s="25">
        <v>74.464705850000001</v>
      </c>
      <c r="Y45" s="25">
        <v>100.81494698</v>
      </c>
      <c r="Z45" s="25">
        <v>552.54739382999901</v>
      </c>
      <c r="AA45" s="25">
        <v>1699.75421999999</v>
      </c>
      <c r="AB45" s="25">
        <v>2208.3999560000002</v>
      </c>
      <c r="AC45" s="25">
        <v>51.374308749999997</v>
      </c>
      <c r="AD45" s="25">
        <v>51.374245899999998</v>
      </c>
      <c r="AE45" s="25">
        <v>51.373578299999998</v>
      </c>
      <c r="AF45" s="25">
        <v>161.67658744599899</v>
      </c>
      <c r="AG45" s="25">
        <v>134.88622040000001</v>
      </c>
      <c r="AH45" s="25">
        <v>122.0954857</v>
      </c>
      <c r="AI45" s="25">
        <v>169.28689596999999</v>
      </c>
      <c r="AJ45" s="25">
        <v>3.5497422570000001</v>
      </c>
      <c r="AK45" s="87">
        <v>31.552645129999998</v>
      </c>
      <c r="AL45" s="25">
        <v>3.98772612</v>
      </c>
      <c r="AM45" s="25">
        <v>14.430192093</v>
      </c>
      <c r="AN45" s="25">
        <v>0</v>
      </c>
      <c r="AO45" s="25">
        <v>201.15283599999901</v>
      </c>
      <c r="AP45" s="25">
        <v>6.5656523250000003</v>
      </c>
      <c r="AQ45" s="25">
        <v>6.5656387350000003</v>
      </c>
      <c r="AR45" s="25">
        <v>1105.8880124</v>
      </c>
      <c r="AS45" s="25">
        <v>1105.8796783</v>
      </c>
      <c r="AT45" s="25">
        <v>11080.664709999999</v>
      </c>
      <c r="AU45" s="25">
        <v>5645.2232199999999</v>
      </c>
      <c r="AV45" s="25">
        <v>5095.5112099999897</v>
      </c>
      <c r="AW45" s="25">
        <v>4458.4042159999999</v>
      </c>
      <c r="AX45" s="25">
        <v>16860.095449999899</v>
      </c>
      <c r="AY45" s="25">
        <v>10044.51066</v>
      </c>
      <c r="AZ45" s="25">
        <v>206.8935889</v>
      </c>
      <c r="BA45" s="25">
        <v>0.50388901429999999</v>
      </c>
      <c r="BB45" s="25">
        <v>3067.3988623</v>
      </c>
      <c r="BC45" s="25">
        <v>3.3171782840000001</v>
      </c>
      <c r="BD45" s="25">
        <v>1.0433044490000001</v>
      </c>
      <c r="BE45" s="25">
        <v>221.72667926</v>
      </c>
      <c r="BF45" s="25">
        <v>23.701743656000001</v>
      </c>
      <c r="BG45" s="25">
        <v>2.0867912999999998</v>
      </c>
      <c r="BH45" s="25">
        <v>0.14003702670000001</v>
      </c>
      <c r="BI45" s="87">
        <v>2385.1394745999901</v>
      </c>
      <c r="BJ45" s="25">
        <v>192.05403000000001</v>
      </c>
      <c r="BK45" s="25">
        <v>72.733819999999994</v>
      </c>
      <c r="BL45" s="25">
        <v>592.68455399999903</v>
      </c>
      <c r="BM45" s="25">
        <v>1792.44833137</v>
      </c>
      <c r="BN45" s="25">
        <v>21.386917324999999</v>
      </c>
      <c r="BO45" s="25">
        <v>0.26490112999999998</v>
      </c>
      <c r="BP45" s="25">
        <v>95.369536533000002</v>
      </c>
      <c r="BQ45" s="25">
        <v>0.53940082199999995</v>
      </c>
      <c r="BR45" s="25">
        <v>36.220385759999999</v>
      </c>
      <c r="BS45" s="25">
        <v>1.7167549959999999</v>
      </c>
      <c r="BT45" s="25">
        <v>0.88499725099999904</v>
      </c>
      <c r="BU45" s="25">
        <v>126.2581007</v>
      </c>
      <c r="BV45" s="25">
        <v>3.4954487399999898</v>
      </c>
      <c r="BW45" s="25">
        <v>37.469774149999999</v>
      </c>
      <c r="BX45" s="25">
        <v>17.346493230899998</v>
      </c>
      <c r="BY45" s="25">
        <v>39.481352899999997</v>
      </c>
      <c r="BZ45" s="25">
        <v>0.74529607743999904</v>
      </c>
      <c r="CA45" s="25">
        <v>456.37362999999999</v>
      </c>
      <c r="CB45" s="25">
        <v>105.9318923</v>
      </c>
      <c r="CC45" s="25">
        <v>105.93178066999999</v>
      </c>
      <c r="CD45" s="87">
        <v>1779.9529705</v>
      </c>
      <c r="CE45" s="25">
        <v>2.0636873869999999</v>
      </c>
      <c r="CF45" s="25">
        <v>9.5409860499999999E-2</v>
      </c>
      <c r="CG45" s="25">
        <v>484.89276000000001</v>
      </c>
      <c r="CH45" s="25">
        <v>7601.1387759999998</v>
      </c>
      <c r="CI45" s="25">
        <v>825.6979427</v>
      </c>
      <c r="CJ45" s="25">
        <v>673.13585774000001</v>
      </c>
      <c r="CK45" s="25">
        <v>146.59352100000001</v>
      </c>
      <c r="CL45" s="25">
        <v>0</v>
      </c>
      <c r="CM45" s="25">
        <v>120.07150998</v>
      </c>
      <c r="CN45" s="25">
        <v>6629.271522</v>
      </c>
      <c r="CO45" s="25">
        <v>916.13706999999999</v>
      </c>
      <c r="CP45" s="25">
        <v>396.30003629999999</v>
      </c>
      <c r="CQ45" s="25"/>
      <c r="CR45" s="25"/>
      <c r="CS45" s="25"/>
      <c r="CT45" s="25"/>
      <c r="CU45" s="25"/>
      <c r="CV45" s="34">
        <f t="shared" si="1"/>
        <v>8.00032365178578E-3</v>
      </c>
      <c r="CW45" s="49">
        <f t="shared" si="2"/>
        <v>-4.0254837353239675E-5</v>
      </c>
      <c r="CX45" s="49">
        <f t="shared" si="3"/>
        <v>2.7626183127740297E-6</v>
      </c>
      <c r="CY45" s="49">
        <f t="shared" si="4"/>
        <v>-8.3021760916256778E-5</v>
      </c>
      <c r="CZ45" s="49"/>
      <c r="DA45" s="34"/>
      <c r="DB45" s="34"/>
      <c r="DC45" s="25"/>
      <c r="DD45" s="25"/>
      <c r="DE45" s="25"/>
      <c r="DF45" s="25"/>
      <c r="DG45" s="25"/>
      <c r="DH45" s="25"/>
      <c r="DI45" s="25"/>
      <c r="DJ45" s="25"/>
      <c r="DK45" s="25"/>
    </row>
    <row r="46" spans="1:115" x14ac:dyDescent="0.25">
      <c r="A46" s="27" t="s">
        <v>45</v>
      </c>
      <c r="B46" s="25">
        <v>2.63217703499999</v>
      </c>
      <c r="C46" s="25">
        <v>11.607967070000001</v>
      </c>
      <c r="D46" s="25">
        <v>0.84558080599999996</v>
      </c>
      <c r="E46" s="25">
        <v>0.84558091800000001</v>
      </c>
      <c r="F46" s="25">
        <v>11.6080289529999</v>
      </c>
      <c r="G46" s="25">
        <v>11.6079607799999</v>
      </c>
      <c r="H46" s="25">
        <v>1.912888014</v>
      </c>
      <c r="I46" s="87">
        <v>1.3468826959999999E-2</v>
      </c>
      <c r="J46" s="25">
        <v>31.0348519504</v>
      </c>
      <c r="K46" s="25">
        <v>31.034920401000001</v>
      </c>
      <c r="L46" s="25">
        <v>225.56479999999999</v>
      </c>
      <c r="M46" s="25">
        <v>3.8250444475599998</v>
      </c>
      <c r="N46" s="25">
        <v>3.8251480098999999</v>
      </c>
      <c r="O46" s="25">
        <v>150.50423857999999</v>
      </c>
      <c r="P46" s="25">
        <v>150.50890554</v>
      </c>
      <c r="Q46" s="25">
        <v>16287.408615</v>
      </c>
      <c r="R46" s="25">
        <v>3358799.6587</v>
      </c>
      <c r="S46" s="25">
        <v>16293.932342</v>
      </c>
      <c r="T46" s="25">
        <v>14.48745744</v>
      </c>
      <c r="U46" s="25">
        <v>75.380619442799997</v>
      </c>
      <c r="V46" s="25">
        <v>25.081645290400001</v>
      </c>
      <c r="W46" s="25">
        <v>92.298102184999905</v>
      </c>
      <c r="X46" s="25">
        <v>15.5850934419999</v>
      </c>
      <c r="Y46" s="25">
        <v>19.068729334</v>
      </c>
      <c r="Z46" s="25">
        <v>92.298324234000006</v>
      </c>
      <c r="AA46" s="25">
        <v>282.04639600000002</v>
      </c>
      <c r="AB46" s="25">
        <v>469.4251347</v>
      </c>
      <c r="AC46" s="25">
        <v>8.1352275849999902</v>
      </c>
      <c r="AD46" s="25">
        <v>8.135224934</v>
      </c>
      <c r="AE46" s="25">
        <v>8.1351201030000002</v>
      </c>
      <c r="AF46" s="25">
        <v>31.732280744299999</v>
      </c>
      <c r="AG46" s="25">
        <v>11.120478289999999</v>
      </c>
      <c r="AH46" s="25">
        <v>10.436060169999999</v>
      </c>
      <c r="AI46" s="25">
        <v>29.377346087999999</v>
      </c>
      <c r="AJ46" s="25">
        <v>0.69926010800000005</v>
      </c>
      <c r="AK46" s="87">
        <v>4.9854259570000004</v>
      </c>
      <c r="AL46" s="25">
        <v>0.2562357696</v>
      </c>
      <c r="AM46" s="25">
        <v>3.305720242</v>
      </c>
      <c r="AN46" s="25">
        <v>0</v>
      </c>
      <c r="AO46" s="25">
        <v>42.372078399999999</v>
      </c>
      <c r="AP46" s="25">
        <v>1.3020271651999999</v>
      </c>
      <c r="AQ46" s="25">
        <v>1.3020319896999999</v>
      </c>
      <c r="AR46" s="25">
        <v>223.55884656999999</v>
      </c>
      <c r="AS46" s="25">
        <v>223.55678924</v>
      </c>
      <c r="AT46" s="25">
        <v>993.85295199999996</v>
      </c>
      <c r="AU46" s="25">
        <v>385.08610559999897</v>
      </c>
      <c r="AV46" s="25">
        <v>358.311194</v>
      </c>
      <c r="AW46" s="25">
        <v>793.07931469999903</v>
      </c>
      <c r="AX46" s="25">
        <v>1390.0033539999999</v>
      </c>
      <c r="AY46" s="25">
        <v>935.75256899999999</v>
      </c>
      <c r="AZ46" s="25">
        <v>39.306725075000003</v>
      </c>
      <c r="BA46" s="25">
        <v>7.8440659760000003E-2</v>
      </c>
      <c r="BB46" s="25">
        <v>536.06669127999999</v>
      </c>
      <c r="BC46" s="25">
        <v>0.51526048099999999</v>
      </c>
      <c r="BD46" s="25">
        <v>0.16819402519999899</v>
      </c>
      <c r="BE46" s="25">
        <v>32.395538520000002</v>
      </c>
      <c r="BF46" s="25">
        <v>3.5395717869999999</v>
      </c>
      <c r="BG46" s="25">
        <v>0.32833414999999999</v>
      </c>
      <c r="BH46" s="25">
        <v>2.0838976086000001E-2</v>
      </c>
      <c r="BI46" s="87">
        <v>370.42324635</v>
      </c>
      <c r="BJ46" s="25">
        <v>28.195547000000001</v>
      </c>
      <c r="BK46" s="25">
        <v>13.605416</v>
      </c>
      <c r="BL46" s="25">
        <v>90.086138699999907</v>
      </c>
      <c r="BM46" s="25">
        <v>280.33854822500001</v>
      </c>
      <c r="BN46" s="25">
        <v>3.1412757518599999</v>
      </c>
      <c r="BO46" s="25">
        <v>4.3978732E-2</v>
      </c>
      <c r="BP46" s="25">
        <v>14.333571146000001</v>
      </c>
      <c r="BQ46" s="25">
        <v>4.8809942799999999E-2</v>
      </c>
      <c r="BR46" s="25">
        <v>6.3087887729999998</v>
      </c>
      <c r="BS46" s="25">
        <v>0.33495440569999901</v>
      </c>
      <c r="BT46" s="25">
        <v>0.1403657623</v>
      </c>
      <c r="BU46" s="25">
        <v>22.112041872999999</v>
      </c>
      <c r="BV46" s="25">
        <v>0.49192038970000002</v>
      </c>
      <c r="BW46" s="25">
        <v>5.0453509649999999</v>
      </c>
      <c r="BX46" s="25">
        <v>2.53975667974</v>
      </c>
      <c r="BY46" s="25">
        <v>3.9380043300000001</v>
      </c>
      <c r="BZ46" s="25">
        <v>0.110380781778</v>
      </c>
      <c r="CA46" s="25">
        <v>27.121233</v>
      </c>
      <c r="CB46" s="25">
        <v>20.443255180999898</v>
      </c>
      <c r="CC46" s="25">
        <v>20.443311311999999</v>
      </c>
      <c r="CD46" s="87">
        <v>317.95243445999898</v>
      </c>
      <c r="CE46" s="25">
        <v>0.49238004117</v>
      </c>
      <c r="CF46" s="25">
        <v>4.8127897000000003E-3</v>
      </c>
      <c r="CG46" s="25">
        <v>90.703804000000005</v>
      </c>
      <c r="CH46" s="25">
        <v>1362.1301940999999</v>
      </c>
      <c r="CI46" s="25">
        <v>149.32585426</v>
      </c>
      <c r="CJ46" s="25">
        <v>120.59977364</v>
      </c>
      <c r="CK46" s="25">
        <v>25.306378717299999</v>
      </c>
      <c r="CL46" s="25">
        <v>0</v>
      </c>
      <c r="CM46" s="25">
        <v>13.9849207833</v>
      </c>
      <c r="CN46" s="25">
        <v>1187.0260028299999</v>
      </c>
      <c r="CO46" s="25">
        <v>173.20306919000001</v>
      </c>
      <c r="CP46" s="25">
        <v>72.635371616</v>
      </c>
      <c r="CQ46" s="25"/>
      <c r="CR46" s="25"/>
      <c r="CS46" s="25"/>
      <c r="CT46" s="25"/>
      <c r="CU46" s="25"/>
      <c r="CV46" s="34">
        <f t="shared" si="1"/>
        <v>8.0003247891443571E-3</v>
      </c>
      <c r="CW46" s="49">
        <f t="shared" si="2"/>
        <v>-4.0418528370633573E-5</v>
      </c>
      <c r="CX46" s="49">
        <f t="shared" si="3"/>
        <v>-3.8889972864415829E-6</v>
      </c>
      <c r="CY46" s="49">
        <f t="shared" si="4"/>
        <v>-1.328514841106326E-4</v>
      </c>
      <c r="CZ46" s="49"/>
      <c r="DA46" s="34"/>
      <c r="DB46" s="34"/>
      <c r="DC46" s="25"/>
      <c r="DD46" s="25"/>
      <c r="DE46" s="25"/>
      <c r="DF46" s="25"/>
      <c r="DG46" s="25"/>
      <c r="DH46" s="25"/>
      <c r="DI46" s="25"/>
      <c r="DJ46" s="25"/>
      <c r="DK46" s="25"/>
    </row>
    <row r="47" spans="1:115" x14ac:dyDescent="0.25">
      <c r="A47" s="27" t="s">
        <v>46</v>
      </c>
      <c r="B47" s="25">
        <v>26.92545952</v>
      </c>
      <c r="C47" s="25">
        <v>120.38309085</v>
      </c>
      <c r="D47" s="25">
        <v>8.65399790499999</v>
      </c>
      <c r="E47" s="25">
        <v>8.6539981800000003</v>
      </c>
      <c r="F47" s="25">
        <v>120.3830741</v>
      </c>
      <c r="G47" s="25">
        <v>120.382358299999</v>
      </c>
      <c r="H47" s="25">
        <v>21.262715759999999</v>
      </c>
      <c r="I47" s="87">
        <v>0.301451211</v>
      </c>
      <c r="J47" s="25">
        <v>287.55719190000002</v>
      </c>
      <c r="K47" s="25">
        <v>287.55685381000001</v>
      </c>
      <c r="L47" s="25">
        <v>2883.0808000000002</v>
      </c>
      <c r="M47" s="25">
        <v>39.518894424999999</v>
      </c>
      <c r="N47" s="25">
        <v>39.519959632999999</v>
      </c>
      <c r="O47" s="25">
        <v>1614.2162880000001</v>
      </c>
      <c r="P47" s="25">
        <v>1614.2667226999999</v>
      </c>
      <c r="Q47" s="25">
        <v>260325.04258000001</v>
      </c>
      <c r="R47" s="25">
        <v>43087211.865999997</v>
      </c>
      <c r="S47" s="25">
        <v>260429.19630000001</v>
      </c>
      <c r="T47" s="25">
        <v>309.32413100000002</v>
      </c>
      <c r="U47" s="25">
        <v>777.97208101199999</v>
      </c>
      <c r="V47" s="25">
        <v>246.302101007</v>
      </c>
      <c r="W47" s="25">
        <v>1494.9537190999999</v>
      </c>
      <c r="X47" s="25">
        <v>148.7371167</v>
      </c>
      <c r="Y47" s="25">
        <v>250.49923704</v>
      </c>
      <c r="Z47" s="25">
        <v>1494.9516304399999</v>
      </c>
      <c r="AA47" s="25">
        <v>4785.2166999999999</v>
      </c>
      <c r="AB47" s="25">
        <v>4552.7196270000004</v>
      </c>
      <c r="AC47" s="25">
        <v>85.855915100000004</v>
      </c>
      <c r="AD47" s="25">
        <v>85.85589736</v>
      </c>
      <c r="AE47" s="25">
        <v>85.854709929999999</v>
      </c>
      <c r="AF47" s="25">
        <v>421.70092153799999</v>
      </c>
      <c r="AG47" s="25">
        <v>165.44859399999899</v>
      </c>
      <c r="AH47" s="25">
        <v>160.215676</v>
      </c>
      <c r="AI47" s="25">
        <v>405.68658513999998</v>
      </c>
      <c r="AJ47" s="25">
        <v>8.345304359</v>
      </c>
      <c r="AK47" s="87">
        <v>53.170351940000003</v>
      </c>
      <c r="AL47" s="25">
        <v>4.7304126599999998</v>
      </c>
      <c r="AM47" s="25">
        <v>35.822114550000002</v>
      </c>
      <c r="AN47" s="25">
        <v>0</v>
      </c>
      <c r="AO47" s="25">
        <v>549.47710199999995</v>
      </c>
      <c r="AP47" s="25">
        <v>13.075465619999999</v>
      </c>
      <c r="AQ47" s="25">
        <v>13.075497410000001</v>
      </c>
      <c r="AR47" s="25">
        <v>2766.75779469999</v>
      </c>
      <c r="AS47" s="25">
        <v>2766.7321029999998</v>
      </c>
      <c r="AT47" s="25">
        <v>14436.230659999999</v>
      </c>
      <c r="AU47" s="25">
        <v>6079.3885099999998</v>
      </c>
      <c r="AV47" s="25">
        <v>5866.0971599999903</v>
      </c>
      <c r="AW47" s="25">
        <v>10325.855727</v>
      </c>
      <c r="AX47" s="25">
        <v>20680.23072</v>
      </c>
      <c r="AY47" s="25">
        <v>14000.66891</v>
      </c>
      <c r="AZ47" s="25">
        <v>412.1330762</v>
      </c>
      <c r="BA47" s="25">
        <v>1.0010528227</v>
      </c>
      <c r="BB47" s="25">
        <v>7527.6839853000001</v>
      </c>
      <c r="BC47" s="25">
        <v>6.5067980539999999</v>
      </c>
      <c r="BD47" s="25">
        <v>2.151116247</v>
      </c>
      <c r="BE47" s="25">
        <v>422.11304539999998</v>
      </c>
      <c r="BF47" s="25">
        <v>45.020210649999903</v>
      </c>
      <c r="BG47" s="25">
        <v>4.1445483999999997</v>
      </c>
      <c r="BH47" s="25">
        <v>0.27168892649999998</v>
      </c>
      <c r="BI47" s="87">
        <v>4687.6271801999901</v>
      </c>
      <c r="BJ47" s="25">
        <v>360.38436999999999</v>
      </c>
      <c r="BK47" s="25">
        <v>166.95775</v>
      </c>
      <c r="BL47" s="25">
        <v>1146.3410663</v>
      </c>
      <c r="BM47" s="25">
        <v>3541.2852414600002</v>
      </c>
      <c r="BN47" s="25">
        <v>40.145107052999997</v>
      </c>
      <c r="BO47" s="25">
        <v>0.54845889999999997</v>
      </c>
      <c r="BP47" s="25">
        <v>182.14567066999999</v>
      </c>
      <c r="BQ47" s="25">
        <v>0.72634640900000003</v>
      </c>
      <c r="BR47" s="25">
        <v>77.08118546</v>
      </c>
      <c r="BS47" s="25">
        <v>4.0154046769999896</v>
      </c>
      <c r="BT47" s="25">
        <v>1.76899063</v>
      </c>
      <c r="BU47" s="25">
        <v>268.12432189999998</v>
      </c>
      <c r="BV47" s="25">
        <v>5.4689023900000002</v>
      </c>
      <c r="BW47" s="25">
        <v>68.829297400000002</v>
      </c>
      <c r="BX47" s="25">
        <v>32.542104131999899</v>
      </c>
      <c r="BY47" s="25">
        <v>56.766004600000002</v>
      </c>
      <c r="BZ47" s="25">
        <v>1.41053015434999</v>
      </c>
      <c r="CA47" s="25">
        <v>678.59173999999996</v>
      </c>
      <c r="CB47" s="25">
        <v>255.89334934999999</v>
      </c>
      <c r="CC47" s="25">
        <v>255.89291123999999</v>
      </c>
      <c r="CD47" s="87">
        <v>4478.7096048000003</v>
      </c>
      <c r="CE47" s="25">
        <v>4.7096079932999997</v>
      </c>
      <c r="CF47" s="25">
        <v>0.1077181224</v>
      </c>
      <c r="CG47" s="25">
        <v>1113.0494000000001</v>
      </c>
      <c r="CH47" s="25">
        <v>17748.598194999999</v>
      </c>
      <c r="CI47" s="25">
        <v>2105.4933557499999</v>
      </c>
      <c r="CJ47" s="25">
        <v>1752.073261</v>
      </c>
      <c r="CK47" s="25">
        <v>383.58285178599999</v>
      </c>
      <c r="CL47" s="25">
        <v>0</v>
      </c>
      <c r="CM47" s="25">
        <v>227.403857915</v>
      </c>
      <c r="CN47" s="25">
        <v>15890.682070999999</v>
      </c>
      <c r="CO47" s="25">
        <v>2189.0283447000002</v>
      </c>
      <c r="CP47" s="25">
        <v>957.22072009999999</v>
      </c>
      <c r="CQ47" s="25"/>
      <c r="CR47" s="25"/>
      <c r="CS47" s="25"/>
      <c r="CT47" s="25"/>
      <c r="CU47" s="25"/>
      <c r="CV47" s="34">
        <f t="shared" si="1"/>
        <v>8.0003263135740785E-3</v>
      </c>
      <c r="CW47" s="49">
        <f t="shared" si="2"/>
        <v>-4.0475563901114423E-5</v>
      </c>
      <c r="CX47" s="49">
        <f t="shared" si="3"/>
        <v>1.8611548154833905E-7</v>
      </c>
      <c r="CY47" s="49">
        <f t="shared" si="4"/>
        <v>-1.234526003735835E-4</v>
      </c>
      <c r="CZ47" s="49"/>
      <c r="DA47" s="34"/>
      <c r="DB47" s="34"/>
      <c r="DC47" s="25"/>
      <c r="DD47" s="25"/>
      <c r="DE47" s="25"/>
      <c r="DF47" s="25"/>
      <c r="DG47" s="25"/>
      <c r="DH47" s="25"/>
      <c r="DI47" s="25"/>
      <c r="DJ47" s="25"/>
      <c r="DK47" s="25"/>
    </row>
    <row r="48" spans="1:115" x14ac:dyDescent="0.25">
      <c r="A48" s="27" t="s">
        <v>47</v>
      </c>
      <c r="B48" s="25">
        <v>31.622045419999999</v>
      </c>
      <c r="C48" s="25">
        <v>138.16958690000001</v>
      </c>
      <c r="D48" s="25">
        <v>10.44135473</v>
      </c>
      <c r="E48" s="25">
        <v>10.441345180000001</v>
      </c>
      <c r="F48" s="25">
        <v>138.16928730000001</v>
      </c>
      <c r="G48" s="25">
        <v>138.16849135000001</v>
      </c>
      <c r="H48" s="25">
        <v>25.044282079999999</v>
      </c>
      <c r="I48" s="87">
        <v>0.32901860999999999</v>
      </c>
      <c r="J48" s="25">
        <v>333.09948643000001</v>
      </c>
      <c r="K48" s="25">
        <v>333.10122994</v>
      </c>
      <c r="L48" s="25">
        <v>2661.6381999999999</v>
      </c>
      <c r="M48" s="25">
        <v>41.42977896</v>
      </c>
      <c r="N48" s="25">
        <v>41.430472492999897</v>
      </c>
      <c r="O48" s="25">
        <v>1746.7997774999999</v>
      </c>
      <c r="P48" s="25">
        <v>1746.854429</v>
      </c>
      <c r="Q48" s="25">
        <v>204119.42763999899</v>
      </c>
      <c r="R48" s="25">
        <v>33901091.137999997</v>
      </c>
      <c r="S48" s="25">
        <v>204201.05514000001</v>
      </c>
      <c r="T48" s="25">
        <v>266.0274776</v>
      </c>
      <c r="U48" s="25">
        <v>864.86234264500001</v>
      </c>
      <c r="V48" s="25">
        <v>292.88156635199999</v>
      </c>
      <c r="W48" s="25">
        <v>1637.2368175399999</v>
      </c>
      <c r="X48" s="25">
        <v>164.11333830000001</v>
      </c>
      <c r="Y48" s="25">
        <v>282.81375061999898</v>
      </c>
      <c r="Z48" s="25">
        <v>1637.2360056999901</v>
      </c>
      <c r="AA48" s="25">
        <v>5680.5694000000003</v>
      </c>
      <c r="AB48" s="25">
        <v>5145.8449170000004</v>
      </c>
      <c r="AC48" s="25">
        <v>100.17754119999999</v>
      </c>
      <c r="AD48" s="25">
        <v>100.17747679999999</v>
      </c>
      <c r="AE48" s="25">
        <v>100.17610375999899</v>
      </c>
      <c r="AF48" s="25">
        <v>462.03606959899901</v>
      </c>
      <c r="AG48" s="25">
        <v>173.4295396</v>
      </c>
      <c r="AH48" s="25">
        <v>162.91487599999999</v>
      </c>
      <c r="AI48" s="25">
        <v>443.44045720000003</v>
      </c>
      <c r="AJ48" s="25">
        <v>8.6858688300000004</v>
      </c>
      <c r="AK48" s="87">
        <v>60.614722610000001</v>
      </c>
      <c r="AL48" s="25">
        <v>5.2510395399999998</v>
      </c>
      <c r="AM48" s="25">
        <v>37.991004009999997</v>
      </c>
      <c r="AN48" s="25">
        <v>0</v>
      </c>
      <c r="AO48" s="25">
        <v>521.08562600000005</v>
      </c>
      <c r="AP48" s="25">
        <v>14.903961055</v>
      </c>
      <c r="AQ48" s="25">
        <v>14.904005273999999</v>
      </c>
      <c r="AR48" s="25">
        <v>2068.8705993999902</v>
      </c>
      <c r="AS48" s="25">
        <v>2068.8559753</v>
      </c>
      <c r="AT48" s="25">
        <v>15186.3444</v>
      </c>
      <c r="AU48" s="25">
        <v>6318.9095900000002</v>
      </c>
      <c r="AV48" s="25">
        <v>5904.5988299999999</v>
      </c>
      <c r="AW48" s="25">
        <v>11573.265316999999</v>
      </c>
      <c r="AX48" s="25">
        <v>21677.825899999902</v>
      </c>
      <c r="AY48" s="25">
        <v>14296.86205</v>
      </c>
      <c r="AZ48" s="25">
        <v>466.69850489999999</v>
      </c>
      <c r="BA48" s="25">
        <v>0.87879842429999999</v>
      </c>
      <c r="BB48" s="25">
        <v>8432.9011520000004</v>
      </c>
      <c r="BC48" s="25">
        <v>5.8758798350000001</v>
      </c>
      <c r="BD48" s="25">
        <v>1.8053315699999899</v>
      </c>
      <c r="BE48" s="25">
        <v>363.99483040000001</v>
      </c>
      <c r="BF48" s="25">
        <v>41.276797647999999</v>
      </c>
      <c r="BG48" s="25">
        <v>3.6482999999999999</v>
      </c>
      <c r="BH48" s="25">
        <v>0.235978416</v>
      </c>
      <c r="BI48" s="87">
        <v>4144.4051917999996</v>
      </c>
      <c r="BJ48" s="25">
        <v>332.70618000000002</v>
      </c>
      <c r="BK48" s="25">
        <v>130.42913999999999</v>
      </c>
      <c r="BL48" s="25">
        <v>1012.6956416</v>
      </c>
      <c r="BM48" s="25">
        <v>3131.7070134599999</v>
      </c>
      <c r="BN48" s="25">
        <v>37.042142499000001</v>
      </c>
      <c r="BO48" s="25">
        <v>0.47287731999999999</v>
      </c>
      <c r="BP48" s="25">
        <v>166.39139030999999</v>
      </c>
      <c r="BQ48" s="25">
        <v>0.68973874800000001</v>
      </c>
      <c r="BR48" s="25">
        <v>66.308774630000002</v>
      </c>
      <c r="BS48" s="25">
        <v>3.4221029679999999</v>
      </c>
      <c r="BT48" s="25">
        <v>1.602914935</v>
      </c>
      <c r="BU48" s="25">
        <v>234.44654079999901</v>
      </c>
      <c r="BV48" s="25">
        <v>6.7006773700000002</v>
      </c>
      <c r="BW48" s="25">
        <v>84.416963499999994</v>
      </c>
      <c r="BX48" s="25">
        <v>30.000948845499899</v>
      </c>
      <c r="BY48" s="25">
        <v>53.409477000000003</v>
      </c>
      <c r="BZ48" s="25">
        <v>1.29079100987</v>
      </c>
      <c r="CA48" s="25">
        <v>480.82098000000002</v>
      </c>
      <c r="CB48" s="25">
        <v>196.10294471</v>
      </c>
      <c r="CC48" s="25">
        <v>196.10401013000001</v>
      </c>
      <c r="CD48" s="87">
        <v>5025.8960428</v>
      </c>
      <c r="CE48" s="25">
        <v>5.1929185640000002</v>
      </c>
      <c r="CF48" s="25">
        <v>0.1175681053</v>
      </c>
      <c r="CG48" s="25">
        <v>869.53710000000001</v>
      </c>
      <c r="CH48" s="25">
        <v>19822.142680000001</v>
      </c>
      <c r="CI48" s="25">
        <v>2356.37224517</v>
      </c>
      <c r="CJ48" s="25">
        <v>1965.7554415</v>
      </c>
      <c r="CK48" s="25">
        <v>431.32138610999999</v>
      </c>
      <c r="CL48" s="25">
        <v>0</v>
      </c>
      <c r="CM48" s="25">
        <v>233.80101446999899</v>
      </c>
      <c r="CN48" s="25">
        <v>17788.879892999899</v>
      </c>
      <c r="CO48" s="25">
        <v>2478.3871316999998</v>
      </c>
      <c r="CP48" s="25">
        <v>1085.1486574999999</v>
      </c>
      <c r="CQ48" s="25"/>
      <c r="CR48" s="25"/>
      <c r="CS48" s="25"/>
      <c r="CT48" s="25"/>
      <c r="CU48" s="25"/>
      <c r="CV48" s="34">
        <f t="shared" si="1"/>
        <v>8.0003197922168378E-3</v>
      </c>
      <c r="CW48" s="49">
        <f t="shared" si="2"/>
        <v>-3.9562528274579312E-5</v>
      </c>
      <c r="CX48" s="49">
        <f t="shared" si="3"/>
        <v>6.1208783456621469E-7</v>
      </c>
      <c r="CY48" s="49">
        <f t="shared" si="4"/>
        <v>-9.6745512317944235E-5</v>
      </c>
      <c r="CZ48" s="49"/>
      <c r="DA48" s="34"/>
      <c r="DB48" s="34"/>
      <c r="DC48" s="25"/>
      <c r="DD48" s="25"/>
      <c r="DE48" s="25"/>
      <c r="DF48" s="25"/>
      <c r="DG48" s="25"/>
      <c r="DH48" s="25"/>
      <c r="DI48" s="25"/>
      <c r="DJ48" s="25"/>
      <c r="DK48" s="25"/>
    </row>
    <row r="49" spans="1:115" x14ac:dyDescent="0.25">
      <c r="A49" s="27" t="s">
        <v>48</v>
      </c>
      <c r="B49" s="25">
        <v>6.3448538689999996</v>
      </c>
      <c r="C49" s="25">
        <v>32.176741870000001</v>
      </c>
      <c r="D49" s="25">
        <v>2.3117517400000001</v>
      </c>
      <c r="E49" s="25">
        <v>2.311756994</v>
      </c>
      <c r="F49" s="25">
        <v>32.176729829999999</v>
      </c>
      <c r="G49" s="25">
        <v>32.176542409999897</v>
      </c>
      <c r="H49" s="25">
        <v>5.7661494399999897</v>
      </c>
      <c r="I49" s="87">
        <v>8.5190157000000002E-2</v>
      </c>
      <c r="J49" s="25">
        <v>70.454090554000004</v>
      </c>
      <c r="K49" s="25">
        <v>70.454054715500007</v>
      </c>
      <c r="L49" s="25">
        <v>657.97799999999995</v>
      </c>
      <c r="M49" s="25">
        <v>8.2450602343000003</v>
      </c>
      <c r="N49" s="25">
        <v>8.2452773145999991</v>
      </c>
      <c r="O49" s="25">
        <v>1018.3881027</v>
      </c>
      <c r="P49" s="25">
        <v>1018.420213</v>
      </c>
      <c r="Q49" s="25">
        <v>60257.800289999999</v>
      </c>
      <c r="R49" s="25">
        <v>9499824.4329999909</v>
      </c>
      <c r="S49" s="25">
        <v>60281.923623999901</v>
      </c>
      <c r="T49" s="25">
        <v>57.240791399999999</v>
      </c>
      <c r="U49" s="25">
        <v>190.138145705</v>
      </c>
      <c r="V49" s="25">
        <v>76.175509470999998</v>
      </c>
      <c r="W49" s="25">
        <v>335.43447153</v>
      </c>
      <c r="X49" s="25">
        <v>39.117486679999999</v>
      </c>
      <c r="Y49" s="25">
        <v>59.5872271</v>
      </c>
      <c r="Z49" s="25">
        <v>335.43400095999999</v>
      </c>
      <c r="AA49" s="25">
        <v>1039.56259</v>
      </c>
      <c r="AB49" s="25">
        <v>1153.807714</v>
      </c>
      <c r="AC49" s="25">
        <v>27.048053599999999</v>
      </c>
      <c r="AD49" s="25">
        <v>27.048045779999999</v>
      </c>
      <c r="AE49" s="25">
        <v>27.04766858</v>
      </c>
      <c r="AF49" s="25">
        <v>98.283293155999999</v>
      </c>
      <c r="AG49" s="25">
        <v>42.827570469999998</v>
      </c>
      <c r="AH49" s="25">
        <v>41.288197230000002</v>
      </c>
      <c r="AI49" s="25">
        <v>97.869574610000001</v>
      </c>
      <c r="AJ49" s="25">
        <v>1.9160566025999901</v>
      </c>
      <c r="AK49" s="87">
        <v>13.638302695</v>
      </c>
      <c r="AL49" s="25">
        <v>1.32593034</v>
      </c>
      <c r="AM49" s="25">
        <v>8.1479875629999992</v>
      </c>
      <c r="AN49" s="25">
        <v>0</v>
      </c>
      <c r="AO49" s="25">
        <v>119.289819999999</v>
      </c>
      <c r="AP49" s="25">
        <v>3.3905593839999999</v>
      </c>
      <c r="AQ49" s="25">
        <v>3.390555719</v>
      </c>
      <c r="AR49" s="25">
        <v>587.08046920000004</v>
      </c>
      <c r="AS49" s="25">
        <v>587.07376490000001</v>
      </c>
      <c r="AT49" s="25">
        <v>3746.1995630000001</v>
      </c>
      <c r="AU49" s="25">
        <v>1564.4189429999999</v>
      </c>
      <c r="AV49" s="25">
        <v>1503.5141469999901</v>
      </c>
      <c r="AW49" s="25">
        <v>2498.9672839999998</v>
      </c>
      <c r="AX49" s="25">
        <v>5353.2278550000001</v>
      </c>
      <c r="AY49" s="25">
        <v>3616.2258099999999</v>
      </c>
      <c r="AZ49" s="25">
        <v>103.57132063</v>
      </c>
      <c r="BA49" s="25">
        <v>0.248177906599999</v>
      </c>
      <c r="BB49" s="25">
        <v>1786.1086065</v>
      </c>
      <c r="BC49" s="25">
        <v>1.6003915292999999</v>
      </c>
      <c r="BD49" s="25">
        <v>0.48657141369999901</v>
      </c>
      <c r="BE49" s="25">
        <v>103.12810049999899</v>
      </c>
      <c r="BF49" s="25">
        <v>10.3593945787</v>
      </c>
      <c r="BG49" s="25">
        <v>0.92014289999999999</v>
      </c>
      <c r="BH49" s="25">
        <v>6.6848710559999996E-2</v>
      </c>
      <c r="BI49" s="87">
        <v>1065.2789917999901</v>
      </c>
      <c r="BJ49" s="25">
        <v>82.247259999999997</v>
      </c>
      <c r="BK49" s="25">
        <v>34.675182</v>
      </c>
      <c r="BL49" s="25">
        <v>274.65654999999998</v>
      </c>
      <c r="BM49" s="25">
        <v>790.62262712599897</v>
      </c>
      <c r="BN49" s="25">
        <v>9.1693659276999995</v>
      </c>
      <c r="BO49" s="25">
        <v>0.121144496</v>
      </c>
      <c r="BP49" s="25">
        <v>41.832505445000002</v>
      </c>
      <c r="BQ49" s="25">
        <v>0.1787537994</v>
      </c>
      <c r="BR49" s="25">
        <v>18.149536829999999</v>
      </c>
      <c r="BS49" s="25">
        <v>1.0806181669999999</v>
      </c>
      <c r="BT49" s="25">
        <v>0.44490491100000001</v>
      </c>
      <c r="BU49" s="25">
        <v>65.597831759999906</v>
      </c>
      <c r="BV49" s="25">
        <v>1.40155839399999</v>
      </c>
      <c r="BW49" s="25">
        <v>19.64116409</v>
      </c>
      <c r="BX49" s="25">
        <v>7.4657077760999897</v>
      </c>
      <c r="BY49" s="25">
        <v>13.512483489999999</v>
      </c>
      <c r="BZ49" s="25">
        <v>0.32318985627999902</v>
      </c>
      <c r="CA49" s="25">
        <v>248.35758999999999</v>
      </c>
      <c r="CB49" s="25">
        <v>55.642800430000001</v>
      </c>
      <c r="CC49" s="25">
        <v>55.642781429999999</v>
      </c>
      <c r="CD49" s="87">
        <v>1070.7347761399999</v>
      </c>
      <c r="CE49" s="25">
        <v>1.1759461121999999</v>
      </c>
      <c r="CF49" s="25">
        <v>3.04412716E-2</v>
      </c>
      <c r="CG49" s="25">
        <v>231.16909999999999</v>
      </c>
      <c r="CH49" s="25">
        <v>4881.6350295000002</v>
      </c>
      <c r="CI49" s="25">
        <v>496.00220525999998</v>
      </c>
      <c r="CJ49" s="25">
        <v>411.27131635000001</v>
      </c>
      <c r="CK49" s="25">
        <v>89.729010755999994</v>
      </c>
      <c r="CL49" s="25">
        <v>0</v>
      </c>
      <c r="CM49" s="25">
        <v>56.583118607999999</v>
      </c>
      <c r="CN49" s="25">
        <v>3796.13411029999</v>
      </c>
      <c r="CO49" s="25">
        <v>521.83351015000005</v>
      </c>
      <c r="CP49" s="25">
        <v>227.07424517000001</v>
      </c>
      <c r="CQ49" s="25"/>
      <c r="CR49" s="25"/>
      <c r="CS49" s="25"/>
      <c r="CT49" s="25"/>
      <c r="CU49" s="25"/>
      <c r="CV49" s="34">
        <f t="shared" si="1"/>
        <v>8.0003264628458453E-3</v>
      </c>
      <c r="CW49" s="49">
        <f t="shared" si="2"/>
        <v>-4.0764465087370998E-5</v>
      </c>
      <c r="CX49" s="49">
        <f t="shared" si="3"/>
        <v>-1.739694579962774E-7</v>
      </c>
      <c r="CY49" s="49">
        <f t="shared" si="4"/>
        <v>-1.0602331289357387E-4</v>
      </c>
      <c r="CZ49" s="49"/>
      <c r="DA49" s="34"/>
      <c r="DB49" s="34"/>
      <c r="DC49" s="25"/>
      <c r="DD49" s="25"/>
      <c r="DE49" s="25"/>
      <c r="DF49" s="25"/>
      <c r="DG49" s="25"/>
      <c r="DH49" s="25"/>
      <c r="DI49" s="25"/>
      <c r="DJ49" s="25"/>
      <c r="DK49" s="25"/>
    </row>
    <row r="50" spans="1:115" x14ac:dyDescent="0.25">
      <c r="A50" s="27" t="s">
        <v>49</v>
      </c>
      <c r="B50" s="25">
        <v>25.475222850000002</v>
      </c>
      <c r="C50" s="25">
        <v>116.718819</v>
      </c>
      <c r="D50" s="25">
        <v>7.9968154899999897</v>
      </c>
      <c r="E50" s="25">
        <v>7.9968273700000001</v>
      </c>
      <c r="F50" s="25">
        <v>116.718902</v>
      </c>
      <c r="G50" s="25">
        <v>116.71819575000001</v>
      </c>
      <c r="H50" s="25">
        <v>20.236664829999999</v>
      </c>
      <c r="I50" s="87">
        <v>0.26240718000000002</v>
      </c>
      <c r="J50" s="25">
        <v>258.46247953</v>
      </c>
      <c r="K50" s="25">
        <v>258.46245576699999</v>
      </c>
      <c r="L50" s="25">
        <v>1640.1602</v>
      </c>
      <c r="M50" s="25">
        <v>28.919815587999999</v>
      </c>
      <c r="N50" s="25">
        <v>28.920572314000001</v>
      </c>
      <c r="O50" s="25">
        <v>1395.116117</v>
      </c>
      <c r="P50" s="25">
        <v>1395.15928619999</v>
      </c>
      <c r="Q50" s="25">
        <v>165683.42359999899</v>
      </c>
      <c r="R50" s="25">
        <v>31218924.419999901</v>
      </c>
      <c r="S50" s="25">
        <v>165749.72529999999</v>
      </c>
      <c r="T50" s="25">
        <v>142.76389370000001</v>
      </c>
      <c r="U50" s="25">
        <v>692.44471824099901</v>
      </c>
      <c r="V50" s="25">
        <v>239.367927111</v>
      </c>
      <c r="W50" s="25">
        <v>928.01062292999995</v>
      </c>
      <c r="X50" s="25">
        <v>135.50658749999999</v>
      </c>
      <c r="Y50" s="25">
        <v>178.52133494</v>
      </c>
      <c r="Z50" s="25">
        <v>928.00960182999995</v>
      </c>
      <c r="AA50" s="25">
        <v>2658.0260600000001</v>
      </c>
      <c r="AB50" s="25">
        <v>4192.2082010000004</v>
      </c>
      <c r="AC50" s="25">
        <v>77.906596199999996</v>
      </c>
      <c r="AD50" s="25">
        <v>77.906577599999906</v>
      </c>
      <c r="AE50" s="25">
        <v>77.905506099999997</v>
      </c>
      <c r="AF50" s="25">
        <v>289.25429249199999</v>
      </c>
      <c r="AG50" s="25">
        <v>166.79695770000001</v>
      </c>
      <c r="AH50" s="25">
        <v>157.75919909999999</v>
      </c>
      <c r="AI50" s="25">
        <v>290.60924032999998</v>
      </c>
      <c r="AJ50" s="25">
        <v>6.4850085770000003</v>
      </c>
      <c r="AK50" s="87">
        <v>54.220076759999998</v>
      </c>
      <c r="AL50" s="25">
        <v>4.2357408400000001</v>
      </c>
      <c r="AM50" s="25">
        <v>28.88382253</v>
      </c>
      <c r="AN50" s="25">
        <v>0</v>
      </c>
      <c r="AO50" s="25">
        <v>353.52066400000001</v>
      </c>
      <c r="AP50" s="25">
        <v>11.50994706</v>
      </c>
      <c r="AQ50" s="25">
        <v>11.50994062</v>
      </c>
      <c r="AR50" s="25">
        <v>1875.3503760000001</v>
      </c>
      <c r="AS50" s="25">
        <v>1875.3339289999999</v>
      </c>
      <c r="AT50" s="25">
        <v>13999.709559999999</v>
      </c>
      <c r="AU50" s="25">
        <v>6683.1130299999904</v>
      </c>
      <c r="AV50" s="25">
        <v>6303.2124199999998</v>
      </c>
      <c r="AW50" s="25">
        <v>7677.7502609999901</v>
      </c>
      <c r="AX50" s="25">
        <v>20848.774079999999</v>
      </c>
      <c r="AY50" s="25">
        <v>13258.895259999999</v>
      </c>
      <c r="AZ50" s="25">
        <v>374.77689359999999</v>
      </c>
      <c r="BA50" s="25">
        <v>0.65069637739999997</v>
      </c>
      <c r="BB50" s="25">
        <v>5195.0496279999998</v>
      </c>
      <c r="BC50" s="25">
        <v>4.265805587</v>
      </c>
      <c r="BD50" s="25">
        <v>1.43433387399999</v>
      </c>
      <c r="BE50" s="25">
        <v>351.29771849999997</v>
      </c>
      <c r="BF50" s="25">
        <v>26.228659254</v>
      </c>
      <c r="BG50" s="25">
        <v>2.4998257000000002</v>
      </c>
      <c r="BH50" s="25">
        <v>0.18961063359999999</v>
      </c>
      <c r="BI50" s="87">
        <v>2988.9249783999999</v>
      </c>
      <c r="BJ50" s="25">
        <v>205.02126000000001</v>
      </c>
      <c r="BK50" s="25">
        <v>113.90261</v>
      </c>
      <c r="BL50" s="25">
        <v>847.23172199999999</v>
      </c>
      <c r="BM50" s="25">
        <v>2141.68870315</v>
      </c>
      <c r="BN50" s="25">
        <v>22.910072999699999</v>
      </c>
      <c r="BO50" s="25">
        <v>0.32443503000000001</v>
      </c>
      <c r="BP50" s="25">
        <v>106.803205375</v>
      </c>
      <c r="BQ50" s="25">
        <v>0.71526064600000006</v>
      </c>
      <c r="BR50" s="25">
        <v>54.945080299999901</v>
      </c>
      <c r="BS50" s="25">
        <v>2.8547794949999998</v>
      </c>
      <c r="BT50" s="25">
        <v>1.2568107509999999</v>
      </c>
      <c r="BU50" s="25">
        <v>199.083078</v>
      </c>
      <c r="BV50" s="25">
        <v>5.4107011299999996</v>
      </c>
      <c r="BW50" s="25">
        <v>56.229195900000001</v>
      </c>
      <c r="BX50" s="25">
        <v>18.635690546499902</v>
      </c>
      <c r="BY50" s="25">
        <v>52.4073438</v>
      </c>
      <c r="BZ50" s="25">
        <v>0.81857404514999998</v>
      </c>
      <c r="CA50" s="25">
        <v>684.75463999999999</v>
      </c>
      <c r="CB50" s="25">
        <v>172.825068119999</v>
      </c>
      <c r="CC50" s="25">
        <v>172.825245109999</v>
      </c>
      <c r="CD50" s="87">
        <v>3032.7030869999999</v>
      </c>
      <c r="CE50" s="25">
        <v>4.0975272579999897</v>
      </c>
      <c r="CF50" s="25">
        <v>9.3766456599999895E-2</v>
      </c>
      <c r="CG50" s="25">
        <v>759.35406</v>
      </c>
      <c r="CH50" s="25">
        <v>13051.385082000001</v>
      </c>
      <c r="CI50" s="25">
        <v>1422.50275033</v>
      </c>
      <c r="CJ50" s="25">
        <v>1148.4799567800001</v>
      </c>
      <c r="CK50" s="25">
        <v>245.10362974399999</v>
      </c>
      <c r="CL50" s="25">
        <v>0</v>
      </c>
      <c r="CM50" s="25">
        <v>184.74343074000001</v>
      </c>
      <c r="CN50" s="25">
        <v>11429.004643</v>
      </c>
      <c r="CO50" s="25">
        <v>1626.6214379999999</v>
      </c>
      <c r="CP50" s="25">
        <v>695.3061093</v>
      </c>
      <c r="CQ50" s="25"/>
      <c r="CR50" s="25"/>
      <c r="CS50" s="25"/>
      <c r="CT50" s="25"/>
      <c r="CU50" s="25"/>
      <c r="CV50" s="34">
        <f t="shared" si="1"/>
        <v>8.0003244823879834E-3</v>
      </c>
      <c r="CW50" s="49">
        <f t="shared" si="2"/>
        <v>-4.0552393955955661E-5</v>
      </c>
      <c r="CX50" s="49">
        <f t="shared" si="3"/>
        <v>1.523373799191778E-6</v>
      </c>
      <c r="CY50" s="49">
        <f t="shared" si="4"/>
        <v>-1.0535360283617195E-4</v>
      </c>
      <c r="CZ50" s="49"/>
      <c r="DA50" s="34"/>
      <c r="DB50" s="34"/>
      <c r="DC50" s="25"/>
      <c r="DD50" s="25"/>
      <c r="DE50" s="25"/>
      <c r="DF50" s="25"/>
      <c r="DG50" s="25"/>
      <c r="DH50" s="25"/>
      <c r="DI50" s="25"/>
      <c r="DJ50" s="25"/>
      <c r="DK50" s="25"/>
    </row>
    <row r="51" spans="1:115" x14ac:dyDescent="0.25">
      <c r="A51" s="27" t="s">
        <v>50</v>
      </c>
      <c r="B51" s="25">
        <v>4.722322267</v>
      </c>
      <c r="C51" s="25">
        <v>26.283109709999898</v>
      </c>
      <c r="D51" s="25">
        <v>2.5406385600000001</v>
      </c>
      <c r="E51" s="25">
        <v>2.5406424300000001</v>
      </c>
      <c r="F51" s="25">
        <v>26.283197829999999</v>
      </c>
      <c r="G51" s="25">
        <v>26.28303777</v>
      </c>
      <c r="H51" s="25">
        <v>7.8442474899999999</v>
      </c>
      <c r="I51" s="87">
        <v>0.20129073750000001</v>
      </c>
      <c r="J51" s="25">
        <v>41.700376997999903</v>
      </c>
      <c r="K51" s="25">
        <v>41.70035043</v>
      </c>
      <c r="L51" s="25">
        <v>305.0446</v>
      </c>
      <c r="M51" s="25">
        <v>5.1933636119999997</v>
      </c>
      <c r="N51" s="25">
        <v>5.193489435</v>
      </c>
      <c r="O51" s="25">
        <v>217.5245128</v>
      </c>
      <c r="P51" s="25">
        <v>217.5313544</v>
      </c>
      <c r="Q51" s="25">
        <v>32444.350439999998</v>
      </c>
      <c r="R51" s="25">
        <v>6783205.6370000001</v>
      </c>
      <c r="S51" s="25">
        <v>32457.3406599999</v>
      </c>
      <c r="T51" s="25">
        <v>19.1618216</v>
      </c>
      <c r="U51" s="25">
        <v>152.10020775690001</v>
      </c>
      <c r="V51" s="25">
        <v>46.960791782599998</v>
      </c>
      <c r="W51" s="25">
        <v>170.52188344999999</v>
      </c>
      <c r="X51" s="25">
        <v>33.874406999999998</v>
      </c>
      <c r="Y51" s="25">
        <v>33.823854130000001</v>
      </c>
      <c r="Z51" s="25">
        <v>170.52200320399999</v>
      </c>
      <c r="AA51" s="25">
        <v>558.42459999999903</v>
      </c>
      <c r="AB51" s="25">
        <v>851.620904</v>
      </c>
      <c r="AC51" s="25">
        <v>25.7078323</v>
      </c>
      <c r="AD51" s="25">
        <v>25.707812860000001</v>
      </c>
      <c r="AE51" s="25">
        <v>25.707460999999999</v>
      </c>
      <c r="AF51" s="25">
        <v>50.848835808999901</v>
      </c>
      <c r="AG51" s="25">
        <v>55.5447579</v>
      </c>
      <c r="AH51" s="25">
        <v>50.363659899999902</v>
      </c>
      <c r="AI51" s="25">
        <v>56.708760499999997</v>
      </c>
      <c r="AJ51" s="25">
        <v>1.2833027564999999</v>
      </c>
      <c r="AK51" s="87">
        <v>12.58177113</v>
      </c>
      <c r="AL51" s="25">
        <v>2.8809700199999999</v>
      </c>
      <c r="AM51" s="25">
        <v>4.4826423499999999</v>
      </c>
      <c r="AN51" s="25">
        <v>0</v>
      </c>
      <c r="AO51" s="25">
        <v>51.643141399999998</v>
      </c>
      <c r="AP51" s="25">
        <v>3.0625522369999998</v>
      </c>
      <c r="AQ51" s="25">
        <v>3.0625560159999998</v>
      </c>
      <c r="AR51" s="25">
        <v>348.493967</v>
      </c>
      <c r="AS51" s="25">
        <v>348.49209300000001</v>
      </c>
      <c r="AT51" s="25">
        <v>4673.2236400000002</v>
      </c>
      <c r="AU51" s="25">
        <v>2214.3268849999999</v>
      </c>
      <c r="AV51" s="25">
        <v>2005.76611999999</v>
      </c>
      <c r="AW51" s="25">
        <v>1593.7626739999901</v>
      </c>
      <c r="AX51" s="25">
        <v>6942.8176700000004</v>
      </c>
      <c r="AY51" s="25">
        <v>4239.3499000000002</v>
      </c>
      <c r="AZ51" s="25">
        <v>81.217759560000005</v>
      </c>
      <c r="BA51" s="25">
        <v>0.16106309669999999</v>
      </c>
      <c r="BB51" s="25">
        <v>1052.659946</v>
      </c>
      <c r="BC51" s="25">
        <v>0.98820566300000001</v>
      </c>
      <c r="BD51" s="25">
        <v>0.34332726070000003</v>
      </c>
      <c r="BE51" s="25">
        <v>97.297387759999907</v>
      </c>
      <c r="BF51" s="25">
        <v>4.9985317670000002</v>
      </c>
      <c r="BG51" s="25">
        <v>0.47523567</v>
      </c>
      <c r="BH51" s="25">
        <v>5.2875565159999999E-2</v>
      </c>
      <c r="BI51" s="87">
        <v>615.23743939999997</v>
      </c>
      <c r="BJ51" s="25">
        <v>38.130431999999999</v>
      </c>
      <c r="BK51" s="25">
        <v>22.557178</v>
      </c>
      <c r="BL51" s="25">
        <v>205.6114566</v>
      </c>
      <c r="BM51" s="25">
        <v>409.62560782999998</v>
      </c>
      <c r="BN51" s="25">
        <v>4.2798541421999996</v>
      </c>
      <c r="BO51" s="25">
        <v>5.8582596000000001E-2</v>
      </c>
      <c r="BP51" s="25">
        <v>20.429952890999999</v>
      </c>
      <c r="BQ51" s="25">
        <v>0.2338723717</v>
      </c>
      <c r="BR51" s="25">
        <v>11.811822439999901</v>
      </c>
      <c r="BS51" s="25">
        <v>0.71833143099999996</v>
      </c>
      <c r="BT51" s="25">
        <v>0.32018542499999902</v>
      </c>
      <c r="BU51" s="25">
        <v>44.343404100000001</v>
      </c>
      <c r="BV51" s="25">
        <v>1.7601386539999999</v>
      </c>
      <c r="BW51" s="25">
        <v>15.66241408</v>
      </c>
      <c r="BX51" s="25">
        <v>3.5810040863999899</v>
      </c>
      <c r="BY51" s="25">
        <v>15.374389109999999</v>
      </c>
      <c r="BZ51" s="25">
        <v>0.158482476205</v>
      </c>
      <c r="CA51" s="25">
        <v>164.55437000000001</v>
      </c>
      <c r="CB51" s="25">
        <v>33.82369035</v>
      </c>
      <c r="CC51" s="25">
        <v>33.823769890000001</v>
      </c>
      <c r="CD51" s="87">
        <v>602.23978569999997</v>
      </c>
      <c r="CE51" s="25">
        <v>0.80342065799999995</v>
      </c>
      <c r="CF51" s="25">
        <v>7.1927436799999994E-2</v>
      </c>
      <c r="CG51" s="25">
        <v>150.38141999999999</v>
      </c>
      <c r="CH51" s="25">
        <v>2566.9064049999902</v>
      </c>
      <c r="CI51" s="25">
        <v>270.98673398</v>
      </c>
      <c r="CJ51" s="25">
        <v>217.93582746000001</v>
      </c>
      <c r="CK51" s="25">
        <v>47.575246468000003</v>
      </c>
      <c r="CL51" s="25">
        <v>0</v>
      </c>
      <c r="CM51" s="25">
        <v>46.247117406000001</v>
      </c>
      <c r="CN51" s="25">
        <v>2309.9783509999902</v>
      </c>
      <c r="CO51" s="25">
        <v>312.910256599999</v>
      </c>
      <c r="CP51" s="25">
        <v>134.67845575999999</v>
      </c>
      <c r="CQ51" s="25"/>
      <c r="CR51" s="25"/>
      <c r="CS51" s="25"/>
      <c r="CT51" s="25"/>
      <c r="CU51" s="25"/>
      <c r="CV51" s="34">
        <f t="shared" si="1"/>
        <v>8.0003192565476083E-3</v>
      </c>
      <c r="CW51" s="49">
        <f t="shared" si="2"/>
        <v>-3.9985624453233633E-5</v>
      </c>
      <c r="CX51" s="49">
        <f t="shared" si="3"/>
        <v>6.0947201191370742E-7</v>
      </c>
      <c r="CY51" s="49">
        <f t="shared" si="4"/>
        <v>-7.3202399874496289E-5</v>
      </c>
      <c r="CZ51" s="49"/>
      <c r="DA51" s="34"/>
      <c r="DB51" s="34"/>
      <c r="DC51" s="25"/>
      <c r="DD51" s="25"/>
      <c r="DE51" s="25"/>
      <c r="DF51" s="25"/>
      <c r="DG51" s="25"/>
      <c r="DH51" s="25"/>
      <c r="DI51" s="25"/>
      <c r="DJ51" s="25"/>
      <c r="DK51" s="25"/>
    </row>
    <row r="52" spans="1:115" s="27" customFormat="1" x14ac:dyDescent="0.25">
      <c r="B52" s="25"/>
      <c r="I52" s="86"/>
      <c r="AK52" s="86"/>
      <c r="CD52" s="86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</row>
    <row r="53" spans="1:115" s="27" customFormat="1" x14ac:dyDescent="0.25">
      <c r="B53" s="25"/>
      <c r="I53" s="86"/>
      <c r="AK53" s="86"/>
      <c r="CD53" s="86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</row>
    <row r="54" spans="1:115" s="27" customFormat="1" x14ac:dyDescent="0.25">
      <c r="B54" s="25"/>
      <c r="I54" s="86"/>
      <c r="AK54" s="86"/>
      <c r="CD54" s="86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</row>
    <row r="55" spans="1:115" s="27" customFormat="1" x14ac:dyDescent="0.25">
      <c r="A55" s="87" t="s">
        <v>1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34" t="e">
        <f>AG55/AX55</f>
        <v>#DIV/0!</v>
      </c>
      <c r="CW55" s="49" t="e">
        <f>(AX55-AG55-AT55-AU55)/(AX55)</f>
        <v>#DIV/0!</v>
      </c>
      <c r="CX55" s="49" t="e">
        <f>(BI55-BL55-BM55)/(BI55)</f>
        <v>#DIV/0!</v>
      </c>
      <c r="CY55" s="49" t="e">
        <f>(BL55-BE55-BT55-BU55-BY55-BA55-BC55-BD55-BG55-BF55-BH55-BN55-BO55-BP55-BQ55-BR55-BS55-BX55-BZ55)/BL55</f>
        <v>#DIV/0!</v>
      </c>
      <c r="CZ55" s="25"/>
      <c r="DA55" s="25"/>
      <c r="DB55" s="25"/>
      <c r="DC55" s="25"/>
      <c r="DD55" s="25"/>
      <c r="DE55" s="25"/>
      <c r="DF55" s="25"/>
      <c r="DG55" s="25"/>
      <c r="DH55" s="25"/>
      <c r="DI55" s="25"/>
    </row>
    <row r="56" spans="1:115" s="27" customFormat="1" x14ac:dyDescent="0.25"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</row>
    <row r="57" spans="1:115" s="27" customFormat="1" x14ac:dyDescent="0.25">
      <c r="A57" s="27" t="s">
        <v>58</v>
      </c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25"/>
      <c r="CR57" s="25"/>
      <c r="CS57" s="25"/>
      <c r="CT57" s="25"/>
      <c r="CU57" s="25"/>
      <c r="CV57" s="34" t="e">
        <f>AG57/AX57</f>
        <v>#DIV/0!</v>
      </c>
      <c r="CW57" s="49" t="e">
        <f>(AX57-AG57-AT57-AU57)/(AX57)</f>
        <v>#DIV/0!</v>
      </c>
      <c r="CX57" s="49" t="e">
        <f>(BI57-BL57-BM57)/(BI57)</f>
        <v>#DIV/0!</v>
      </c>
      <c r="CY57" s="49" t="e">
        <f>(BL57-BE57-BT57-BU57-BY57-BA57-BC57-BD57-BG57-BF57-BH57-BN57-BO57-BP57-BQ57-BR57-BS57-BX57-BZ57)/BL57</f>
        <v>#DIV/0!</v>
      </c>
      <c r="CZ57" s="25"/>
      <c r="DA57" s="25"/>
      <c r="DB57" s="25"/>
      <c r="DC57" s="25"/>
      <c r="DD57" s="25"/>
      <c r="DE57" s="25"/>
      <c r="DF57" s="25"/>
      <c r="DG57" s="25"/>
      <c r="DH57" s="25"/>
      <c r="DI57" s="25"/>
    </row>
    <row r="58" spans="1:115" s="27" customFormat="1" x14ac:dyDescent="0.25"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</row>
    <row r="59" spans="1:115" s="27" customFormat="1" x14ac:dyDescent="0.25">
      <c r="B59" s="25"/>
      <c r="C59" s="25"/>
      <c r="D59" s="25"/>
      <c r="E59" s="25"/>
      <c r="F59" s="25"/>
      <c r="G59" s="25"/>
      <c r="H59" s="25"/>
      <c r="I59" s="87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87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87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</row>
    <row r="60" spans="1:115" s="27" customFormat="1" x14ac:dyDescent="0.25">
      <c r="B60" s="25"/>
      <c r="C60" s="25"/>
      <c r="D60" s="25"/>
      <c r="E60" s="25"/>
      <c r="F60" s="25"/>
      <c r="G60" s="25"/>
      <c r="H60" s="25"/>
      <c r="I60" s="87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87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87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</row>
    <row r="61" spans="1:115" x14ac:dyDescent="0.25">
      <c r="C61" s="25"/>
      <c r="D61" s="25"/>
      <c r="E61" s="25"/>
      <c r="F61" s="25"/>
      <c r="G61" s="25"/>
      <c r="H61" s="25"/>
      <c r="I61" s="87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87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87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</row>
    <row r="62" spans="1:115" x14ac:dyDescent="0.25">
      <c r="A62" s="2" t="s">
        <v>56</v>
      </c>
      <c r="B62" s="1">
        <f>SUM(B3:B51)</f>
        <v>955.86660055321943</v>
      </c>
      <c r="C62" s="1">
        <f t="shared" ref="C62:BN62" si="5">SUM(C3:C51)</f>
        <v>4433.0365697271982</v>
      </c>
      <c r="D62" s="1">
        <f t="shared" si="5"/>
        <v>343.68532929382985</v>
      </c>
      <c r="E62" s="1">
        <f t="shared" si="5"/>
        <v>343.68561809302986</v>
      </c>
      <c r="F62" s="1">
        <f t="shared" si="5"/>
        <v>4433.0377748075007</v>
      </c>
      <c r="G62" s="1">
        <f t="shared" si="5"/>
        <v>4433.0112268977946</v>
      </c>
      <c r="H62" s="1">
        <f t="shared" si="5"/>
        <v>905.05735492192957</v>
      </c>
      <c r="I62" s="1">
        <f t="shared" si="5"/>
        <v>14.712668199565993</v>
      </c>
      <c r="J62" s="1">
        <f t="shared" si="5"/>
        <v>10208.782968506503</v>
      </c>
      <c r="K62" s="1">
        <f t="shared" si="5"/>
        <v>10208.786543502563</v>
      </c>
      <c r="L62" s="1">
        <f t="shared" si="5"/>
        <v>121549.16658999999</v>
      </c>
      <c r="M62" s="1">
        <f t="shared" si="5"/>
        <v>1173.8198316477128</v>
      </c>
      <c r="N62" s="1">
        <f t="shared" si="5"/>
        <v>1173.8466487747921</v>
      </c>
      <c r="O62" s="1">
        <f t="shared" si="5"/>
        <v>65437.18835088495</v>
      </c>
      <c r="P62" s="1">
        <f t="shared" si="5"/>
        <v>65439.225705384953</v>
      </c>
      <c r="Q62" s="1">
        <f t="shared" si="5"/>
        <v>8679800.5003227331</v>
      </c>
      <c r="R62" s="1">
        <f t="shared" si="5"/>
        <v>1678905331.5651495</v>
      </c>
      <c r="S62" s="1">
        <f t="shared" si="5"/>
        <v>8683273.8048679959</v>
      </c>
      <c r="T62" s="1">
        <f t="shared" si="5"/>
        <v>11145.213480859986</v>
      </c>
      <c r="U62" s="1">
        <f t="shared" si="5"/>
        <v>28089.935064466394</v>
      </c>
      <c r="V62" s="1">
        <f t="shared" si="5"/>
        <v>9327.0852199350993</v>
      </c>
      <c r="W62" s="1">
        <f t="shared" si="5"/>
        <v>53990.938862757568</v>
      </c>
      <c r="X62" s="1">
        <f t="shared" si="5"/>
        <v>5793.8186608392971</v>
      </c>
      <c r="Y62" s="1">
        <f t="shared" si="5"/>
        <v>9137.3343008236552</v>
      </c>
      <c r="Z62" s="1">
        <f t="shared" si="5"/>
        <v>53990.95268822294</v>
      </c>
      <c r="AA62" s="1">
        <f t="shared" si="5"/>
        <v>171268.02129699994</v>
      </c>
      <c r="AB62" s="1">
        <f t="shared" si="5"/>
        <v>168053.27280269985</v>
      </c>
      <c r="AC62" s="1">
        <f t="shared" si="5"/>
        <v>3512.2265630229003</v>
      </c>
      <c r="AD62" s="1">
        <f t="shared" si="5"/>
        <v>3512.2255011630982</v>
      </c>
      <c r="AE62" s="1">
        <f t="shared" si="5"/>
        <v>3512.1768646866972</v>
      </c>
      <c r="AF62" s="1">
        <f t="shared" si="5"/>
        <v>15251.229727053857</v>
      </c>
      <c r="AG62" s="1">
        <f t="shared" si="5"/>
        <v>8157.6125462172913</v>
      </c>
      <c r="AH62" s="1">
        <f t="shared" si="5"/>
        <v>7889.9014752683961</v>
      </c>
      <c r="AI62" s="1">
        <f t="shared" si="5"/>
        <v>15040.793085078785</v>
      </c>
      <c r="AJ62" s="1">
        <f t="shared" si="5"/>
        <v>287.82054803716989</v>
      </c>
      <c r="AK62" s="1">
        <f t="shared" si="5"/>
        <v>2160.3281328306698</v>
      </c>
      <c r="AL62" s="1">
        <f t="shared" si="5"/>
        <v>226.03579881364985</v>
      </c>
      <c r="AM62" s="1">
        <f t="shared" si="5"/>
        <v>1178.6378507496399</v>
      </c>
      <c r="AN62" s="1">
        <f t="shared" si="5"/>
        <v>0</v>
      </c>
      <c r="AO62" s="1">
        <f t="shared" si="5"/>
        <v>19820.459490479992</v>
      </c>
      <c r="AP62" s="1">
        <f t="shared" si="5"/>
        <v>484.14276848474952</v>
      </c>
      <c r="AQ62" s="1">
        <f t="shared" si="5"/>
        <v>484.14285446729986</v>
      </c>
      <c r="AR62" s="1">
        <f t="shared" si="5"/>
        <v>102102.33810191898</v>
      </c>
      <c r="AS62" s="1">
        <f t="shared" si="5"/>
        <v>102101.51187971994</v>
      </c>
      <c r="AT62" s="1">
        <f t="shared" si="5"/>
        <v>686726.9985314795</v>
      </c>
      <c r="AU62" s="1">
        <f t="shared" si="5"/>
        <v>324816.70500434987</v>
      </c>
      <c r="AV62" s="1">
        <f t="shared" si="5"/>
        <v>313766.10967285954</v>
      </c>
      <c r="AW62" s="1">
        <f t="shared" si="5"/>
        <v>383518.29849569988</v>
      </c>
      <c r="AX62" s="1">
        <f t="shared" si="5"/>
        <v>1019660.3311605997</v>
      </c>
      <c r="AY62" s="1">
        <f t="shared" si="5"/>
        <v>664581.01523309946</v>
      </c>
      <c r="AZ62" s="1">
        <f t="shared" si="5"/>
        <v>15463.781579816792</v>
      </c>
      <c r="BA62" s="1">
        <f t="shared" si="5"/>
        <v>46.245104752114969</v>
      </c>
      <c r="BB62" s="1">
        <f t="shared" si="5"/>
        <v>278419.38333973789</v>
      </c>
      <c r="BC62" s="1">
        <f t="shared" si="5"/>
        <v>301.45259924897994</v>
      </c>
      <c r="BD62" s="1">
        <f t="shared" si="5"/>
        <v>105.60438806676693</v>
      </c>
      <c r="BE62" s="1">
        <f t="shared" si="5"/>
        <v>16343.457415682191</v>
      </c>
      <c r="BF62" s="1">
        <f t="shared" si="5"/>
        <v>2324.9454777563351</v>
      </c>
      <c r="BG62" s="1">
        <f t="shared" si="5"/>
        <v>214.49207489</v>
      </c>
      <c r="BH62" s="1">
        <f t="shared" si="5"/>
        <v>12.492425531757993</v>
      </c>
      <c r="BI62" s="1">
        <f t="shared" si="5"/>
        <v>191467.93397304893</v>
      </c>
      <c r="BJ62" s="1">
        <f t="shared" si="5"/>
        <v>18964.503287000003</v>
      </c>
      <c r="BK62" s="1">
        <f t="shared" si="5"/>
        <v>8305.3318074999988</v>
      </c>
      <c r="BL62" s="1">
        <f t="shared" si="5"/>
        <v>50703.459994900993</v>
      </c>
      <c r="BM62" s="1">
        <f t="shared" si="5"/>
        <v>140764.4619945946</v>
      </c>
      <c r="BN62" s="1">
        <f t="shared" si="5"/>
        <v>2109.2506015676377</v>
      </c>
      <c r="BO62" s="1">
        <f t="shared" ref="BO62:CP62" si="6">SUM(BO3:BO51)</f>
        <v>26.112394679000001</v>
      </c>
      <c r="BP62" s="1">
        <f t="shared" si="6"/>
        <v>9400.5161105164952</v>
      </c>
      <c r="BQ62" s="1">
        <f t="shared" si="6"/>
        <v>37.163770734786986</v>
      </c>
      <c r="BR62" s="1">
        <f t="shared" si="6"/>
        <v>3479.6673669747588</v>
      </c>
      <c r="BS62" s="1">
        <f t="shared" si="6"/>
        <v>146.44708013194588</v>
      </c>
      <c r="BT62" s="1">
        <f t="shared" si="6"/>
        <v>77.373592873615991</v>
      </c>
      <c r="BU62" s="1">
        <f t="shared" si="6"/>
        <v>11453.161782357189</v>
      </c>
      <c r="BV62" s="1">
        <f t="shared" si="6"/>
        <v>221.09833041727993</v>
      </c>
      <c r="BW62" s="1">
        <f t="shared" si="6"/>
        <v>2731.7935821969986</v>
      </c>
      <c r="BX62" s="1">
        <f t="shared" si="6"/>
        <v>1703.954804625407</v>
      </c>
      <c r="BY62" s="1">
        <f t="shared" si="6"/>
        <v>2852.4702754328969</v>
      </c>
      <c r="BZ62" s="1">
        <f t="shared" si="6"/>
        <v>73.380035532909858</v>
      </c>
      <c r="CA62" s="1">
        <f t="shared" si="6"/>
        <v>33051.797491000005</v>
      </c>
      <c r="CB62" s="1">
        <f t="shared" si="6"/>
        <v>9769.9023971567713</v>
      </c>
      <c r="CC62" s="1">
        <f t="shared" si="6"/>
        <v>9769.9022036083097</v>
      </c>
      <c r="CD62" s="1">
        <f t="shared" si="6"/>
        <v>166332.02005767252</v>
      </c>
      <c r="CE62" s="1">
        <f t="shared" si="6"/>
        <v>167.16218607349992</v>
      </c>
      <c r="CF62" s="1">
        <f t="shared" si="6"/>
        <v>5.257299147173998</v>
      </c>
      <c r="CG62" s="1">
        <f t="shared" si="6"/>
        <v>43871.932907999995</v>
      </c>
      <c r="CH62" s="1">
        <f t="shared" si="6"/>
        <v>660234.11323383928</v>
      </c>
      <c r="CI62" s="1">
        <f t="shared" si="6"/>
        <v>76814.460528238138</v>
      </c>
      <c r="CJ62" s="1">
        <f t="shared" si="6"/>
        <v>63939.60761471944</v>
      </c>
      <c r="CK62" s="1">
        <f t="shared" si="6"/>
        <v>14038.427993166048</v>
      </c>
      <c r="CL62" s="1">
        <f t="shared" si="6"/>
        <v>0</v>
      </c>
      <c r="CM62" s="1">
        <f t="shared" si="6"/>
        <v>9080.3768697892301</v>
      </c>
      <c r="CN62" s="1">
        <f t="shared" si="6"/>
        <v>585930.01851500536</v>
      </c>
      <c r="CO62" s="1">
        <f t="shared" si="6"/>
        <v>80514.971936624919</v>
      </c>
      <c r="CP62" s="1">
        <f t="shared" si="6"/>
        <v>35179.019247231372</v>
      </c>
      <c r="CQ62" s="1"/>
      <c r="CR62" s="1"/>
      <c r="CS62" s="1"/>
      <c r="CT62" s="1"/>
      <c r="CU62" s="1"/>
      <c r="CV62" s="34">
        <f>AG62/AX62</f>
        <v>8.000323536105516E-3</v>
      </c>
      <c r="CW62" s="1"/>
      <c r="CX62" s="1"/>
      <c r="CY62" s="1"/>
      <c r="CZ62" s="1"/>
      <c r="DA62" s="34"/>
      <c r="DB62" s="34"/>
      <c r="DC62" s="1"/>
      <c r="DD62" s="1"/>
      <c r="DE62" s="1"/>
      <c r="DF62" s="1"/>
      <c r="DG62" s="1"/>
      <c r="DH62" s="1"/>
      <c r="DI62" s="1"/>
    </row>
    <row r="63" spans="1:115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758.23003455921969</v>
      </c>
      <c r="C63" s="87">
        <f t="shared" ref="C63:BN63" si="7">+C3+C5+C8+C9+C11+C12+C14+C15+C16+C17+C18+C19+C20+C21+C22+C23+C24+C25+C26+C28+C30+C31+C33+C34+C35+C36+C37+C39+C40+C41+C42+C43+C44+C46+C47+C49+C50+C10</f>
        <v>3506.1961898271975</v>
      </c>
      <c r="D63" s="87">
        <f t="shared" si="7"/>
        <v>266.0184695048298</v>
      </c>
      <c r="E63" s="87">
        <f t="shared" si="7"/>
        <v>266.0187503670299</v>
      </c>
      <c r="F63" s="87">
        <f t="shared" si="7"/>
        <v>3506.1984150475</v>
      </c>
      <c r="G63" s="87">
        <f t="shared" si="7"/>
        <v>3506.1772527877947</v>
      </c>
      <c r="H63" s="87">
        <f t="shared" si="7"/>
        <v>687.10427931192942</v>
      </c>
      <c r="I63" s="87">
        <f t="shared" si="7"/>
        <v>10.728963642365992</v>
      </c>
      <c r="J63" s="87">
        <f t="shared" si="7"/>
        <v>8009.6471557665027</v>
      </c>
      <c r="K63" s="87">
        <f t="shared" si="7"/>
        <v>8009.6478528555681</v>
      </c>
      <c r="L63" s="87">
        <f t="shared" si="7"/>
        <v>92400.996419999981</v>
      </c>
      <c r="M63" s="87">
        <f t="shared" si="7"/>
        <v>961.06835953321274</v>
      </c>
      <c r="N63" s="87">
        <f t="shared" si="7"/>
        <v>961.09069615329247</v>
      </c>
      <c r="O63" s="87">
        <f t="shared" si="7"/>
        <v>51821.598303884981</v>
      </c>
      <c r="P63" s="87">
        <f t="shared" si="7"/>
        <v>51823.211557684954</v>
      </c>
      <c r="Q63" s="87">
        <f t="shared" si="7"/>
        <v>7189411.3197277375</v>
      </c>
      <c r="R63" s="87">
        <f t="shared" si="7"/>
        <v>1314782604.2541494</v>
      </c>
      <c r="S63" s="87">
        <f t="shared" si="7"/>
        <v>7192288.1988279978</v>
      </c>
      <c r="T63" s="87">
        <f t="shared" si="7"/>
        <v>8938.0267809599864</v>
      </c>
      <c r="U63" s="87">
        <f t="shared" si="7"/>
        <v>22024.082654178503</v>
      </c>
      <c r="V63" s="87">
        <f t="shared" si="7"/>
        <v>7355.8692935844974</v>
      </c>
      <c r="W63" s="87">
        <f t="shared" si="7"/>
        <v>41830.911930827591</v>
      </c>
      <c r="X63" s="87">
        <f t="shared" si="7"/>
        <v>4469.4155584192968</v>
      </c>
      <c r="Y63" s="87">
        <f t="shared" si="7"/>
        <v>7069.1145579686572</v>
      </c>
      <c r="Z63" s="87">
        <f t="shared" si="7"/>
        <v>41830.918395118963</v>
      </c>
      <c r="AA63" s="87">
        <f t="shared" si="7"/>
        <v>128943.57867699998</v>
      </c>
      <c r="AB63" s="87">
        <f t="shared" si="7"/>
        <v>131619.94798689982</v>
      </c>
      <c r="AC63" s="87">
        <f t="shared" si="7"/>
        <v>2654.0717273729001</v>
      </c>
      <c r="AD63" s="87">
        <f t="shared" si="7"/>
        <v>2654.0712289630983</v>
      </c>
      <c r="AE63" s="87">
        <f t="shared" si="7"/>
        <v>2654.0342594566987</v>
      </c>
      <c r="AF63" s="87">
        <f t="shared" si="7"/>
        <v>11849.960671666362</v>
      </c>
      <c r="AG63" s="87">
        <f t="shared" si="7"/>
        <v>6285.2398443172924</v>
      </c>
      <c r="AH63" s="87">
        <f t="shared" si="7"/>
        <v>6149.1718712683942</v>
      </c>
      <c r="AI63" s="87">
        <f t="shared" si="7"/>
        <v>11790.197137328785</v>
      </c>
      <c r="AJ63" s="87">
        <f t="shared" si="7"/>
        <v>228.31368671766987</v>
      </c>
      <c r="AK63" s="87">
        <f t="shared" si="7"/>
        <v>1708.2664292666693</v>
      </c>
      <c r="AL63" s="87">
        <f t="shared" si="7"/>
        <v>165.99339793364985</v>
      </c>
      <c r="AM63" s="87">
        <f t="shared" si="7"/>
        <v>941.23631898763983</v>
      </c>
      <c r="AN63" s="87">
        <f t="shared" si="7"/>
        <v>0</v>
      </c>
      <c r="AO63" s="87">
        <f t="shared" si="7"/>
        <v>15252.996443279997</v>
      </c>
      <c r="AP63" s="87">
        <f t="shared" si="7"/>
        <v>371.37792038574969</v>
      </c>
      <c r="AQ63" s="87">
        <f t="shared" si="7"/>
        <v>371.37799102830002</v>
      </c>
      <c r="AR63" s="87">
        <f t="shared" si="7"/>
        <v>79434.143095519001</v>
      </c>
      <c r="AS63" s="87">
        <f t="shared" si="7"/>
        <v>79433.493522319957</v>
      </c>
      <c r="AT63" s="87">
        <f t="shared" si="7"/>
        <v>525878.98538747954</v>
      </c>
      <c r="AU63" s="87">
        <f t="shared" si="7"/>
        <v>253490.56061434987</v>
      </c>
      <c r="AV63" s="87">
        <f t="shared" si="7"/>
        <v>247599.04268585966</v>
      </c>
      <c r="AW63" s="87">
        <f t="shared" si="7"/>
        <v>297490.57479989988</v>
      </c>
      <c r="AX63" s="87">
        <f t="shared" si="7"/>
        <v>785623.1834006001</v>
      </c>
      <c r="AY63" s="87">
        <f t="shared" si="7"/>
        <v>514897.41586309968</v>
      </c>
      <c r="AZ63" s="87">
        <f t="shared" si="7"/>
        <v>12126.804767356794</v>
      </c>
      <c r="BA63" s="87">
        <f t="shared" si="7"/>
        <v>31.404872027944979</v>
      </c>
      <c r="BB63" s="87">
        <f t="shared" si="7"/>
        <v>215094.21209923786</v>
      </c>
      <c r="BC63" s="87">
        <f t="shared" si="7"/>
        <v>203.13332115197994</v>
      </c>
      <c r="BD63" s="87">
        <f t="shared" si="7"/>
        <v>65.741591990366885</v>
      </c>
      <c r="BE63" s="87">
        <f t="shared" si="7"/>
        <v>12686.032853732195</v>
      </c>
      <c r="BF63" s="87">
        <f t="shared" si="7"/>
        <v>1436.794241556335</v>
      </c>
      <c r="BG63" s="87">
        <f t="shared" si="7"/>
        <v>130.04299382000002</v>
      </c>
      <c r="BH63" s="87">
        <f t="shared" si="7"/>
        <v>8.6491281979579959</v>
      </c>
      <c r="BI63" s="87">
        <f t="shared" si="7"/>
        <v>146646.4561075489</v>
      </c>
      <c r="BJ63" s="87">
        <f t="shared" si="7"/>
        <v>11550.122140000001</v>
      </c>
      <c r="BK63" s="87">
        <f t="shared" si="7"/>
        <v>4979.5293705000013</v>
      </c>
      <c r="BL63" s="87">
        <f t="shared" si="7"/>
        <v>35420.624745300993</v>
      </c>
      <c r="BM63" s="87">
        <f t="shared" si="7"/>
        <v>111225.79454316464</v>
      </c>
      <c r="BN63" s="87">
        <f t="shared" si="7"/>
        <v>1286.6719060029395</v>
      </c>
      <c r="BO63" s="87">
        <f t="shared" ref="BO63:CP63" si="8">+BO3+BO5+BO8+BO9+BO11+BO12+BO14+BO15+BO16+BO17+BO18+BO19+BO20+BO21+BO22+BO23+BO24+BO25+BO26+BO28+BO30+BO31+BO33+BO34+BO35+BO36+BO37+BO39+BO40+BO41+BO42+BO43+BO44+BO46+BO47+BO49+BO50+BO10</f>
        <v>16.895476302999999</v>
      </c>
      <c r="BP63" s="87">
        <f t="shared" si="8"/>
        <v>5789.0773285405103</v>
      </c>
      <c r="BQ63" s="87">
        <f t="shared" si="8"/>
        <v>28.068907116886994</v>
      </c>
      <c r="BR63" s="87">
        <f t="shared" si="8"/>
        <v>2325.5727794697586</v>
      </c>
      <c r="BS63" s="87">
        <f t="shared" si="8"/>
        <v>117.49862850594593</v>
      </c>
      <c r="BT63" s="87">
        <f t="shared" si="8"/>
        <v>53.600714692215966</v>
      </c>
      <c r="BU63" s="87">
        <f t="shared" si="8"/>
        <v>8044.1446756871946</v>
      </c>
      <c r="BV63" s="87">
        <f t="shared" si="8"/>
        <v>169.44318634427995</v>
      </c>
      <c r="BW63" s="87">
        <f t="shared" si="8"/>
        <v>2093.8391677069985</v>
      </c>
      <c r="BX63" s="87">
        <f t="shared" si="8"/>
        <v>1041.8162717527075</v>
      </c>
      <c r="BY63" s="87">
        <f t="shared" si="8"/>
        <v>2114.3076047028972</v>
      </c>
      <c r="BZ63" s="87">
        <f t="shared" si="8"/>
        <v>45.048029556924853</v>
      </c>
      <c r="CA63" s="87">
        <f t="shared" si="8"/>
        <v>27989.040891000001</v>
      </c>
      <c r="CB63" s="87">
        <f t="shared" si="8"/>
        <v>7506.5245926867719</v>
      </c>
      <c r="CC63" s="87">
        <f t="shared" si="8"/>
        <v>7506.5239779543126</v>
      </c>
      <c r="CD63" s="87">
        <f t="shared" si="8"/>
        <v>128202.69487747256</v>
      </c>
      <c r="CE63" s="87">
        <f t="shared" si="8"/>
        <v>130.32553141559995</v>
      </c>
      <c r="CF63" s="87">
        <f t="shared" si="8"/>
        <v>3.833796241473999</v>
      </c>
      <c r="CG63" s="87">
        <f t="shared" si="8"/>
        <v>33197.038297999999</v>
      </c>
      <c r="CH63" s="87">
        <f t="shared" si="8"/>
        <v>512853.73118883948</v>
      </c>
      <c r="CI63" s="87">
        <f t="shared" si="8"/>
        <v>59386.621385158178</v>
      </c>
      <c r="CJ63" s="87">
        <f t="shared" si="8"/>
        <v>49319.221542809457</v>
      </c>
      <c r="CK63" s="87">
        <f t="shared" si="8"/>
        <v>10810.619152437048</v>
      </c>
      <c r="CL63" s="87">
        <f t="shared" si="8"/>
        <v>0</v>
      </c>
      <c r="CM63" s="87">
        <f t="shared" si="8"/>
        <v>7217.6176454532369</v>
      </c>
      <c r="CN63" s="87">
        <f t="shared" si="8"/>
        <v>454088.80942100543</v>
      </c>
      <c r="CO63" s="87">
        <f t="shared" si="8"/>
        <v>62391.091507264915</v>
      </c>
      <c r="CP63" s="87">
        <f t="shared" si="8"/>
        <v>27251.364777151375</v>
      </c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</row>
    <row r="64" spans="1:115" x14ac:dyDescent="0.25">
      <c r="A64" t="s">
        <v>432</v>
      </c>
      <c r="B64" s="25">
        <f>B62+B55+B57</f>
        <v>955.86660055321943</v>
      </c>
      <c r="C64" s="87">
        <f t="shared" ref="C64:BN64" si="9">C62+C55+C57</f>
        <v>4433.0365697271982</v>
      </c>
      <c r="D64" s="87">
        <f t="shared" si="9"/>
        <v>343.68532929382985</v>
      </c>
      <c r="E64" s="87">
        <f t="shared" si="9"/>
        <v>343.68561809302986</v>
      </c>
      <c r="F64" s="87">
        <f t="shared" si="9"/>
        <v>4433.0377748075007</v>
      </c>
      <c r="G64" s="87">
        <f t="shared" si="9"/>
        <v>4433.0112268977946</v>
      </c>
      <c r="H64" s="87">
        <f t="shared" si="9"/>
        <v>905.05735492192957</v>
      </c>
      <c r="I64" s="87">
        <f t="shared" si="9"/>
        <v>14.712668199565993</v>
      </c>
      <c r="J64" s="87">
        <f t="shared" si="9"/>
        <v>10208.782968506503</v>
      </c>
      <c r="K64" s="87">
        <f t="shared" si="9"/>
        <v>10208.786543502563</v>
      </c>
      <c r="L64" s="87">
        <f t="shared" si="9"/>
        <v>121549.16658999999</v>
      </c>
      <c r="M64" s="87">
        <f t="shared" si="9"/>
        <v>1173.8198316477128</v>
      </c>
      <c r="N64" s="87">
        <f t="shared" si="9"/>
        <v>1173.8466487747921</v>
      </c>
      <c r="O64" s="87">
        <f t="shared" si="9"/>
        <v>65437.18835088495</v>
      </c>
      <c r="P64" s="87">
        <f t="shared" si="9"/>
        <v>65439.225705384953</v>
      </c>
      <c r="Q64" s="87">
        <f t="shared" si="9"/>
        <v>8679800.5003227331</v>
      </c>
      <c r="R64" s="87">
        <f t="shared" si="9"/>
        <v>1678905331.5651495</v>
      </c>
      <c r="S64" s="87">
        <f t="shared" si="9"/>
        <v>8683273.8048679959</v>
      </c>
      <c r="T64" s="87">
        <f t="shared" si="9"/>
        <v>11145.213480859986</v>
      </c>
      <c r="U64" s="87">
        <f t="shared" si="9"/>
        <v>28089.935064466394</v>
      </c>
      <c r="V64" s="87">
        <f t="shared" si="9"/>
        <v>9327.0852199350993</v>
      </c>
      <c r="W64" s="87">
        <f t="shared" si="9"/>
        <v>53990.938862757568</v>
      </c>
      <c r="X64" s="87">
        <f t="shared" si="9"/>
        <v>5793.8186608392971</v>
      </c>
      <c r="Y64" s="87">
        <f t="shared" si="9"/>
        <v>9137.3343008236552</v>
      </c>
      <c r="Z64" s="87">
        <f t="shared" si="9"/>
        <v>53990.95268822294</v>
      </c>
      <c r="AA64" s="87">
        <f t="shared" si="9"/>
        <v>171268.02129699994</v>
      </c>
      <c r="AB64" s="87">
        <f t="shared" si="9"/>
        <v>168053.27280269985</v>
      </c>
      <c r="AC64" s="87">
        <f t="shared" si="9"/>
        <v>3512.2265630229003</v>
      </c>
      <c r="AD64" s="87">
        <f t="shared" si="9"/>
        <v>3512.2255011630982</v>
      </c>
      <c r="AE64" s="87">
        <f t="shared" si="9"/>
        <v>3512.1768646866972</v>
      </c>
      <c r="AF64" s="87">
        <f t="shared" si="9"/>
        <v>15251.229727053857</v>
      </c>
      <c r="AG64" s="87">
        <f t="shared" si="9"/>
        <v>8157.6125462172913</v>
      </c>
      <c r="AH64" s="87">
        <f t="shared" si="9"/>
        <v>7889.9014752683961</v>
      </c>
      <c r="AI64" s="87">
        <f t="shared" si="9"/>
        <v>15040.793085078785</v>
      </c>
      <c r="AJ64" s="87">
        <f t="shared" si="9"/>
        <v>287.82054803716989</v>
      </c>
      <c r="AK64" s="87">
        <f t="shared" si="9"/>
        <v>2160.3281328306698</v>
      </c>
      <c r="AL64" s="87">
        <f t="shared" si="9"/>
        <v>226.03579881364985</v>
      </c>
      <c r="AM64" s="87">
        <f t="shared" si="9"/>
        <v>1178.6378507496399</v>
      </c>
      <c r="AN64" s="87">
        <f t="shared" si="9"/>
        <v>0</v>
      </c>
      <c r="AO64" s="87">
        <f t="shared" si="9"/>
        <v>19820.459490479992</v>
      </c>
      <c r="AP64" s="87">
        <f t="shared" si="9"/>
        <v>484.14276848474952</v>
      </c>
      <c r="AQ64" s="87">
        <f t="shared" si="9"/>
        <v>484.14285446729986</v>
      </c>
      <c r="AR64" s="87">
        <f t="shared" si="9"/>
        <v>102102.33810191898</v>
      </c>
      <c r="AS64" s="87">
        <f t="shared" si="9"/>
        <v>102101.51187971994</v>
      </c>
      <c r="AT64" s="87">
        <f t="shared" si="9"/>
        <v>686726.9985314795</v>
      </c>
      <c r="AU64" s="87">
        <f t="shared" si="9"/>
        <v>324816.70500434987</v>
      </c>
      <c r="AV64" s="87">
        <f t="shared" si="9"/>
        <v>313766.10967285954</v>
      </c>
      <c r="AW64" s="87">
        <f t="shared" si="9"/>
        <v>383518.29849569988</v>
      </c>
      <c r="AX64" s="87">
        <f t="shared" si="9"/>
        <v>1019660.3311605997</v>
      </c>
      <c r="AY64" s="87">
        <f t="shared" si="9"/>
        <v>664581.01523309946</v>
      </c>
      <c r="AZ64" s="87">
        <f t="shared" si="9"/>
        <v>15463.781579816792</v>
      </c>
      <c r="BA64" s="87">
        <f t="shared" si="9"/>
        <v>46.245104752114969</v>
      </c>
      <c r="BB64" s="87">
        <f t="shared" si="9"/>
        <v>278419.38333973789</v>
      </c>
      <c r="BC64" s="87">
        <f t="shared" si="9"/>
        <v>301.45259924897994</v>
      </c>
      <c r="BD64" s="87">
        <f t="shared" si="9"/>
        <v>105.60438806676693</v>
      </c>
      <c r="BE64" s="87">
        <f t="shared" si="9"/>
        <v>16343.457415682191</v>
      </c>
      <c r="BF64" s="87">
        <f t="shared" si="9"/>
        <v>2324.9454777563351</v>
      </c>
      <c r="BG64" s="87">
        <f t="shared" si="9"/>
        <v>214.49207489</v>
      </c>
      <c r="BH64" s="87">
        <f t="shared" si="9"/>
        <v>12.492425531757993</v>
      </c>
      <c r="BI64" s="87">
        <f t="shared" si="9"/>
        <v>191467.93397304893</v>
      </c>
      <c r="BJ64" s="87">
        <f t="shared" si="9"/>
        <v>18964.503287000003</v>
      </c>
      <c r="BK64" s="87">
        <f t="shared" si="9"/>
        <v>8305.3318074999988</v>
      </c>
      <c r="BL64" s="87">
        <f t="shared" si="9"/>
        <v>50703.459994900993</v>
      </c>
      <c r="BM64" s="87">
        <f t="shared" si="9"/>
        <v>140764.4619945946</v>
      </c>
      <c r="BN64" s="87">
        <f t="shared" si="9"/>
        <v>2109.2506015676377</v>
      </c>
      <c r="BO64" s="87">
        <f t="shared" ref="BO64:CP64" si="10">BO62+BO55+BO57</f>
        <v>26.112394679000001</v>
      </c>
      <c r="BP64" s="87">
        <f t="shared" si="10"/>
        <v>9400.5161105164952</v>
      </c>
      <c r="BQ64" s="87">
        <f t="shared" si="10"/>
        <v>37.163770734786986</v>
      </c>
      <c r="BR64" s="87">
        <f t="shared" si="10"/>
        <v>3479.6673669747588</v>
      </c>
      <c r="BS64" s="87">
        <f t="shared" si="10"/>
        <v>146.44708013194588</v>
      </c>
      <c r="BT64" s="87">
        <f t="shared" si="10"/>
        <v>77.373592873615991</v>
      </c>
      <c r="BU64" s="87">
        <f t="shared" si="10"/>
        <v>11453.161782357189</v>
      </c>
      <c r="BV64" s="87">
        <f t="shared" si="10"/>
        <v>221.09833041727993</v>
      </c>
      <c r="BW64" s="87">
        <f t="shared" si="10"/>
        <v>2731.7935821969986</v>
      </c>
      <c r="BX64" s="87">
        <f t="shared" si="10"/>
        <v>1703.954804625407</v>
      </c>
      <c r="BY64" s="87">
        <f t="shared" si="10"/>
        <v>2852.4702754328969</v>
      </c>
      <c r="BZ64" s="87">
        <f t="shared" si="10"/>
        <v>73.380035532909858</v>
      </c>
      <c r="CA64" s="87">
        <f t="shared" si="10"/>
        <v>33051.797491000005</v>
      </c>
      <c r="CB64" s="87">
        <f t="shared" si="10"/>
        <v>9769.9023971567713</v>
      </c>
      <c r="CC64" s="87">
        <f t="shared" si="10"/>
        <v>9769.9022036083097</v>
      </c>
      <c r="CD64" s="87">
        <f t="shared" si="10"/>
        <v>166332.02005767252</v>
      </c>
      <c r="CE64" s="87">
        <f t="shared" si="10"/>
        <v>167.16218607349992</v>
      </c>
      <c r="CF64" s="87">
        <f t="shared" si="10"/>
        <v>5.257299147173998</v>
      </c>
      <c r="CG64" s="87">
        <f t="shared" si="10"/>
        <v>43871.932907999995</v>
      </c>
      <c r="CH64" s="87">
        <f t="shared" si="10"/>
        <v>660234.11323383928</v>
      </c>
      <c r="CI64" s="87">
        <f t="shared" si="10"/>
        <v>76814.460528238138</v>
      </c>
      <c r="CJ64" s="87">
        <f t="shared" si="10"/>
        <v>63939.60761471944</v>
      </c>
      <c r="CK64" s="87">
        <f t="shared" si="10"/>
        <v>14038.427993166048</v>
      </c>
      <c r="CL64" s="87">
        <f t="shared" si="10"/>
        <v>0</v>
      </c>
      <c r="CM64" s="87">
        <f t="shared" si="10"/>
        <v>9080.3768697892301</v>
      </c>
      <c r="CN64" s="87">
        <f t="shared" si="10"/>
        <v>585930.01851500536</v>
      </c>
      <c r="CO64" s="87">
        <f t="shared" si="10"/>
        <v>80514.971936624919</v>
      </c>
      <c r="CP64" s="87">
        <f t="shared" si="10"/>
        <v>35179.019247231372</v>
      </c>
      <c r="CQ64" s="87"/>
      <c r="CR64" s="87"/>
    </row>
    <row r="65" spans="6:63" x14ac:dyDescent="0.25">
      <c r="F65" s="25"/>
      <c r="M65" s="25"/>
    </row>
    <row r="66" spans="6:63" x14ac:dyDescent="0.25">
      <c r="H66" s="25"/>
      <c r="I66" s="87"/>
      <c r="BB66" s="25">
        <f>BB62*0.108/14.43*92.1006</f>
        <v>191919.60940954575</v>
      </c>
      <c r="BK66" s="27"/>
    </row>
    <row r="68" spans="6:63" x14ac:dyDescent="0.25">
      <c r="J68" s="87"/>
      <c r="N68" s="87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5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7.85546875" customWidth="1"/>
    <col min="2" max="8" width="9.140625" style="87"/>
    <col min="10" max="10" width="20.7109375" customWidth="1"/>
    <col min="11" max="11" width="6" style="86" bestFit="1" customWidth="1"/>
    <col min="12" max="12" width="7.7109375" style="25" bestFit="1" customWidth="1"/>
    <col min="13" max="13" width="6.7109375" style="25" bestFit="1" customWidth="1"/>
    <col min="14" max="14" width="14.5703125" style="25" bestFit="1" customWidth="1"/>
    <col min="15" max="15" width="6.7109375" style="25" bestFit="1" customWidth="1"/>
    <col min="16" max="16" width="6.7109375" style="87" customWidth="1"/>
    <col min="17" max="17" width="6.7109375" style="25" bestFit="1" customWidth="1"/>
    <col min="18" max="19" width="9.28515625" style="25" bestFit="1" customWidth="1"/>
    <col min="20" max="20" width="6.7109375" style="25" bestFit="1" customWidth="1"/>
    <col min="21" max="21" width="7.7109375" style="25" bestFit="1" customWidth="1"/>
    <col min="22" max="23" width="6.7109375" style="25" bestFit="1" customWidth="1"/>
    <col min="24" max="24" width="6.7109375" style="87" customWidth="1"/>
    <col min="25" max="25" width="6.7109375" style="25" bestFit="1" customWidth="1"/>
    <col min="26" max="26" width="15.42578125" style="25" bestFit="1" customWidth="1"/>
    <col min="27" max="27" width="6.5703125" style="25" bestFit="1" customWidth="1"/>
    <col min="28" max="28" width="6.7109375" style="25" bestFit="1" customWidth="1"/>
    <col min="29" max="29" width="5.140625" style="25" bestFit="1" customWidth="1"/>
    <col min="30" max="30" width="5.140625" style="87" customWidth="1"/>
    <col min="31" max="31" width="5.7109375" style="25" bestFit="1" customWidth="1"/>
    <col min="32" max="32" width="6.7109375" style="25" bestFit="1" customWidth="1"/>
    <col min="33" max="33" width="6.7109375" style="25" customWidth="1"/>
    <col min="34" max="34" width="7.7109375" style="25" bestFit="1" customWidth="1"/>
    <col min="35" max="35" width="10" style="25" bestFit="1" customWidth="1"/>
    <col min="36" max="36" width="10" style="87" customWidth="1"/>
    <col min="37" max="37" width="7.7109375" style="25" bestFit="1" customWidth="1"/>
    <col min="38" max="38" width="6.7109375" style="25" bestFit="1" customWidth="1"/>
    <col min="39" max="39" width="7.7109375" style="25" bestFit="1" customWidth="1"/>
    <col min="40" max="40" width="6" style="25" bestFit="1" customWidth="1"/>
    <col min="41" max="41" width="6.7109375" style="25" bestFit="1" customWidth="1"/>
    <col min="42" max="42" width="5.7109375" style="25" bestFit="1" customWidth="1"/>
    <col min="43" max="43" width="7.7109375" style="25" bestFit="1" customWidth="1"/>
    <col min="44" max="44" width="4.5703125" style="25" bestFit="1" customWidth="1"/>
    <col min="45" max="45" width="5.7109375" style="25" bestFit="1" customWidth="1"/>
    <col min="46" max="46" width="6.7109375" style="25" bestFit="1" customWidth="1"/>
    <col min="47" max="47" width="5.7109375" style="25" bestFit="1" customWidth="1"/>
    <col min="48" max="48" width="5.85546875" style="25" bestFit="1" customWidth="1"/>
    <col min="49" max="49" width="5.7109375" style="25" bestFit="1" customWidth="1"/>
    <col min="50" max="51" width="7.7109375" style="25" bestFit="1" customWidth="1"/>
    <col min="52" max="52" width="6.7109375" style="25" bestFit="1" customWidth="1"/>
    <col min="53" max="53" width="5.140625" style="25" bestFit="1" customWidth="1"/>
    <col min="54" max="54" width="5.28515625" style="25" bestFit="1" customWidth="1"/>
    <col min="55" max="55" width="8.7109375" style="25" bestFit="1" customWidth="1"/>
    <col min="56" max="56" width="4.85546875" style="25" bestFit="1" customWidth="1"/>
    <col min="57" max="57" width="7.85546875" style="25" bestFit="1" customWidth="1"/>
    <col min="58" max="58" width="5.85546875" style="25" bestFit="1" customWidth="1"/>
    <col min="59" max="59" width="6" style="25" bestFit="1" customWidth="1"/>
    <col min="60" max="61" width="6.7109375" style="25" bestFit="1" customWidth="1"/>
    <col min="62" max="63" width="5.7109375" style="25" bestFit="1" customWidth="1"/>
    <col min="64" max="64" width="3.85546875" style="25" bestFit="1" customWidth="1"/>
    <col min="65" max="65" width="6.7109375" style="25" bestFit="1" customWidth="1"/>
    <col min="66" max="66" width="6.7109375" style="25" customWidth="1"/>
    <col min="67" max="67" width="5.28515625" style="25" bestFit="1" customWidth="1"/>
    <col min="68" max="68" width="6.7109375" style="25" bestFit="1" customWidth="1"/>
    <col min="69" max="69" width="7.7109375" style="25" bestFit="1" customWidth="1"/>
    <col min="70" max="70" width="7.7109375" style="87" customWidth="1"/>
    <col min="71" max="71" width="7.7109375" style="25" bestFit="1" customWidth="1"/>
    <col min="72" max="72" width="9.28515625" style="25" bestFit="1" customWidth="1"/>
    <col min="73" max="73" width="6.7109375" style="25" bestFit="1" customWidth="1"/>
    <col min="74" max="74" width="7.7109375" style="25" customWidth="1"/>
    <col min="76" max="76" width="8.5703125" style="27" customWidth="1"/>
    <col min="77" max="77" width="10.28515625" style="27" bestFit="1" customWidth="1"/>
    <col min="78" max="81" width="9.140625" style="27"/>
    <col min="82" max="82" width="8.5703125" style="27" customWidth="1"/>
    <col min="83" max="83" width="9.140625" style="27"/>
  </cols>
  <sheetData>
    <row r="1" spans="1:83" x14ac:dyDescent="0.25">
      <c r="B1" s="87" t="s">
        <v>491</v>
      </c>
      <c r="J1" s="27" t="s">
        <v>489</v>
      </c>
      <c r="BY1" s="27" t="s">
        <v>310</v>
      </c>
    </row>
    <row r="2" spans="1:83" x14ac:dyDescent="0.25">
      <c r="A2" s="6" t="s">
        <v>52</v>
      </c>
      <c r="B2" s="87" t="s">
        <v>59</v>
      </c>
      <c r="C2" s="87" t="s">
        <v>57</v>
      </c>
      <c r="D2" s="87" t="s">
        <v>60</v>
      </c>
      <c r="E2" s="87" t="s">
        <v>54</v>
      </c>
      <c r="F2" s="87" t="s">
        <v>53</v>
      </c>
      <c r="G2" s="87" t="s">
        <v>61</v>
      </c>
      <c r="H2" s="87" t="s">
        <v>62</v>
      </c>
      <c r="J2" s="87" t="s">
        <v>226</v>
      </c>
      <c r="K2" s="87" t="s">
        <v>457</v>
      </c>
      <c r="L2" s="87" t="s">
        <v>359</v>
      </c>
      <c r="M2" s="87" t="s">
        <v>131</v>
      </c>
      <c r="N2" s="87" t="s">
        <v>132</v>
      </c>
      <c r="O2" s="87" t="s">
        <v>133</v>
      </c>
      <c r="P2" s="87" t="s">
        <v>335</v>
      </c>
      <c r="Q2" s="87" t="s">
        <v>360</v>
      </c>
      <c r="R2" s="87" t="s">
        <v>134</v>
      </c>
      <c r="S2" s="87" t="s">
        <v>59</v>
      </c>
      <c r="T2" s="87" t="s">
        <v>136</v>
      </c>
      <c r="U2" s="87" t="s">
        <v>137</v>
      </c>
      <c r="V2" s="87" t="s">
        <v>361</v>
      </c>
      <c r="W2" s="87" t="s">
        <v>138</v>
      </c>
      <c r="X2" s="87" t="s">
        <v>458</v>
      </c>
      <c r="Y2" s="87" t="s">
        <v>139</v>
      </c>
      <c r="Z2" s="87" t="s">
        <v>140</v>
      </c>
      <c r="AA2" s="87" t="s">
        <v>141</v>
      </c>
      <c r="AB2" s="87" t="s">
        <v>142</v>
      </c>
      <c r="AC2" s="87" t="s">
        <v>143</v>
      </c>
      <c r="AD2" s="87" t="s">
        <v>459</v>
      </c>
      <c r="AE2" s="87" t="s">
        <v>362</v>
      </c>
      <c r="AF2" s="87" t="s">
        <v>144</v>
      </c>
      <c r="AG2" s="87" t="s">
        <v>367</v>
      </c>
      <c r="AH2" s="87" t="s">
        <v>57</v>
      </c>
      <c r="AI2" s="87" t="s">
        <v>128</v>
      </c>
      <c r="AJ2" s="87" t="s">
        <v>460</v>
      </c>
      <c r="AK2" s="87" t="s">
        <v>145</v>
      </c>
      <c r="AL2" s="87" t="s">
        <v>146</v>
      </c>
      <c r="AM2" s="87" t="s">
        <v>60</v>
      </c>
      <c r="AN2" s="87" t="s">
        <v>147</v>
      </c>
      <c r="AO2" s="87" t="s">
        <v>148</v>
      </c>
      <c r="AP2" s="87" t="s">
        <v>149</v>
      </c>
      <c r="AQ2" s="87" t="s">
        <v>150</v>
      </c>
      <c r="AR2" s="87" t="s">
        <v>151</v>
      </c>
      <c r="AS2" s="87" t="s">
        <v>152</v>
      </c>
      <c r="AT2" s="87" t="s">
        <v>153</v>
      </c>
      <c r="AU2" s="87" t="s">
        <v>154</v>
      </c>
      <c r="AV2" s="87" t="s">
        <v>155</v>
      </c>
      <c r="AW2" s="87" t="s">
        <v>156</v>
      </c>
      <c r="AX2" s="87" t="s">
        <v>54</v>
      </c>
      <c r="AY2" s="87" t="s">
        <v>53</v>
      </c>
      <c r="AZ2" s="87" t="s">
        <v>157</v>
      </c>
      <c r="BA2" s="87" t="s">
        <v>158</v>
      </c>
      <c r="BB2" s="87" t="s">
        <v>159</v>
      </c>
      <c r="BC2" s="87" t="s">
        <v>160</v>
      </c>
      <c r="BD2" s="87" t="s">
        <v>161</v>
      </c>
      <c r="BE2" s="87" t="s">
        <v>162</v>
      </c>
      <c r="BF2" s="87" t="s">
        <v>163</v>
      </c>
      <c r="BG2" s="87" t="s">
        <v>164</v>
      </c>
      <c r="BH2" s="87" t="s">
        <v>165</v>
      </c>
      <c r="BI2" s="87" t="s">
        <v>363</v>
      </c>
      <c r="BJ2" s="87" t="s">
        <v>166</v>
      </c>
      <c r="BK2" s="87" t="s">
        <v>167</v>
      </c>
      <c r="BL2" s="87" t="s">
        <v>168</v>
      </c>
      <c r="BM2" s="87" t="s">
        <v>61</v>
      </c>
      <c r="BN2" s="87" t="s">
        <v>368</v>
      </c>
      <c r="BO2" s="87" t="s">
        <v>169</v>
      </c>
      <c r="BP2" s="87" t="s">
        <v>170</v>
      </c>
      <c r="BQ2" s="87" t="s">
        <v>171</v>
      </c>
      <c r="BR2" s="87" t="s">
        <v>172</v>
      </c>
      <c r="BS2" s="87" t="s">
        <v>173</v>
      </c>
      <c r="BT2" s="87" t="s">
        <v>174</v>
      </c>
      <c r="BU2" s="87" t="s">
        <v>369</v>
      </c>
      <c r="BX2" s="25" t="s">
        <v>141</v>
      </c>
      <c r="BY2" s="25" t="s">
        <v>59</v>
      </c>
      <c r="BZ2" s="25" t="s">
        <v>57</v>
      </c>
      <c r="CA2" s="25" t="s">
        <v>60</v>
      </c>
      <c r="CB2" s="25" t="s">
        <v>54</v>
      </c>
      <c r="CC2" s="25" t="s">
        <v>53</v>
      </c>
      <c r="CD2" s="25" t="s">
        <v>61</v>
      </c>
      <c r="CE2" s="25" t="s">
        <v>62</v>
      </c>
    </row>
    <row r="3" spans="1:83" x14ac:dyDescent="0.25">
      <c r="A3" s="24" t="s">
        <v>121</v>
      </c>
      <c r="B3" s="87">
        <v>73913.553914000004</v>
      </c>
      <c r="C3" s="87">
        <v>108.05148972000001</v>
      </c>
      <c r="D3" s="87">
        <v>10954.019838</v>
      </c>
      <c r="E3" s="87">
        <v>7972.4042466999999</v>
      </c>
      <c r="F3" s="87">
        <v>6403.1658790000001</v>
      </c>
      <c r="G3" s="87">
        <v>851.78559720999999</v>
      </c>
      <c r="H3" s="87">
        <v>15839.482421999999</v>
      </c>
      <c r="J3" s="87" t="s">
        <v>121</v>
      </c>
      <c r="K3" s="87">
        <v>77.510771597378593</v>
      </c>
      <c r="L3" s="87">
        <v>197.80695802278399</v>
      </c>
      <c r="M3" s="87">
        <v>288.33402627874102</v>
      </c>
      <c r="N3" s="87">
        <v>288.29934982172199</v>
      </c>
      <c r="O3" s="87">
        <v>346.68648443261202</v>
      </c>
      <c r="P3" s="87">
        <v>0.25540600118961398</v>
      </c>
      <c r="Q3" s="87">
        <v>113.431135467782</v>
      </c>
      <c r="R3" s="87">
        <v>6482.9817711271698</v>
      </c>
      <c r="S3" s="87">
        <v>25573.1002708378</v>
      </c>
      <c r="T3" s="87">
        <v>266.33488544718</v>
      </c>
      <c r="U3" s="87">
        <v>136.117520624348</v>
      </c>
      <c r="V3" s="87">
        <v>147.375590687346</v>
      </c>
      <c r="W3" s="87">
        <v>102.94528448733099</v>
      </c>
      <c r="X3" s="87">
        <v>58.795871606893897</v>
      </c>
      <c r="Y3" s="87">
        <v>256.18716673401701</v>
      </c>
      <c r="Z3" s="87">
        <v>256.18716673401701</v>
      </c>
      <c r="AA3" s="87">
        <v>4.7812983680285699</v>
      </c>
      <c r="AB3" s="87">
        <v>84.3495191036005</v>
      </c>
      <c r="AC3" s="87">
        <v>8.8355083787441497</v>
      </c>
      <c r="AD3" s="87">
        <v>781.42275582008006</v>
      </c>
      <c r="AE3" s="87">
        <v>55.736319208540699</v>
      </c>
      <c r="AF3" s="87">
        <v>54.156267794462998</v>
      </c>
      <c r="AG3" s="87">
        <v>38.932058697151</v>
      </c>
      <c r="AH3" s="87">
        <v>33.393673506506303</v>
      </c>
      <c r="AI3" s="87">
        <v>0</v>
      </c>
      <c r="AJ3" s="87">
        <v>4926.2932990514601</v>
      </c>
      <c r="AK3" s="87">
        <v>2536.8832238187301</v>
      </c>
      <c r="AL3" s="87">
        <v>277.08932863748799</v>
      </c>
      <c r="AM3" s="87">
        <v>2818.7538508242501</v>
      </c>
      <c r="AN3" s="87">
        <v>5.2131018232113698E-2</v>
      </c>
      <c r="AO3" s="87">
        <v>159.77357671257701</v>
      </c>
      <c r="AP3" s="87">
        <v>0.64872860552147504</v>
      </c>
      <c r="AQ3" s="87">
        <v>1135.0725946196101</v>
      </c>
      <c r="AR3" s="87">
        <v>1.13440436074229</v>
      </c>
      <c r="AS3" s="87">
        <v>6.9371671709739502</v>
      </c>
      <c r="AT3" s="87">
        <v>179.72608178045201</v>
      </c>
      <c r="AU3" s="87">
        <v>0.64292003284886801</v>
      </c>
      <c r="AV3" s="87">
        <v>1.20869866675485</v>
      </c>
      <c r="AW3" s="87">
        <v>13.831094649933499</v>
      </c>
      <c r="AX3" s="87">
        <v>2740.6506833821099</v>
      </c>
      <c r="AY3" s="87">
        <v>2145.9910262008302</v>
      </c>
      <c r="AZ3" s="87">
        <v>594.65965718127995</v>
      </c>
      <c r="BA3" s="87">
        <v>0.17668169116552801</v>
      </c>
      <c r="BB3" s="87">
        <v>9.1109915838555405E-2</v>
      </c>
      <c r="BC3" s="87">
        <v>99.765055969840901</v>
      </c>
      <c r="BD3" s="87">
        <v>2.3856683366678202</v>
      </c>
      <c r="BE3" s="87">
        <v>735.506933205466</v>
      </c>
      <c r="BF3" s="87">
        <v>4.8518527092048398</v>
      </c>
      <c r="BG3" s="87">
        <v>10.952624657594599</v>
      </c>
      <c r="BH3" s="87">
        <v>1071.6285596653299</v>
      </c>
      <c r="BI3" s="87">
        <v>83.302896678406299</v>
      </c>
      <c r="BJ3" s="87">
        <v>1.0771875416811301</v>
      </c>
      <c r="BK3" s="87">
        <v>14.895315508964501</v>
      </c>
      <c r="BL3" s="87">
        <v>0.53094173184080395</v>
      </c>
      <c r="BM3" s="87">
        <v>203.01518036563601</v>
      </c>
      <c r="BN3" s="87">
        <v>764.60817909786795</v>
      </c>
      <c r="BO3" s="87">
        <v>1.23985229032666</v>
      </c>
      <c r="BP3" s="87">
        <v>11.6390916497737</v>
      </c>
      <c r="BQ3" s="87">
        <v>204.50045274183299</v>
      </c>
      <c r="BR3" s="87">
        <v>0</v>
      </c>
      <c r="BS3" s="87">
        <v>88.471398349840399</v>
      </c>
      <c r="BT3" s="87">
        <v>4519.9468834912304</v>
      </c>
      <c r="BU3" s="87">
        <v>156.56316159383101</v>
      </c>
      <c r="BX3" s="29">
        <f t="shared" ref="BX3:BX47" si="0">IF(AA3&lt;&gt;0,AA3/AM3,"")</f>
        <v>1.6962454407398644E-3</v>
      </c>
      <c r="BY3" s="22">
        <f>IF(S3&lt;&gt;0,(S3-B3)/B3,"")</f>
        <v>-0.65401338568305556</v>
      </c>
      <c r="BZ3" s="22">
        <f>IF(AH3&lt;&gt;0,(AH3-C3)/C3,"")</f>
        <v>-0.69094666262315096</v>
      </c>
      <c r="CA3" s="22">
        <f>IF(AM3&lt;&gt;0,(AM3-D3)/D3,"")</f>
        <v>-0.74267402355381329</v>
      </c>
      <c r="CB3" s="22">
        <f t="shared" ref="CB3:CC6" si="1">IF(AX3&lt;&gt;0,(AX3-E3)/E3,"")</f>
        <v>-0.65623285039559542</v>
      </c>
      <c r="CC3" s="22">
        <f t="shared" si="1"/>
        <v>-0.6648546880163011</v>
      </c>
      <c r="CD3" s="22">
        <f>IF(BM3&lt;&gt;0,(BM3-G3)/G3,"")</f>
        <v>-0.76165929427474877</v>
      </c>
      <c r="CE3" s="22">
        <f>IF(BT3&lt;&gt;0,(BT3-H3)/H3,"")</f>
        <v>-0.71464049373145411</v>
      </c>
    </row>
    <row r="4" spans="1:83" x14ac:dyDescent="0.25">
      <c r="A4" s="6" t="s">
        <v>77</v>
      </c>
      <c r="B4" s="87">
        <v>11762.4156</v>
      </c>
      <c r="C4" s="87">
        <v>24.978356845</v>
      </c>
      <c r="D4" s="87">
        <v>633.36961457999996</v>
      </c>
      <c r="E4" s="87">
        <v>1094.3862518000001</v>
      </c>
      <c r="F4" s="87">
        <v>1029.9848383999999</v>
      </c>
      <c r="G4" s="87">
        <v>199.26918742999999</v>
      </c>
      <c r="H4" s="87">
        <v>3369.0535682</v>
      </c>
      <c r="J4" s="87" t="s">
        <v>77</v>
      </c>
      <c r="K4" s="87">
        <v>0.97315570557273301</v>
      </c>
      <c r="L4" s="87">
        <v>172.18267748827401</v>
      </c>
      <c r="M4" s="87">
        <v>177.305891482134</v>
      </c>
      <c r="N4" s="87">
        <v>177.26368342102199</v>
      </c>
      <c r="O4" s="87">
        <v>212.362156616346</v>
      </c>
      <c r="P4" s="87">
        <v>0.27270172806825499</v>
      </c>
      <c r="Q4" s="87">
        <v>104.106238787766</v>
      </c>
      <c r="R4" s="87">
        <v>3605.06213630207</v>
      </c>
      <c r="S4" s="87">
        <v>11772.0991074587</v>
      </c>
      <c r="T4" s="87">
        <v>171.97379431538101</v>
      </c>
      <c r="U4" s="87">
        <v>81.504250461482499</v>
      </c>
      <c r="V4" s="87">
        <v>91.949449454190599</v>
      </c>
      <c r="W4" s="87">
        <v>103.34601814686</v>
      </c>
      <c r="X4" s="87">
        <v>0.30556990792947403</v>
      </c>
      <c r="Y4" s="87">
        <v>127.10576061817601</v>
      </c>
      <c r="Z4" s="87">
        <v>127.10576061817601</v>
      </c>
      <c r="AA4" s="87">
        <v>2.6714493471563099</v>
      </c>
      <c r="AB4" s="87">
        <v>81.508971421485398</v>
      </c>
      <c r="AC4" s="87">
        <v>4.4754254714308503</v>
      </c>
      <c r="AD4" s="87">
        <v>620.411480580697</v>
      </c>
      <c r="AE4" s="87">
        <v>26.2465516023743</v>
      </c>
      <c r="AF4" s="87">
        <v>14.496792451308099</v>
      </c>
      <c r="AG4" s="87">
        <v>25.907113895500899</v>
      </c>
      <c r="AH4" s="87">
        <v>25.076761961452199</v>
      </c>
      <c r="AI4" s="87">
        <v>0</v>
      </c>
      <c r="AJ4" s="87">
        <v>3700.89438978819</v>
      </c>
      <c r="AK4" s="87">
        <v>567.37521167126704</v>
      </c>
      <c r="AL4" s="87">
        <v>60.3700352188362</v>
      </c>
      <c r="AM4" s="87">
        <v>630.41669623726</v>
      </c>
      <c r="AN4" s="87">
        <v>4.0281288703737303E-2</v>
      </c>
      <c r="AO4" s="87">
        <v>99.383048909538701</v>
      </c>
      <c r="AP4" s="87">
        <v>0.24854664704553001</v>
      </c>
      <c r="AQ4" s="87">
        <v>1048.62525355908</v>
      </c>
      <c r="AR4" s="87">
        <v>0.47675877577340903</v>
      </c>
      <c r="AS4" s="87">
        <v>5.2450229005109197</v>
      </c>
      <c r="AT4" s="87">
        <v>66.431774775817502</v>
      </c>
      <c r="AU4" s="87">
        <v>0.21481289924326299</v>
      </c>
      <c r="AV4" s="87">
        <v>0.64243400298726205</v>
      </c>
      <c r="AW4" s="87">
        <v>10.433749455733899</v>
      </c>
      <c r="AX4" s="87">
        <v>1099.97037679954</v>
      </c>
      <c r="AY4" s="87">
        <v>1035.2582807000699</v>
      </c>
      <c r="AZ4" s="87">
        <v>64.712096099472603</v>
      </c>
      <c r="BA4" s="87">
        <v>0.181477162871961</v>
      </c>
      <c r="BB4" s="87">
        <v>5.3682191614720202E-3</v>
      </c>
      <c r="BC4" s="87">
        <v>43.570630687235798</v>
      </c>
      <c r="BD4" s="87">
        <v>1.3316800873030299</v>
      </c>
      <c r="BE4" s="87">
        <v>357.05500642096098</v>
      </c>
      <c r="BF4" s="87">
        <v>1.81914185089039</v>
      </c>
      <c r="BG4" s="87">
        <v>2.23442225124974</v>
      </c>
      <c r="BH4" s="87">
        <v>536.849592420509</v>
      </c>
      <c r="BI4" s="87">
        <v>87.056961275153299</v>
      </c>
      <c r="BJ4" s="87">
        <v>0.72419908838880698</v>
      </c>
      <c r="BK4" s="87">
        <v>7.7749844849727401</v>
      </c>
      <c r="BL4" s="87">
        <v>1.8678569420790599E-2</v>
      </c>
      <c r="BM4" s="87">
        <v>200.32889961804901</v>
      </c>
      <c r="BN4" s="87">
        <v>756.13099696873303</v>
      </c>
      <c r="BO4" s="87">
        <v>0</v>
      </c>
      <c r="BP4" s="87">
        <v>7.9989932347205901</v>
      </c>
      <c r="BQ4" s="87">
        <v>169.73266186455899</v>
      </c>
      <c r="BR4" s="87">
        <v>0</v>
      </c>
      <c r="BS4" s="87">
        <v>92.347104026190905</v>
      </c>
      <c r="BT4" s="87">
        <v>3378.2036365239701</v>
      </c>
      <c r="BU4" s="87">
        <v>123.304892412242</v>
      </c>
      <c r="BX4" s="29">
        <f t="shared" si="0"/>
        <v>4.2375929493956464E-3</v>
      </c>
      <c r="BY4" s="22">
        <f>IF(S4&lt;&gt;0,(S4-B4)/B4,"")</f>
        <v>8.2325840099543423E-4</v>
      </c>
      <c r="BZ4" s="22">
        <f>IF(AH4&lt;&gt;0,(AH4-C4)/C4,"")</f>
        <v>3.93961528625918E-3</v>
      </c>
      <c r="CA4" s="22">
        <f>IF(AM4&lt;&gt;0,(AM4-D4)/D4,"")</f>
        <v>-4.6622355647706623E-3</v>
      </c>
      <c r="CB4" s="22">
        <f t="shared" si="1"/>
        <v>5.1025174981459689E-3</v>
      </c>
      <c r="CC4" s="22">
        <f t="shared" si="1"/>
        <v>5.1199222585274649E-3</v>
      </c>
      <c r="CD4" s="22">
        <f>IF(BM4&lt;&gt;0,(BM4-G4)/G4,"")</f>
        <v>5.3179932217131106E-3</v>
      </c>
      <c r="CE4" s="22">
        <f>IF(BT4&lt;&gt;0,(BT4-H4)/H4,"")</f>
        <v>2.7159165441405456E-3</v>
      </c>
    </row>
    <row r="5" spans="1:83" x14ac:dyDescent="0.25">
      <c r="A5" s="6" t="s">
        <v>71</v>
      </c>
      <c r="B5" s="87">
        <v>79966.817173000003</v>
      </c>
      <c r="C5" s="87">
        <v>146.71259108000001</v>
      </c>
      <c r="D5" s="87">
        <v>5331.2739799999999</v>
      </c>
      <c r="E5" s="87">
        <v>7809.9760272000003</v>
      </c>
      <c r="F5" s="87">
        <v>6887.9174071999996</v>
      </c>
      <c r="G5" s="87">
        <v>867.72757703000002</v>
      </c>
      <c r="H5" s="87">
        <v>22533.430078000001</v>
      </c>
      <c r="J5" s="87" t="s">
        <v>71</v>
      </c>
      <c r="K5" s="87">
        <v>8.6945096523421395</v>
      </c>
      <c r="L5" s="87">
        <v>1298.58168263683</v>
      </c>
      <c r="M5" s="87">
        <v>1136.3081097398399</v>
      </c>
      <c r="N5" s="87">
        <v>1135.88453349103</v>
      </c>
      <c r="O5" s="87">
        <v>1355.56491651647</v>
      </c>
      <c r="P5" s="87">
        <v>2.7117839592255102</v>
      </c>
      <c r="Q5" s="87">
        <v>480.92554033770398</v>
      </c>
      <c r="R5" s="87">
        <v>18812.326503064702</v>
      </c>
      <c r="S5" s="87">
        <v>80034.448182013497</v>
      </c>
      <c r="T5" s="87">
        <v>1060.0904857517401</v>
      </c>
      <c r="U5" s="87">
        <v>486.05168518196302</v>
      </c>
      <c r="V5" s="87">
        <v>604.72884948527496</v>
      </c>
      <c r="W5" s="87">
        <v>1038.74484549515</v>
      </c>
      <c r="X5" s="87">
        <v>3.28650974746055</v>
      </c>
      <c r="Y5" s="87">
        <v>822.07240733720198</v>
      </c>
      <c r="Z5" s="87">
        <v>822.07240733720198</v>
      </c>
      <c r="AA5" s="87">
        <v>27.026248008950599</v>
      </c>
      <c r="AB5" s="87">
        <v>530.89417387853598</v>
      </c>
      <c r="AC5" s="87">
        <v>29.607741069208501</v>
      </c>
      <c r="AD5" s="87">
        <v>4265.4132463259302</v>
      </c>
      <c r="AE5" s="87">
        <v>175.254582496403</v>
      </c>
      <c r="AF5" s="87">
        <v>107.755608729862</v>
      </c>
      <c r="AG5" s="87">
        <v>173.59905119927501</v>
      </c>
      <c r="AH5" s="87">
        <v>147.14908116866999</v>
      </c>
      <c r="AI5" s="87">
        <v>0</v>
      </c>
      <c r="AJ5" s="87">
        <v>24844.4136708609</v>
      </c>
      <c r="AK5" s="87">
        <v>4798.8056987273803</v>
      </c>
      <c r="AL5" s="87">
        <v>506.14417830982597</v>
      </c>
      <c r="AM5" s="87">
        <v>5331.9761250461497</v>
      </c>
      <c r="AN5" s="87">
        <v>0.27343105626195302</v>
      </c>
      <c r="AO5" s="87">
        <v>608.16957469534805</v>
      </c>
      <c r="AP5" s="87">
        <v>2.83180960884494</v>
      </c>
      <c r="AQ5" s="87">
        <v>6900.8499121182504</v>
      </c>
      <c r="AR5" s="87">
        <v>5.95923246085417</v>
      </c>
      <c r="AS5" s="87">
        <v>29.851935933684899</v>
      </c>
      <c r="AT5" s="87">
        <v>448.32914885056499</v>
      </c>
      <c r="AU5" s="87">
        <v>3.77297453110446</v>
      </c>
      <c r="AV5" s="87">
        <v>4.2818043949139204</v>
      </c>
      <c r="AW5" s="87">
        <v>65.675464431179904</v>
      </c>
      <c r="AX5" s="87">
        <v>7844.4494761818096</v>
      </c>
      <c r="AY5" s="87">
        <v>6918.0870819623296</v>
      </c>
      <c r="AZ5" s="87">
        <v>926.36239421948005</v>
      </c>
      <c r="BA5" s="87">
        <v>1.1323675986706101</v>
      </c>
      <c r="BB5" s="87">
        <v>0.16606459542430599</v>
      </c>
      <c r="BC5" s="87">
        <v>337.504640178133</v>
      </c>
      <c r="BD5" s="87">
        <v>8.2526234450525404</v>
      </c>
      <c r="BE5" s="87">
        <v>2359.5199586633298</v>
      </c>
      <c r="BF5" s="87">
        <v>11.8231100602412</v>
      </c>
      <c r="BG5" s="87">
        <v>14.8583663751053</v>
      </c>
      <c r="BH5" s="87">
        <v>3562.2263150294598</v>
      </c>
      <c r="BI5" s="87">
        <v>632.02486173735201</v>
      </c>
      <c r="BJ5" s="87">
        <v>9.0966795085897605</v>
      </c>
      <c r="BK5" s="87">
        <v>52.570131671048301</v>
      </c>
      <c r="BL5" s="87">
        <v>0.23445462612366799</v>
      </c>
      <c r="BM5" s="87">
        <v>872.04789320811096</v>
      </c>
      <c r="BN5" s="87">
        <v>5146.5676801940499</v>
      </c>
      <c r="BO5" s="87">
        <v>0</v>
      </c>
      <c r="BP5" s="87">
        <v>56.323315043502703</v>
      </c>
      <c r="BQ5" s="87">
        <v>1173.8276588327601</v>
      </c>
      <c r="BR5" s="87">
        <v>0</v>
      </c>
      <c r="BS5" s="87">
        <v>608.18704134658196</v>
      </c>
      <c r="BT5" s="87">
        <v>22554.255372388201</v>
      </c>
      <c r="BU5" s="87">
        <v>900.25997248907299</v>
      </c>
      <c r="BX5" s="29">
        <f t="shared" si="0"/>
        <v>5.0687113698800893E-3</v>
      </c>
      <c r="BY5" s="22">
        <f>IF(S5&lt;&gt;0,(S5-B5)/B5,"")</f>
        <v>8.4573841256156473E-4</v>
      </c>
      <c r="BZ5" s="22">
        <f>IF(AH5&lt;&gt;0,(AH5-C5)/C5,"")</f>
        <v>2.9751372084484097E-3</v>
      </c>
      <c r="CA5" s="22">
        <f>IF(AM5&lt;&gt;0,(AM5-D5)/D5,"")</f>
        <v>1.3170305048733976E-4</v>
      </c>
      <c r="CB5" s="22">
        <f t="shared" si="1"/>
        <v>4.4140275029971561E-3</v>
      </c>
      <c r="CC5" s="22">
        <f t="shared" si="1"/>
        <v>4.3800866036508238E-3</v>
      </c>
      <c r="CD5" s="22">
        <f>IF(BM5&lt;&gt;0,(BM5-G5)/G5,"")</f>
        <v>4.9788854157410004E-3</v>
      </c>
      <c r="CE5" s="22">
        <f>IF(BT5&lt;&gt;0,(BT5-H5)/H5,"")</f>
        <v>9.2419548715453378E-4</v>
      </c>
    </row>
    <row r="6" spans="1:83" x14ac:dyDescent="0.25">
      <c r="A6" s="6" t="s">
        <v>122</v>
      </c>
      <c r="B6" s="87">
        <v>78716.736180000007</v>
      </c>
      <c r="C6" s="87">
        <v>128.40886347</v>
      </c>
      <c r="D6" s="87">
        <v>5342.9286980999996</v>
      </c>
      <c r="E6" s="87">
        <v>10704.757462</v>
      </c>
      <c r="F6" s="87">
        <v>6156.8507928999998</v>
      </c>
      <c r="G6" s="87">
        <v>1349.7236664</v>
      </c>
      <c r="H6" s="87">
        <v>25909.330015</v>
      </c>
      <c r="J6" s="87" t="s">
        <v>122</v>
      </c>
      <c r="K6" s="87">
        <v>10.004817370437101</v>
      </c>
      <c r="L6" s="87">
        <v>1160.85774573157</v>
      </c>
      <c r="M6" s="87">
        <v>1035.7991298957299</v>
      </c>
      <c r="N6" s="87">
        <v>1035.2137479860401</v>
      </c>
      <c r="O6" s="87">
        <v>1219.07062047983</v>
      </c>
      <c r="P6" s="87">
        <v>3.6485637741739501</v>
      </c>
      <c r="Q6" s="87">
        <v>1007.39990754161</v>
      </c>
      <c r="R6" s="87">
        <v>31034.176266627001</v>
      </c>
      <c r="S6" s="87">
        <v>78735.185819871302</v>
      </c>
      <c r="T6" s="87">
        <v>1141.6522829573901</v>
      </c>
      <c r="U6" s="87">
        <v>773.77115188875405</v>
      </c>
      <c r="V6" s="87">
        <v>590.95331808131903</v>
      </c>
      <c r="W6" s="87">
        <v>789.90200436969201</v>
      </c>
      <c r="X6" s="87">
        <v>4.2440272036574704</v>
      </c>
      <c r="Y6" s="87">
        <v>757.58455845941</v>
      </c>
      <c r="Z6" s="87">
        <v>757.58455845941</v>
      </c>
      <c r="AA6" s="87">
        <v>25.004255978659199</v>
      </c>
      <c r="AB6" s="87">
        <v>500.14527413482398</v>
      </c>
      <c r="AC6" s="87">
        <v>27.912403896867701</v>
      </c>
      <c r="AD6" s="87">
        <v>4065.1308484343299</v>
      </c>
      <c r="AE6" s="87">
        <v>164.91037912222899</v>
      </c>
      <c r="AF6" s="87">
        <v>96.206653788367404</v>
      </c>
      <c r="AG6" s="87">
        <v>161.74840748982299</v>
      </c>
      <c r="AH6" s="87">
        <v>128.75085489729099</v>
      </c>
      <c r="AI6" s="87">
        <v>0</v>
      </c>
      <c r="AJ6" s="87">
        <v>28314.625876750601</v>
      </c>
      <c r="AK6" s="87">
        <v>4807.1344883347901</v>
      </c>
      <c r="AL6" s="87">
        <v>509.12403071038398</v>
      </c>
      <c r="AM6" s="87">
        <v>5341.2627750238298</v>
      </c>
      <c r="AN6" s="87">
        <v>0.257016401076958</v>
      </c>
      <c r="AO6" s="87">
        <v>894.34988637378297</v>
      </c>
      <c r="AP6" s="87">
        <v>1.77743029260845</v>
      </c>
      <c r="AQ6" s="87">
        <v>9796.9066447527202</v>
      </c>
      <c r="AR6" s="87">
        <v>3.8379149787529698</v>
      </c>
      <c r="AS6" s="87">
        <v>29.371223730551002</v>
      </c>
      <c r="AT6" s="87">
        <v>364.884412991837</v>
      </c>
      <c r="AU6" s="87">
        <v>4.3168102426737596</v>
      </c>
      <c r="AV6" s="87">
        <v>4.0606482690961503</v>
      </c>
      <c r="AW6" s="87">
        <v>56.000389887398903</v>
      </c>
      <c r="AX6" s="87">
        <v>10734.363760710299</v>
      </c>
      <c r="AY6" s="87">
        <v>6181.5798704343597</v>
      </c>
      <c r="AZ6" s="87">
        <v>4552.7838902759604</v>
      </c>
      <c r="BA6" s="87">
        <v>0.94976934142429603</v>
      </c>
      <c r="BB6" s="87">
        <v>0.23540330803529499</v>
      </c>
      <c r="BC6" s="87">
        <v>357.03749973820101</v>
      </c>
      <c r="BD6" s="87">
        <v>6.7977355225229799</v>
      </c>
      <c r="BE6" s="87">
        <v>2056.3553690812701</v>
      </c>
      <c r="BF6" s="87">
        <v>11.047988337549601</v>
      </c>
      <c r="BG6" s="87">
        <v>11.873499672062399</v>
      </c>
      <c r="BH6" s="87">
        <v>3218.0988928388301</v>
      </c>
      <c r="BI6" s="87">
        <v>806.88919668116205</v>
      </c>
      <c r="BJ6" s="87">
        <v>5.5189278923262597</v>
      </c>
      <c r="BK6" s="87">
        <v>49.2077421915046</v>
      </c>
      <c r="BL6" s="87">
        <v>0.208212117704767</v>
      </c>
      <c r="BM6" s="87">
        <v>1353.66917574695</v>
      </c>
      <c r="BN6" s="87">
        <v>7143.5277251539901</v>
      </c>
      <c r="BO6" s="87">
        <v>0</v>
      </c>
      <c r="BP6" s="87">
        <v>48.636192000088101</v>
      </c>
      <c r="BQ6" s="87">
        <v>1270.13381443189</v>
      </c>
      <c r="BR6" s="87">
        <v>0</v>
      </c>
      <c r="BS6" s="87">
        <v>634.58749370856003</v>
      </c>
      <c r="BT6" s="87">
        <v>25917.426020051</v>
      </c>
      <c r="BU6" s="87">
        <v>996.53291548140703</v>
      </c>
      <c r="BX6" s="29">
        <f t="shared" si="0"/>
        <v>4.6813379217328704E-3</v>
      </c>
      <c r="BY6" s="22">
        <f>IF(S6&lt;&gt;0,(S6-B6)/B6,"")</f>
        <v>2.3438014285940499E-4</v>
      </c>
      <c r="BZ6" s="22">
        <f>IF(AH6&lt;&gt;0,(AH6-C6)/C6,"")</f>
        <v>2.6633007881959108E-3</v>
      </c>
      <c r="CA6" s="22">
        <f>IF(AM6&lt;&gt;0,(AM6-D6)/D6,"")</f>
        <v>-3.1179960847356366E-4</v>
      </c>
      <c r="CB6" s="22">
        <f t="shared" si="1"/>
        <v>2.7657141056578569E-3</v>
      </c>
      <c r="CC6" s="22">
        <f t="shared" si="1"/>
        <v>4.0165140209142604E-3</v>
      </c>
      <c r="CD6" s="22">
        <f>IF(BM6&lt;&gt;0,(BM6-G6)/G6,"")</f>
        <v>2.9231978701785588E-3</v>
      </c>
      <c r="CE6" s="22">
        <f>IF(BT6&lt;&gt;0,(BT6-H6)/H6,"")</f>
        <v>3.1247450421578369E-4</v>
      </c>
    </row>
    <row r="7" spans="1:83" x14ac:dyDescent="0.25">
      <c r="A7" s="6" t="s">
        <v>123</v>
      </c>
      <c r="B7" s="87">
        <v>601412.74826999998</v>
      </c>
      <c r="C7" s="87">
        <v>1118.0199224</v>
      </c>
      <c r="D7" s="87">
        <v>36704.531692999997</v>
      </c>
      <c r="E7" s="87">
        <v>67864.340668000004</v>
      </c>
      <c r="F7" s="87">
        <v>57849.499427000002</v>
      </c>
      <c r="G7" s="87">
        <v>2770.9887821000002</v>
      </c>
      <c r="H7" s="87">
        <v>183504.77332000001</v>
      </c>
      <c r="J7" s="87" t="s">
        <v>123</v>
      </c>
      <c r="K7" s="87">
        <v>152.655654655224</v>
      </c>
      <c r="L7" s="87">
        <v>12034.341402279801</v>
      </c>
      <c r="M7" s="87">
        <v>9157.5387363256996</v>
      </c>
      <c r="N7" s="87">
        <v>9151.0204753280104</v>
      </c>
      <c r="O7" s="87">
        <v>11076.426710477999</v>
      </c>
      <c r="P7" s="87">
        <v>40.408508900547197</v>
      </c>
      <c r="Q7" s="87">
        <v>3786.50222648106</v>
      </c>
      <c r="R7" s="87">
        <v>124920.61159927001</v>
      </c>
      <c r="S7" s="87">
        <v>597304.24008994806</v>
      </c>
      <c r="T7" s="87">
        <v>8012.33295622283</v>
      </c>
      <c r="U7" s="87">
        <v>3610.07488912185</v>
      </c>
      <c r="V7" s="87">
        <v>4471.8568666892597</v>
      </c>
      <c r="W7" s="87">
        <v>8981.9701389471302</v>
      </c>
      <c r="X7" s="87">
        <v>80.794169813764697</v>
      </c>
      <c r="Y7" s="87">
        <v>6624.78431974051</v>
      </c>
      <c r="Z7" s="87">
        <v>6624.78431974051</v>
      </c>
      <c r="AA7" s="87">
        <v>169.066004177758</v>
      </c>
      <c r="AB7" s="87">
        <v>4353.0230343050198</v>
      </c>
      <c r="AC7" s="87">
        <v>261.03712478358301</v>
      </c>
      <c r="AD7" s="87">
        <v>38174.068377669799</v>
      </c>
      <c r="AE7" s="87">
        <v>1618.3944345761799</v>
      </c>
      <c r="AF7" s="87">
        <v>1003.20599911749</v>
      </c>
      <c r="AG7" s="87">
        <v>1418.86519620423</v>
      </c>
      <c r="AH7" s="87">
        <v>1116.5070334055299</v>
      </c>
      <c r="AI7" s="87">
        <v>0</v>
      </c>
      <c r="AJ7" s="87">
        <v>203256.57626944801</v>
      </c>
      <c r="AK7" s="87">
        <v>32633.616834713899</v>
      </c>
      <c r="AL7" s="87">
        <v>3456.9316584819999</v>
      </c>
      <c r="AM7" s="87">
        <v>36259.614497373703</v>
      </c>
      <c r="AN7" s="87">
        <v>2.5060528146078198</v>
      </c>
      <c r="AO7" s="87">
        <v>4639.1474971863499</v>
      </c>
      <c r="AP7" s="87">
        <v>27.7817510029376</v>
      </c>
      <c r="AQ7" s="87">
        <v>53313.779468341003</v>
      </c>
      <c r="AR7" s="87">
        <v>66.192040410721106</v>
      </c>
      <c r="AS7" s="87">
        <v>231.72733396165</v>
      </c>
      <c r="AT7" s="87">
        <v>3573.34674856837</v>
      </c>
      <c r="AU7" s="87">
        <v>156.62580093365699</v>
      </c>
      <c r="AV7" s="87">
        <v>53.009861163930097</v>
      </c>
      <c r="AW7" s="87">
        <v>555.91983078974999</v>
      </c>
      <c r="AX7" s="87">
        <v>67851.0597734646</v>
      </c>
      <c r="AY7" s="87">
        <v>57842.369048309301</v>
      </c>
      <c r="AZ7" s="87">
        <v>10008.6907251552</v>
      </c>
      <c r="BA7" s="87">
        <v>9.2736521216730896</v>
      </c>
      <c r="BB7" s="87">
        <v>8.5567235192380799</v>
      </c>
      <c r="BC7" s="87">
        <v>3436.5551061801002</v>
      </c>
      <c r="BD7" s="87">
        <v>63.977145350727703</v>
      </c>
      <c r="BE7" s="87">
        <v>19236.561955389399</v>
      </c>
      <c r="BF7" s="87">
        <v>103.21682187381801</v>
      </c>
      <c r="BG7" s="87">
        <v>132.80291434492401</v>
      </c>
      <c r="BH7" s="87">
        <v>29146.579572193099</v>
      </c>
      <c r="BI7" s="87">
        <v>5654.5952390687198</v>
      </c>
      <c r="BJ7" s="87">
        <v>96.921686789353998</v>
      </c>
      <c r="BK7" s="87">
        <v>940.85168758301802</v>
      </c>
      <c r="BL7" s="87">
        <v>2.46841613287256</v>
      </c>
      <c r="BM7" s="87">
        <v>2762.8236752591802</v>
      </c>
      <c r="BN7" s="87">
        <v>41051.603364347196</v>
      </c>
      <c r="BO7" s="87">
        <v>0</v>
      </c>
      <c r="BP7" s="87">
        <v>489.69093282951098</v>
      </c>
      <c r="BQ7" s="87">
        <v>8825.9083487205007</v>
      </c>
      <c r="BR7" s="87">
        <v>0</v>
      </c>
      <c r="BS7" s="87">
        <v>5616.7381373303097</v>
      </c>
      <c r="BT7" s="87">
        <v>182959.72691898499</v>
      </c>
      <c r="BU7" s="87">
        <v>5791.8172187315604</v>
      </c>
      <c r="BX7" s="29">
        <f t="shared" si="0"/>
        <v>4.6626531065299525E-3</v>
      </c>
      <c r="BY7" s="22">
        <f t="shared" ref="BY7:BY47" si="2">IF(S7&lt;&gt;0,(S7-B7)/B7,"")</f>
        <v>-6.8314284854624329E-3</v>
      </c>
      <c r="BZ7" s="22">
        <f t="shared" ref="BZ7:BZ47" si="3">IF(AH7&lt;&gt;0,(AH7-C7)/C7,"")</f>
        <v>-1.353186078493561E-3</v>
      </c>
      <c r="CA7" s="22">
        <f t="shared" ref="CA7:CA47" si="4">IF(AM7&lt;&gt;0,(AM7-D7)/D7,"")</f>
        <v>-1.2121587583452142E-2</v>
      </c>
      <c r="CB7" s="22">
        <f t="shared" ref="CB7:CB47" si="5">IF(AX7&lt;&gt;0,(AX7-E7)/E7,"")</f>
        <v>-1.956976875436858E-4</v>
      </c>
      <c r="CC7" s="22">
        <f t="shared" ref="CC7:CC47" si="6">IF(AY7&lt;&gt;0,(AY7-F7)/F7,"")</f>
        <v>-1.2325739654322896E-4</v>
      </c>
      <c r="CD7" s="22">
        <f t="shared" ref="CD7:CD47" si="7">IF(BM7&lt;&gt;0,(BM7-G7)/G7,"")</f>
        <v>-2.9466401645379813E-3</v>
      </c>
      <c r="CE7" s="22">
        <f t="shared" ref="CE7:CE47" si="8">IF(BT7&lt;&gt;0,(BT7-H7)/H7,"")</f>
        <v>-2.9702028516966818E-3</v>
      </c>
    </row>
    <row r="8" spans="1:83" x14ac:dyDescent="0.25">
      <c r="A8" s="6" t="s">
        <v>72</v>
      </c>
      <c r="B8" s="87">
        <v>817193.47838999995</v>
      </c>
      <c r="C8" s="87">
        <v>974.74471605999997</v>
      </c>
      <c r="D8" s="87">
        <v>73191.523211000007</v>
      </c>
      <c r="E8" s="87">
        <v>58903.289451999997</v>
      </c>
      <c r="F8" s="87">
        <v>43498.217875000002</v>
      </c>
      <c r="G8" s="87">
        <v>2483.2664946</v>
      </c>
      <c r="H8" s="87">
        <v>250980.33082</v>
      </c>
      <c r="J8" s="87" t="s">
        <v>72</v>
      </c>
      <c r="K8" s="87">
        <v>375.58723206446302</v>
      </c>
      <c r="L8" s="87">
        <v>17577.897916620801</v>
      </c>
      <c r="M8" s="87">
        <v>5124.6602441292998</v>
      </c>
      <c r="N8" s="87">
        <v>5119.5037224028101</v>
      </c>
      <c r="O8" s="87">
        <v>5694.7199227368101</v>
      </c>
      <c r="P8" s="87">
        <v>33.306999956808397</v>
      </c>
      <c r="Q8" s="87">
        <v>4503.7843430626799</v>
      </c>
      <c r="R8" s="87">
        <v>253089.27794881299</v>
      </c>
      <c r="S8" s="87">
        <v>815903.06860893802</v>
      </c>
      <c r="T8" s="87">
        <v>7169.3557013032596</v>
      </c>
      <c r="U8" s="87">
        <v>4284.6980291555701</v>
      </c>
      <c r="V8" s="87">
        <v>3747.6420132323601</v>
      </c>
      <c r="W8" s="87">
        <v>24495.254762306999</v>
      </c>
      <c r="X8" s="87">
        <v>235.716145725513</v>
      </c>
      <c r="Y8" s="87">
        <v>4242.93605523305</v>
      </c>
      <c r="Z8" s="87">
        <v>4242.93605523305</v>
      </c>
      <c r="AA8" s="87">
        <v>358.858829455955</v>
      </c>
      <c r="AB8" s="87">
        <v>7026.1780880636197</v>
      </c>
      <c r="AC8" s="87">
        <v>152.21895406476699</v>
      </c>
      <c r="AD8" s="87">
        <v>46681.216369550297</v>
      </c>
      <c r="AE8" s="87">
        <v>1291.2688744053301</v>
      </c>
      <c r="AF8" s="87">
        <v>1865.4510959153799</v>
      </c>
      <c r="AG8" s="87">
        <v>944.39032161526598</v>
      </c>
      <c r="AH8" s="87">
        <v>975.25093701945798</v>
      </c>
      <c r="AI8" s="87">
        <v>0</v>
      </c>
      <c r="AJ8" s="87">
        <v>280571.436176744</v>
      </c>
      <c r="AK8" s="87">
        <v>65736.614021616202</v>
      </c>
      <c r="AL8" s="87">
        <v>6945.1916603559303</v>
      </c>
      <c r="AM8" s="87">
        <v>73040.664511428098</v>
      </c>
      <c r="AN8" s="87">
        <v>2.6024413608800798</v>
      </c>
      <c r="AO8" s="87">
        <v>5110.6622063966997</v>
      </c>
      <c r="AP8" s="87">
        <v>67.058199226177607</v>
      </c>
      <c r="AQ8" s="87">
        <v>87612.6493887994</v>
      </c>
      <c r="AR8" s="87">
        <v>175.72892499324701</v>
      </c>
      <c r="AS8" s="87">
        <v>221.21036561451101</v>
      </c>
      <c r="AT8" s="87">
        <v>3115.7740560084198</v>
      </c>
      <c r="AU8" s="87">
        <v>439.043528817165</v>
      </c>
      <c r="AV8" s="87">
        <v>75.058016722057801</v>
      </c>
      <c r="AW8" s="87">
        <v>409.59331358212398</v>
      </c>
      <c r="AX8" s="87">
        <v>58959.470248165897</v>
      </c>
      <c r="AY8" s="87">
        <v>43558.905617908502</v>
      </c>
      <c r="AZ8" s="87">
        <v>15400.5646302573</v>
      </c>
      <c r="BA8" s="87">
        <v>9.0780349101892099</v>
      </c>
      <c r="BB8" s="87">
        <v>23.1154201378991</v>
      </c>
      <c r="BC8" s="87">
        <v>4337.4835559450303</v>
      </c>
      <c r="BD8" s="87">
        <v>70.408550376163603</v>
      </c>
      <c r="BE8" s="87">
        <v>11866.8358694202</v>
      </c>
      <c r="BF8" s="87">
        <v>103.38587276762701</v>
      </c>
      <c r="BG8" s="87">
        <v>176.19969420790599</v>
      </c>
      <c r="BH8" s="87">
        <v>20172.715874601101</v>
      </c>
      <c r="BI8" s="87">
        <v>9241.4395123474806</v>
      </c>
      <c r="BJ8" s="87">
        <v>213.82509676637</v>
      </c>
      <c r="BK8" s="87">
        <v>2074.5369271978702</v>
      </c>
      <c r="BL8" s="87">
        <v>7.8543166144722498</v>
      </c>
      <c r="BM8" s="87">
        <v>2485.3381298853001</v>
      </c>
      <c r="BN8" s="87">
        <v>71979.824230526196</v>
      </c>
      <c r="BO8" s="87">
        <v>0</v>
      </c>
      <c r="BP8" s="87">
        <v>912.71695291227002</v>
      </c>
      <c r="BQ8" s="87">
        <v>16379.1502344209</v>
      </c>
      <c r="BR8" s="87">
        <v>0</v>
      </c>
      <c r="BS8" s="87">
        <v>9803.2994186014694</v>
      </c>
      <c r="BT8" s="87">
        <v>250751.74515947601</v>
      </c>
      <c r="BU8" s="87">
        <v>11404.016343405099</v>
      </c>
      <c r="BX8" s="29">
        <f t="shared" si="0"/>
        <v>4.9131375221785831E-3</v>
      </c>
      <c r="BY8" s="22">
        <f t="shared" si="2"/>
        <v>-1.5790749867512876E-3</v>
      </c>
      <c r="BZ8" s="22">
        <f t="shared" si="3"/>
        <v>5.1933696189110216E-4</v>
      </c>
      <c r="CA8" s="22">
        <f t="shared" si="4"/>
        <v>-2.0611498839422449E-3</v>
      </c>
      <c r="CB8" s="22">
        <f t="shared" si="5"/>
        <v>9.5378028440467862E-4</v>
      </c>
      <c r="CC8" s="22">
        <f t="shared" si="6"/>
        <v>1.3951776848168122E-3</v>
      </c>
      <c r="CD8" s="22">
        <f t="shared" si="7"/>
        <v>8.3423800458185828E-4</v>
      </c>
      <c r="CE8" s="22">
        <f t="shared" si="8"/>
        <v>-9.1077121373282332E-4</v>
      </c>
    </row>
    <row r="9" spans="1:83" x14ac:dyDescent="0.25">
      <c r="A9" s="6" t="s">
        <v>124</v>
      </c>
      <c r="B9" s="87">
        <v>96981.721107999998</v>
      </c>
      <c r="C9" s="87">
        <v>153.95335406999999</v>
      </c>
      <c r="D9" s="87">
        <v>13520.414349999999</v>
      </c>
      <c r="E9" s="87">
        <v>8730.9192308999991</v>
      </c>
      <c r="F9" s="87">
        <v>5438.6301050000002</v>
      </c>
      <c r="G9" s="87">
        <v>234.25632142000001</v>
      </c>
      <c r="H9" s="87">
        <v>27197.141568999999</v>
      </c>
      <c r="J9" s="87" t="s">
        <v>124</v>
      </c>
      <c r="K9" s="87">
        <v>80.470948976934395</v>
      </c>
      <c r="L9" s="87">
        <v>1686.8029198710301</v>
      </c>
      <c r="M9" s="87">
        <v>542.62534287570804</v>
      </c>
      <c r="N9" s="87">
        <v>541.75425531903602</v>
      </c>
      <c r="O9" s="87">
        <v>601.18800947436205</v>
      </c>
      <c r="P9" s="87">
        <v>5.7588645280709096</v>
      </c>
      <c r="Q9" s="87">
        <v>517.00120891416896</v>
      </c>
      <c r="R9" s="87">
        <v>46107.4164532012</v>
      </c>
      <c r="S9" s="87">
        <v>92652.854458572401</v>
      </c>
      <c r="T9" s="87">
        <v>818.266120708014</v>
      </c>
      <c r="U9" s="87">
        <v>574.67850857752205</v>
      </c>
      <c r="V9" s="87">
        <v>392.06880737016098</v>
      </c>
      <c r="W9" s="87">
        <v>1252.73568022222</v>
      </c>
      <c r="X9" s="87">
        <v>55.974979603664003</v>
      </c>
      <c r="Y9" s="87">
        <v>484.89868584334999</v>
      </c>
      <c r="Z9" s="87">
        <v>484.89868584334999</v>
      </c>
      <c r="AA9" s="87">
        <v>82.093220015763094</v>
      </c>
      <c r="AB9" s="87">
        <v>1892.8246429107501</v>
      </c>
      <c r="AC9" s="87">
        <v>19.568196227539001</v>
      </c>
      <c r="AD9" s="87">
        <v>4371.25517719661</v>
      </c>
      <c r="AE9" s="87">
        <v>132.66484691876499</v>
      </c>
      <c r="AF9" s="87">
        <v>197.043018694312</v>
      </c>
      <c r="AG9" s="87">
        <v>100.55563995219801</v>
      </c>
      <c r="AH9" s="87">
        <v>151.944164861632</v>
      </c>
      <c r="AI9" s="87">
        <v>0</v>
      </c>
      <c r="AJ9" s="87">
        <v>29590.660436404902</v>
      </c>
      <c r="AK9" s="87">
        <v>11731.132783941501</v>
      </c>
      <c r="AL9" s="87">
        <v>1221.62393976972</v>
      </c>
      <c r="AM9" s="87">
        <v>13034.849943727</v>
      </c>
      <c r="AN9" s="87">
        <v>0.26659456741568699</v>
      </c>
      <c r="AO9" s="87">
        <v>705.43319106907495</v>
      </c>
      <c r="AP9" s="87">
        <v>8.8151687913710894</v>
      </c>
      <c r="AQ9" s="87">
        <v>9470.9512442103696</v>
      </c>
      <c r="AR9" s="87">
        <v>23.574196222380198</v>
      </c>
      <c r="AS9" s="87">
        <v>31.829112143608999</v>
      </c>
      <c r="AT9" s="87">
        <v>493.12626983470699</v>
      </c>
      <c r="AU9" s="87">
        <v>44.1741502560117</v>
      </c>
      <c r="AV9" s="87">
        <v>12.625066100078801</v>
      </c>
      <c r="AW9" s="87">
        <v>46.057847296857702</v>
      </c>
      <c r="AX9" s="87">
        <v>8672.4358004486294</v>
      </c>
      <c r="AY9" s="87">
        <v>5386.2877490588999</v>
      </c>
      <c r="AZ9" s="87">
        <v>3286.14805138973</v>
      </c>
      <c r="BA9" s="87">
        <v>1.1453432320860599</v>
      </c>
      <c r="BB9" s="87">
        <v>2.8908190721848301</v>
      </c>
      <c r="BC9" s="87">
        <v>720.52413432761705</v>
      </c>
      <c r="BD9" s="87">
        <v>7.3711344433604999</v>
      </c>
      <c r="BE9" s="87">
        <v>1391.9798065444099</v>
      </c>
      <c r="BF9" s="87">
        <v>14.2748900169204</v>
      </c>
      <c r="BG9" s="87">
        <v>20.773689159322501</v>
      </c>
      <c r="BH9" s="87">
        <v>2346.6765897804698</v>
      </c>
      <c r="BI9" s="87">
        <v>913.72636992013599</v>
      </c>
      <c r="BJ9" s="87">
        <v>38.289995756102698</v>
      </c>
      <c r="BK9" s="87">
        <v>180.991507575632</v>
      </c>
      <c r="BL9" s="87">
        <v>1.1680285057623301</v>
      </c>
      <c r="BM9" s="87">
        <v>230.65128457811699</v>
      </c>
      <c r="BN9" s="87">
        <v>7705.6986159076096</v>
      </c>
      <c r="BO9" s="87">
        <v>0</v>
      </c>
      <c r="BP9" s="87">
        <v>85.963964105667699</v>
      </c>
      <c r="BQ9" s="87">
        <v>2305.61515692389</v>
      </c>
      <c r="BR9" s="87">
        <v>0</v>
      </c>
      <c r="BS9" s="87">
        <v>971.62290449908198</v>
      </c>
      <c r="BT9" s="87">
        <v>26555.290327772102</v>
      </c>
      <c r="BU9" s="87">
        <v>1051.7931095597901</v>
      </c>
      <c r="BX9" s="29">
        <f t="shared" si="0"/>
        <v>6.2979796752681699E-3</v>
      </c>
      <c r="BY9" s="22">
        <f t="shared" si="2"/>
        <v>-4.4635902518237631E-2</v>
      </c>
      <c r="BZ9" s="22">
        <f t="shared" si="3"/>
        <v>-1.3050636152132424E-2</v>
      </c>
      <c r="CA9" s="22">
        <f t="shared" si="4"/>
        <v>-3.5913426445617694E-2</v>
      </c>
      <c r="CB9" s="22">
        <f t="shared" si="5"/>
        <v>-6.6984276116526546E-3</v>
      </c>
      <c r="CC9" s="22">
        <f t="shared" si="6"/>
        <v>-9.6241801576061256E-3</v>
      </c>
      <c r="CD9" s="22">
        <f t="shared" si="7"/>
        <v>-1.5389283072619933E-2</v>
      </c>
      <c r="CE9" s="22">
        <f t="shared" si="8"/>
        <v>-2.359995220819442E-2</v>
      </c>
    </row>
    <row r="10" spans="1:83" x14ac:dyDescent="0.25">
      <c r="A10" s="6" t="s">
        <v>125</v>
      </c>
      <c r="B10" s="87">
        <v>110957.91761999999</v>
      </c>
      <c r="C10" s="87">
        <v>176.03590095000001</v>
      </c>
      <c r="D10" s="87">
        <v>25315.270896000002</v>
      </c>
      <c r="E10" s="87">
        <v>14515.169275</v>
      </c>
      <c r="F10" s="87">
        <v>6430.2206643999998</v>
      </c>
      <c r="G10" s="87">
        <v>6267.1106319999999</v>
      </c>
      <c r="H10" s="87">
        <v>35001.178211999999</v>
      </c>
      <c r="J10" s="87" t="s">
        <v>125</v>
      </c>
      <c r="K10" s="87">
        <v>103.790717663056</v>
      </c>
      <c r="L10" s="87">
        <v>1325.76376988475</v>
      </c>
      <c r="M10" s="87">
        <v>455.37895940495201</v>
      </c>
      <c r="N10" s="87">
        <v>454.61279471717398</v>
      </c>
      <c r="O10" s="87">
        <v>435.46578294945402</v>
      </c>
      <c r="P10" s="87">
        <v>5.8462110078164997</v>
      </c>
      <c r="Q10" s="87">
        <v>1145.1181269650399</v>
      </c>
      <c r="R10" s="87">
        <v>40396.950477959101</v>
      </c>
      <c r="S10" s="87">
        <v>101046.236278157</v>
      </c>
      <c r="T10" s="87">
        <v>1030.0236725498</v>
      </c>
      <c r="U10" s="87">
        <v>1545.9208379616</v>
      </c>
      <c r="V10" s="87">
        <v>464.19433535739603</v>
      </c>
      <c r="W10" s="87">
        <v>1266.15372982842</v>
      </c>
      <c r="X10" s="87">
        <v>74.220810401957806</v>
      </c>
      <c r="Y10" s="87">
        <v>536.41494261501202</v>
      </c>
      <c r="Z10" s="87">
        <v>536.41494261501202</v>
      </c>
      <c r="AA10" s="87">
        <v>157.29360736784599</v>
      </c>
      <c r="AB10" s="87">
        <v>3649.1106786068899</v>
      </c>
      <c r="AC10" s="87">
        <v>17.561313986783201</v>
      </c>
      <c r="AD10" s="87">
        <v>3912.1097910960798</v>
      </c>
      <c r="AE10" s="87">
        <v>120.901756080623</v>
      </c>
      <c r="AF10" s="87">
        <v>199.09361698088</v>
      </c>
      <c r="AG10" s="87">
        <v>77.450952843102499</v>
      </c>
      <c r="AH10" s="87">
        <v>173.43413173718699</v>
      </c>
      <c r="AI10" s="87">
        <v>0</v>
      </c>
      <c r="AJ10" s="87">
        <v>37189.289002794299</v>
      </c>
      <c r="AK10" s="87">
        <v>22398.4172394825</v>
      </c>
      <c r="AL10" s="87">
        <v>2331.5849832173099</v>
      </c>
      <c r="AM10" s="87">
        <v>24887.295830067698</v>
      </c>
      <c r="AN10" s="87">
        <v>0.217219909824347</v>
      </c>
      <c r="AO10" s="87">
        <v>1203.6838990558699</v>
      </c>
      <c r="AP10" s="87">
        <v>23.9949570374289</v>
      </c>
      <c r="AQ10" s="87">
        <v>12196.366783580999</v>
      </c>
      <c r="AR10" s="87">
        <v>44.357018579451697</v>
      </c>
      <c r="AS10" s="87">
        <v>36.604097620661598</v>
      </c>
      <c r="AT10" s="87">
        <v>803.82419605703296</v>
      </c>
      <c r="AU10" s="87">
        <v>59.027075734276799</v>
      </c>
      <c r="AV10" s="87">
        <v>13.5085855696467</v>
      </c>
      <c r="AW10" s="87">
        <v>38.063915408654204</v>
      </c>
      <c r="AX10" s="87">
        <v>14429.917891278999</v>
      </c>
      <c r="AY10" s="87">
        <v>6357.5456408560503</v>
      </c>
      <c r="AZ10" s="87">
        <v>8072.37225042301</v>
      </c>
      <c r="BA10" s="87">
        <v>1.0910005125746101</v>
      </c>
      <c r="BB10" s="87">
        <v>5.7395138808511996</v>
      </c>
      <c r="BC10" s="87">
        <v>1294.3080906320099</v>
      </c>
      <c r="BD10" s="87">
        <v>8.7196006327265003</v>
      </c>
      <c r="BE10" s="87">
        <v>1309.8788314401099</v>
      </c>
      <c r="BF10" s="87">
        <v>19.029907020067501</v>
      </c>
      <c r="BG10" s="87">
        <v>35.412838065003299</v>
      </c>
      <c r="BH10" s="87">
        <v>2373.0681952413202</v>
      </c>
      <c r="BI10" s="87">
        <v>1186.8006583071799</v>
      </c>
      <c r="BJ10" s="87">
        <v>91.756415064181994</v>
      </c>
      <c r="BK10" s="87">
        <v>97.246507162265701</v>
      </c>
      <c r="BL10" s="87">
        <v>101.914895197782</v>
      </c>
      <c r="BM10" s="87">
        <v>6226.9320167330698</v>
      </c>
      <c r="BN10" s="87">
        <v>9432.8151161385304</v>
      </c>
      <c r="BO10" s="87">
        <v>0</v>
      </c>
      <c r="BP10" s="87">
        <v>81.447759363525506</v>
      </c>
      <c r="BQ10" s="87">
        <v>3530.3941643838798</v>
      </c>
      <c r="BR10" s="87">
        <v>0</v>
      </c>
      <c r="BS10" s="87">
        <v>1149.8262697068301</v>
      </c>
      <c r="BT10" s="87">
        <v>33662.680776247398</v>
      </c>
      <c r="BU10" s="87">
        <v>1348.7401083963</v>
      </c>
      <c r="BX10" s="29">
        <f t="shared" si="0"/>
        <v>6.3202369772054953E-3</v>
      </c>
      <c r="BY10" s="22">
        <f t="shared" si="2"/>
        <v>-8.9328292693701655E-2</v>
      </c>
      <c r="BZ10" s="22">
        <f t="shared" si="3"/>
        <v>-1.4779764802362746E-2</v>
      </c>
      <c r="CA10" s="22">
        <f t="shared" si="4"/>
        <v>-1.6905806289433258E-2</v>
      </c>
      <c r="CB10" s="22">
        <f t="shared" si="5"/>
        <v>-5.873261420921377E-3</v>
      </c>
      <c r="CC10" s="22">
        <f t="shared" si="6"/>
        <v>-1.130210413249181E-2</v>
      </c>
      <c r="CD10" s="22">
        <f t="shared" si="7"/>
        <v>-6.4110269670009136E-3</v>
      </c>
      <c r="CE10" s="22">
        <f t="shared" si="8"/>
        <v>-3.8241496547499157E-2</v>
      </c>
    </row>
    <row r="11" spans="1:83" x14ac:dyDescent="0.25">
      <c r="A11" s="6" t="s">
        <v>126</v>
      </c>
      <c r="B11" s="87">
        <v>243652.71632000001</v>
      </c>
      <c r="C11" s="87">
        <v>545.92776700000002</v>
      </c>
      <c r="D11" s="87">
        <v>61829.418364999998</v>
      </c>
      <c r="E11" s="87">
        <v>28021.774390999999</v>
      </c>
      <c r="F11" s="87">
        <v>15733.544072999999</v>
      </c>
      <c r="G11" s="87">
        <v>787.16989947000002</v>
      </c>
      <c r="H11" s="87">
        <v>101637.93306</v>
      </c>
      <c r="J11" s="87" t="s">
        <v>126</v>
      </c>
      <c r="K11" s="87">
        <v>241.92965152289699</v>
      </c>
      <c r="L11" s="87">
        <v>6781.6888069328697</v>
      </c>
      <c r="M11" s="87">
        <v>837.30833173491499</v>
      </c>
      <c r="N11" s="87">
        <v>834.82979785637997</v>
      </c>
      <c r="O11" s="87">
        <v>872.99294621273498</v>
      </c>
      <c r="P11" s="87">
        <v>16.373055144584601</v>
      </c>
      <c r="Q11" s="87">
        <v>1360.05106850525</v>
      </c>
      <c r="R11" s="87">
        <v>79547.645495293604</v>
      </c>
      <c r="S11" s="87">
        <v>192843.10641379599</v>
      </c>
      <c r="T11" s="87">
        <v>1817.1801036697</v>
      </c>
      <c r="U11" s="87">
        <v>1284.07861307958</v>
      </c>
      <c r="V11" s="87">
        <v>809.94007408951495</v>
      </c>
      <c r="W11" s="87">
        <v>6596.2325095147298</v>
      </c>
      <c r="X11" s="87">
        <v>162.952394635052</v>
      </c>
      <c r="Y11" s="87">
        <v>933.308128603976</v>
      </c>
      <c r="Z11" s="87">
        <v>933.308128603976</v>
      </c>
      <c r="AA11" s="87">
        <v>216.10538203343299</v>
      </c>
      <c r="AB11" s="87">
        <v>3956.7341765108599</v>
      </c>
      <c r="AC11" s="87">
        <v>39.711637717488699</v>
      </c>
      <c r="AD11" s="87">
        <v>18510.186918716201</v>
      </c>
      <c r="AE11" s="87">
        <v>361.20933873906603</v>
      </c>
      <c r="AF11" s="87">
        <v>862.87300252274895</v>
      </c>
      <c r="AG11" s="87">
        <v>280.410057500785</v>
      </c>
      <c r="AH11" s="87">
        <v>426.69233000986497</v>
      </c>
      <c r="AI11" s="87">
        <v>0</v>
      </c>
      <c r="AJ11" s="87">
        <v>101955.91939461</v>
      </c>
      <c r="AK11" s="87">
        <v>37918.734141988702</v>
      </c>
      <c r="AL11" s="87">
        <v>3996.70857895578</v>
      </c>
      <c r="AM11" s="87">
        <v>42131.548102977897</v>
      </c>
      <c r="AN11" s="87">
        <v>0.93774595303052799</v>
      </c>
      <c r="AO11" s="87">
        <v>1748.6354001995201</v>
      </c>
      <c r="AP11" s="87">
        <v>36.334964092219302</v>
      </c>
      <c r="AQ11" s="87">
        <v>35356.556691016704</v>
      </c>
      <c r="AR11" s="87">
        <v>91.678630268357594</v>
      </c>
      <c r="AS11" s="87">
        <v>91.434963541063794</v>
      </c>
      <c r="AT11" s="87">
        <v>1201.9082678836101</v>
      </c>
      <c r="AU11" s="87">
        <v>84.853146712081895</v>
      </c>
      <c r="AV11" s="87">
        <v>43.207849887288603</v>
      </c>
      <c r="AW11" s="87">
        <v>79.994633288689599</v>
      </c>
      <c r="AX11" s="87">
        <v>24366.219121347902</v>
      </c>
      <c r="AY11" s="87">
        <v>13161.6710710604</v>
      </c>
      <c r="AZ11" s="87">
        <v>11204.5480502874</v>
      </c>
      <c r="BA11" s="87">
        <v>3.4106682760407101</v>
      </c>
      <c r="BB11" s="87">
        <v>5.6675139028974097</v>
      </c>
      <c r="BC11" s="87">
        <v>2210.65183066298</v>
      </c>
      <c r="BD11" s="87">
        <v>25.385367813621201</v>
      </c>
      <c r="BE11" s="87">
        <v>3013.84705798707</v>
      </c>
      <c r="BF11" s="87">
        <v>50.578800575406298</v>
      </c>
      <c r="BG11" s="87">
        <v>68.948119292095896</v>
      </c>
      <c r="BH11" s="87">
        <v>5627.9416078308104</v>
      </c>
      <c r="BI11" s="87">
        <v>3741.0023260613798</v>
      </c>
      <c r="BJ11" s="87">
        <v>145.23167137904599</v>
      </c>
      <c r="BK11" s="87">
        <v>376.33476600693302</v>
      </c>
      <c r="BL11" s="87">
        <v>4.2612116602457002</v>
      </c>
      <c r="BM11" s="87">
        <v>691.87913644956495</v>
      </c>
      <c r="BN11" s="87">
        <v>30815.202231428801</v>
      </c>
      <c r="BO11" s="87">
        <v>0</v>
      </c>
      <c r="BP11" s="87">
        <v>376.39004064881999</v>
      </c>
      <c r="BQ11" s="87">
        <v>6134.4891019869101</v>
      </c>
      <c r="BR11" s="87">
        <v>0</v>
      </c>
      <c r="BS11" s="87">
        <v>4107.0462446469</v>
      </c>
      <c r="BT11" s="87">
        <v>90470.630744555907</v>
      </c>
      <c r="BU11" s="87">
        <v>3485.6463751698898</v>
      </c>
      <c r="BX11" s="29">
        <f t="shared" si="0"/>
        <v>5.1293007678053599E-3</v>
      </c>
      <c r="BY11" s="22">
        <f t="shared" si="2"/>
        <v>-0.20853290976437744</v>
      </c>
      <c r="BZ11" s="22">
        <f t="shared" si="3"/>
        <v>-0.21840881559361139</v>
      </c>
      <c r="CA11" s="22">
        <f t="shared" si="4"/>
        <v>-0.31858411065326381</v>
      </c>
      <c r="CB11" s="22">
        <f t="shared" si="5"/>
        <v>-0.13045409682643738</v>
      </c>
      <c r="CC11" s="22">
        <f t="shared" si="6"/>
        <v>-0.16346431484265109</v>
      </c>
      <c r="CD11" s="22">
        <f t="shared" si="7"/>
        <v>-0.12105488673359353</v>
      </c>
      <c r="CE11" s="22">
        <f t="shared" si="8"/>
        <v>-0.10987337088852138</v>
      </c>
    </row>
    <row r="12" spans="1:83" x14ac:dyDescent="0.25">
      <c r="A12" s="6" t="s">
        <v>73</v>
      </c>
      <c r="B12" s="87">
        <v>247597.77575999999</v>
      </c>
      <c r="C12" s="87">
        <v>600.88190251000003</v>
      </c>
      <c r="D12" s="87">
        <v>26048.719114</v>
      </c>
      <c r="E12" s="87">
        <v>20168.201519999999</v>
      </c>
      <c r="F12" s="87">
        <v>15274.48294</v>
      </c>
      <c r="G12" s="87">
        <v>1249.0369568000001</v>
      </c>
      <c r="H12" s="87">
        <v>127330.22867</v>
      </c>
      <c r="J12" s="87" t="s">
        <v>73</v>
      </c>
      <c r="K12" s="87">
        <v>70.697928745294504</v>
      </c>
      <c r="L12" s="87">
        <v>5412.0159279511799</v>
      </c>
      <c r="M12" s="87">
        <v>1895.25301931275</v>
      </c>
      <c r="N12" s="87">
        <v>1891.7483031624099</v>
      </c>
      <c r="O12" s="87">
        <v>2212.1849110104199</v>
      </c>
      <c r="P12" s="87">
        <v>21.901183786204601</v>
      </c>
      <c r="Q12" s="87">
        <v>1497.39976616533</v>
      </c>
      <c r="R12" s="87">
        <v>87857.172942527002</v>
      </c>
      <c r="S12" s="87">
        <v>211818.80471789101</v>
      </c>
      <c r="T12" s="87">
        <v>2398.7621092445302</v>
      </c>
      <c r="U12" s="87">
        <v>1439.18015211594</v>
      </c>
      <c r="V12" s="87">
        <v>1198.8484419567101</v>
      </c>
      <c r="W12" s="87">
        <v>4919.9556897582597</v>
      </c>
      <c r="X12" s="87">
        <v>34.362705319201602</v>
      </c>
      <c r="Y12" s="87">
        <v>1504.3889956831199</v>
      </c>
      <c r="Z12" s="87">
        <v>1504.3889956831199</v>
      </c>
      <c r="AA12" s="87">
        <v>109.887901806136</v>
      </c>
      <c r="AB12" s="87">
        <v>3759.7808616302</v>
      </c>
      <c r="AC12" s="87">
        <v>73.629638750897399</v>
      </c>
      <c r="AD12" s="87">
        <v>15682.281873652501</v>
      </c>
      <c r="AE12" s="87">
        <v>439.99784857443501</v>
      </c>
      <c r="AF12" s="87">
        <v>562.60823412468301</v>
      </c>
      <c r="AG12" s="87">
        <v>357.12764679760198</v>
      </c>
      <c r="AH12" s="87">
        <v>529.91963337136394</v>
      </c>
      <c r="AI12" s="87">
        <v>0</v>
      </c>
      <c r="AJ12" s="87">
        <v>123982.796038845</v>
      </c>
      <c r="AK12" s="87">
        <v>19265.518295386199</v>
      </c>
      <c r="AL12" s="87">
        <v>2030.84173591935</v>
      </c>
      <c r="AM12" s="87">
        <v>21406.247933111699</v>
      </c>
      <c r="AN12" s="87">
        <v>0.92535010828001096</v>
      </c>
      <c r="AO12" s="87">
        <v>1951.31172740951</v>
      </c>
      <c r="AP12" s="87">
        <v>29.047121819584699</v>
      </c>
      <c r="AQ12" s="87">
        <v>60713.197655133103</v>
      </c>
      <c r="AR12" s="87">
        <v>54.513290574689897</v>
      </c>
      <c r="AS12" s="87">
        <v>63.086433097990003</v>
      </c>
      <c r="AT12" s="87">
        <v>990.93088499038095</v>
      </c>
      <c r="AU12" s="87">
        <v>37.117517441315698</v>
      </c>
      <c r="AV12" s="87">
        <v>20.299509471607099</v>
      </c>
      <c r="AW12" s="87">
        <v>116.089777183264</v>
      </c>
      <c r="AX12" s="87">
        <v>18076.728990300198</v>
      </c>
      <c r="AY12" s="87">
        <v>13848.306998754901</v>
      </c>
      <c r="AZ12" s="87">
        <v>4228.4219915452704</v>
      </c>
      <c r="BA12" s="87">
        <v>4.2464189773860896</v>
      </c>
      <c r="BB12" s="87">
        <v>1.5334210722179</v>
      </c>
      <c r="BC12" s="87">
        <v>1271.7876623841801</v>
      </c>
      <c r="BD12" s="87">
        <v>21.440443251376401</v>
      </c>
      <c r="BE12" s="87">
        <v>4086.1952490396102</v>
      </c>
      <c r="BF12" s="87">
        <v>26.214576432590899</v>
      </c>
      <c r="BG12" s="87">
        <v>38.281114557670101</v>
      </c>
      <c r="BH12" s="87">
        <v>6788.1752848647102</v>
      </c>
      <c r="BI12" s="87">
        <v>2867.3500870339799</v>
      </c>
      <c r="BJ12" s="87">
        <v>96.139320755964803</v>
      </c>
      <c r="BK12" s="87">
        <v>200.60720062611199</v>
      </c>
      <c r="BL12" s="87">
        <v>2.6017722142672</v>
      </c>
      <c r="BM12" s="87">
        <v>1125.8190725816601</v>
      </c>
      <c r="BN12" s="87">
        <v>56582.395901895798</v>
      </c>
      <c r="BO12" s="87">
        <v>6.7210282577423204</v>
      </c>
      <c r="BP12" s="87">
        <v>267.49426640718701</v>
      </c>
      <c r="BQ12" s="87">
        <v>6145.0073689154897</v>
      </c>
      <c r="BR12" s="87">
        <v>0</v>
      </c>
      <c r="BS12" s="87">
        <v>3945.98038158698</v>
      </c>
      <c r="BT12" s="87">
        <v>114586.497907813</v>
      </c>
      <c r="BU12" s="87">
        <v>3612.8796130722999</v>
      </c>
      <c r="BX12" s="29">
        <f t="shared" si="0"/>
        <v>5.1334499231020653E-3</v>
      </c>
      <c r="BY12" s="22">
        <f t="shared" si="2"/>
        <v>-0.14450441217529369</v>
      </c>
      <c r="BZ12" s="22">
        <f t="shared" si="3"/>
        <v>-0.11809686536108502</v>
      </c>
      <c r="CA12" s="22">
        <f t="shared" si="4"/>
        <v>-0.17822262816727844</v>
      </c>
      <c r="CB12" s="22">
        <f t="shared" si="5"/>
        <v>-0.10370148908050977</v>
      </c>
      <c r="CC12" s="22">
        <f t="shared" si="6"/>
        <v>-9.3369834307798785E-2</v>
      </c>
      <c r="CD12" s="22">
        <f t="shared" si="7"/>
        <v>-9.8650310983608533E-2</v>
      </c>
      <c r="CE12" s="22">
        <f t="shared" si="8"/>
        <v>-0.10008409546812917</v>
      </c>
    </row>
    <row r="13" spans="1:83" x14ac:dyDescent="0.25">
      <c r="A13" s="6" t="s">
        <v>86</v>
      </c>
      <c r="B13" s="87">
        <v>2543.6541041</v>
      </c>
      <c r="C13" s="87">
        <v>3.6262074726</v>
      </c>
      <c r="D13" s="87">
        <v>138.27039525999999</v>
      </c>
      <c r="E13" s="87">
        <v>216.36271221000001</v>
      </c>
      <c r="F13" s="87">
        <v>216.4963429</v>
      </c>
      <c r="G13" s="87">
        <v>13.613415326</v>
      </c>
      <c r="H13" s="87">
        <v>1066.4491849999999</v>
      </c>
      <c r="J13" s="87" t="s">
        <v>86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0</v>
      </c>
      <c r="AC13" s="87">
        <v>0</v>
      </c>
      <c r="AD13" s="87">
        <v>0</v>
      </c>
      <c r="AE13" s="87">
        <v>0</v>
      </c>
      <c r="AF13" s="87">
        <v>0</v>
      </c>
      <c r="AG13" s="87">
        <v>0</v>
      </c>
      <c r="AH13" s="87">
        <v>0</v>
      </c>
      <c r="AI13" s="87">
        <v>0</v>
      </c>
      <c r="AJ13" s="87">
        <v>0</v>
      </c>
      <c r="AK13" s="87">
        <v>0</v>
      </c>
      <c r="AL13" s="87">
        <v>0</v>
      </c>
      <c r="AM13" s="87">
        <v>0</v>
      </c>
      <c r="AN13" s="87">
        <v>0</v>
      </c>
      <c r="AO13" s="87">
        <v>0</v>
      </c>
      <c r="AP13" s="87">
        <v>0</v>
      </c>
      <c r="AQ13" s="87">
        <v>0</v>
      </c>
      <c r="AR13" s="87">
        <v>0</v>
      </c>
      <c r="AS13" s="87">
        <v>0</v>
      </c>
      <c r="AT13" s="87">
        <v>0</v>
      </c>
      <c r="AU13" s="87">
        <v>0</v>
      </c>
      <c r="AV13" s="87">
        <v>0</v>
      </c>
      <c r="AW13" s="87">
        <v>0</v>
      </c>
      <c r="AX13" s="87">
        <v>0</v>
      </c>
      <c r="AY13" s="87">
        <v>0</v>
      </c>
      <c r="AZ13" s="87">
        <v>0</v>
      </c>
      <c r="BA13" s="87">
        <v>0</v>
      </c>
      <c r="BB13" s="87">
        <v>0</v>
      </c>
      <c r="BC13" s="87">
        <v>0</v>
      </c>
      <c r="BD13" s="87">
        <v>0</v>
      </c>
      <c r="BE13" s="87">
        <v>0</v>
      </c>
      <c r="BF13" s="87">
        <v>0</v>
      </c>
      <c r="BG13" s="87">
        <v>0</v>
      </c>
      <c r="BH13" s="87">
        <v>0</v>
      </c>
      <c r="BI13" s="87">
        <v>0</v>
      </c>
      <c r="BJ13" s="87">
        <v>0</v>
      </c>
      <c r="BK13" s="87">
        <v>0</v>
      </c>
      <c r="BL13" s="87">
        <v>0</v>
      </c>
      <c r="BM13" s="87">
        <v>0</v>
      </c>
      <c r="BN13" s="87">
        <v>0</v>
      </c>
      <c r="BO13" s="87">
        <v>0</v>
      </c>
      <c r="BP13" s="87">
        <v>0</v>
      </c>
      <c r="BQ13" s="87">
        <v>0</v>
      </c>
      <c r="BR13" s="87">
        <v>0</v>
      </c>
      <c r="BS13" s="87">
        <v>0</v>
      </c>
      <c r="BT13" s="87">
        <v>0</v>
      </c>
      <c r="BU13" s="87">
        <v>0</v>
      </c>
      <c r="BX13" s="29" t="str">
        <f t="shared" si="0"/>
        <v/>
      </c>
      <c r="BY13" s="22" t="str">
        <f t="shared" si="2"/>
        <v/>
      </c>
      <c r="BZ13" s="22" t="str">
        <f t="shared" si="3"/>
        <v/>
      </c>
      <c r="CA13" s="22" t="str">
        <f t="shared" si="4"/>
        <v/>
      </c>
      <c r="CB13" s="22" t="str">
        <f t="shared" si="5"/>
        <v/>
      </c>
      <c r="CC13" s="22" t="str">
        <f t="shared" si="6"/>
        <v/>
      </c>
      <c r="CD13" s="22" t="str">
        <f t="shared" si="7"/>
        <v/>
      </c>
      <c r="CE13" s="22" t="str">
        <f t="shared" si="8"/>
        <v/>
      </c>
    </row>
    <row r="14" spans="1:83" x14ac:dyDescent="0.25">
      <c r="A14" s="6" t="s">
        <v>180</v>
      </c>
      <c r="B14" s="87">
        <v>7945.9753202000002</v>
      </c>
      <c r="C14" s="87">
        <v>15.611111551</v>
      </c>
      <c r="D14" s="87">
        <v>5527.0156967000003</v>
      </c>
      <c r="E14" s="87">
        <v>653.22288592999996</v>
      </c>
      <c r="F14" s="87">
        <v>3620.2187818000002</v>
      </c>
      <c r="G14" s="87">
        <v>76.276304070999998</v>
      </c>
      <c r="H14" s="87">
        <v>1840.4679278000001</v>
      </c>
      <c r="J14" s="87" t="s">
        <v>180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>
        <v>0</v>
      </c>
      <c r="Y14" s="87">
        <v>0</v>
      </c>
      <c r="Z14" s="87">
        <v>0</v>
      </c>
      <c r="AA14" s="87">
        <v>0</v>
      </c>
      <c r="AB14" s="87">
        <v>0</v>
      </c>
      <c r="AC14" s="87">
        <v>0</v>
      </c>
      <c r="AD14" s="87">
        <v>0</v>
      </c>
      <c r="AE14" s="87">
        <v>0</v>
      </c>
      <c r="AF14" s="87">
        <v>0</v>
      </c>
      <c r="AG14" s="87">
        <v>0</v>
      </c>
      <c r="AH14" s="87">
        <v>0</v>
      </c>
      <c r="AI14" s="87">
        <v>0</v>
      </c>
      <c r="AJ14" s="87">
        <v>0</v>
      </c>
      <c r="AK14" s="87">
        <v>0</v>
      </c>
      <c r="AL14" s="87">
        <v>0</v>
      </c>
      <c r="AM14" s="87">
        <v>0</v>
      </c>
      <c r="AN14" s="87">
        <v>0</v>
      </c>
      <c r="AO14" s="87">
        <v>0</v>
      </c>
      <c r="AP14" s="87">
        <v>0</v>
      </c>
      <c r="AQ14" s="87">
        <v>0</v>
      </c>
      <c r="AR14" s="87">
        <v>0</v>
      </c>
      <c r="AS14" s="87">
        <v>0</v>
      </c>
      <c r="AT14" s="87">
        <v>0</v>
      </c>
      <c r="AU14" s="87">
        <v>0</v>
      </c>
      <c r="AV14" s="87">
        <v>0</v>
      </c>
      <c r="AW14" s="87">
        <v>0</v>
      </c>
      <c r="AX14" s="87">
        <v>0</v>
      </c>
      <c r="AY14" s="87">
        <v>0</v>
      </c>
      <c r="AZ14" s="87">
        <v>0</v>
      </c>
      <c r="BA14" s="87">
        <v>0</v>
      </c>
      <c r="BB14" s="87">
        <v>0</v>
      </c>
      <c r="BC14" s="87">
        <v>0</v>
      </c>
      <c r="BD14" s="87">
        <v>0</v>
      </c>
      <c r="BE14" s="87">
        <v>0</v>
      </c>
      <c r="BF14" s="87">
        <v>0</v>
      </c>
      <c r="BG14" s="87">
        <v>0</v>
      </c>
      <c r="BH14" s="87">
        <v>0</v>
      </c>
      <c r="BI14" s="87">
        <v>0</v>
      </c>
      <c r="BJ14" s="87">
        <v>0</v>
      </c>
      <c r="BK14" s="87">
        <v>0</v>
      </c>
      <c r="BL14" s="87">
        <v>0</v>
      </c>
      <c r="BM14" s="87">
        <v>0</v>
      </c>
      <c r="BN14" s="87">
        <v>0</v>
      </c>
      <c r="BO14" s="87">
        <v>0</v>
      </c>
      <c r="BP14" s="87">
        <v>0</v>
      </c>
      <c r="BQ14" s="87">
        <v>0</v>
      </c>
      <c r="BR14" s="87">
        <v>0</v>
      </c>
      <c r="BS14" s="87">
        <v>0</v>
      </c>
      <c r="BT14" s="87">
        <v>0</v>
      </c>
      <c r="BU14" s="87">
        <v>0</v>
      </c>
      <c r="BX14" s="29" t="str">
        <f t="shared" si="0"/>
        <v/>
      </c>
      <c r="BY14" s="22" t="str">
        <f t="shared" si="2"/>
        <v/>
      </c>
      <c r="BZ14" s="22" t="str">
        <f t="shared" si="3"/>
        <v/>
      </c>
      <c r="CA14" s="22" t="str">
        <f t="shared" si="4"/>
        <v/>
      </c>
      <c r="CB14" s="22" t="str">
        <f t="shared" si="5"/>
        <v/>
      </c>
      <c r="CC14" s="22" t="str">
        <f t="shared" si="6"/>
        <v/>
      </c>
      <c r="CD14" s="22" t="str">
        <f t="shared" si="7"/>
        <v/>
      </c>
      <c r="CE14" s="22" t="str">
        <f t="shared" si="8"/>
        <v/>
      </c>
    </row>
    <row r="15" spans="1:83" x14ac:dyDescent="0.25">
      <c r="A15" s="12" t="s">
        <v>88</v>
      </c>
      <c r="B15" s="87">
        <v>1878.3865111</v>
      </c>
      <c r="C15" s="87">
        <v>2.0434681571</v>
      </c>
      <c r="D15" s="87">
        <v>431.50682215</v>
      </c>
      <c r="E15" s="87">
        <v>60.198756441</v>
      </c>
      <c r="F15" s="87">
        <v>54.385185495000002</v>
      </c>
      <c r="G15" s="87">
        <v>1.2508656403</v>
      </c>
      <c r="H15" s="87">
        <v>693.18070881999995</v>
      </c>
      <c r="J15" s="87" t="s">
        <v>88</v>
      </c>
      <c r="K15" s="87">
        <v>4.00825925560938E-7</v>
      </c>
      <c r="L15" s="87">
        <v>1.8741068994086E-5</v>
      </c>
      <c r="M15" s="87">
        <v>1.33847530674779E-4</v>
      </c>
      <c r="N15" s="87">
        <v>1.33845733967161E-4</v>
      </c>
      <c r="O15" s="87">
        <v>4.01517064435589E-5</v>
      </c>
      <c r="P15" s="87">
        <v>3.8127799676141001E-7</v>
      </c>
      <c r="Q15" s="87">
        <v>5.4439873861031405E-4</v>
      </c>
      <c r="R15" s="87">
        <v>1.4815295438306399E-3</v>
      </c>
      <c r="S15" s="87">
        <v>0.17209626217364599</v>
      </c>
      <c r="T15" s="87">
        <v>7.0824698811157796E-4</v>
      </c>
      <c r="U15" s="87">
        <v>2.5218861698771399E-4</v>
      </c>
      <c r="V15" s="87">
        <v>3.7013016838902802E-4</v>
      </c>
      <c r="W15" s="87">
        <v>4.56961701108373E-5</v>
      </c>
      <c r="X15" s="87">
        <v>1.9281927399042099E-8</v>
      </c>
      <c r="Y15" s="87">
        <v>1.7855058199815901E-4</v>
      </c>
      <c r="Z15" s="87">
        <v>1.7855058199815901E-4</v>
      </c>
      <c r="AA15" s="87">
        <v>4.4158042736597199E-5</v>
      </c>
      <c r="AB15" s="87">
        <v>3.2625764507790498E-4</v>
      </c>
      <c r="AC15" s="87">
        <v>7.19864880074075E-7</v>
      </c>
      <c r="AD15" s="87">
        <v>2.8557608279832598E-4</v>
      </c>
      <c r="AE15" s="87">
        <v>7.0829942690851201E-6</v>
      </c>
      <c r="AF15" s="87">
        <v>7.6828605411244703E-6</v>
      </c>
      <c r="AG15" s="87">
        <v>6.1168291540534801E-6</v>
      </c>
      <c r="AH15" s="87">
        <v>2.1359751318639501E-5</v>
      </c>
      <c r="AI15" s="87">
        <v>0</v>
      </c>
      <c r="AJ15" s="87">
        <v>1.2062544023545301E-2</v>
      </c>
      <c r="AK15" s="87">
        <v>4.9683508876359203E-3</v>
      </c>
      <c r="AL15" s="87">
        <v>5.0788399279088497E-4</v>
      </c>
      <c r="AM15" s="87">
        <v>5.5203929231634101E-3</v>
      </c>
      <c r="AN15" s="87">
        <v>7.1149604479791797E-9</v>
      </c>
      <c r="AO15" s="87">
        <v>4.77162708267882E-4</v>
      </c>
      <c r="AP15" s="87">
        <v>6.20096231749861E-11</v>
      </c>
      <c r="AQ15" s="87">
        <v>5.3868389259081502E-3</v>
      </c>
      <c r="AR15" s="87">
        <v>2.7676361491867698E-7</v>
      </c>
      <c r="AS15" s="87">
        <v>4.9160490969317197E-8</v>
      </c>
      <c r="AT15" s="87">
        <v>2.40688282985278E-4</v>
      </c>
      <c r="AU15" s="87">
        <v>1.08746176358735E-7</v>
      </c>
      <c r="AV15" s="87">
        <v>4.4945253724433201E-8</v>
      </c>
      <c r="AW15" s="87">
        <v>1.8414292564361201E-8</v>
      </c>
      <c r="AX15" s="87">
        <v>7.3571345150878797E-4</v>
      </c>
      <c r="AY15" s="87">
        <v>7.0152721606618303E-4</v>
      </c>
      <c r="AZ15" s="87">
        <v>3.4186235442605402E-5</v>
      </c>
      <c r="BA15" s="87">
        <v>1.06307974668893E-10</v>
      </c>
      <c r="BB15" s="87">
        <v>0</v>
      </c>
      <c r="BC15" s="87">
        <v>1.3229264152295301E-4</v>
      </c>
      <c r="BD15" s="87">
        <v>1.5948213429454899E-10</v>
      </c>
      <c r="BE15" s="87">
        <v>6.5322089761184402E-5</v>
      </c>
      <c r="BF15" s="87">
        <v>7.0885431306734903E-10</v>
      </c>
      <c r="BG15" s="87">
        <v>6.0006878420608696E-7</v>
      </c>
      <c r="BH15" s="87">
        <v>2.6045194750795001E-4</v>
      </c>
      <c r="BI15" s="87">
        <v>6.0098076930284401E-5</v>
      </c>
      <c r="BJ15" s="87">
        <v>5.4789629458159101E-7</v>
      </c>
      <c r="BK15" s="87">
        <v>1.12426351846646E-6</v>
      </c>
      <c r="BL15" s="87">
        <v>9.5920898162998695E-10</v>
      </c>
      <c r="BM15" s="87">
        <v>1.8071043061778902E-5</v>
      </c>
      <c r="BN15" s="87">
        <v>3.8722028908877498E-3</v>
      </c>
      <c r="BO15" s="87">
        <v>0</v>
      </c>
      <c r="BP15" s="87">
        <v>5.2288816281353998E-6</v>
      </c>
      <c r="BQ15" s="87">
        <v>1.46346448281221E-3</v>
      </c>
      <c r="BR15" s="87">
        <v>0</v>
      </c>
      <c r="BS15" s="87">
        <v>1.5360629501149099E-4</v>
      </c>
      <c r="BT15" s="87">
        <v>1.1749048981189E-2</v>
      </c>
      <c r="BU15" s="87">
        <v>1.6528696299541899E-3</v>
      </c>
      <c r="BX15" s="29">
        <f t="shared" si="0"/>
        <v>7.9990760352059934E-3</v>
      </c>
      <c r="BY15" s="22">
        <f t="shared" si="2"/>
        <v>-0.99990838080386724</v>
      </c>
      <c r="BZ15" s="22">
        <f t="shared" si="3"/>
        <v>-0.99998954730405532</v>
      </c>
      <c r="CA15" s="22">
        <f t="shared" si="4"/>
        <v>-0.99998720670765828</v>
      </c>
      <c r="CB15" s="22">
        <f t="shared" si="5"/>
        <v>-0.99998777859386123</v>
      </c>
      <c r="CC15" s="22">
        <f t="shared" si="6"/>
        <v>-0.99998710076632669</v>
      </c>
      <c r="CD15" s="22">
        <f t="shared" si="7"/>
        <v>-0.99998555317015714</v>
      </c>
      <c r="CE15" s="22">
        <f t="shared" si="8"/>
        <v>-0.99998305052516367</v>
      </c>
    </row>
    <row r="16" spans="1:83" x14ac:dyDescent="0.25">
      <c r="A16" s="27" t="s">
        <v>181</v>
      </c>
      <c r="B16" s="87">
        <v>3563.4823685000001</v>
      </c>
      <c r="C16" s="87">
        <v>44489.169397999998</v>
      </c>
      <c r="D16" s="87">
        <v>2441.0960106000002</v>
      </c>
      <c r="E16" s="87">
        <v>6149.0160040000001</v>
      </c>
      <c r="F16" s="87">
        <v>2312.7775219</v>
      </c>
      <c r="G16" s="87">
        <v>164.98012141000001</v>
      </c>
      <c r="H16" s="87">
        <v>20603.875811999998</v>
      </c>
      <c r="J16" s="87" t="s">
        <v>181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7">
        <v>0</v>
      </c>
      <c r="Y16" s="87">
        <v>0</v>
      </c>
      <c r="Z16" s="87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87">
        <v>0</v>
      </c>
      <c r="AI16" s="87">
        <v>0</v>
      </c>
      <c r="AJ16" s="87">
        <v>0</v>
      </c>
      <c r="AK16" s="87">
        <v>0</v>
      </c>
      <c r="AL16" s="87">
        <v>0</v>
      </c>
      <c r="AM16" s="87">
        <v>0</v>
      </c>
      <c r="AN16" s="87">
        <v>0</v>
      </c>
      <c r="AO16" s="87">
        <v>0</v>
      </c>
      <c r="AP16" s="87">
        <v>0</v>
      </c>
      <c r="AQ16" s="87">
        <v>0</v>
      </c>
      <c r="AR16" s="87">
        <v>0</v>
      </c>
      <c r="AS16" s="87">
        <v>0</v>
      </c>
      <c r="AT16" s="87">
        <v>0</v>
      </c>
      <c r="AU16" s="87">
        <v>0</v>
      </c>
      <c r="AV16" s="87">
        <v>0</v>
      </c>
      <c r="AW16" s="87">
        <v>0</v>
      </c>
      <c r="AX16" s="87">
        <v>0</v>
      </c>
      <c r="AY16" s="87">
        <v>0</v>
      </c>
      <c r="AZ16" s="87">
        <v>0</v>
      </c>
      <c r="BA16" s="87">
        <v>0</v>
      </c>
      <c r="BB16" s="87">
        <v>0</v>
      </c>
      <c r="BC16" s="87">
        <v>0</v>
      </c>
      <c r="BD16" s="87">
        <v>0</v>
      </c>
      <c r="BE16" s="87">
        <v>0</v>
      </c>
      <c r="BF16" s="87">
        <v>0</v>
      </c>
      <c r="BG16" s="87">
        <v>0</v>
      </c>
      <c r="BH16" s="87">
        <v>0</v>
      </c>
      <c r="BI16" s="87">
        <v>0</v>
      </c>
      <c r="BJ16" s="87">
        <v>0</v>
      </c>
      <c r="BK16" s="87">
        <v>0</v>
      </c>
      <c r="BL16" s="87">
        <v>0</v>
      </c>
      <c r="BM16" s="87">
        <v>0</v>
      </c>
      <c r="BN16" s="87">
        <v>0</v>
      </c>
      <c r="BO16" s="87">
        <v>0</v>
      </c>
      <c r="BP16" s="87">
        <v>0</v>
      </c>
      <c r="BQ16" s="87">
        <v>0</v>
      </c>
      <c r="BR16" s="87">
        <v>0</v>
      </c>
      <c r="BS16" s="87">
        <v>0</v>
      </c>
      <c r="BT16" s="87">
        <v>0</v>
      </c>
      <c r="BU16" s="87">
        <v>0</v>
      </c>
      <c r="BX16" s="29" t="str">
        <f t="shared" si="0"/>
        <v/>
      </c>
      <c r="BY16" s="22" t="str">
        <f t="shared" si="2"/>
        <v/>
      </c>
      <c r="BZ16" s="22" t="str">
        <f t="shared" si="3"/>
        <v/>
      </c>
      <c r="CA16" s="22" t="str">
        <f t="shared" si="4"/>
        <v/>
      </c>
      <c r="CB16" s="22" t="str">
        <f t="shared" si="5"/>
        <v/>
      </c>
      <c r="CC16" s="22" t="str">
        <f t="shared" si="6"/>
        <v/>
      </c>
      <c r="CD16" s="22" t="str">
        <f t="shared" si="7"/>
        <v/>
      </c>
      <c r="CE16" s="22" t="str">
        <f t="shared" si="8"/>
        <v/>
      </c>
    </row>
    <row r="17" spans="1:83" x14ac:dyDescent="0.25">
      <c r="A17" s="27" t="s">
        <v>330</v>
      </c>
      <c r="B17" s="87">
        <v>7362.8240145999998</v>
      </c>
      <c r="C17" s="87">
        <v>4316.2845963999998</v>
      </c>
      <c r="D17" s="87">
        <v>4407.7379787999998</v>
      </c>
      <c r="E17" s="87">
        <v>6751.7901955999996</v>
      </c>
      <c r="F17" s="87">
        <v>2169.3913957999998</v>
      </c>
      <c r="G17" s="87">
        <v>155.57953097999999</v>
      </c>
      <c r="H17" s="87">
        <v>65143.652876</v>
      </c>
      <c r="J17" s="87" t="s">
        <v>330</v>
      </c>
      <c r="K17" s="87">
        <v>6.0915692510749198</v>
      </c>
      <c r="L17" s="87">
        <v>3947.6390443057298</v>
      </c>
      <c r="M17" s="87">
        <v>184.80396007699599</v>
      </c>
      <c r="N17" s="87">
        <v>184.79445549369899</v>
      </c>
      <c r="O17" s="87">
        <v>171.67489050860601</v>
      </c>
      <c r="P17" s="87">
        <v>5.8296546689594803E-2</v>
      </c>
      <c r="Q17" s="87">
        <v>1092.94132850953</v>
      </c>
      <c r="R17" s="87">
        <v>303.73610336566401</v>
      </c>
      <c r="S17" s="87">
        <v>7387.4566440141798</v>
      </c>
      <c r="T17" s="87">
        <v>156.22268381457999</v>
      </c>
      <c r="U17" s="87">
        <v>353.46736163302899</v>
      </c>
      <c r="V17" s="87">
        <v>51.025438461799901</v>
      </c>
      <c r="W17" s="87">
        <v>4911.8527122628702</v>
      </c>
      <c r="X17" s="87">
        <v>7.6534531292955593E-2</v>
      </c>
      <c r="Y17" s="87">
        <v>173.23137325443</v>
      </c>
      <c r="Z17" s="87">
        <v>173.23137325443</v>
      </c>
      <c r="AA17" s="87">
        <v>24.8737392659711</v>
      </c>
      <c r="AB17" s="87">
        <v>101.249461939185</v>
      </c>
      <c r="AC17" s="87">
        <v>1.8478018627038499</v>
      </c>
      <c r="AD17" s="87">
        <v>8213.6210878599795</v>
      </c>
      <c r="AE17" s="87">
        <v>296.85178156803698</v>
      </c>
      <c r="AF17" s="87">
        <v>1031.75668434619</v>
      </c>
      <c r="AG17" s="87">
        <v>26.210684245156799</v>
      </c>
      <c r="AH17" s="87">
        <v>4328.0097568853098</v>
      </c>
      <c r="AI17" s="87">
        <v>0</v>
      </c>
      <c r="AJ17" s="87">
        <v>76643.620616522501</v>
      </c>
      <c r="AK17" s="87">
        <v>3976.1680376108502</v>
      </c>
      <c r="AL17" s="87">
        <v>416.90711724730897</v>
      </c>
      <c r="AM17" s="87">
        <v>4417.9488941241298</v>
      </c>
      <c r="AN17" s="87">
        <v>0.53434977271758199</v>
      </c>
      <c r="AO17" s="87">
        <v>583.64999535927097</v>
      </c>
      <c r="AP17" s="87">
        <v>90.006134911842594</v>
      </c>
      <c r="AQ17" s="87">
        <v>18360.429998902098</v>
      </c>
      <c r="AR17" s="87">
        <v>41.553000655875003</v>
      </c>
      <c r="AS17" s="87">
        <v>5.50911149324559</v>
      </c>
      <c r="AT17" s="87">
        <v>154.37985747118799</v>
      </c>
      <c r="AU17" s="87">
        <v>61.915675193042098</v>
      </c>
      <c r="AV17" s="87">
        <v>5.7562751919399</v>
      </c>
      <c r="AW17" s="87">
        <v>25.885344224165902</v>
      </c>
      <c r="AX17" s="87">
        <v>6770.4427146811204</v>
      </c>
      <c r="AY17" s="87">
        <v>2175.4368053021099</v>
      </c>
      <c r="AZ17" s="87">
        <v>4595.0059093790096</v>
      </c>
      <c r="BA17" s="87">
        <v>3.04973683427305</v>
      </c>
      <c r="BB17" s="87">
        <v>1.39311531606012</v>
      </c>
      <c r="BC17" s="87">
        <v>835.47205729812504</v>
      </c>
      <c r="BD17" s="87">
        <v>3.1484725276542198</v>
      </c>
      <c r="BE17" s="87">
        <v>204.02833942360101</v>
      </c>
      <c r="BF17" s="87">
        <v>5.2293796965337798</v>
      </c>
      <c r="BG17" s="87">
        <v>7.7292222534543598</v>
      </c>
      <c r="BH17" s="87">
        <v>441.84853739865599</v>
      </c>
      <c r="BI17" s="87">
        <v>17474.652415468001</v>
      </c>
      <c r="BJ17" s="87">
        <v>254.27285581221</v>
      </c>
      <c r="BK17" s="87">
        <v>28.795693215826901</v>
      </c>
      <c r="BL17" s="87">
        <v>5.4639963844199402</v>
      </c>
      <c r="BM17" s="87">
        <v>155.90860071098999</v>
      </c>
      <c r="BN17" s="87">
        <v>12079.0557259371</v>
      </c>
      <c r="BO17" s="87">
        <v>0</v>
      </c>
      <c r="BP17" s="87">
        <v>1938.78214264092</v>
      </c>
      <c r="BQ17" s="87">
        <v>3772.3011206391202</v>
      </c>
      <c r="BR17" s="87">
        <v>0</v>
      </c>
      <c r="BS17" s="87">
        <v>5952.0054271466097</v>
      </c>
      <c r="BT17" s="87">
        <v>65318.244926337997</v>
      </c>
      <c r="BU17" s="87">
        <v>2718.5070740019901</v>
      </c>
      <c r="BX17" s="29">
        <f t="shared" si="0"/>
        <v>5.6301555002261717E-3</v>
      </c>
      <c r="BY17" s="22">
        <f t="shared" si="2"/>
        <v>3.3455409725039026E-3</v>
      </c>
      <c r="BZ17" s="22">
        <f t="shared" si="3"/>
        <v>2.7164938324709519E-3</v>
      </c>
      <c r="CA17" s="22">
        <f t="shared" si="4"/>
        <v>2.3165885479675984E-3</v>
      </c>
      <c r="CB17" s="22">
        <f t="shared" si="5"/>
        <v>2.7626034785968659E-3</v>
      </c>
      <c r="CC17" s="22">
        <f t="shared" si="6"/>
        <v>2.7866845576202193E-3</v>
      </c>
      <c r="CD17" s="22">
        <f t="shared" si="7"/>
        <v>2.1151222716586167E-3</v>
      </c>
      <c r="CE17" s="22">
        <f t="shared" si="8"/>
        <v>2.6801083855449441E-3</v>
      </c>
    </row>
    <row r="18" spans="1:83" x14ac:dyDescent="0.25">
      <c r="A18" s="27" t="s">
        <v>182</v>
      </c>
      <c r="B18" s="87">
        <v>5700.9525087000002</v>
      </c>
      <c r="C18" s="87">
        <v>779.71841618999997</v>
      </c>
      <c r="D18" s="87">
        <v>1647.4645164000001</v>
      </c>
      <c r="E18" s="87">
        <v>1824.6881708999999</v>
      </c>
      <c r="F18" s="87">
        <v>716.93165958999998</v>
      </c>
      <c r="G18" s="87">
        <v>97.381567157000006</v>
      </c>
      <c r="H18" s="87">
        <v>13594.007173</v>
      </c>
      <c r="J18" s="87" t="s">
        <v>182</v>
      </c>
      <c r="K18" s="87">
        <v>0.77387807004304499</v>
      </c>
      <c r="L18" s="87">
        <v>246.04626907380501</v>
      </c>
      <c r="M18" s="87">
        <v>151.96571821575699</v>
      </c>
      <c r="N18" s="87">
        <v>151.96476207594699</v>
      </c>
      <c r="O18" s="87">
        <v>154.00811652970401</v>
      </c>
      <c r="P18" s="87">
        <v>5.8725862982615196E-3</v>
      </c>
      <c r="Q18" s="87">
        <v>189.370403915525</v>
      </c>
      <c r="R18" s="87">
        <v>215.224856026124</v>
      </c>
      <c r="S18" s="87">
        <v>5141.5196291825696</v>
      </c>
      <c r="T18" s="87">
        <v>85.853359020850306</v>
      </c>
      <c r="U18" s="87">
        <v>70.642735088212405</v>
      </c>
      <c r="V18" s="87">
        <v>43.152580845199097</v>
      </c>
      <c r="W18" s="87">
        <v>508.93813086225902</v>
      </c>
      <c r="X18" s="87">
        <v>7.8834416044687404E-3</v>
      </c>
      <c r="Y18" s="87">
        <v>100.998836346963</v>
      </c>
      <c r="Z18" s="87">
        <v>100.998836346963</v>
      </c>
      <c r="AA18" s="87">
        <v>10.535663161758601</v>
      </c>
      <c r="AB18" s="87">
        <v>23.3623366045734</v>
      </c>
      <c r="AC18" s="87">
        <v>1.9778920987755499</v>
      </c>
      <c r="AD18" s="87">
        <v>982.54509234996101</v>
      </c>
      <c r="AE18" s="87">
        <v>53.6010252878961</v>
      </c>
      <c r="AF18" s="87">
        <v>46.389103470449797</v>
      </c>
      <c r="AG18" s="87">
        <v>18.285033949670101</v>
      </c>
      <c r="AH18" s="87">
        <v>625.18199209642796</v>
      </c>
      <c r="AI18" s="87">
        <v>0</v>
      </c>
      <c r="AJ18" s="87">
        <v>9036.6129108175192</v>
      </c>
      <c r="AK18" s="87">
        <v>1353.7445740394701</v>
      </c>
      <c r="AL18" s="87">
        <v>139.877299710643</v>
      </c>
      <c r="AM18" s="87">
        <v>1504.15753691187</v>
      </c>
      <c r="AN18" s="87">
        <v>4.3034768938331303E-2</v>
      </c>
      <c r="AO18" s="87">
        <v>119.559708212768</v>
      </c>
      <c r="AP18" s="87">
        <v>14.2317284677326</v>
      </c>
      <c r="AQ18" s="87">
        <v>2149.5966525438498</v>
      </c>
      <c r="AR18" s="87">
        <v>8.0685387434757008</v>
      </c>
      <c r="AS18" s="87">
        <v>1.54764093321648</v>
      </c>
      <c r="AT18" s="87">
        <v>59.305629061326997</v>
      </c>
      <c r="AU18" s="87">
        <v>10.150855194916099</v>
      </c>
      <c r="AV18" s="87">
        <v>0.87615905906733504</v>
      </c>
      <c r="AW18" s="87">
        <v>6.0185454565496599</v>
      </c>
      <c r="AX18" s="87">
        <v>1387.2686909285301</v>
      </c>
      <c r="AY18" s="87">
        <v>570.63228269867705</v>
      </c>
      <c r="AZ18" s="87">
        <v>816.63640822985303</v>
      </c>
      <c r="BA18" s="87">
        <v>0.73852006922513003</v>
      </c>
      <c r="BB18" s="87">
        <v>0.231530010967994</v>
      </c>
      <c r="BC18" s="87">
        <v>146.052356355098</v>
      </c>
      <c r="BD18" s="87">
        <v>0.65433138224287202</v>
      </c>
      <c r="BE18" s="87">
        <v>102.211982671671</v>
      </c>
      <c r="BF18" s="87">
        <v>1.00878734767439</v>
      </c>
      <c r="BG18" s="87">
        <v>1.1647593269289001</v>
      </c>
      <c r="BH18" s="87">
        <v>171.03029911208799</v>
      </c>
      <c r="BI18" s="87">
        <v>2601.5691618957499</v>
      </c>
      <c r="BJ18" s="87">
        <v>41.002579297497199</v>
      </c>
      <c r="BK18" s="87">
        <v>5.4489319488307197</v>
      </c>
      <c r="BL18" s="87">
        <v>0.88910826016744005</v>
      </c>
      <c r="BM18" s="87">
        <v>93.872287641440394</v>
      </c>
      <c r="BN18" s="87">
        <v>1061.9670401343899</v>
      </c>
      <c r="BO18" s="87">
        <v>0</v>
      </c>
      <c r="BP18" s="87">
        <v>25.806579627156498</v>
      </c>
      <c r="BQ18" s="87">
        <v>344.71917582742202</v>
      </c>
      <c r="BR18" s="87">
        <v>0</v>
      </c>
      <c r="BS18" s="87">
        <v>579.50119040328104</v>
      </c>
      <c r="BT18" s="87">
        <v>8319.6786473541797</v>
      </c>
      <c r="BU18" s="87">
        <v>229.74484464822399</v>
      </c>
      <c r="BX18" s="29">
        <f t="shared" si="0"/>
        <v>7.0043615134814802E-3</v>
      </c>
      <c r="BY18" s="22">
        <f t="shared" si="2"/>
        <v>-9.8129721070944198E-2</v>
      </c>
      <c r="BZ18" s="22">
        <f t="shared" si="3"/>
        <v>-0.19819517005728249</v>
      </c>
      <c r="CA18" s="22">
        <f t="shared" si="4"/>
        <v>-8.6986383051988914E-2</v>
      </c>
      <c r="CB18" s="22">
        <f t="shared" si="5"/>
        <v>-0.23972286714377025</v>
      </c>
      <c r="CC18" s="22">
        <f t="shared" si="6"/>
        <v>-0.20406321151305951</v>
      </c>
      <c r="CD18" s="22">
        <f t="shared" si="7"/>
        <v>-3.6036383660799989E-2</v>
      </c>
      <c r="CE18" s="22">
        <f t="shared" si="8"/>
        <v>-0.38798924103273463</v>
      </c>
    </row>
    <row r="19" spans="1:83" x14ac:dyDescent="0.25">
      <c r="A19" s="27" t="s">
        <v>183</v>
      </c>
      <c r="B19" s="87">
        <v>24194.463854000001</v>
      </c>
      <c r="C19" s="87">
        <v>3931.5544933000001</v>
      </c>
      <c r="D19" s="87">
        <v>3346.3142146</v>
      </c>
      <c r="E19" s="87">
        <v>5594.2713020000001</v>
      </c>
      <c r="F19" s="87">
        <v>2846.8092068000001</v>
      </c>
      <c r="G19" s="87">
        <v>96.206264450999996</v>
      </c>
      <c r="H19" s="87">
        <v>14089.458644</v>
      </c>
      <c r="J19" s="87" t="s">
        <v>183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87">
        <v>0</v>
      </c>
      <c r="AI19" s="87">
        <v>0</v>
      </c>
      <c r="AJ19" s="87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0</v>
      </c>
      <c r="AQ19" s="87">
        <v>0</v>
      </c>
      <c r="AR19" s="87">
        <v>0</v>
      </c>
      <c r="AS19" s="87">
        <v>0</v>
      </c>
      <c r="AT19" s="87">
        <v>0</v>
      </c>
      <c r="AU19" s="87">
        <v>0</v>
      </c>
      <c r="AV19" s="87">
        <v>0</v>
      </c>
      <c r="AW19" s="87">
        <v>0</v>
      </c>
      <c r="AX19" s="87">
        <v>0</v>
      </c>
      <c r="AY19" s="87">
        <v>0</v>
      </c>
      <c r="AZ19" s="87">
        <v>0</v>
      </c>
      <c r="BA19" s="87">
        <v>0</v>
      </c>
      <c r="BB19" s="87">
        <v>0</v>
      </c>
      <c r="BC19" s="87">
        <v>0</v>
      </c>
      <c r="BD19" s="87">
        <v>0</v>
      </c>
      <c r="BE19" s="87">
        <v>0</v>
      </c>
      <c r="BF19" s="87">
        <v>0</v>
      </c>
      <c r="BG19" s="87">
        <v>0</v>
      </c>
      <c r="BH19" s="87">
        <v>0</v>
      </c>
      <c r="BI19" s="87">
        <v>0</v>
      </c>
      <c r="BJ19" s="87">
        <v>0</v>
      </c>
      <c r="BK19" s="87">
        <v>0</v>
      </c>
      <c r="BL19" s="87">
        <v>0</v>
      </c>
      <c r="BM19" s="87">
        <v>0</v>
      </c>
      <c r="BN19" s="87">
        <v>0</v>
      </c>
      <c r="BO19" s="87">
        <v>0</v>
      </c>
      <c r="BP19" s="87">
        <v>0</v>
      </c>
      <c r="BQ19" s="87">
        <v>0</v>
      </c>
      <c r="BR19" s="87">
        <v>0</v>
      </c>
      <c r="BS19" s="87">
        <v>0</v>
      </c>
      <c r="BT19" s="87">
        <v>0</v>
      </c>
      <c r="BU19" s="87">
        <v>0</v>
      </c>
      <c r="BX19" s="29" t="str">
        <f t="shared" si="0"/>
        <v/>
      </c>
      <c r="BY19" s="22" t="str">
        <f t="shared" si="2"/>
        <v/>
      </c>
      <c r="BZ19" s="22" t="str">
        <f t="shared" si="3"/>
        <v/>
      </c>
      <c r="CA19" s="22" t="str">
        <f t="shared" si="4"/>
        <v/>
      </c>
      <c r="CB19" s="22" t="str">
        <f t="shared" si="5"/>
        <v/>
      </c>
      <c r="CC19" s="22" t="str">
        <f t="shared" si="6"/>
        <v/>
      </c>
      <c r="CD19" s="22" t="str">
        <f t="shared" si="7"/>
        <v/>
      </c>
      <c r="CE19" s="22" t="str">
        <f t="shared" si="8"/>
        <v/>
      </c>
    </row>
    <row r="20" spans="1:83" x14ac:dyDescent="0.25">
      <c r="A20" s="27" t="s">
        <v>184</v>
      </c>
      <c r="B20" s="87">
        <v>7138.2414759000003</v>
      </c>
      <c r="C20" s="87">
        <v>13306.549322000001</v>
      </c>
      <c r="D20" s="87">
        <v>9921.0508286999993</v>
      </c>
      <c r="E20" s="87">
        <v>6819.8421007999996</v>
      </c>
      <c r="F20" s="87">
        <v>3356.2681794999999</v>
      </c>
      <c r="G20" s="87">
        <v>257.92936574999999</v>
      </c>
      <c r="H20" s="87">
        <v>50346.471307</v>
      </c>
      <c r="J20" s="87" t="s">
        <v>184</v>
      </c>
      <c r="K20" s="87">
        <v>5.1020907508029296</v>
      </c>
      <c r="L20" s="87">
        <v>3299.8236471056698</v>
      </c>
      <c r="M20" s="87">
        <v>198.32423517265599</v>
      </c>
      <c r="N20" s="87">
        <v>198.29528341944101</v>
      </c>
      <c r="O20" s="87">
        <v>199.982880433985</v>
      </c>
      <c r="P20" s="87">
        <v>0.17426977241789901</v>
      </c>
      <c r="Q20" s="87">
        <v>761.32508936882198</v>
      </c>
      <c r="R20" s="87">
        <v>372.26629993431999</v>
      </c>
      <c r="S20" s="87">
        <v>7167.7789549871204</v>
      </c>
      <c r="T20" s="87">
        <v>143.93327999001201</v>
      </c>
      <c r="U20" s="87">
        <v>254.706428094388</v>
      </c>
      <c r="V20" s="87">
        <v>59.965983102362799</v>
      </c>
      <c r="W20" s="87">
        <v>4094.1751587379399</v>
      </c>
      <c r="X20" s="87">
        <v>0.21435359216246799</v>
      </c>
      <c r="Y20" s="87">
        <v>173.257797382224</v>
      </c>
      <c r="Z20" s="87">
        <v>173.257797382224</v>
      </c>
      <c r="AA20" s="87">
        <v>70.641990902406803</v>
      </c>
      <c r="AB20" s="87">
        <v>88.607366432164298</v>
      </c>
      <c r="AC20" s="87">
        <v>2.8151792924561199</v>
      </c>
      <c r="AD20" s="87">
        <v>6740.2912788713402</v>
      </c>
      <c r="AE20" s="87">
        <v>253.962689651283</v>
      </c>
      <c r="AF20" s="87">
        <v>867.82045293939598</v>
      </c>
      <c r="AG20" s="87">
        <v>33.0601119081104</v>
      </c>
      <c r="AH20" s="87">
        <v>13342.8997082182</v>
      </c>
      <c r="AI20" s="87">
        <v>0</v>
      </c>
      <c r="AJ20" s="87">
        <v>59934.985418740398</v>
      </c>
      <c r="AK20" s="87">
        <v>8952.2070629408499</v>
      </c>
      <c r="AL20" s="87">
        <v>924.05555397190199</v>
      </c>
      <c r="AM20" s="87">
        <v>9946.9046078151605</v>
      </c>
      <c r="AN20" s="87">
        <v>0.456101508961755</v>
      </c>
      <c r="AO20" s="87">
        <v>434.01309999322001</v>
      </c>
      <c r="AP20" s="87">
        <v>78.311417693193704</v>
      </c>
      <c r="AQ20" s="87">
        <v>14433.061767209399</v>
      </c>
      <c r="AR20" s="87">
        <v>28.506563117776398</v>
      </c>
      <c r="AS20" s="87">
        <v>7.9707772648357302</v>
      </c>
      <c r="AT20" s="87">
        <v>313.88530968876199</v>
      </c>
      <c r="AU20" s="87">
        <v>52.644146475085002</v>
      </c>
      <c r="AV20" s="87">
        <v>21.423979651008299</v>
      </c>
      <c r="AW20" s="87">
        <v>23.0138470774979</v>
      </c>
      <c r="AX20" s="87">
        <v>6840.3122185074699</v>
      </c>
      <c r="AY20" s="87">
        <v>3366.1138886188601</v>
      </c>
      <c r="AZ20" s="87">
        <v>3474.1983298886098</v>
      </c>
      <c r="BA20" s="87">
        <v>1.95782415240551</v>
      </c>
      <c r="BB20" s="87">
        <v>1.1702026608685101</v>
      </c>
      <c r="BC20" s="87">
        <v>1672.5598320078</v>
      </c>
      <c r="BD20" s="87">
        <v>2.78269693281965</v>
      </c>
      <c r="BE20" s="87">
        <v>264.73008213319201</v>
      </c>
      <c r="BF20" s="87">
        <v>5.9306059447631903</v>
      </c>
      <c r="BG20" s="87">
        <v>8.1275709287521298</v>
      </c>
      <c r="BH20" s="87">
        <v>563.78745625203203</v>
      </c>
      <c r="BI20" s="87">
        <v>11885.330365644701</v>
      </c>
      <c r="BJ20" s="87">
        <v>218.336721484592</v>
      </c>
      <c r="BK20" s="87">
        <v>96.321187058868901</v>
      </c>
      <c r="BL20" s="87">
        <v>4.6536680946003202</v>
      </c>
      <c r="BM20" s="87">
        <v>258.61361580008401</v>
      </c>
      <c r="BN20" s="87">
        <v>9759.8764330101803</v>
      </c>
      <c r="BO20" s="87">
        <v>0</v>
      </c>
      <c r="BP20" s="87">
        <v>1664.9509847578599</v>
      </c>
      <c r="BQ20" s="87">
        <v>3068.1946967861099</v>
      </c>
      <c r="BR20" s="87">
        <v>0</v>
      </c>
      <c r="BS20" s="87">
        <v>4773.8678114310796</v>
      </c>
      <c r="BT20" s="87">
        <v>50485.3030011519</v>
      </c>
      <c r="BU20" s="87">
        <v>2212.9755260322299</v>
      </c>
      <c r="BX20" s="29">
        <f t="shared" si="0"/>
        <v>7.1019069436841949E-3</v>
      </c>
      <c r="BY20" s="22">
        <f t="shared" si="2"/>
        <v>4.1379209693093201E-3</v>
      </c>
      <c r="BZ20" s="22">
        <f t="shared" si="3"/>
        <v>2.7317665413151026E-3</v>
      </c>
      <c r="CA20" s="22">
        <f t="shared" si="4"/>
        <v>2.6059516841069243E-3</v>
      </c>
      <c r="CB20" s="22">
        <f t="shared" si="5"/>
        <v>3.0015530279020783E-3</v>
      </c>
      <c r="CC20" s="22">
        <f t="shared" si="6"/>
        <v>2.9335287266367906E-3</v>
      </c>
      <c r="CD20" s="22">
        <f t="shared" si="7"/>
        <v>2.6528582664264448E-3</v>
      </c>
      <c r="CE20" s="22">
        <f t="shared" si="8"/>
        <v>2.7575258115974041E-3</v>
      </c>
    </row>
    <row r="21" spans="1:83" x14ac:dyDescent="0.25">
      <c r="A21" s="27" t="s">
        <v>185</v>
      </c>
      <c r="B21" s="87">
        <v>8691.6104899000002</v>
      </c>
      <c r="C21" s="87">
        <v>2941.0078072000001</v>
      </c>
      <c r="D21" s="87">
        <v>2724.5894757000001</v>
      </c>
      <c r="E21" s="87">
        <v>3043.2965855000002</v>
      </c>
      <c r="F21" s="87">
        <v>1700.9029046000001</v>
      </c>
      <c r="G21" s="87">
        <v>111.0089419</v>
      </c>
      <c r="H21" s="87">
        <v>13481.842167000001</v>
      </c>
      <c r="J21" s="87" t="s">
        <v>185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7">
        <v>0</v>
      </c>
      <c r="Y21" s="87">
        <v>0</v>
      </c>
      <c r="Z21" s="87">
        <v>0</v>
      </c>
      <c r="AA21" s="87">
        <v>0</v>
      </c>
      <c r="AB21" s="87">
        <v>0</v>
      </c>
      <c r="AC21" s="87">
        <v>0</v>
      </c>
      <c r="AD21" s="87">
        <v>0</v>
      </c>
      <c r="AE21" s="87">
        <v>0</v>
      </c>
      <c r="AF21" s="87">
        <v>0</v>
      </c>
      <c r="AG21" s="87">
        <v>0</v>
      </c>
      <c r="AH21" s="87">
        <v>0</v>
      </c>
      <c r="AI21" s="87">
        <v>0</v>
      </c>
      <c r="AJ21" s="87">
        <v>0</v>
      </c>
      <c r="AK21" s="87">
        <v>0</v>
      </c>
      <c r="AL21" s="87">
        <v>0</v>
      </c>
      <c r="AM21" s="87">
        <v>0</v>
      </c>
      <c r="AN21" s="87">
        <v>0</v>
      </c>
      <c r="AO21" s="87">
        <v>0</v>
      </c>
      <c r="AP21" s="87">
        <v>0</v>
      </c>
      <c r="AQ21" s="87">
        <v>0</v>
      </c>
      <c r="AR21" s="87">
        <v>0</v>
      </c>
      <c r="AS21" s="87">
        <v>0</v>
      </c>
      <c r="AT21" s="87">
        <v>0</v>
      </c>
      <c r="AU21" s="87">
        <v>0</v>
      </c>
      <c r="AV21" s="87">
        <v>0</v>
      </c>
      <c r="AW21" s="87">
        <v>0</v>
      </c>
      <c r="AX21" s="87">
        <v>0</v>
      </c>
      <c r="AY21" s="87">
        <v>0</v>
      </c>
      <c r="AZ21" s="87">
        <v>0</v>
      </c>
      <c r="BA21" s="87">
        <v>0</v>
      </c>
      <c r="BB21" s="87">
        <v>0</v>
      </c>
      <c r="BC21" s="87">
        <v>0</v>
      </c>
      <c r="BD21" s="87">
        <v>0</v>
      </c>
      <c r="BE21" s="87">
        <v>0</v>
      </c>
      <c r="BF21" s="87">
        <v>0</v>
      </c>
      <c r="BG21" s="87">
        <v>0</v>
      </c>
      <c r="BH21" s="87">
        <v>0</v>
      </c>
      <c r="BI21" s="87">
        <v>0</v>
      </c>
      <c r="BJ21" s="87">
        <v>0</v>
      </c>
      <c r="BK21" s="87">
        <v>0</v>
      </c>
      <c r="BL21" s="87">
        <v>0</v>
      </c>
      <c r="BM21" s="87">
        <v>0</v>
      </c>
      <c r="BN21" s="87">
        <v>0</v>
      </c>
      <c r="BO21" s="87">
        <v>0</v>
      </c>
      <c r="BP21" s="87">
        <v>0</v>
      </c>
      <c r="BQ21" s="87">
        <v>0</v>
      </c>
      <c r="BR21" s="87">
        <v>0</v>
      </c>
      <c r="BS21" s="87">
        <v>0</v>
      </c>
      <c r="BT21" s="87">
        <v>0</v>
      </c>
      <c r="BU21" s="87">
        <v>0</v>
      </c>
      <c r="BX21" s="29" t="str">
        <f t="shared" si="0"/>
        <v/>
      </c>
      <c r="BY21" s="22" t="str">
        <f t="shared" si="2"/>
        <v/>
      </c>
      <c r="BZ21" s="22" t="str">
        <f t="shared" si="3"/>
        <v/>
      </c>
      <c r="CA21" s="22" t="str">
        <f t="shared" si="4"/>
        <v/>
      </c>
      <c r="CB21" s="22" t="str">
        <f t="shared" si="5"/>
        <v/>
      </c>
      <c r="CC21" s="22" t="str">
        <f t="shared" si="6"/>
        <v/>
      </c>
      <c r="CD21" s="22" t="str">
        <f t="shared" si="7"/>
        <v/>
      </c>
      <c r="CE21" s="22" t="str">
        <f t="shared" si="8"/>
        <v/>
      </c>
    </row>
    <row r="22" spans="1:83" x14ac:dyDescent="0.25">
      <c r="A22" s="27" t="s">
        <v>186</v>
      </c>
      <c r="B22" s="87">
        <v>245355.44959999999</v>
      </c>
      <c r="C22" s="87">
        <v>28224.460637</v>
      </c>
      <c r="D22" s="87">
        <v>9541.351412</v>
      </c>
      <c r="E22" s="87">
        <v>29466.605345</v>
      </c>
      <c r="F22" s="87">
        <v>23341.591358000001</v>
      </c>
      <c r="G22" s="87">
        <v>745.58300946999998</v>
      </c>
      <c r="H22" s="87">
        <v>85929.973255999997</v>
      </c>
      <c r="J22" s="87" t="s">
        <v>186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0</v>
      </c>
      <c r="Z22" s="87">
        <v>0</v>
      </c>
      <c r="AA22" s="87">
        <v>0</v>
      </c>
      <c r="AB22" s="87">
        <v>0</v>
      </c>
      <c r="AC22" s="87">
        <v>0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87">
        <v>0</v>
      </c>
      <c r="AJ22" s="87">
        <v>0</v>
      </c>
      <c r="AK22" s="87">
        <v>0</v>
      </c>
      <c r="AL22" s="87">
        <v>0</v>
      </c>
      <c r="AM22" s="87">
        <v>0</v>
      </c>
      <c r="AN22" s="87">
        <v>0</v>
      </c>
      <c r="AO22" s="87">
        <v>0</v>
      </c>
      <c r="AP22" s="87">
        <v>0</v>
      </c>
      <c r="AQ22" s="87">
        <v>0</v>
      </c>
      <c r="AR22" s="87">
        <v>0</v>
      </c>
      <c r="AS22" s="87">
        <v>0</v>
      </c>
      <c r="AT22" s="87">
        <v>0</v>
      </c>
      <c r="AU22" s="87">
        <v>0</v>
      </c>
      <c r="AV22" s="87">
        <v>0</v>
      </c>
      <c r="AW22" s="87">
        <v>0</v>
      </c>
      <c r="AX22" s="87">
        <v>0</v>
      </c>
      <c r="AY22" s="87">
        <v>0</v>
      </c>
      <c r="AZ22" s="87">
        <v>0</v>
      </c>
      <c r="BA22" s="87">
        <v>0</v>
      </c>
      <c r="BB22" s="87">
        <v>0</v>
      </c>
      <c r="BC22" s="87">
        <v>0</v>
      </c>
      <c r="BD22" s="87">
        <v>0</v>
      </c>
      <c r="BE22" s="87">
        <v>0</v>
      </c>
      <c r="BF22" s="87">
        <v>0</v>
      </c>
      <c r="BG22" s="87">
        <v>0</v>
      </c>
      <c r="BH22" s="87">
        <v>0</v>
      </c>
      <c r="BI22" s="87">
        <v>0</v>
      </c>
      <c r="BJ22" s="87">
        <v>0</v>
      </c>
      <c r="BK22" s="87">
        <v>0</v>
      </c>
      <c r="BL22" s="87">
        <v>0</v>
      </c>
      <c r="BM22" s="87">
        <v>0</v>
      </c>
      <c r="BN22" s="87">
        <v>0</v>
      </c>
      <c r="BO22" s="87">
        <v>0</v>
      </c>
      <c r="BP22" s="87">
        <v>0</v>
      </c>
      <c r="BQ22" s="87">
        <v>0</v>
      </c>
      <c r="BR22" s="87">
        <v>0</v>
      </c>
      <c r="BS22" s="87">
        <v>0</v>
      </c>
      <c r="BT22" s="87">
        <v>0</v>
      </c>
      <c r="BU22" s="87">
        <v>0</v>
      </c>
      <c r="BX22" s="29" t="str">
        <f t="shared" si="0"/>
        <v/>
      </c>
      <c r="BY22" s="22" t="str">
        <f t="shared" si="2"/>
        <v/>
      </c>
      <c r="BZ22" s="22" t="str">
        <f t="shared" si="3"/>
        <v/>
      </c>
      <c r="CA22" s="22" t="str">
        <f t="shared" si="4"/>
        <v/>
      </c>
      <c r="CB22" s="22" t="str">
        <f t="shared" si="5"/>
        <v/>
      </c>
      <c r="CC22" s="22" t="str">
        <f t="shared" si="6"/>
        <v/>
      </c>
      <c r="CD22" s="22" t="str">
        <f t="shared" si="7"/>
        <v/>
      </c>
      <c r="CE22" s="22" t="str">
        <f t="shared" si="8"/>
        <v/>
      </c>
    </row>
    <row r="23" spans="1:83" x14ac:dyDescent="0.25">
      <c r="A23" s="27" t="s">
        <v>187</v>
      </c>
      <c r="B23" s="87">
        <v>41229.803891000003</v>
      </c>
      <c r="C23" s="87">
        <v>6496.9862991</v>
      </c>
      <c r="D23" s="87">
        <v>17307.367048</v>
      </c>
      <c r="E23" s="87">
        <v>29513.475985000001</v>
      </c>
      <c r="F23" s="87">
        <v>9997.7183156999999</v>
      </c>
      <c r="G23" s="87">
        <v>475.94445795000001</v>
      </c>
      <c r="H23" s="87">
        <v>68655.840893999994</v>
      </c>
      <c r="J23" s="87" t="s">
        <v>187</v>
      </c>
      <c r="K23" s="87">
        <v>5.8555827044130897</v>
      </c>
      <c r="L23" s="87">
        <v>4572.8009805832698</v>
      </c>
      <c r="M23" s="87">
        <v>1196.81821453167</v>
      </c>
      <c r="N23" s="87">
        <v>1196.7879243769601</v>
      </c>
      <c r="O23" s="87">
        <v>1374.33052813308</v>
      </c>
      <c r="P23" s="87">
        <v>0.18293347551860201</v>
      </c>
      <c r="Q23" s="87">
        <v>1227.33645434298</v>
      </c>
      <c r="R23" s="87">
        <v>2559.2205026731199</v>
      </c>
      <c r="S23" s="87">
        <v>41432.625627760601</v>
      </c>
      <c r="T23" s="87">
        <v>774.18223479343897</v>
      </c>
      <c r="U23" s="87">
        <v>496.92421026032798</v>
      </c>
      <c r="V23" s="87">
        <v>441.16483302555201</v>
      </c>
      <c r="W23" s="87">
        <v>4740.2430024298301</v>
      </c>
      <c r="X23" s="87">
        <v>0.22546304293059</v>
      </c>
      <c r="Y23" s="87">
        <v>863.82891014735503</v>
      </c>
      <c r="Z23" s="87">
        <v>863.82891014735503</v>
      </c>
      <c r="AA23" s="87">
        <v>120.334481131654</v>
      </c>
      <c r="AB23" s="87">
        <v>258.39029307884198</v>
      </c>
      <c r="AC23" s="87">
        <v>24.233037368035198</v>
      </c>
      <c r="AD23" s="87">
        <v>9920.6806490755807</v>
      </c>
      <c r="AE23" s="87">
        <v>402.698281486089</v>
      </c>
      <c r="AF23" s="87">
        <v>1093.91237224215</v>
      </c>
      <c r="AG23" s="87">
        <v>160.03936024132699</v>
      </c>
      <c r="AH23" s="87">
        <v>6514.7435398512998</v>
      </c>
      <c r="AI23" s="87">
        <v>0</v>
      </c>
      <c r="AJ23" s="87">
        <v>81787.710578768398</v>
      </c>
      <c r="AK23" s="87">
        <v>15616.210091591</v>
      </c>
      <c r="AL23" s="87">
        <v>1614.81049799985</v>
      </c>
      <c r="AM23" s="87">
        <v>17351.3550707225</v>
      </c>
      <c r="AN23" s="87">
        <v>0.70921852654929196</v>
      </c>
      <c r="AO23" s="87">
        <v>865.79278557295299</v>
      </c>
      <c r="AP23" s="87">
        <v>368.69868648621798</v>
      </c>
      <c r="AQ23" s="87">
        <v>18936.3835017854</v>
      </c>
      <c r="AR23" s="87">
        <v>171.02710338574801</v>
      </c>
      <c r="AS23" s="87">
        <v>17.644580088956399</v>
      </c>
      <c r="AT23" s="87">
        <v>807.28230595743901</v>
      </c>
      <c r="AU23" s="87">
        <v>249.521299327039</v>
      </c>
      <c r="AV23" s="87">
        <v>25.713660566808301</v>
      </c>
      <c r="AW23" s="87">
        <v>117.888680561296</v>
      </c>
      <c r="AX23" s="87">
        <v>29586.362312947502</v>
      </c>
      <c r="AY23" s="87">
        <v>10029.7165021151</v>
      </c>
      <c r="AZ23" s="87">
        <v>19556.6458108324</v>
      </c>
      <c r="BA23" s="87">
        <v>6.3105843261297299</v>
      </c>
      <c r="BB23" s="87">
        <v>5.76257247782977</v>
      </c>
      <c r="BC23" s="87">
        <v>3735.1144023545298</v>
      </c>
      <c r="BD23" s="87">
        <v>9.6819558822070402</v>
      </c>
      <c r="BE23" s="87">
        <v>1232.4691754934199</v>
      </c>
      <c r="BF23" s="87">
        <v>11.5531324911677</v>
      </c>
      <c r="BG23" s="87">
        <v>17.348588661629101</v>
      </c>
      <c r="BH23" s="87">
        <v>2080.2998541642501</v>
      </c>
      <c r="BI23" s="87">
        <v>12675.314595145501</v>
      </c>
      <c r="BJ23" s="87">
        <v>1027.80371521795</v>
      </c>
      <c r="BK23" s="87">
        <v>123.028113216157</v>
      </c>
      <c r="BL23" s="87">
        <v>22.568091456318101</v>
      </c>
      <c r="BM23" s="87">
        <v>477.285526870924</v>
      </c>
      <c r="BN23" s="87">
        <v>12264.9045971786</v>
      </c>
      <c r="BO23" s="87">
        <v>0</v>
      </c>
      <c r="BP23" s="87">
        <v>2169.77712808363</v>
      </c>
      <c r="BQ23" s="87">
        <v>4149.9235892414299</v>
      </c>
      <c r="BR23" s="87">
        <v>0</v>
      </c>
      <c r="BS23" s="87">
        <v>6439.3297998193102</v>
      </c>
      <c r="BT23" s="87">
        <v>68862.897131566293</v>
      </c>
      <c r="BU23" s="87">
        <v>3020.8923913911499</v>
      </c>
      <c r="BX23" s="29">
        <f t="shared" si="0"/>
        <v>6.9351633138266099E-3</v>
      </c>
      <c r="BY23" s="22">
        <f t="shared" si="2"/>
        <v>4.9192990899690221E-3</v>
      </c>
      <c r="BZ23" s="22">
        <f t="shared" si="3"/>
        <v>2.7331504075604513E-3</v>
      </c>
      <c r="CA23" s="22">
        <f t="shared" si="4"/>
        <v>2.5415779650656612E-3</v>
      </c>
      <c r="CB23" s="22">
        <f t="shared" si="5"/>
        <v>2.4695948381188563E-3</v>
      </c>
      <c r="CC23" s="22">
        <f t="shared" si="6"/>
        <v>3.2005489057289139E-3</v>
      </c>
      <c r="CD23" s="22">
        <f t="shared" si="7"/>
        <v>2.8177004659330914E-3</v>
      </c>
      <c r="CE23" s="22">
        <f t="shared" si="8"/>
        <v>3.0158575711858268E-3</v>
      </c>
    </row>
    <row r="24" spans="1:83" x14ac:dyDescent="0.25">
      <c r="A24" s="27" t="s">
        <v>188</v>
      </c>
      <c r="B24" s="87">
        <v>59060.516691999997</v>
      </c>
      <c r="C24" s="87">
        <v>539.82511893000003</v>
      </c>
      <c r="D24" s="87">
        <v>7610.8197025999998</v>
      </c>
      <c r="E24" s="87">
        <v>8993.9153693999997</v>
      </c>
      <c r="F24" s="87">
        <v>2097.7686915999998</v>
      </c>
      <c r="G24" s="87">
        <v>708.39374893000002</v>
      </c>
      <c r="H24" s="87">
        <v>83028.055215</v>
      </c>
      <c r="J24" s="87" t="s">
        <v>188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87">
        <v>0</v>
      </c>
      <c r="AJ24" s="87">
        <v>0</v>
      </c>
      <c r="AK24" s="87">
        <v>0</v>
      </c>
      <c r="AL24" s="87">
        <v>0</v>
      </c>
      <c r="AM24" s="87">
        <v>0</v>
      </c>
      <c r="AN24" s="87">
        <v>0</v>
      </c>
      <c r="AO24" s="87">
        <v>0</v>
      </c>
      <c r="AP24" s="87">
        <v>0</v>
      </c>
      <c r="AQ24" s="87">
        <v>0</v>
      </c>
      <c r="AR24" s="87">
        <v>0</v>
      </c>
      <c r="AS24" s="87">
        <v>0</v>
      </c>
      <c r="AT24" s="87">
        <v>0</v>
      </c>
      <c r="AU24" s="87">
        <v>0</v>
      </c>
      <c r="AV24" s="87">
        <v>0</v>
      </c>
      <c r="AW24" s="87">
        <v>0</v>
      </c>
      <c r="AX24" s="87">
        <v>0</v>
      </c>
      <c r="AY24" s="87">
        <v>0</v>
      </c>
      <c r="AZ24" s="87">
        <v>0</v>
      </c>
      <c r="BA24" s="87">
        <v>0</v>
      </c>
      <c r="BB24" s="87">
        <v>0</v>
      </c>
      <c r="BC24" s="87">
        <v>0</v>
      </c>
      <c r="BD24" s="87">
        <v>0</v>
      </c>
      <c r="BE24" s="87">
        <v>0</v>
      </c>
      <c r="BF24" s="87">
        <v>0</v>
      </c>
      <c r="BG24" s="87">
        <v>0</v>
      </c>
      <c r="BH24" s="87">
        <v>0</v>
      </c>
      <c r="BI24" s="87">
        <v>0</v>
      </c>
      <c r="BJ24" s="87">
        <v>0</v>
      </c>
      <c r="BK24" s="87">
        <v>0</v>
      </c>
      <c r="BL24" s="87">
        <v>0</v>
      </c>
      <c r="BM24" s="87">
        <v>0</v>
      </c>
      <c r="BN24" s="87">
        <v>0</v>
      </c>
      <c r="BO24" s="87">
        <v>0</v>
      </c>
      <c r="BP24" s="87">
        <v>0</v>
      </c>
      <c r="BQ24" s="87">
        <v>0</v>
      </c>
      <c r="BR24" s="87">
        <v>0</v>
      </c>
      <c r="BS24" s="87">
        <v>0</v>
      </c>
      <c r="BT24" s="87">
        <v>0</v>
      </c>
      <c r="BU24" s="87">
        <v>0</v>
      </c>
      <c r="BX24" s="29" t="str">
        <f t="shared" si="0"/>
        <v/>
      </c>
      <c r="BY24" s="22" t="str">
        <f t="shared" si="2"/>
        <v/>
      </c>
      <c r="BZ24" s="22" t="str">
        <f t="shared" si="3"/>
        <v/>
      </c>
      <c r="CA24" s="22" t="str">
        <f t="shared" si="4"/>
        <v/>
      </c>
      <c r="CB24" s="22" t="str">
        <f t="shared" si="5"/>
        <v/>
      </c>
      <c r="CC24" s="22" t="str">
        <f t="shared" si="6"/>
        <v/>
      </c>
      <c r="CD24" s="22" t="str">
        <f t="shared" si="7"/>
        <v/>
      </c>
      <c r="CE24" s="22" t="str">
        <f t="shared" si="8"/>
        <v/>
      </c>
    </row>
    <row r="25" spans="1:83" x14ac:dyDescent="0.25">
      <c r="A25" s="27" t="s">
        <v>189</v>
      </c>
      <c r="B25" s="87">
        <v>18209.856559</v>
      </c>
      <c r="C25" s="87">
        <v>33139.416161000001</v>
      </c>
      <c r="D25" s="87">
        <v>7707.3784352000002</v>
      </c>
      <c r="E25" s="87">
        <v>14618.978766</v>
      </c>
      <c r="F25" s="87">
        <v>6897.8802944999998</v>
      </c>
      <c r="G25" s="87">
        <v>421.87920419</v>
      </c>
      <c r="H25" s="87">
        <v>79128.634558000005</v>
      </c>
      <c r="J25" s="87" t="s">
        <v>189</v>
      </c>
      <c r="K25" s="87">
        <v>1.4057897533461301</v>
      </c>
      <c r="L25" s="87">
        <v>6942.3066495863204</v>
      </c>
      <c r="M25" s="87">
        <v>372.669987421435</v>
      </c>
      <c r="N25" s="87">
        <v>372.64899925423998</v>
      </c>
      <c r="O25" s="87">
        <v>427.38733502405699</v>
      </c>
      <c r="P25" s="87">
        <v>0.12681830931743501</v>
      </c>
      <c r="Q25" s="87">
        <v>316.19581075571801</v>
      </c>
      <c r="R25" s="87">
        <v>776.60682432545298</v>
      </c>
      <c r="S25" s="87">
        <v>13485.3986642195</v>
      </c>
      <c r="T25" s="87">
        <v>234.308921211425</v>
      </c>
      <c r="U25" s="87">
        <v>144.34155064217299</v>
      </c>
      <c r="V25" s="87">
        <v>135.67214977548201</v>
      </c>
      <c r="W25" s="87">
        <v>3682.1558535311601</v>
      </c>
      <c r="X25" s="87">
        <v>0.15336713095433699</v>
      </c>
      <c r="Y25" s="87">
        <v>260.49252695197703</v>
      </c>
      <c r="Z25" s="87">
        <v>260.49252695197703</v>
      </c>
      <c r="AA25" s="87">
        <v>40.502200229721602</v>
      </c>
      <c r="AB25" s="87">
        <v>192.25877930873699</v>
      </c>
      <c r="AC25" s="87">
        <v>7.5250843856916401</v>
      </c>
      <c r="AD25" s="87">
        <v>7810.72444405035</v>
      </c>
      <c r="AE25" s="87">
        <v>162.766804035397</v>
      </c>
      <c r="AF25" s="87">
        <v>1897.8933614351799</v>
      </c>
      <c r="AG25" s="87">
        <v>60.2055761467088</v>
      </c>
      <c r="AH25" s="87">
        <v>32271.512348639</v>
      </c>
      <c r="AI25" s="87">
        <v>0</v>
      </c>
      <c r="AJ25" s="87">
        <v>67160.174442258198</v>
      </c>
      <c r="AK25" s="87">
        <v>5071.7319737429498</v>
      </c>
      <c r="AL25" s="87">
        <v>523.02519050028297</v>
      </c>
      <c r="AM25" s="87">
        <v>5635.2593644729504</v>
      </c>
      <c r="AN25" s="87">
        <v>0.96252803911978202</v>
      </c>
      <c r="AO25" s="87">
        <v>280.44514022663498</v>
      </c>
      <c r="AP25" s="87">
        <v>124.126440692912</v>
      </c>
      <c r="AQ25" s="87">
        <v>14724.7950197721</v>
      </c>
      <c r="AR25" s="87">
        <v>46.8303360284837</v>
      </c>
      <c r="AS25" s="87">
        <v>5.8485842667151697</v>
      </c>
      <c r="AT25" s="87">
        <v>364.96839883816398</v>
      </c>
      <c r="AU25" s="87">
        <v>82.278604716788706</v>
      </c>
      <c r="AV25" s="87">
        <v>17.142480717163501</v>
      </c>
      <c r="AW25" s="87">
        <v>38.811521519866297</v>
      </c>
      <c r="AX25" s="87">
        <v>9908.4742619910994</v>
      </c>
      <c r="AY25" s="87">
        <v>3974.51027856986</v>
      </c>
      <c r="AZ25" s="87">
        <v>5933.9639834212403</v>
      </c>
      <c r="BA25" s="87">
        <v>1.71275677177202</v>
      </c>
      <c r="BB25" s="87">
        <v>1.8811611203888901</v>
      </c>
      <c r="BC25" s="87">
        <v>1686.4821562305301</v>
      </c>
      <c r="BD25" s="87">
        <v>3.2732359794308699</v>
      </c>
      <c r="BE25" s="87">
        <v>422.91668215413603</v>
      </c>
      <c r="BF25" s="87">
        <v>4.3535206016413399</v>
      </c>
      <c r="BG25" s="87">
        <v>9.0490092572077394</v>
      </c>
      <c r="BH25" s="87">
        <v>739.04332964059097</v>
      </c>
      <c r="BI25" s="87">
        <v>3622.6618167106399</v>
      </c>
      <c r="BJ25" s="87">
        <v>343.021012582879</v>
      </c>
      <c r="BK25" s="87">
        <v>75.366159257483304</v>
      </c>
      <c r="BL25" s="87">
        <v>7.4048881936980804</v>
      </c>
      <c r="BM25" s="87">
        <v>211.84140052403799</v>
      </c>
      <c r="BN25" s="87">
        <v>14221.6602527098</v>
      </c>
      <c r="BO25" s="87">
        <v>0</v>
      </c>
      <c r="BP25" s="87">
        <v>4784.2190639229002</v>
      </c>
      <c r="BQ25" s="87">
        <v>4488.0768325466497</v>
      </c>
      <c r="BR25" s="87">
        <v>0</v>
      </c>
      <c r="BS25" s="87">
        <v>4996.2555003786401</v>
      </c>
      <c r="BT25" s="87">
        <v>50012.845781290402</v>
      </c>
      <c r="BU25" s="87">
        <v>3523.1353614678401</v>
      </c>
      <c r="BX25" s="29">
        <f t="shared" si="0"/>
        <v>7.1872823609618643E-3</v>
      </c>
      <c r="BY25" s="22">
        <f t="shared" si="2"/>
        <v>-0.25944509115012743</v>
      </c>
      <c r="BZ25" s="22">
        <f t="shared" si="3"/>
        <v>-2.6189472021610028E-2</v>
      </c>
      <c r="CA25" s="22">
        <f t="shared" si="4"/>
        <v>-0.26884875164083988</v>
      </c>
      <c r="CB25" s="22">
        <f t="shared" si="5"/>
        <v>-0.32221843805973149</v>
      </c>
      <c r="CC25" s="22">
        <f t="shared" si="6"/>
        <v>-0.42380700898232149</v>
      </c>
      <c r="CD25" s="22">
        <f t="shared" si="7"/>
        <v>-0.4978624250257383</v>
      </c>
      <c r="CE25" s="22">
        <f t="shared" si="8"/>
        <v>-0.36795515225740694</v>
      </c>
    </row>
    <row r="26" spans="1:83" x14ac:dyDescent="0.25">
      <c r="A26" s="27" t="s">
        <v>190</v>
      </c>
      <c r="B26" s="87">
        <v>47614.753670999999</v>
      </c>
      <c r="C26" s="87">
        <v>32478.328922000001</v>
      </c>
      <c r="D26" s="87">
        <v>9488.6062106999998</v>
      </c>
      <c r="E26" s="87">
        <v>31665.482878999999</v>
      </c>
      <c r="F26" s="87">
        <v>18629.341005999999</v>
      </c>
      <c r="G26" s="87">
        <v>1218.8990859</v>
      </c>
      <c r="H26" s="87">
        <v>77514.892449000006</v>
      </c>
      <c r="J26" s="87" t="s">
        <v>190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>
        <v>0</v>
      </c>
      <c r="Y26" s="87">
        <v>0</v>
      </c>
      <c r="Z26" s="87">
        <v>0</v>
      </c>
      <c r="AA26" s="87">
        <v>0</v>
      </c>
      <c r="AB26" s="87">
        <v>0</v>
      </c>
      <c r="AC26" s="87">
        <v>0</v>
      </c>
      <c r="AD26" s="87">
        <v>0</v>
      </c>
      <c r="AE26" s="87">
        <v>0</v>
      </c>
      <c r="AF26" s="87">
        <v>0</v>
      </c>
      <c r="AG26" s="87">
        <v>0</v>
      </c>
      <c r="AH26" s="87">
        <v>0</v>
      </c>
      <c r="AI26" s="87">
        <v>0</v>
      </c>
      <c r="AJ26" s="87">
        <v>0</v>
      </c>
      <c r="AK26" s="87">
        <v>0</v>
      </c>
      <c r="AL26" s="87">
        <v>0</v>
      </c>
      <c r="AM26" s="87">
        <v>0</v>
      </c>
      <c r="AN26" s="87">
        <v>0</v>
      </c>
      <c r="AO26" s="87">
        <v>0</v>
      </c>
      <c r="AP26" s="87">
        <v>0</v>
      </c>
      <c r="AQ26" s="87">
        <v>0</v>
      </c>
      <c r="AR26" s="87">
        <v>0</v>
      </c>
      <c r="AS26" s="87">
        <v>0</v>
      </c>
      <c r="AT26" s="87">
        <v>0</v>
      </c>
      <c r="AU26" s="87">
        <v>0</v>
      </c>
      <c r="AV26" s="87">
        <v>0</v>
      </c>
      <c r="AW26" s="87">
        <v>0</v>
      </c>
      <c r="AX26" s="87">
        <v>0</v>
      </c>
      <c r="AY26" s="87">
        <v>0</v>
      </c>
      <c r="AZ26" s="87">
        <v>0</v>
      </c>
      <c r="BA26" s="87">
        <v>0</v>
      </c>
      <c r="BB26" s="87">
        <v>0</v>
      </c>
      <c r="BC26" s="87">
        <v>0</v>
      </c>
      <c r="BD26" s="87">
        <v>0</v>
      </c>
      <c r="BE26" s="87">
        <v>0</v>
      </c>
      <c r="BF26" s="87">
        <v>0</v>
      </c>
      <c r="BG26" s="87">
        <v>0</v>
      </c>
      <c r="BH26" s="87">
        <v>0</v>
      </c>
      <c r="BI26" s="87">
        <v>0</v>
      </c>
      <c r="BJ26" s="87">
        <v>0</v>
      </c>
      <c r="BK26" s="87">
        <v>0</v>
      </c>
      <c r="BL26" s="87">
        <v>0</v>
      </c>
      <c r="BM26" s="87">
        <v>0</v>
      </c>
      <c r="BN26" s="87">
        <v>0</v>
      </c>
      <c r="BO26" s="87">
        <v>0</v>
      </c>
      <c r="BP26" s="87">
        <v>0</v>
      </c>
      <c r="BQ26" s="87">
        <v>0</v>
      </c>
      <c r="BR26" s="87">
        <v>0</v>
      </c>
      <c r="BS26" s="87">
        <v>0</v>
      </c>
      <c r="BT26" s="87">
        <v>0</v>
      </c>
      <c r="BU26" s="87">
        <v>0</v>
      </c>
      <c r="BX26" s="29" t="str">
        <f t="shared" si="0"/>
        <v/>
      </c>
      <c r="BY26" s="22" t="str">
        <f t="shared" si="2"/>
        <v/>
      </c>
      <c r="BZ26" s="22" t="str">
        <f t="shared" si="3"/>
        <v/>
      </c>
      <c r="CA26" s="22" t="str">
        <f t="shared" si="4"/>
        <v/>
      </c>
      <c r="CB26" s="22" t="str">
        <f t="shared" si="5"/>
        <v/>
      </c>
      <c r="CC26" s="22" t="str">
        <f t="shared" si="6"/>
        <v/>
      </c>
      <c r="CD26" s="22" t="str">
        <f t="shared" si="7"/>
        <v/>
      </c>
      <c r="CE26" s="22" t="str">
        <f t="shared" si="8"/>
        <v/>
      </c>
    </row>
    <row r="27" spans="1:83" x14ac:dyDescent="0.25">
      <c r="A27" s="27" t="s">
        <v>191</v>
      </c>
      <c r="B27" s="87">
        <v>133253.79084</v>
      </c>
      <c r="C27" s="87">
        <v>9950.3216281999994</v>
      </c>
      <c r="D27" s="87">
        <v>5085.4362778000004</v>
      </c>
      <c r="E27" s="87">
        <v>18505.707784999999</v>
      </c>
      <c r="F27" s="87">
        <v>12901.367550000001</v>
      </c>
      <c r="G27" s="87">
        <v>377.03035148999999</v>
      </c>
      <c r="H27" s="87">
        <v>56136.766207000001</v>
      </c>
      <c r="J27" s="87" t="s">
        <v>191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7">
        <v>0</v>
      </c>
      <c r="Y27" s="87">
        <v>0</v>
      </c>
      <c r="Z27" s="87">
        <v>0</v>
      </c>
      <c r="AA27" s="87">
        <v>0</v>
      </c>
      <c r="AB27" s="87">
        <v>0</v>
      </c>
      <c r="AC27" s="87">
        <v>0</v>
      </c>
      <c r="AD27" s="87">
        <v>0</v>
      </c>
      <c r="AE27" s="87">
        <v>0</v>
      </c>
      <c r="AF27" s="87">
        <v>0</v>
      </c>
      <c r="AG27" s="87">
        <v>0</v>
      </c>
      <c r="AH27" s="87">
        <v>0</v>
      </c>
      <c r="AI27" s="87">
        <v>0</v>
      </c>
      <c r="AJ27" s="87">
        <v>0</v>
      </c>
      <c r="AK27" s="87">
        <v>0</v>
      </c>
      <c r="AL27" s="87">
        <v>0</v>
      </c>
      <c r="AM27" s="87">
        <v>0</v>
      </c>
      <c r="AN27" s="87">
        <v>0</v>
      </c>
      <c r="AO27" s="87">
        <v>0</v>
      </c>
      <c r="AP27" s="87">
        <v>0</v>
      </c>
      <c r="AQ27" s="87">
        <v>0</v>
      </c>
      <c r="AR27" s="87">
        <v>0</v>
      </c>
      <c r="AS27" s="87">
        <v>0</v>
      </c>
      <c r="AT27" s="87">
        <v>0</v>
      </c>
      <c r="AU27" s="87">
        <v>0</v>
      </c>
      <c r="AV27" s="87">
        <v>0</v>
      </c>
      <c r="AW27" s="87">
        <v>0</v>
      </c>
      <c r="AX27" s="87">
        <v>0</v>
      </c>
      <c r="AY27" s="87">
        <v>0</v>
      </c>
      <c r="AZ27" s="87">
        <v>0</v>
      </c>
      <c r="BA27" s="87">
        <v>0</v>
      </c>
      <c r="BB27" s="87">
        <v>0</v>
      </c>
      <c r="BC27" s="87">
        <v>0</v>
      </c>
      <c r="BD27" s="87">
        <v>0</v>
      </c>
      <c r="BE27" s="87">
        <v>0</v>
      </c>
      <c r="BF27" s="87">
        <v>0</v>
      </c>
      <c r="BG27" s="87">
        <v>0</v>
      </c>
      <c r="BH27" s="87">
        <v>0</v>
      </c>
      <c r="BI27" s="87">
        <v>0</v>
      </c>
      <c r="BJ27" s="87">
        <v>0</v>
      </c>
      <c r="BK27" s="87">
        <v>0</v>
      </c>
      <c r="BL27" s="87">
        <v>0</v>
      </c>
      <c r="BM27" s="87">
        <v>0</v>
      </c>
      <c r="BN27" s="87">
        <v>0</v>
      </c>
      <c r="BO27" s="87">
        <v>0</v>
      </c>
      <c r="BP27" s="87">
        <v>0</v>
      </c>
      <c r="BQ27" s="87">
        <v>0</v>
      </c>
      <c r="BR27" s="87">
        <v>0</v>
      </c>
      <c r="BS27" s="87">
        <v>0</v>
      </c>
      <c r="BT27" s="87">
        <v>0</v>
      </c>
      <c r="BU27" s="87">
        <v>0</v>
      </c>
      <c r="BX27" s="29" t="str">
        <f t="shared" si="0"/>
        <v/>
      </c>
      <c r="BY27" s="22" t="str">
        <f t="shared" si="2"/>
        <v/>
      </c>
      <c r="BZ27" s="22" t="str">
        <f t="shared" si="3"/>
        <v/>
      </c>
      <c r="CA27" s="22" t="str">
        <f t="shared" si="4"/>
        <v/>
      </c>
      <c r="CB27" s="22" t="str">
        <f t="shared" si="5"/>
        <v/>
      </c>
      <c r="CC27" s="22" t="str">
        <f t="shared" si="6"/>
        <v/>
      </c>
      <c r="CD27" s="22" t="str">
        <f t="shared" si="7"/>
        <v/>
      </c>
      <c r="CE27" s="22" t="str">
        <f t="shared" si="8"/>
        <v/>
      </c>
    </row>
    <row r="28" spans="1:83" x14ac:dyDescent="0.25">
      <c r="A28" s="27" t="s">
        <v>192</v>
      </c>
      <c r="B28" s="87">
        <v>57376.123750999999</v>
      </c>
      <c r="C28" s="87">
        <v>12402.976202</v>
      </c>
      <c r="D28" s="87">
        <v>11478.644163999999</v>
      </c>
      <c r="E28" s="87">
        <v>12704.833979999999</v>
      </c>
      <c r="F28" s="87">
        <v>6820.7230031999998</v>
      </c>
      <c r="G28" s="87">
        <v>304.04193527000001</v>
      </c>
      <c r="H28" s="87">
        <v>47659.969750999997</v>
      </c>
      <c r="J28" s="87" t="s">
        <v>192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0</v>
      </c>
      <c r="Z28" s="87">
        <v>0</v>
      </c>
      <c r="AA28" s="87">
        <v>0</v>
      </c>
      <c r="AB28" s="87">
        <v>0</v>
      </c>
      <c r="AC28" s="87">
        <v>0</v>
      </c>
      <c r="AD28" s="87">
        <v>0</v>
      </c>
      <c r="AE28" s="87">
        <v>0</v>
      </c>
      <c r="AF28" s="87">
        <v>0</v>
      </c>
      <c r="AG28" s="87">
        <v>0</v>
      </c>
      <c r="AH28" s="87">
        <v>0</v>
      </c>
      <c r="AI28" s="87">
        <v>0</v>
      </c>
      <c r="AJ28" s="87">
        <v>0</v>
      </c>
      <c r="AK28" s="87">
        <v>0</v>
      </c>
      <c r="AL28" s="87">
        <v>0</v>
      </c>
      <c r="AM28" s="87">
        <v>0</v>
      </c>
      <c r="AN28" s="87">
        <v>0</v>
      </c>
      <c r="AO28" s="87">
        <v>0</v>
      </c>
      <c r="AP28" s="87">
        <v>0</v>
      </c>
      <c r="AQ28" s="87">
        <v>0</v>
      </c>
      <c r="AR28" s="87">
        <v>0</v>
      </c>
      <c r="AS28" s="87">
        <v>0</v>
      </c>
      <c r="AT28" s="87">
        <v>0</v>
      </c>
      <c r="AU28" s="87">
        <v>0</v>
      </c>
      <c r="AV28" s="87">
        <v>0</v>
      </c>
      <c r="AW28" s="87">
        <v>0</v>
      </c>
      <c r="AX28" s="87">
        <v>0</v>
      </c>
      <c r="AY28" s="87">
        <v>0</v>
      </c>
      <c r="AZ28" s="87">
        <v>0</v>
      </c>
      <c r="BA28" s="87">
        <v>0</v>
      </c>
      <c r="BB28" s="87">
        <v>0</v>
      </c>
      <c r="BC28" s="87">
        <v>0</v>
      </c>
      <c r="BD28" s="87">
        <v>0</v>
      </c>
      <c r="BE28" s="87">
        <v>0</v>
      </c>
      <c r="BF28" s="87">
        <v>0</v>
      </c>
      <c r="BG28" s="87">
        <v>0</v>
      </c>
      <c r="BH28" s="87">
        <v>0</v>
      </c>
      <c r="BI28" s="87">
        <v>0</v>
      </c>
      <c r="BJ28" s="87">
        <v>0</v>
      </c>
      <c r="BK28" s="87">
        <v>0</v>
      </c>
      <c r="BL28" s="87">
        <v>0</v>
      </c>
      <c r="BM28" s="87">
        <v>0</v>
      </c>
      <c r="BN28" s="87">
        <v>0</v>
      </c>
      <c r="BO28" s="87">
        <v>0</v>
      </c>
      <c r="BP28" s="87">
        <v>0</v>
      </c>
      <c r="BQ28" s="87">
        <v>0</v>
      </c>
      <c r="BR28" s="87">
        <v>0</v>
      </c>
      <c r="BS28" s="87">
        <v>0</v>
      </c>
      <c r="BT28" s="87">
        <v>0</v>
      </c>
      <c r="BU28" s="87">
        <v>0</v>
      </c>
      <c r="BX28" s="29" t="str">
        <f t="shared" si="0"/>
        <v/>
      </c>
      <c r="BY28" s="22" t="str">
        <f t="shared" si="2"/>
        <v/>
      </c>
      <c r="BZ28" s="22" t="str">
        <f t="shared" si="3"/>
        <v/>
      </c>
      <c r="CA28" s="22" t="str">
        <f t="shared" si="4"/>
        <v/>
      </c>
      <c r="CB28" s="22" t="str">
        <f t="shared" si="5"/>
        <v/>
      </c>
      <c r="CC28" s="22" t="str">
        <f t="shared" si="6"/>
        <v/>
      </c>
      <c r="CD28" s="22" t="str">
        <f t="shared" si="7"/>
        <v/>
      </c>
      <c r="CE28" s="22" t="str">
        <f t="shared" si="8"/>
        <v/>
      </c>
    </row>
    <row r="29" spans="1:83" x14ac:dyDescent="0.25">
      <c r="A29" s="27" t="s">
        <v>193</v>
      </c>
      <c r="B29" s="87">
        <v>35044.071131999997</v>
      </c>
      <c r="C29" s="87">
        <v>62258.347798000003</v>
      </c>
      <c r="D29" s="87">
        <v>17833.621235999999</v>
      </c>
      <c r="E29" s="87">
        <v>30343.069055</v>
      </c>
      <c r="F29" s="87">
        <v>14034.327928000001</v>
      </c>
      <c r="G29" s="87">
        <v>1122.7739185999999</v>
      </c>
      <c r="H29" s="87">
        <v>115371.59439</v>
      </c>
      <c r="J29" s="87" t="s">
        <v>193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87">
        <v>0</v>
      </c>
      <c r="AI29" s="87">
        <v>0</v>
      </c>
      <c r="AJ29" s="87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0</v>
      </c>
      <c r="AP29" s="87">
        <v>0</v>
      </c>
      <c r="AQ29" s="87">
        <v>0</v>
      </c>
      <c r="AR29" s="87">
        <v>0</v>
      </c>
      <c r="AS29" s="87">
        <v>0</v>
      </c>
      <c r="AT29" s="87">
        <v>0</v>
      </c>
      <c r="AU29" s="87">
        <v>0</v>
      </c>
      <c r="AV29" s="87">
        <v>0</v>
      </c>
      <c r="AW29" s="87">
        <v>0</v>
      </c>
      <c r="AX29" s="87">
        <v>0</v>
      </c>
      <c r="AY29" s="87">
        <v>0</v>
      </c>
      <c r="AZ29" s="87">
        <v>0</v>
      </c>
      <c r="BA29" s="87">
        <v>0</v>
      </c>
      <c r="BB29" s="87">
        <v>0</v>
      </c>
      <c r="BC29" s="87">
        <v>0</v>
      </c>
      <c r="BD29" s="87">
        <v>0</v>
      </c>
      <c r="BE29" s="87">
        <v>0</v>
      </c>
      <c r="BF29" s="87">
        <v>0</v>
      </c>
      <c r="BG29" s="87">
        <v>0</v>
      </c>
      <c r="BH29" s="87">
        <v>0</v>
      </c>
      <c r="BI29" s="87">
        <v>0</v>
      </c>
      <c r="BJ29" s="87">
        <v>0</v>
      </c>
      <c r="BK29" s="87">
        <v>0</v>
      </c>
      <c r="BL29" s="87">
        <v>0</v>
      </c>
      <c r="BM29" s="87">
        <v>0</v>
      </c>
      <c r="BN29" s="87">
        <v>0</v>
      </c>
      <c r="BO29" s="87">
        <v>0</v>
      </c>
      <c r="BP29" s="87">
        <v>0</v>
      </c>
      <c r="BQ29" s="87">
        <v>0</v>
      </c>
      <c r="BR29" s="87">
        <v>0</v>
      </c>
      <c r="BS29" s="87">
        <v>0</v>
      </c>
      <c r="BT29" s="87">
        <v>0</v>
      </c>
      <c r="BU29" s="87">
        <v>0</v>
      </c>
      <c r="BX29" s="29" t="str">
        <f t="shared" si="0"/>
        <v/>
      </c>
      <c r="BY29" s="22" t="str">
        <f t="shared" si="2"/>
        <v/>
      </c>
      <c r="BZ29" s="22" t="str">
        <f t="shared" si="3"/>
        <v/>
      </c>
      <c r="CA29" s="22" t="str">
        <f t="shared" si="4"/>
        <v/>
      </c>
      <c r="CB29" s="22" t="str">
        <f t="shared" si="5"/>
        <v/>
      </c>
      <c r="CC29" s="22" t="str">
        <f t="shared" si="6"/>
        <v/>
      </c>
      <c r="CD29" s="22" t="str">
        <f t="shared" si="7"/>
        <v/>
      </c>
      <c r="CE29" s="22" t="str">
        <f t="shared" si="8"/>
        <v/>
      </c>
    </row>
    <row r="30" spans="1:83" x14ac:dyDescent="0.25">
      <c r="A30" s="27" t="s">
        <v>194</v>
      </c>
      <c r="B30" s="87">
        <v>113595.30133</v>
      </c>
      <c r="C30" s="87">
        <v>22640.160212999999</v>
      </c>
      <c r="D30" s="87">
        <v>17687.339368000001</v>
      </c>
      <c r="E30" s="87">
        <v>27238.102681</v>
      </c>
      <c r="F30" s="87">
        <v>15042.243152999999</v>
      </c>
      <c r="G30" s="87">
        <v>496.67670303</v>
      </c>
      <c r="H30" s="87">
        <v>207130.19781000001</v>
      </c>
      <c r="J30" s="87" t="s">
        <v>194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7">
        <v>0</v>
      </c>
      <c r="BM30" s="87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X30" s="29" t="str">
        <f t="shared" si="0"/>
        <v/>
      </c>
      <c r="BY30" s="22" t="str">
        <f t="shared" si="2"/>
        <v/>
      </c>
      <c r="BZ30" s="22" t="str">
        <f t="shared" si="3"/>
        <v/>
      </c>
      <c r="CA30" s="22" t="str">
        <f t="shared" si="4"/>
        <v/>
      </c>
      <c r="CB30" s="22" t="str">
        <f t="shared" si="5"/>
        <v/>
      </c>
      <c r="CC30" s="22" t="str">
        <f t="shared" si="6"/>
        <v/>
      </c>
      <c r="CD30" s="22" t="str">
        <f t="shared" si="7"/>
        <v/>
      </c>
      <c r="CE30" s="22" t="str">
        <f t="shared" si="8"/>
        <v/>
      </c>
    </row>
    <row r="31" spans="1:83" x14ac:dyDescent="0.25">
      <c r="A31" s="27" t="s">
        <v>195</v>
      </c>
      <c r="B31" s="87">
        <v>111284.32086000001</v>
      </c>
      <c r="C31" s="87">
        <v>14947.426846</v>
      </c>
      <c r="D31" s="87">
        <v>17221.203482000001</v>
      </c>
      <c r="E31" s="87">
        <v>22770.340112999998</v>
      </c>
      <c r="F31" s="87">
        <v>14181.620079</v>
      </c>
      <c r="G31" s="87">
        <v>663.75383897999995</v>
      </c>
      <c r="H31" s="87">
        <v>69670.801605999994</v>
      </c>
      <c r="J31" s="87" t="s">
        <v>195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  <c r="AT31" s="87">
        <v>0</v>
      </c>
      <c r="AU31" s="87">
        <v>0</v>
      </c>
      <c r="AV31" s="87">
        <v>0</v>
      </c>
      <c r="AW31" s="87">
        <v>0</v>
      </c>
      <c r="AX31" s="87">
        <v>0</v>
      </c>
      <c r="AY31" s="87">
        <v>0</v>
      </c>
      <c r="AZ31" s="87">
        <v>0</v>
      </c>
      <c r="BA31" s="87">
        <v>0</v>
      </c>
      <c r="BB31" s="87">
        <v>0</v>
      </c>
      <c r="BC31" s="87">
        <v>0</v>
      </c>
      <c r="BD31" s="87">
        <v>0</v>
      </c>
      <c r="BE31" s="87">
        <v>0</v>
      </c>
      <c r="BF31" s="87">
        <v>0</v>
      </c>
      <c r="BG31" s="87">
        <v>0</v>
      </c>
      <c r="BH31" s="87">
        <v>0</v>
      </c>
      <c r="BI31" s="87">
        <v>0</v>
      </c>
      <c r="BJ31" s="87">
        <v>0</v>
      </c>
      <c r="BK31" s="87">
        <v>0</v>
      </c>
      <c r="BL31" s="87">
        <v>0</v>
      </c>
      <c r="BM31" s="87">
        <v>0</v>
      </c>
      <c r="BN31" s="87">
        <v>0</v>
      </c>
      <c r="BO31" s="87">
        <v>0</v>
      </c>
      <c r="BP31" s="87">
        <v>0</v>
      </c>
      <c r="BQ31" s="87">
        <v>0</v>
      </c>
      <c r="BR31" s="87">
        <v>0</v>
      </c>
      <c r="BS31" s="87">
        <v>0</v>
      </c>
      <c r="BT31" s="87">
        <v>0</v>
      </c>
      <c r="BU31" s="87">
        <v>0</v>
      </c>
      <c r="BX31" s="29" t="str">
        <f t="shared" si="0"/>
        <v/>
      </c>
      <c r="BY31" s="22" t="str">
        <f t="shared" si="2"/>
        <v/>
      </c>
      <c r="BZ31" s="22" t="str">
        <f t="shared" si="3"/>
        <v/>
      </c>
      <c r="CA31" s="22" t="str">
        <f t="shared" si="4"/>
        <v/>
      </c>
      <c r="CB31" s="22" t="str">
        <f t="shared" si="5"/>
        <v/>
      </c>
      <c r="CC31" s="22" t="str">
        <f t="shared" si="6"/>
        <v/>
      </c>
      <c r="CD31" s="22" t="str">
        <f t="shared" si="7"/>
        <v/>
      </c>
      <c r="CE31" s="22" t="str">
        <f t="shared" si="8"/>
        <v/>
      </c>
    </row>
    <row r="32" spans="1:83" x14ac:dyDescent="0.25">
      <c r="A32" s="27" t="s">
        <v>196</v>
      </c>
      <c r="B32" s="87">
        <v>17666.133918</v>
      </c>
      <c r="C32" s="87">
        <v>7323.7572305000003</v>
      </c>
      <c r="D32" s="87">
        <v>2354.1269542999999</v>
      </c>
      <c r="E32" s="87">
        <v>3920.7481177</v>
      </c>
      <c r="F32" s="87">
        <v>2112.7888222000001</v>
      </c>
      <c r="G32" s="87">
        <v>46.444945533000002</v>
      </c>
      <c r="H32" s="87">
        <v>30492.064859999999</v>
      </c>
      <c r="J32" s="87" t="s">
        <v>196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87">
        <v>0</v>
      </c>
      <c r="AJ32" s="87">
        <v>0</v>
      </c>
      <c r="AK32" s="87">
        <v>0</v>
      </c>
      <c r="AL32" s="87">
        <v>0</v>
      </c>
      <c r="AM32" s="87">
        <v>0</v>
      </c>
      <c r="AN32" s="87">
        <v>0</v>
      </c>
      <c r="AO32" s="87">
        <v>0</v>
      </c>
      <c r="AP32" s="87">
        <v>0</v>
      </c>
      <c r="AQ32" s="87">
        <v>0</v>
      </c>
      <c r="AR32" s="87">
        <v>0</v>
      </c>
      <c r="AS32" s="87">
        <v>0</v>
      </c>
      <c r="AT32" s="87">
        <v>0</v>
      </c>
      <c r="AU32" s="87">
        <v>0</v>
      </c>
      <c r="AV32" s="87">
        <v>0</v>
      </c>
      <c r="AW32" s="87">
        <v>0</v>
      </c>
      <c r="AX32" s="87">
        <v>0</v>
      </c>
      <c r="AY32" s="87">
        <v>0</v>
      </c>
      <c r="AZ32" s="87">
        <v>0</v>
      </c>
      <c r="BA32" s="87">
        <v>0</v>
      </c>
      <c r="BB32" s="87">
        <v>0</v>
      </c>
      <c r="BC32" s="87">
        <v>0</v>
      </c>
      <c r="BD32" s="87">
        <v>0</v>
      </c>
      <c r="BE32" s="87">
        <v>0</v>
      </c>
      <c r="BF32" s="87">
        <v>0</v>
      </c>
      <c r="BG32" s="87">
        <v>0</v>
      </c>
      <c r="BH32" s="87">
        <v>0</v>
      </c>
      <c r="BI32" s="87">
        <v>0</v>
      </c>
      <c r="BJ32" s="87">
        <v>0</v>
      </c>
      <c r="BK32" s="87">
        <v>0</v>
      </c>
      <c r="BL32" s="87">
        <v>0</v>
      </c>
      <c r="BM32" s="87">
        <v>0</v>
      </c>
      <c r="BN32" s="87">
        <v>0</v>
      </c>
      <c r="BO32" s="87">
        <v>0</v>
      </c>
      <c r="BP32" s="87">
        <v>0</v>
      </c>
      <c r="BQ32" s="87">
        <v>0</v>
      </c>
      <c r="BR32" s="87">
        <v>0</v>
      </c>
      <c r="BS32" s="87">
        <v>0</v>
      </c>
      <c r="BT32" s="87">
        <v>0</v>
      </c>
      <c r="BU32" s="87">
        <v>0</v>
      </c>
      <c r="BX32" s="29" t="str">
        <f t="shared" si="0"/>
        <v/>
      </c>
      <c r="BY32" s="22" t="str">
        <f t="shared" si="2"/>
        <v/>
      </c>
      <c r="BZ32" s="22" t="str">
        <f t="shared" si="3"/>
        <v/>
      </c>
      <c r="CA32" s="22" t="str">
        <f t="shared" si="4"/>
        <v/>
      </c>
      <c r="CB32" s="22" t="str">
        <f t="shared" si="5"/>
        <v/>
      </c>
      <c r="CC32" s="22" t="str">
        <f t="shared" si="6"/>
        <v/>
      </c>
      <c r="CD32" s="22" t="str">
        <f t="shared" si="7"/>
        <v/>
      </c>
      <c r="CE32" s="22" t="str">
        <f t="shared" si="8"/>
        <v/>
      </c>
    </row>
    <row r="33" spans="1:83" x14ac:dyDescent="0.25">
      <c r="A33" s="27" t="s">
        <v>197</v>
      </c>
      <c r="B33" s="87">
        <v>15715.345563000001</v>
      </c>
      <c r="C33" s="87">
        <v>5018.0231282000004</v>
      </c>
      <c r="D33" s="87">
        <v>4113.0999265</v>
      </c>
      <c r="E33" s="87">
        <v>4958.5414702999997</v>
      </c>
      <c r="F33" s="87">
        <v>2297.0698295000002</v>
      </c>
      <c r="G33" s="87">
        <v>103.41004568</v>
      </c>
      <c r="H33" s="87">
        <v>19307.992537999999</v>
      </c>
      <c r="J33" s="87" t="s">
        <v>197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  <c r="AE33" s="87">
        <v>0</v>
      </c>
      <c r="AF33" s="87">
        <v>0</v>
      </c>
      <c r="AG33" s="87">
        <v>0</v>
      </c>
      <c r="AH33" s="87">
        <v>0</v>
      </c>
      <c r="AI33" s="87">
        <v>0</v>
      </c>
      <c r="AJ33" s="87">
        <v>0</v>
      </c>
      <c r="AK33" s="87">
        <v>0</v>
      </c>
      <c r="AL33" s="87">
        <v>0</v>
      </c>
      <c r="AM33" s="87">
        <v>0</v>
      </c>
      <c r="AN33" s="87">
        <v>0</v>
      </c>
      <c r="AO33" s="87">
        <v>0</v>
      </c>
      <c r="AP33" s="87">
        <v>0</v>
      </c>
      <c r="AQ33" s="87">
        <v>0</v>
      </c>
      <c r="AR33" s="87">
        <v>0</v>
      </c>
      <c r="AS33" s="87">
        <v>0</v>
      </c>
      <c r="AT33" s="87">
        <v>0</v>
      </c>
      <c r="AU33" s="87">
        <v>0</v>
      </c>
      <c r="AV33" s="87">
        <v>0</v>
      </c>
      <c r="AW33" s="87">
        <v>0</v>
      </c>
      <c r="AX33" s="87">
        <v>0</v>
      </c>
      <c r="AY33" s="87">
        <v>0</v>
      </c>
      <c r="AZ33" s="87">
        <v>0</v>
      </c>
      <c r="BA33" s="87">
        <v>0</v>
      </c>
      <c r="BB33" s="87">
        <v>0</v>
      </c>
      <c r="BC33" s="87">
        <v>0</v>
      </c>
      <c r="BD33" s="87">
        <v>0</v>
      </c>
      <c r="BE33" s="87">
        <v>0</v>
      </c>
      <c r="BF33" s="87">
        <v>0</v>
      </c>
      <c r="BG33" s="87">
        <v>0</v>
      </c>
      <c r="BH33" s="87">
        <v>0</v>
      </c>
      <c r="BI33" s="87">
        <v>0</v>
      </c>
      <c r="BJ33" s="87">
        <v>0</v>
      </c>
      <c r="BK33" s="87">
        <v>0</v>
      </c>
      <c r="BL33" s="87">
        <v>0</v>
      </c>
      <c r="BM33" s="87">
        <v>0</v>
      </c>
      <c r="BN33" s="87">
        <v>0</v>
      </c>
      <c r="BO33" s="87">
        <v>0</v>
      </c>
      <c r="BP33" s="87">
        <v>0</v>
      </c>
      <c r="BQ33" s="87">
        <v>0</v>
      </c>
      <c r="BR33" s="87">
        <v>0</v>
      </c>
      <c r="BS33" s="87">
        <v>0</v>
      </c>
      <c r="BT33" s="87">
        <v>0</v>
      </c>
      <c r="BU33" s="87">
        <v>0</v>
      </c>
      <c r="BX33" s="29" t="str">
        <f t="shared" si="0"/>
        <v/>
      </c>
      <c r="BY33" s="22" t="str">
        <f t="shared" si="2"/>
        <v/>
      </c>
      <c r="BZ33" s="22" t="str">
        <f t="shared" si="3"/>
        <v/>
      </c>
      <c r="CA33" s="22" t="str">
        <f t="shared" si="4"/>
        <v/>
      </c>
      <c r="CB33" s="22" t="str">
        <f t="shared" si="5"/>
        <v/>
      </c>
      <c r="CC33" s="22" t="str">
        <f t="shared" si="6"/>
        <v/>
      </c>
      <c r="CD33" s="22" t="str">
        <f t="shared" si="7"/>
        <v/>
      </c>
      <c r="CE33" s="22" t="str">
        <f t="shared" si="8"/>
        <v/>
      </c>
    </row>
    <row r="34" spans="1:83" x14ac:dyDescent="0.25">
      <c r="A34" s="27" t="s">
        <v>198</v>
      </c>
      <c r="B34" s="87">
        <v>12647.430989</v>
      </c>
      <c r="C34" s="87">
        <v>13415.565079</v>
      </c>
      <c r="D34" s="87">
        <v>9628.8276198000003</v>
      </c>
      <c r="E34" s="87">
        <v>9344.9410404999999</v>
      </c>
      <c r="F34" s="87">
        <v>2477.6778212999998</v>
      </c>
      <c r="G34" s="87">
        <v>225.83707520999999</v>
      </c>
      <c r="H34" s="87">
        <v>77256.830105999994</v>
      </c>
      <c r="J34" s="87" t="s">
        <v>198</v>
      </c>
      <c r="K34" s="87">
        <v>8.6457301610585091</v>
      </c>
      <c r="L34" s="87">
        <v>4859.3388648783703</v>
      </c>
      <c r="M34" s="87">
        <v>275.26069769264598</v>
      </c>
      <c r="N34" s="87">
        <v>275.25531467790898</v>
      </c>
      <c r="O34" s="87">
        <v>234.022623972118</v>
      </c>
      <c r="P34" s="87">
        <v>3.17970304968756E-2</v>
      </c>
      <c r="Q34" s="87">
        <v>1563.55538787256</v>
      </c>
      <c r="R34" s="87">
        <v>393.21425156862301</v>
      </c>
      <c r="S34" s="87">
        <v>9605.4563786327999</v>
      </c>
      <c r="T34" s="87">
        <v>232.551956917078</v>
      </c>
      <c r="U34" s="87">
        <v>251.64414247311501</v>
      </c>
      <c r="V34" s="87">
        <v>64.945534535034994</v>
      </c>
      <c r="W34" s="87">
        <v>6704.9368802299396</v>
      </c>
      <c r="X34" s="87">
        <v>4.7691682271400498E-2</v>
      </c>
      <c r="Y34" s="87">
        <v>286.03960669014401</v>
      </c>
      <c r="Z34" s="87">
        <v>286.03960669014401</v>
      </c>
      <c r="AA34" s="87">
        <v>59.7650310593379</v>
      </c>
      <c r="AB34" s="87">
        <v>130.34798166585901</v>
      </c>
      <c r="AC34" s="87">
        <v>1.7800916334911501</v>
      </c>
      <c r="AD34" s="87">
        <v>10607.901274567101</v>
      </c>
      <c r="AE34" s="87">
        <v>449.01616875882502</v>
      </c>
      <c r="AF34" s="87">
        <v>1247.4274605800999</v>
      </c>
      <c r="AG34" s="87">
        <v>25.161265941200401</v>
      </c>
      <c r="AH34" s="87">
        <v>12522.0141375234</v>
      </c>
      <c r="AI34" s="87">
        <v>0</v>
      </c>
      <c r="AJ34" s="87">
        <v>91666.229831640507</v>
      </c>
      <c r="AK34" s="87">
        <v>8529.4693066816999</v>
      </c>
      <c r="AL34" s="87">
        <v>887.95293253157502</v>
      </c>
      <c r="AM34" s="87">
        <v>9477.1872702726196</v>
      </c>
      <c r="AN34" s="87">
        <v>0.65417601647898405</v>
      </c>
      <c r="AO34" s="87">
        <v>870.91565583331305</v>
      </c>
      <c r="AP34" s="87">
        <v>70.459262599910701</v>
      </c>
      <c r="AQ34" s="87">
        <v>24513.7361526319</v>
      </c>
      <c r="AR34" s="87">
        <v>66.5334468408318</v>
      </c>
      <c r="AS34" s="87">
        <v>6.9099221770377603</v>
      </c>
      <c r="AT34" s="87">
        <v>194.78513635598</v>
      </c>
      <c r="AU34" s="87">
        <v>54.094169615899702</v>
      </c>
      <c r="AV34" s="87">
        <v>2.7446763800106901</v>
      </c>
      <c r="AW34" s="87">
        <v>23.972669800503699</v>
      </c>
      <c r="AX34" s="87">
        <v>8677.0459029481699</v>
      </c>
      <c r="AY34" s="87">
        <v>2132.0605263886</v>
      </c>
      <c r="AZ34" s="87">
        <v>6544.9853765595699</v>
      </c>
      <c r="BA34" s="87">
        <v>3.0201284279755498</v>
      </c>
      <c r="BB34" s="87">
        <v>1.2839993116111901</v>
      </c>
      <c r="BC34" s="87">
        <v>672.35625782888803</v>
      </c>
      <c r="BD34" s="87">
        <v>2.98513975829847</v>
      </c>
      <c r="BE34" s="87">
        <v>243.582414811532</v>
      </c>
      <c r="BF34" s="87">
        <v>6.8757108073700497</v>
      </c>
      <c r="BG34" s="87">
        <v>6.98139015347917</v>
      </c>
      <c r="BH34" s="87">
        <v>542.07457188302203</v>
      </c>
      <c r="BI34" s="87">
        <v>11043.0425541776</v>
      </c>
      <c r="BJ34" s="87">
        <v>206.651381683008</v>
      </c>
      <c r="BK34" s="87">
        <v>21.916157486477399</v>
      </c>
      <c r="BL34" s="87">
        <v>4.8340904667625599</v>
      </c>
      <c r="BM34" s="87">
        <v>218.14733876610299</v>
      </c>
      <c r="BN34" s="87">
        <v>15422.677797927099</v>
      </c>
      <c r="BO34" s="87">
        <v>0</v>
      </c>
      <c r="BP34" s="87">
        <v>2176.8668863087901</v>
      </c>
      <c r="BQ34" s="87">
        <v>5371.1735917489596</v>
      </c>
      <c r="BR34" s="87">
        <v>0</v>
      </c>
      <c r="BS34" s="87">
        <v>9497.0424128934701</v>
      </c>
      <c r="BT34" s="87">
        <v>76093.187827904098</v>
      </c>
      <c r="BU34" s="87">
        <v>3739.3652859058702</v>
      </c>
      <c r="BX34" s="29">
        <f t="shared" si="0"/>
        <v>6.3061992292591587E-3</v>
      </c>
      <c r="BY34" s="22">
        <f t="shared" si="2"/>
        <v>-0.24052114718103093</v>
      </c>
      <c r="BZ34" s="22">
        <f t="shared" si="3"/>
        <v>-6.6605538880752518E-2</v>
      </c>
      <c r="CA34" s="22">
        <f t="shared" si="4"/>
        <v>-1.5748578696700197E-2</v>
      </c>
      <c r="CB34" s="22">
        <f t="shared" si="5"/>
        <v>-7.1471305667659329E-2</v>
      </c>
      <c r="CC34" s="22">
        <f t="shared" si="6"/>
        <v>-0.13949242792594382</v>
      </c>
      <c r="CD34" s="22">
        <f t="shared" si="7"/>
        <v>-3.4049929298572965E-2</v>
      </c>
      <c r="CE34" s="22">
        <f t="shared" si="8"/>
        <v>-1.5061998744956591E-2</v>
      </c>
    </row>
    <row r="35" spans="1:83" x14ac:dyDescent="0.25">
      <c r="A35" s="27" t="s">
        <v>199</v>
      </c>
      <c r="B35" s="87">
        <v>193099.04861999999</v>
      </c>
      <c r="C35" s="87">
        <v>11173.052473</v>
      </c>
      <c r="D35" s="87">
        <v>10747.863154999999</v>
      </c>
      <c r="E35" s="87">
        <v>24192.430573000001</v>
      </c>
      <c r="F35" s="87">
        <v>18725.134554</v>
      </c>
      <c r="G35" s="87">
        <v>651.29393245000006</v>
      </c>
      <c r="H35" s="87">
        <v>66490.357115000006</v>
      </c>
      <c r="J35" s="87" t="s">
        <v>199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0</v>
      </c>
      <c r="AD35" s="87">
        <v>0</v>
      </c>
      <c r="AE35" s="87">
        <v>0</v>
      </c>
      <c r="AF35" s="87">
        <v>0</v>
      </c>
      <c r="AG35" s="87">
        <v>0</v>
      </c>
      <c r="AH35" s="87">
        <v>0</v>
      </c>
      <c r="AI35" s="87">
        <v>0</v>
      </c>
      <c r="AJ35" s="87">
        <v>0</v>
      </c>
      <c r="AK35" s="87">
        <v>0</v>
      </c>
      <c r="AL35" s="87">
        <v>0</v>
      </c>
      <c r="AM35" s="87">
        <v>0</v>
      </c>
      <c r="AN35" s="87">
        <v>0</v>
      </c>
      <c r="AO35" s="87">
        <v>0</v>
      </c>
      <c r="AP35" s="87">
        <v>0</v>
      </c>
      <c r="AQ35" s="87">
        <v>0</v>
      </c>
      <c r="AR35" s="87">
        <v>0</v>
      </c>
      <c r="AS35" s="87">
        <v>0</v>
      </c>
      <c r="AT35" s="87">
        <v>0</v>
      </c>
      <c r="AU35" s="87">
        <v>0</v>
      </c>
      <c r="AV35" s="87">
        <v>0</v>
      </c>
      <c r="AW35" s="87">
        <v>0</v>
      </c>
      <c r="AX35" s="87">
        <v>0</v>
      </c>
      <c r="AY35" s="87">
        <v>0</v>
      </c>
      <c r="AZ35" s="87">
        <v>0</v>
      </c>
      <c r="BA35" s="87">
        <v>0</v>
      </c>
      <c r="BB35" s="87">
        <v>0</v>
      </c>
      <c r="BC35" s="87">
        <v>0</v>
      </c>
      <c r="BD35" s="87">
        <v>0</v>
      </c>
      <c r="BE35" s="87">
        <v>0</v>
      </c>
      <c r="BF35" s="87">
        <v>0</v>
      </c>
      <c r="BG35" s="87">
        <v>0</v>
      </c>
      <c r="BH35" s="87">
        <v>0</v>
      </c>
      <c r="BI35" s="87">
        <v>0</v>
      </c>
      <c r="BJ35" s="87">
        <v>0</v>
      </c>
      <c r="BK35" s="87">
        <v>0</v>
      </c>
      <c r="BL35" s="87">
        <v>0</v>
      </c>
      <c r="BM35" s="87">
        <v>0</v>
      </c>
      <c r="BN35" s="87">
        <v>0</v>
      </c>
      <c r="BO35" s="87">
        <v>0</v>
      </c>
      <c r="BP35" s="87">
        <v>0</v>
      </c>
      <c r="BQ35" s="87">
        <v>0</v>
      </c>
      <c r="BR35" s="87">
        <v>0</v>
      </c>
      <c r="BS35" s="87">
        <v>0</v>
      </c>
      <c r="BT35" s="87">
        <v>0</v>
      </c>
      <c r="BU35" s="87">
        <v>0</v>
      </c>
      <c r="BX35" s="29" t="str">
        <f t="shared" si="0"/>
        <v/>
      </c>
      <c r="BY35" s="22" t="str">
        <f t="shared" si="2"/>
        <v/>
      </c>
      <c r="BZ35" s="22" t="str">
        <f t="shared" si="3"/>
        <v/>
      </c>
      <c r="CA35" s="22" t="str">
        <f t="shared" si="4"/>
        <v/>
      </c>
      <c r="CB35" s="22" t="str">
        <f t="shared" si="5"/>
        <v/>
      </c>
      <c r="CC35" s="22" t="str">
        <f t="shared" si="6"/>
        <v/>
      </c>
      <c r="CD35" s="22" t="str">
        <f t="shared" si="7"/>
        <v/>
      </c>
      <c r="CE35" s="22" t="str">
        <f t="shared" si="8"/>
        <v/>
      </c>
    </row>
    <row r="36" spans="1:83" x14ac:dyDescent="0.25">
      <c r="A36" s="27" t="s">
        <v>200</v>
      </c>
      <c r="B36" s="87">
        <v>142906.12726000001</v>
      </c>
      <c r="C36" s="87">
        <v>33860.96572</v>
      </c>
      <c r="D36" s="87">
        <v>12022.959199000001</v>
      </c>
      <c r="E36" s="87">
        <v>37654.800712999997</v>
      </c>
      <c r="F36" s="87">
        <v>28713.602757000001</v>
      </c>
      <c r="G36" s="87">
        <v>1679.9131875999999</v>
      </c>
      <c r="H36" s="87">
        <v>88489.609526</v>
      </c>
      <c r="J36" s="87" t="s">
        <v>200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  <c r="AE36" s="87">
        <v>0</v>
      </c>
      <c r="AF36" s="87">
        <v>0</v>
      </c>
      <c r="AG36" s="87">
        <v>0</v>
      </c>
      <c r="AH36" s="87">
        <v>0</v>
      </c>
      <c r="AI36" s="87">
        <v>0</v>
      </c>
      <c r="AJ36" s="87">
        <v>0</v>
      </c>
      <c r="AK36" s="87">
        <v>0</v>
      </c>
      <c r="AL36" s="87">
        <v>0</v>
      </c>
      <c r="AM36" s="87">
        <v>0</v>
      </c>
      <c r="AN36" s="87">
        <v>0</v>
      </c>
      <c r="AO36" s="87">
        <v>0</v>
      </c>
      <c r="AP36" s="87">
        <v>0</v>
      </c>
      <c r="AQ36" s="87">
        <v>0</v>
      </c>
      <c r="AR36" s="87">
        <v>0</v>
      </c>
      <c r="AS36" s="87">
        <v>0</v>
      </c>
      <c r="AT36" s="87">
        <v>0</v>
      </c>
      <c r="AU36" s="87">
        <v>0</v>
      </c>
      <c r="AV36" s="87">
        <v>0</v>
      </c>
      <c r="AW36" s="87">
        <v>0</v>
      </c>
      <c r="AX36" s="87">
        <v>0</v>
      </c>
      <c r="AY36" s="87">
        <v>0</v>
      </c>
      <c r="AZ36" s="87">
        <v>0</v>
      </c>
      <c r="BA36" s="87">
        <v>0</v>
      </c>
      <c r="BB36" s="87">
        <v>0</v>
      </c>
      <c r="BC36" s="87">
        <v>0</v>
      </c>
      <c r="BD36" s="87">
        <v>0</v>
      </c>
      <c r="BE36" s="87">
        <v>0</v>
      </c>
      <c r="BF36" s="87">
        <v>0</v>
      </c>
      <c r="BG36" s="87">
        <v>0</v>
      </c>
      <c r="BH36" s="87">
        <v>0</v>
      </c>
      <c r="BI36" s="87">
        <v>0</v>
      </c>
      <c r="BJ36" s="87">
        <v>0</v>
      </c>
      <c r="BK36" s="87">
        <v>0</v>
      </c>
      <c r="BL36" s="87">
        <v>0</v>
      </c>
      <c r="BM36" s="87">
        <v>0</v>
      </c>
      <c r="BN36" s="87">
        <v>0</v>
      </c>
      <c r="BO36" s="87">
        <v>0</v>
      </c>
      <c r="BP36" s="87">
        <v>0</v>
      </c>
      <c r="BQ36" s="87">
        <v>0</v>
      </c>
      <c r="BR36" s="87">
        <v>0</v>
      </c>
      <c r="BS36" s="87">
        <v>0</v>
      </c>
      <c r="BT36" s="87">
        <v>0</v>
      </c>
      <c r="BU36" s="87">
        <v>0</v>
      </c>
      <c r="BX36" s="29" t="str">
        <f t="shared" si="0"/>
        <v/>
      </c>
      <c r="BY36" s="22" t="str">
        <f t="shared" si="2"/>
        <v/>
      </c>
      <c r="BZ36" s="22" t="str">
        <f t="shared" si="3"/>
        <v/>
      </c>
      <c r="CA36" s="22" t="str">
        <f t="shared" si="4"/>
        <v/>
      </c>
      <c r="CB36" s="22" t="str">
        <f t="shared" si="5"/>
        <v/>
      </c>
      <c r="CC36" s="22" t="str">
        <f t="shared" si="6"/>
        <v/>
      </c>
      <c r="CD36" s="22" t="str">
        <f t="shared" si="7"/>
        <v/>
      </c>
      <c r="CE36" s="22" t="str">
        <f t="shared" si="8"/>
        <v/>
      </c>
    </row>
    <row r="37" spans="1:83" x14ac:dyDescent="0.25">
      <c r="A37" s="27" t="s">
        <v>201</v>
      </c>
      <c r="B37" s="87">
        <v>24006.490915999999</v>
      </c>
      <c r="C37" s="87">
        <v>33053.103979</v>
      </c>
      <c r="D37" s="87">
        <v>4526.3312008000003</v>
      </c>
      <c r="E37" s="87">
        <v>9024.8189917</v>
      </c>
      <c r="F37" s="87">
        <v>6126.9363200999996</v>
      </c>
      <c r="G37" s="87">
        <v>405.95817842999998</v>
      </c>
      <c r="H37" s="87">
        <v>32976.455399999999</v>
      </c>
      <c r="J37" s="87" t="s">
        <v>201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  <c r="AE37" s="8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0</v>
      </c>
      <c r="AK37" s="87">
        <v>0</v>
      </c>
      <c r="AL37" s="87">
        <v>0</v>
      </c>
      <c r="AM37" s="87">
        <v>0</v>
      </c>
      <c r="AN37" s="87">
        <v>0</v>
      </c>
      <c r="AO37" s="87">
        <v>0</v>
      </c>
      <c r="AP37" s="87">
        <v>0</v>
      </c>
      <c r="AQ37" s="87">
        <v>0</v>
      </c>
      <c r="AR37" s="87">
        <v>0</v>
      </c>
      <c r="AS37" s="87">
        <v>0</v>
      </c>
      <c r="AT37" s="87">
        <v>0</v>
      </c>
      <c r="AU37" s="87">
        <v>0</v>
      </c>
      <c r="AV37" s="87">
        <v>0</v>
      </c>
      <c r="AW37" s="87">
        <v>0</v>
      </c>
      <c r="AX37" s="87">
        <v>0</v>
      </c>
      <c r="AY37" s="87">
        <v>0</v>
      </c>
      <c r="AZ37" s="87">
        <v>0</v>
      </c>
      <c r="BA37" s="87">
        <v>0</v>
      </c>
      <c r="BB37" s="87">
        <v>0</v>
      </c>
      <c r="BC37" s="87">
        <v>0</v>
      </c>
      <c r="BD37" s="87">
        <v>0</v>
      </c>
      <c r="BE37" s="87">
        <v>0</v>
      </c>
      <c r="BF37" s="87">
        <v>0</v>
      </c>
      <c r="BG37" s="87">
        <v>0</v>
      </c>
      <c r="BH37" s="87">
        <v>0</v>
      </c>
      <c r="BI37" s="87">
        <v>0</v>
      </c>
      <c r="BJ37" s="87">
        <v>0</v>
      </c>
      <c r="BK37" s="87">
        <v>0</v>
      </c>
      <c r="BL37" s="87">
        <v>0</v>
      </c>
      <c r="BM37" s="87">
        <v>0</v>
      </c>
      <c r="BN37" s="87">
        <v>0</v>
      </c>
      <c r="BO37" s="87">
        <v>0</v>
      </c>
      <c r="BP37" s="87">
        <v>0</v>
      </c>
      <c r="BQ37" s="87">
        <v>0</v>
      </c>
      <c r="BR37" s="87">
        <v>0</v>
      </c>
      <c r="BS37" s="87">
        <v>0</v>
      </c>
      <c r="BT37" s="87">
        <v>0</v>
      </c>
      <c r="BU37" s="87">
        <v>0</v>
      </c>
      <c r="BX37" s="29" t="str">
        <f t="shared" si="0"/>
        <v/>
      </c>
      <c r="BY37" s="22" t="str">
        <f t="shared" si="2"/>
        <v/>
      </c>
      <c r="BZ37" s="22" t="str">
        <f t="shared" si="3"/>
        <v/>
      </c>
      <c r="CA37" s="22" t="str">
        <f t="shared" si="4"/>
        <v/>
      </c>
      <c r="CB37" s="22" t="str">
        <f t="shared" si="5"/>
        <v/>
      </c>
      <c r="CC37" s="22" t="str">
        <f t="shared" si="6"/>
        <v/>
      </c>
      <c r="CD37" s="22" t="str">
        <f t="shared" si="7"/>
        <v/>
      </c>
      <c r="CE37" s="22" t="str">
        <f t="shared" si="8"/>
        <v/>
      </c>
    </row>
    <row r="38" spans="1:83" x14ac:dyDescent="0.25">
      <c r="A38" s="27" t="s">
        <v>202</v>
      </c>
      <c r="B38" s="87">
        <v>30290.960556000002</v>
      </c>
      <c r="C38" s="87">
        <v>1077.7466411</v>
      </c>
      <c r="D38" s="87">
        <v>3715.2968163</v>
      </c>
      <c r="E38" s="87">
        <v>4685.1966105000001</v>
      </c>
      <c r="F38" s="87">
        <v>2673.8551453999999</v>
      </c>
      <c r="G38" s="87">
        <v>224.07676959</v>
      </c>
      <c r="H38" s="87">
        <v>29587.003454000002</v>
      </c>
      <c r="J38" s="87" t="s">
        <v>202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0</v>
      </c>
      <c r="AA38" s="87">
        <v>0</v>
      </c>
      <c r="AB38" s="87">
        <v>0</v>
      </c>
      <c r="AC38" s="87">
        <v>0</v>
      </c>
      <c r="AD38" s="87">
        <v>0</v>
      </c>
      <c r="AE38" s="87">
        <v>0</v>
      </c>
      <c r="AF38" s="87">
        <v>0</v>
      </c>
      <c r="AG38" s="87">
        <v>0</v>
      </c>
      <c r="AH38" s="87">
        <v>0</v>
      </c>
      <c r="AI38" s="87">
        <v>0</v>
      </c>
      <c r="AJ38" s="87">
        <v>0</v>
      </c>
      <c r="AK38" s="87">
        <v>0</v>
      </c>
      <c r="AL38" s="87">
        <v>0</v>
      </c>
      <c r="AM38" s="87">
        <v>0</v>
      </c>
      <c r="AN38" s="87">
        <v>0</v>
      </c>
      <c r="AO38" s="87">
        <v>0</v>
      </c>
      <c r="AP38" s="87">
        <v>0</v>
      </c>
      <c r="AQ38" s="87">
        <v>0</v>
      </c>
      <c r="AR38" s="87">
        <v>0</v>
      </c>
      <c r="AS38" s="87">
        <v>0</v>
      </c>
      <c r="AT38" s="87">
        <v>0</v>
      </c>
      <c r="AU38" s="87">
        <v>0</v>
      </c>
      <c r="AV38" s="87">
        <v>0</v>
      </c>
      <c r="AW38" s="87">
        <v>0</v>
      </c>
      <c r="AX38" s="87">
        <v>0</v>
      </c>
      <c r="AY38" s="87">
        <v>0</v>
      </c>
      <c r="AZ38" s="87">
        <v>0</v>
      </c>
      <c r="BA38" s="87">
        <v>0</v>
      </c>
      <c r="BB38" s="87">
        <v>0</v>
      </c>
      <c r="BC38" s="87">
        <v>0</v>
      </c>
      <c r="BD38" s="87">
        <v>0</v>
      </c>
      <c r="BE38" s="87">
        <v>0</v>
      </c>
      <c r="BF38" s="87">
        <v>0</v>
      </c>
      <c r="BG38" s="87">
        <v>0</v>
      </c>
      <c r="BH38" s="87">
        <v>0</v>
      </c>
      <c r="BI38" s="87">
        <v>0</v>
      </c>
      <c r="BJ38" s="87">
        <v>0</v>
      </c>
      <c r="BK38" s="87">
        <v>0</v>
      </c>
      <c r="BL38" s="87">
        <v>0</v>
      </c>
      <c r="BM38" s="87">
        <v>0</v>
      </c>
      <c r="BN38" s="87">
        <v>0</v>
      </c>
      <c r="BO38" s="87">
        <v>0</v>
      </c>
      <c r="BP38" s="87">
        <v>0</v>
      </c>
      <c r="BQ38" s="87">
        <v>0</v>
      </c>
      <c r="BR38" s="87">
        <v>0</v>
      </c>
      <c r="BS38" s="87">
        <v>0</v>
      </c>
      <c r="BT38" s="87">
        <v>0</v>
      </c>
      <c r="BU38" s="87">
        <v>0</v>
      </c>
      <c r="BX38" s="29" t="str">
        <f t="shared" si="0"/>
        <v/>
      </c>
      <c r="BY38" s="22" t="str">
        <f t="shared" si="2"/>
        <v/>
      </c>
      <c r="BZ38" s="22" t="str">
        <f t="shared" si="3"/>
        <v/>
      </c>
      <c r="CA38" s="22" t="str">
        <f t="shared" si="4"/>
        <v/>
      </c>
      <c r="CB38" s="22" t="str">
        <f t="shared" si="5"/>
        <v/>
      </c>
      <c r="CC38" s="22" t="str">
        <f t="shared" si="6"/>
        <v/>
      </c>
      <c r="CD38" s="22" t="str">
        <f t="shared" si="7"/>
        <v/>
      </c>
      <c r="CE38" s="22" t="str">
        <f t="shared" si="8"/>
        <v/>
      </c>
    </row>
    <row r="39" spans="1:83" x14ac:dyDescent="0.25">
      <c r="A39" s="27" t="s">
        <v>203</v>
      </c>
      <c r="B39" s="87">
        <v>63791.412686000003</v>
      </c>
      <c r="C39" s="87">
        <v>16118.933413999999</v>
      </c>
      <c r="D39" s="87">
        <v>10751.28839</v>
      </c>
      <c r="E39" s="87">
        <v>19225.098539999999</v>
      </c>
      <c r="F39" s="87">
        <v>12493.714943000001</v>
      </c>
      <c r="G39" s="87">
        <v>721.11570115999996</v>
      </c>
      <c r="H39" s="87">
        <v>41766.522882999998</v>
      </c>
      <c r="J39" s="87" t="s">
        <v>203</v>
      </c>
      <c r="K39" s="87">
        <v>4.4632507036602E-6</v>
      </c>
      <c r="L39" s="87">
        <v>7.9084163108517305E-2</v>
      </c>
      <c r="M39" s="87">
        <v>0.166128078084955</v>
      </c>
      <c r="N39" s="87">
        <v>0.166128078084955</v>
      </c>
      <c r="O39" s="87">
        <v>0.202879888969725</v>
      </c>
      <c r="P39" s="87">
        <v>1.31416624838374E-8</v>
      </c>
      <c r="Q39" s="87">
        <v>3.9885705221801397E-2</v>
      </c>
      <c r="R39" s="87">
        <v>0.39599119402194599</v>
      </c>
      <c r="S39" s="87">
        <v>6.07685847098442</v>
      </c>
      <c r="T39" s="87">
        <v>0.108050031148663</v>
      </c>
      <c r="U39" s="87">
        <v>4.1187412027646003E-2</v>
      </c>
      <c r="V39" s="87">
        <v>6.7613894511152697E-2</v>
      </c>
      <c r="W39" s="87">
        <v>5.1886866062820303E-3</v>
      </c>
      <c r="X39" s="87">
        <v>1.5772163792390798E-8</v>
      </c>
      <c r="Y39" s="87">
        <v>0.113278072453358</v>
      </c>
      <c r="Z39" s="87">
        <v>0.113278072453358</v>
      </c>
      <c r="AA39" s="87">
        <v>1.46437934930582E-3</v>
      </c>
      <c r="AB39" s="87">
        <v>2.62006055843075E-2</v>
      </c>
      <c r="AC39" s="87">
        <v>3.9231685749213097E-3</v>
      </c>
      <c r="AD39" s="87">
        <v>0.33610357990311701</v>
      </c>
      <c r="AE39" s="87">
        <v>2.2108479181203299E-2</v>
      </c>
      <c r="AF39" s="87">
        <v>1.0124846037798201E-3</v>
      </c>
      <c r="AG39" s="87">
        <v>2.1736151941169801E-2</v>
      </c>
      <c r="AH39" s="87">
        <v>0.75080864432282601</v>
      </c>
      <c r="AI39" s="87">
        <v>0</v>
      </c>
      <c r="AJ39" s="87">
        <v>1.5346935851011601</v>
      </c>
      <c r="AK39" s="87">
        <v>0.35267618931089001</v>
      </c>
      <c r="AL39" s="87">
        <v>3.7721673308090502E-2</v>
      </c>
      <c r="AM39" s="87">
        <v>0.39186224196828601</v>
      </c>
      <c r="AN39" s="87">
        <v>2.4822057898554299E-5</v>
      </c>
      <c r="AO39" s="87">
        <v>5.16677625511884E-2</v>
      </c>
      <c r="AP39" s="87">
        <v>7.0710538644267497E-3</v>
      </c>
      <c r="AQ39" s="87">
        <v>0.158692876175201</v>
      </c>
      <c r="AR39" s="87">
        <v>2.03273588077404E-3</v>
      </c>
      <c r="AS39" s="87">
        <v>1.61507266985234E-3</v>
      </c>
      <c r="AT39" s="87">
        <v>4.0142053715614801E-2</v>
      </c>
      <c r="AU39" s="87">
        <v>4.5903184025308996E-3</v>
      </c>
      <c r="AV39" s="87">
        <v>7.07823982980319E-5</v>
      </c>
      <c r="AW39" s="87">
        <v>6.2661065824501103E-3</v>
      </c>
      <c r="AX39" s="87">
        <v>0.85732764808721396</v>
      </c>
      <c r="AY39" s="87">
        <v>0.57848777529390305</v>
      </c>
      <c r="AZ39" s="87">
        <v>0.27883987279331102</v>
      </c>
      <c r="BA39" s="87">
        <v>1.17543830640938E-4</v>
      </c>
      <c r="BB39" s="87">
        <v>1.02495301399383E-4</v>
      </c>
      <c r="BC39" s="87">
        <v>5.1936176193389298E-2</v>
      </c>
      <c r="BD39" s="87">
        <v>5.8256353444997399E-4</v>
      </c>
      <c r="BE39" s="87">
        <v>0.17917618898019599</v>
      </c>
      <c r="BF39" s="87">
        <v>8.9381614554914096E-4</v>
      </c>
      <c r="BG39" s="87">
        <v>1.1961763036205399E-3</v>
      </c>
      <c r="BH39" s="87">
        <v>0.26063050094523099</v>
      </c>
      <c r="BI39" s="87">
        <v>2.1593096937008401E-2</v>
      </c>
      <c r="BJ39" s="87">
        <v>1.9364880371699301E-2</v>
      </c>
      <c r="BK39" s="87">
        <v>2.2914620501882201E-3</v>
      </c>
      <c r="BL39" s="87">
        <v>4.0784812359110799E-4</v>
      </c>
      <c r="BM39" s="87">
        <v>1.71754092053991E-2</v>
      </c>
      <c r="BN39" s="87">
        <v>3.2681928646240803E-2</v>
      </c>
      <c r="BO39" s="87">
        <v>0</v>
      </c>
      <c r="BP39" s="87">
        <v>1.7965164672696301E-3</v>
      </c>
      <c r="BQ39" s="87">
        <v>2.69069244952241E-2</v>
      </c>
      <c r="BR39" s="87">
        <v>0</v>
      </c>
      <c r="BS39" s="87">
        <v>4.5796633608360003E-3</v>
      </c>
      <c r="BT39" s="87">
        <v>1.41006111212156</v>
      </c>
      <c r="BU39" s="87">
        <v>1.13293222264477E-2</v>
      </c>
      <c r="BX39" s="29">
        <f t="shared" si="0"/>
        <v>3.7369748663468689E-3</v>
      </c>
      <c r="BY39" s="22">
        <f t="shared" si="2"/>
        <v>-0.99990473861268914</v>
      </c>
      <c r="BZ39" s="22">
        <f t="shared" si="3"/>
        <v>-0.99995342069943216</v>
      </c>
      <c r="CA39" s="22">
        <f t="shared" si="4"/>
        <v>-0.99996355206671483</v>
      </c>
      <c r="CB39" s="22">
        <f t="shared" si="5"/>
        <v>-0.99995540581254749</v>
      </c>
      <c r="CC39" s="22">
        <f t="shared" si="6"/>
        <v>-0.9999536976969674</v>
      </c>
      <c r="CD39" s="22">
        <f t="shared" si="7"/>
        <v>-0.99997618217273909</v>
      </c>
      <c r="CE39" s="22">
        <f t="shared" si="8"/>
        <v>-0.99996623944214669</v>
      </c>
    </row>
    <row r="40" spans="1:83" x14ac:dyDescent="0.25">
      <c r="A40" s="27" t="s">
        <v>204</v>
      </c>
      <c r="B40" s="87">
        <v>27402.798375999999</v>
      </c>
      <c r="C40" s="87">
        <v>20885.216338999999</v>
      </c>
      <c r="D40" s="87">
        <v>10679.639289000001</v>
      </c>
      <c r="E40" s="87">
        <v>19501.329407000001</v>
      </c>
      <c r="F40" s="87">
        <v>6681.3292709999996</v>
      </c>
      <c r="G40" s="87">
        <v>343.21260195999997</v>
      </c>
      <c r="H40" s="87">
        <v>42364.083911000002</v>
      </c>
      <c r="J40" s="87" t="s">
        <v>204</v>
      </c>
      <c r="K40" s="87">
        <v>2.9721243293847901</v>
      </c>
      <c r="L40" s="87">
        <v>1031.95340086592</v>
      </c>
      <c r="M40" s="87">
        <v>534.68394279474205</v>
      </c>
      <c r="N40" s="87">
        <v>534.67092399702403</v>
      </c>
      <c r="O40" s="87">
        <v>605.409165045387</v>
      </c>
      <c r="P40" s="87">
        <v>7.4102789794031204E-2</v>
      </c>
      <c r="Q40" s="87">
        <v>701.56355237063497</v>
      </c>
      <c r="R40" s="87">
        <v>1110.2345936496499</v>
      </c>
      <c r="S40" s="87">
        <v>19022.079956789399</v>
      </c>
      <c r="T40" s="87">
        <v>404.71024930114203</v>
      </c>
      <c r="U40" s="87">
        <v>282.41205458151398</v>
      </c>
      <c r="V40" s="87">
        <v>198.14170891221701</v>
      </c>
      <c r="W40" s="87">
        <v>1903.7394493122399</v>
      </c>
      <c r="X40" s="87">
        <v>9.1944934278040902E-2</v>
      </c>
      <c r="Y40" s="87">
        <v>392.92723159115297</v>
      </c>
      <c r="Z40" s="87">
        <v>392.92723159115297</v>
      </c>
      <c r="AA40" s="87">
        <v>56.231063263832603</v>
      </c>
      <c r="AB40" s="87">
        <v>112.555771205873</v>
      </c>
      <c r="AC40" s="87">
        <v>10.4105198291657</v>
      </c>
      <c r="AD40" s="87">
        <v>3930.3417266905999</v>
      </c>
      <c r="AE40" s="87">
        <v>192.729734718629</v>
      </c>
      <c r="AF40" s="87">
        <v>205.10760830714599</v>
      </c>
      <c r="AG40" s="87">
        <v>72.924785495854906</v>
      </c>
      <c r="AH40" s="87">
        <v>18970.117241356402</v>
      </c>
      <c r="AI40" s="87">
        <v>0</v>
      </c>
      <c r="AJ40" s="87">
        <v>35963.716157123301</v>
      </c>
      <c r="AK40" s="87">
        <v>7231.2252781075404</v>
      </c>
      <c r="AL40" s="87">
        <v>747.24132482349205</v>
      </c>
      <c r="AM40" s="87">
        <v>8034.6976661948702</v>
      </c>
      <c r="AN40" s="87">
        <v>0.18139115857121699</v>
      </c>
      <c r="AO40" s="87">
        <v>479.64159939874401</v>
      </c>
      <c r="AP40" s="87">
        <v>272.14573922628699</v>
      </c>
      <c r="AQ40" s="87">
        <v>8554.8186212999299</v>
      </c>
      <c r="AR40" s="87">
        <v>88.416494044764804</v>
      </c>
      <c r="AS40" s="87">
        <v>10.358864557945701</v>
      </c>
      <c r="AT40" s="87">
        <v>470.29651868141502</v>
      </c>
      <c r="AU40" s="87">
        <v>178.23231345315401</v>
      </c>
      <c r="AV40" s="87">
        <v>11.0736329293363</v>
      </c>
      <c r="AW40" s="87">
        <v>76.750956078418398</v>
      </c>
      <c r="AX40" s="87">
        <v>17551.909898793401</v>
      </c>
      <c r="AY40" s="87">
        <v>5731.01537860182</v>
      </c>
      <c r="AZ40" s="87">
        <v>11820.894520191499</v>
      </c>
      <c r="BA40" s="87">
        <v>3.4991630825024602</v>
      </c>
      <c r="BB40" s="87">
        <v>4.0408353267525303</v>
      </c>
      <c r="BC40" s="87">
        <v>2146.4798561484099</v>
      </c>
      <c r="BD40" s="87">
        <v>6.2972239873895601</v>
      </c>
      <c r="BE40" s="87">
        <v>594.43754372040905</v>
      </c>
      <c r="BF40" s="87">
        <v>6.8712569090097304</v>
      </c>
      <c r="BG40" s="87">
        <v>11.046803315751401</v>
      </c>
      <c r="BH40" s="87">
        <v>1033.82912956012</v>
      </c>
      <c r="BI40" s="87">
        <v>9031.3107290083208</v>
      </c>
      <c r="BJ40" s="87">
        <v>748.658955935118</v>
      </c>
      <c r="BK40" s="87">
        <v>52.567204219646499</v>
      </c>
      <c r="BL40" s="87">
        <v>16.012887425387301</v>
      </c>
      <c r="BM40" s="87">
        <v>247.83414364214499</v>
      </c>
      <c r="BN40" s="87">
        <v>4171.4617561802397</v>
      </c>
      <c r="BO40" s="87">
        <v>0</v>
      </c>
      <c r="BP40" s="87">
        <v>187.891492726422</v>
      </c>
      <c r="BQ40" s="87">
        <v>1489.41311330146</v>
      </c>
      <c r="BR40" s="87">
        <v>0</v>
      </c>
      <c r="BS40" s="87">
        <v>2819.5635199947001</v>
      </c>
      <c r="BT40" s="87">
        <v>32241.6011010984</v>
      </c>
      <c r="BU40" s="87">
        <v>1041.00869183328</v>
      </c>
      <c r="BX40" s="29">
        <f t="shared" si="0"/>
        <v>6.9985288308256795E-3</v>
      </c>
      <c r="BY40" s="22">
        <f t="shared" si="2"/>
        <v>-0.30583440071400247</v>
      </c>
      <c r="BZ40" s="22">
        <f t="shared" si="3"/>
        <v>-9.1696397420956449E-2</v>
      </c>
      <c r="CA40" s="22">
        <f t="shared" si="4"/>
        <v>-0.24766207464791559</v>
      </c>
      <c r="CB40" s="22">
        <f t="shared" si="5"/>
        <v>-9.9963416212376574E-2</v>
      </c>
      <c r="CC40" s="22">
        <f t="shared" si="6"/>
        <v>-0.14223425516879898</v>
      </c>
      <c r="CD40" s="22">
        <f t="shared" si="7"/>
        <v>-0.27789905665809717</v>
      </c>
      <c r="CE40" s="22">
        <f t="shared" si="8"/>
        <v>-0.23894020300703961</v>
      </c>
    </row>
    <row r="41" spans="1:83" x14ac:dyDescent="0.25">
      <c r="A41" s="27" t="s">
        <v>205</v>
      </c>
      <c r="B41" s="87">
        <v>19103.431646000001</v>
      </c>
      <c r="C41" s="87">
        <v>20066.310029</v>
      </c>
      <c r="D41" s="87">
        <v>11984.79081</v>
      </c>
      <c r="E41" s="87">
        <v>13635.765022</v>
      </c>
      <c r="F41" s="87">
        <v>4954.0898483999999</v>
      </c>
      <c r="G41" s="87">
        <v>274.87128797999998</v>
      </c>
      <c r="H41" s="87">
        <v>48652.136444999996</v>
      </c>
      <c r="J41" s="87" t="s">
        <v>205</v>
      </c>
      <c r="K41" s="87">
        <v>4.7150403436931096</v>
      </c>
      <c r="L41" s="87">
        <v>2211.74585348145</v>
      </c>
      <c r="M41" s="87">
        <v>549.95830677286403</v>
      </c>
      <c r="N41" s="87">
        <v>549.94673409654797</v>
      </c>
      <c r="O41" s="87">
        <v>608.72802651216102</v>
      </c>
      <c r="P41" s="87">
        <v>7.2833853289511294E-2</v>
      </c>
      <c r="Q41" s="87">
        <v>985.04050177428803</v>
      </c>
      <c r="R41" s="87">
        <v>1094.2372221458199</v>
      </c>
      <c r="S41" s="87">
        <v>19191.6143719748</v>
      </c>
      <c r="T41" s="87">
        <v>365.34545323719101</v>
      </c>
      <c r="U41" s="87">
        <v>361.93195940485703</v>
      </c>
      <c r="V41" s="87">
        <v>191.460507930625</v>
      </c>
      <c r="W41" s="87">
        <v>3623.5592963077302</v>
      </c>
      <c r="X41" s="87">
        <v>9.2322774300627797E-2</v>
      </c>
      <c r="Y41" s="87">
        <v>405.71629829823797</v>
      </c>
      <c r="Z41" s="87">
        <v>405.71629829823797</v>
      </c>
      <c r="AA41" s="87">
        <v>82.570153477846205</v>
      </c>
      <c r="AB41" s="87">
        <v>117.69972028929099</v>
      </c>
      <c r="AC41" s="87">
        <v>9.9609341782385297</v>
      </c>
      <c r="AD41" s="87">
        <v>6104.4271647020096</v>
      </c>
      <c r="AE41" s="87">
        <v>270.66362134712699</v>
      </c>
      <c r="AF41" s="87">
        <v>511.66351363779802</v>
      </c>
      <c r="AG41" s="87">
        <v>71.400462471397105</v>
      </c>
      <c r="AH41" s="87">
        <v>20121.129208783201</v>
      </c>
      <c r="AI41" s="87">
        <v>0</v>
      </c>
      <c r="AJ41" s="87">
        <v>55478.8699837409</v>
      </c>
      <c r="AK41" s="87">
        <v>10813.458107431199</v>
      </c>
      <c r="AL41" s="87">
        <v>1118.92030968325</v>
      </c>
      <c r="AM41" s="87">
        <v>12014.9485705923</v>
      </c>
      <c r="AN41" s="87">
        <v>0.33596325780882602</v>
      </c>
      <c r="AO41" s="87">
        <v>583.829311899353</v>
      </c>
      <c r="AP41" s="87">
        <v>221.02143439540899</v>
      </c>
      <c r="AQ41" s="87">
        <v>13173.586112224</v>
      </c>
      <c r="AR41" s="87">
        <v>67.210841966081802</v>
      </c>
      <c r="AS41" s="87">
        <v>11.8301124804753</v>
      </c>
      <c r="AT41" s="87">
        <v>461.38806661265301</v>
      </c>
      <c r="AU41" s="87">
        <v>144.475945377183</v>
      </c>
      <c r="AV41" s="87">
        <v>9.6282262061211306</v>
      </c>
      <c r="AW41" s="87">
        <v>63.4938990569729</v>
      </c>
      <c r="AX41" s="87">
        <v>13684.3498899114</v>
      </c>
      <c r="AY41" s="87">
        <v>4969.9471379920296</v>
      </c>
      <c r="AZ41" s="87">
        <v>8714.4027519193896</v>
      </c>
      <c r="BA41" s="87">
        <v>3.1920284091998798</v>
      </c>
      <c r="BB41" s="87">
        <v>3.2429903949029102</v>
      </c>
      <c r="BC41" s="87">
        <v>1765.00144290304</v>
      </c>
      <c r="BD41" s="87">
        <v>5.7656829017234603</v>
      </c>
      <c r="BE41" s="87">
        <v>549.94602942068002</v>
      </c>
      <c r="BF41" s="87">
        <v>7.9517187944024599</v>
      </c>
      <c r="BG41" s="87">
        <v>10.449237273543901</v>
      </c>
      <c r="BH41" s="87">
        <v>975.54763086911703</v>
      </c>
      <c r="BI41" s="87">
        <v>13420.708057595801</v>
      </c>
      <c r="BJ41" s="87">
        <v>608.19499099522102</v>
      </c>
      <c r="BK41" s="87">
        <v>48.675787765450202</v>
      </c>
      <c r="BL41" s="87">
        <v>12.931072169844001</v>
      </c>
      <c r="BM41" s="87">
        <v>275.590207100866</v>
      </c>
      <c r="BN41" s="87">
        <v>7476.1063959385901</v>
      </c>
      <c r="BO41" s="87">
        <v>0</v>
      </c>
      <c r="BP41" s="87">
        <v>775.70072992720998</v>
      </c>
      <c r="BQ41" s="87">
        <v>2420.1342558613001</v>
      </c>
      <c r="BR41" s="87">
        <v>0</v>
      </c>
      <c r="BS41" s="87">
        <v>4070.9294824038602</v>
      </c>
      <c r="BT41" s="87">
        <v>48790.9869798332</v>
      </c>
      <c r="BU41" s="87">
        <v>1681.5880119877399</v>
      </c>
      <c r="BX41" s="29">
        <f t="shared" si="0"/>
        <v>6.872285219759018E-3</v>
      </c>
      <c r="BY41" s="22">
        <f t="shared" si="2"/>
        <v>4.6160672914106029E-3</v>
      </c>
      <c r="BZ41" s="22">
        <f t="shared" si="3"/>
        <v>2.7319013662190699E-3</v>
      </c>
      <c r="CA41" s="22">
        <f t="shared" si="4"/>
        <v>2.5163360020548729E-3</v>
      </c>
      <c r="CB41" s="22">
        <f t="shared" si="5"/>
        <v>3.5630467255055769E-3</v>
      </c>
      <c r="CC41" s="22">
        <f t="shared" si="6"/>
        <v>3.2008482036616796E-3</v>
      </c>
      <c r="CD41" s="22">
        <f t="shared" si="7"/>
        <v>2.6154755054603181E-3</v>
      </c>
      <c r="CE41" s="22">
        <f t="shared" si="8"/>
        <v>2.8539452730954725E-3</v>
      </c>
    </row>
    <row r="42" spans="1:83" x14ac:dyDescent="0.25">
      <c r="A42" s="27" t="s">
        <v>206</v>
      </c>
      <c r="B42" s="87">
        <v>70986.613480999993</v>
      </c>
      <c r="C42" s="87">
        <v>5844.1927914999997</v>
      </c>
      <c r="D42" s="87">
        <v>4356.8970832000005</v>
      </c>
      <c r="E42" s="87">
        <v>9601.4699985999996</v>
      </c>
      <c r="F42" s="87">
        <v>6636.4818582999997</v>
      </c>
      <c r="G42" s="87">
        <v>221.78281795000001</v>
      </c>
      <c r="H42" s="87">
        <v>35967.395713999998</v>
      </c>
      <c r="J42" s="87" t="s">
        <v>206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0</v>
      </c>
      <c r="AA42" s="87">
        <v>0</v>
      </c>
      <c r="AB42" s="87">
        <v>0</v>
      </c>
      <c r="AC42" s="87">
        <v>0</v>
      </c>
      <c r="AD42" s="87">
        <v>0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0</v>
      </c>
      <c r="AK42" s="87">
        <v>0</v>
      </c>
      <c r="AL42" s="87">
        <v>0</v>
      </c>
      <c r="AM42" s="87">
        <v>0</v>
      </c>
      <c r="AN42" s="87">
        <v>0</v>
      </c>
      <c r="AO42" s="87">
        <v>0</v>
      </c>
      <c r="AP42" s="87">
        <v>0</v>
      </c>
      <c r="AQ42" s="87">
        <v>0</v>
      </c>
      <c r="AR42" s="87">
        <v>0</v>
      </c>
      <c r="AS42" s="87">
        <v>0</v>
      </c>
      <c r="AT42" s="87">
        <v>0</v>
      </c>
      <c r="AU42" s="87">
        <v>0</v>
      </c>
      <c r="AV42" s="87">
        <v>0</v>
      </c>
      <c r="AW42" s="87">
        <v>0</v>
      </c>
      <c r="AX42" s="87">
        <v>0</v>
      </c>
      <c r="AY42" s="87">
        <v>0</v>
      </c>
      <c r="AZ42" s="87">
        <v>0</v>
      </c>
      <c r="BA42" s="87">
        <v>0</v>
      </c>
      <c r="BB42" s="87">
        <v>0</v>
      </c>
      <c r="BC42" s="87">
        <v>0</v>
      </c>
      <c r="BD42" s="87">
        <v>0</v>
      </c>
      <c r="BE42" s="87">
        <v>0</v>
      </c>
      <c r="BF42" s="87">
        <v>0</v>
      </c>
      <c r="BG42" s="87">
        <v>0</v>
      </c>
      <c r="BH42" s="87">
        <v>0</v>
      </c>
      <c r="BI42" s="87">
        <v>0</v>
      </c>
      <c r="BJ42" s="87">
        <v>0</v>
      </c>
      <c r="BK42" s="87">
        <v>0</v>
      </c>
      <c r="BL42" s="87">
        <v>0</v>
      </c>
      <c r="BM42" s="87">
        <v>0</v>
      </c>
      <c r="BN42" s="87">
        <v>0</v>
      </c>
      <c r="BO42" s="87">
        <v>0</v>
      </c>
      <c r="BP42" s="87">
        <v>0</v>
      </c>
      <c r="BQ42" s="87">
        <v>0</v>
      </c>
      <c r="BR42" s="87">
        <v>0</v>
      </c>
      <c r="BS42" s="87">
        <v>0</v>
      </c>
      <c r="BT42" s="87">
        <v>0</v>
      </c>
      <c r="BU42" s="87">
        <v>0</v>
      </c>
      <c r="BX42" s="29" t="str">
        <f t="shared" si="0"/>
        <v/>
      </c>
      <c r="BY42" s="22" t="str">
        <f t="shared" si="2"/>
        <v/>
      </c>
      <c r="BZ42" s="22" t="str">
        <f t="shared" si="3"/>
        <v/>
      </c>
      <c r="CA42" s="22" t="str">
        <f t="shared" si="4"/>
        <v/>
      </c>
      <c r="CB42" s="22" t="str">
        <f t="shared" si="5"/>
        <v/>
      </c>
      <c r="CC42" s="22" t="str">
        <f t="shared" si="6"/>
        <v/>
      </c>
      <c r="CD42" s="22" t="str">
        <f t="shared" si="7"/>
        <v/>
      </c>
      <c r="CE42" s="22" t="str">
        <f t="shared" si="8"/>
        <v/>
      </c>
    </row>
    <row r="43" spans="1:83" x14ac:dyDescent="0.25">
      <c r="A43" s="27" t="s">
        <v>207</v>
      </c>
      <c r="B43" s="87">
        <v>29665.105033</v>
      </c>
      <c r="C43" s="87">
        <v>3916.8633857</v>
      </c>
      <c r="D43" s="87">
        <v>14030.686475</v>
      </c>
      <c r="E43" s="87">
        <v>25189.424577999998</v>
      </c>
      <c r="F43" s="87">
        <v>7952.6655769999998</v>
      </c>
      <c r="G43" s="87">
        <v>326.41394818999999</v>
      </c>
      <c r="H43" s="87">
        <v>61033.043641999997</v>
      </c>
      <c r="J43" s="87" t="s">
        <v>207</v>
      </c>
      <c r="K43" s="87">
        <v>3.0432040646267202</v>
      </c>
      <c r="L43" s="87">
        <v>2284.6618527229398</v>
      </c>
      <c r="M43" s="87">
        <v>235.20940427431</v>
      </c>
      <c r="N43" s="87">
        <v>235.20779947449</v>
      </c>
      <c r="O43" s="87">
        <v>245.45560279882201</v>
      </c>
      <c r="P43" s="87">
        <v>9.2169250445483294E-3</v>
      </c>
      <c r="Q43" s="87">
        <v>648.62936099295405</v>
      </c>
      <c r="R43" s="87">
        <v>411.78146753826798</v>
      </c>
      <c r="S43" s="87">
        <v>8556.1729951884008</v>
      </c>
      <c r="T43" s="87">
        <v>188.60015383955999</v>
      </c>
      <c r="U43" s="87">
        <v>191.105443961113</v>
      </c>
      <c r="V43" s="87">
        <v>77.133107650171794</v>
      </c>
      <c r="W43" s="87">
        <v>2634.5409993613498</v>
      </c>
      <c r="X43" s="87">
        <v>1.43409837384408E-2</v>
      </c>
      <c r="Y43" s="87">
        <v>175.13498971486899</v>
      </c>
      <c r="Z43" s="87">
        <v>175.13498971486899</v>
      </c>
      <c r="AA43" s="87">
        <v>49.5721124720977</v>
      </c>
      <c r="AB43" s="87">
        <v>84.500654716321307</v>
      </c>
      <c r="AC43" s="87">
        <v>3.4921783307564001</v>
      </c>
      <c r="AD43" s="87">
        <v>4580.1712133076599</v>
      </c>
      <c r="AE43" s="87">
        <v>174.450186352906</v>
      </c>
      <c r="AF43" s="87">
        <v>597.984472695661</v>
      </c>
      <c r="AG43" s="87">
        <v>26.594463457345</v>
      </c>
      <c r="AH43" s="87">
        <v>1594.7097951685701</v>
      </c>
      <c r="AI43" s="87">
        <v>0</v>
      </c>
      <c r="AJ43" s="87">
        <v>40980.907674509603</v>
      </c>
      <c r="AK43" s="87">
        <v>6142.5241245611396</v>
      </c>
      <c r="AL43" s="87">
        <v>632.93373895070999</v>
      </c>
      <c r="AM43" s="87">
        <v>6825.02997598395</v>
      </c>
      <c r="AN43" s="87">
        <v>0.32698445804714599</v>
      </c>
      <c r="AO43" s="87">
        <v>368.37288686822399</v>
      </c>
      <c r="AP43" s="87">
        <v>264.684084773226</v>
      </c>
      <c r="AQ43" s="87">
        <v>9958.4433821498296</v>
      </c>
      <c r="AR43" s="87">
        <v>79.1651286529207</v>
      </c>
      <c r="AS43" s="87">
        <v>6.8141179693226803</v>
      </c>
      <c r="AT43" s="87">
        <v>385.00547396616997</v>
      </c>
      <c r="AU43" s="87">
        <v>172.140191873763</v>
      </c>
      <c r="AV43" s="87">
        <v>1.9370635656453701</v>
      </c>
      <c r="AW43" s="87">
        <v>65.612094112005806</v>
      </c>
      <c r="AX43" s="87">
        <v>14501.5521137623</v>
      </c>
      <c r="AY43" s="87">
        <v>4074.95473208165</v>
      </c>
      <c r="AZ43" s="87">
        <v>10426.5973816806</v>
      </c>
      <c r="BA43" s="87">
        <v>3.1771602329183102</v>
      </c>
      <c r="BB43" s="87">
        <v>3.8767424501066401</v>
      </c>
      <c r="BC43" s="87">
        <v>1573.6494835562701</v>
      </c>
      <c r="BD43" s="87">
        <v>5.16410688922325</v>
      </c>
      <c r="BE43" s="87">
        <v>249.970039440687</v>
      </c>
      <c r="BF43" s="87">
        <v>3.6631517893263199</v>
      </c>
      <c r="BG43" s="87">
        <v>4.3256342311656297</v>
      </c>
      <c r="BH43" s="87">
        <v>501.80473244156298</v>
      </c>
      <c r="BI43" s="87">
        <v>7880.3933043090301</v>
      </c>
      <c r="BJ43" s="87">
        <v>726.64017884995803</v>
      </c>
      <c r="BK43" s="87">
        <v>11.8386363542166</v>
      </c>
      <c r="BL43" s="87">
        <v>15.4867109331613</v>
      </c>
      <c r="BM43" s="87">
        <v>146.215957979904</v>
      </c>
      <c r="BN43" s="87">
        <v>6803.9596568564402</v>
      </c>
      <c r="BO43" s="87">
        <v>0</v>
      </c>
      <c r="BP43" s="87">
        <v>1185.7349980720901</v>
      </c>
      <c r="BQ43" s="87">
        <v>2071.0756157218598</v>
      </c>
      <c r="BR43" s="87">
        <v>0</v>
      </c>
      <c r="BS43" s="87">
        <v>3035.68143856181</v>
      </c>
      <c r="BT43" s="87">
        <v>34839.218400326201</v>
      </c>
      <c r="BU43" s="87">
        <v>1515.24950406159</v>
      </c>
      <c r="BX43" s="29">
        <f t="shared" si="0"/>
        <v>7.2632812817720986E-3</v>
      </c>
      <c r="BY43" s="22">
        <f t="shared" si="2"/>
        <v>-0.71157449179194343</v>
      </c>
      <c r="BZ43" s="22">
        <f t="shared" si="3"/>
        <v>-0.59286050134128632</v>
      </c>
      <c r="CA43" s="22">
        <f t="shared" si="4"/>
        <v>-0.51356407342257648</v>
      </c>
      <c r="CB43" s="22">
        <f t="shared" si="5"/>
        <v>-0.42429998474726172</v>
      </c>
      <c r="CC43" s="22">
        <f t="shared" si="6"/>
        <v>-0.48759888208214414</v>
      </c>
      <c r="CD43" s="22">
        <f t="shared" si="7"/>
        <v>-0.55205358474817934</v>
      </c>
      <c r="CE43" s="22">
        <f t="shared" si="8"/>
        <v>-0.42917448776302658</v>
      </c>
    </row>
    <row r="44" spans="1:83" x14ac:dyDescent="0.25">
      <c r="A44" s="27" t="s">
        <v>208</v>
      </c>
      <c r="B44" s="87">
        <v>12643.942771</v>
      </c>
      <c r="C44" s="87">
        <v>6805.2659966000001</v>
      </c>
      <c r="D44" s="87">
        <v>4053.1019105</v>
      </c>
      <c r="E44" s="87">
        <v>4612.1400147000004</v>
      </c>
      <c r="F44" s="87">
        <v>2049.5224796000002</v>
      </c>
      <c r="G44" s="87">
        <v>95.871804866000005</v>
      </c>
      <c r="H44" s="87">
        <v>17677.705185999999</v>
      </c>
      <c r="J44" s="87" t="s">
        <v>208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  <c r="AK44" s="87">
        <v>0</v>
      </c>
      <c r="AL44" s="87">
        <v>0</v>
      </c>
      <c r="AM44" s="87">
        <v>0</v>
      </c>
      <c r="AN44" s="87">
        <v>0</v>
      </c>
      <c r="AO44" s="87">
        <v>0</v>
      </c>
      <c r="AP44" s="87">
        <v>0</v>
      </c>
      <c r="AQ44" s="87">
        <v>0</v>
      </c>
      <c r="AR44" s="87">
        <v>0</v>
      </c>
      <c r="AS44" s="87">
        <v>0</v>
      </c>
      <c r="AT44" s="87">
        <v>0</v>
      </c>
      <c r="AU44" s="87">
        <v>0</v>
      </c>
      <c r="AV44" s="87">
        <v>0</v>
      </c>
      <c r="AW44" s="87">
        <v>0</v>
      </c>
      <c r="AX44" s="87">
        <v>0</v>
      </c>
      <c r="AY44" s="87">
        <v>0</v>
      </c>
      <c r="AZ44" s="87">
        <v>0</v>
      </c>
      <c r="BA44" s="87">
        <v>0</v>
      </c>
      <c r="BB44" s="87">
        <v>0</v>
      </c>
      <c r="BC44" s="87">
        <v>0</v>
      </c>
      <c r="BD44" s="87">
        <v>0</v>
      </c>
      <c r="BE44" s="87">
        <v>0</v>
      </c>
      <c r="BF44" s="87">
        <v>0</v>
      </c>
      <c r="BG44" s="87">
        <v>0</v>
      </c>
      <c r="BH44" s="87">
        <v>0</v>
      </c>
      <c r="BI44" s="87">
        <v>0</v>
      </c>
      <c r="BJ44" s="87">
        <v>0</v>
      </c>
      <c r="BK44" s="87">
        <v>0</v>
      </c>
      <c r="BL44" s="87">
        <v>0</v>
      </c>
      <c r="BM44" s="87">
        <v>0</v>
      </c>
      <c r="BN44" s="87">
        <v>0</v>
      </c>
      <c r="BO44" s="87">
        <v>0</v>
      </c>
      <c r="BP44" s="87">
        <v>0</v>
      </c>
      <c r="BQ44" s="87">
        <v>0</v>
      </c>
      <c r="BR44" s="87">
        <v>0</v>
      </c>
      <c r="BS44" s="87">
        <v>0</v>
      </c>
      <c r="BT44" s="87">
        <v>0</v>
      </c>
      <c r="BU44" s="87">
        <v>0</v>
      </c>
      <c r="BX44" s="29" t="str">
        <f t="shared" si="0"/>
        <v/>
      </c>
      <c r="BY44" s="22" t="str">
        <f t="shared" si="2"/>
        <v/>
      </c>
      <c r="BZ44" s="22" t="str">
        <f t="shared" si="3"/>
        <v/>
      </c>
      <c r="CA44" s="22" t="str">
        <f t="shared" si="4"/>
        <v/>
      </c>
      <c r="CB44" s="22" t="str">
        <f t="shared" si="5"/>
        <v/>
      </c>
      <c r="CC44" s="22" t="str">
        <f t="shared" si="6"/>
        <v/>
      </c>
      <c r="CD44" s="22" t="str">
        <f t="shared" si="7"/>
        <v/>
      </c>
      <c r="CE44" s="22" t="str">
        <f t="shared" si="8"/>
        <v/>
      </c>
    </row>
    <row r="45" spans="1:83" x14ac:dyDescent="0.25">
      <c r="A45" s="27" t="s">
        <v>209</v>
      </c>
      <c r="B45" s="87">
        <v>271866.58213</v>
      </c>
      <c r="C45" s="87">
        <v>56067.046284999997</v>
      </c>
      <c r="D45" s="87">
        <v>19952.021212</v>
      </c>
      <c r="E45" s="87">
        <v>36461.030665999999</v>
      </c>
      <c r="F45" s="87">
        <v>26118.301979</v>
      </c>
      <c r="G45" s="87">
        <v>875.12742513000001</v>
      </c>
      <c r="H45" s="87">
        <v>127269.91134000001</v>
      </c>
      <c r="J45" s="87" t="s">
        <v>209</v>
      </c>
      <c r="K45" s="87">
        <v>0</v>
      </c>
      <c r="L45" s="87">
        <v>0</v>
      </c>
      <c r="M45" s="87">
        <v>0</v>
      </c>
      <c r="N45" s="87">
        <v>0</v>
      </c>
      <c r="O45" s="87">
        <v>0</v>
      </c>
      <c r="P45" s="87"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0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  <c r="AK45" s="87">
        <v>0</v>
      </c>
      <c r="AL45" s="87">
        <v>0</v>
      </c>
      <c r="AM45" s="87">
        <v>0</v>
      </c>
      <c r="AN45" s="87">
        <v>0</v>
      </c>
      <c r="AO45" s="87">
        <v>0</v>
      </c>
      <c r="AP45" s="87">
        <v>0</v>
      </c>
      <c r="AQ45" s="87">
        <v>0</v>
      </c>
      <c r="AR45" s="87">
        <v>0</v>
      </c>
      <c r="AS45" s="87">
        <v>0</v>
      </c>
      <c r="AT45" s="87">
        <v>0</v>
      </c>
      <c r="AU45" s="87">
        <v>0</v>
      </c>
      <c r="AV45" s="87">
        <v>0</v>
      </c>
      <c r="AW45" s="87">
        <v>0</v>
      </c>
      <c r="AX45" s="87">
        <v>0</v>
      </c>
      <c r="AY45" s="87">
        <v>0</v>
      </c>
      <c r="AZ45" s="87">
        <v>0</v>
      </c>
      <c r="BA45" s="87">
        <v>0</v>
      </c>
      <c r="BB45" s="87">
        <v>0</v>
      </c>
      <c r="BC45" s="87">
        <v>0</v>
      </c>
      <c r="BD45" s="87">
        <v>0</v>
      </c>
      <c r="BE45" s="87">
        <v>0</v>
      </c>
      <c r="BF45" s="87">
        <v>0</v>
      </c>
      <c r="BG45" s="87">
        <v>0</v>
      </c>
      <c r="BH45" s="87">
        <v>0</v>
      </c>
      <c r="BI45" s="87">
        <v>0</v>
      </c>
      <c r="BJ45" s="87">
        <v>0</v>
      </c>
      <c r="BK45" s="87">
        <v>0</v>
      </c>
      <c r="BL45" s="87">
        <v>0</v>
      </c>
      <c r="BM45" s="87">
        <v>0</v>
      </c>
      <c r="BN45" s="87">
        <v>0</v>
      </c>
      <c r="BO45" s="87">
        <v>0</v>
      </c>
      <c r="BP45" s="87">
        <v>0</v>
      </c>
      <c r="BQ45" s="87">
        <v>0</v>
      </c>
      <c r="BR45" s="87">
        <v>0</v>
      </c>
      <c r="BS45" s="87">
        <v>0</v>
      </c>
      <c r="BT45" s="87">
        <v>0</v>
      </c>
      <c r="BU45" s="87">
        <v>0</v>
      </c>
      <c r="BX45" s="29" t="str">
        <f t="shared" si="0"/>
        <v/>
      </c>
      <c r="BY45" s="22" t="str">
        <f t="shared" si="2"/>
        <v/>
      </c>
      <c r="BZ45" s="22" t="str">
        <f t="shared" si="3"/>
        <v/>
      </c>
      <c r="CA45" s="22" t="str">
        <f t="shared" si="4"/>
        <v/>
      </c>
      <c r="CB45" s="22" t="str">
        <f t="shared" si="5"/>
        <v/>
      </c>
      <c r="CC45" s="22" t="str">
        <f t="shared" si="6"/>
        <v/>
      </c>
      <c r="CD45" s="22" t="str">
        <f t="shared" si="7"/>
        <v/>
      </c>
      <c r="CE45" s="22" t="str">
        <f t="shared" si="8"/>
        <v/>
      </c>
    </row>
    <row r="46" spans="1:83" x14ac:dyDescent="0.25">
      <c r="A46" s="27" t="s">
        <v>210</v>
      </c>
      <c r="B46" s="87">
        <v>72489.930911000003</v>
      </c>
      <c r="C46" s="87">
        <v>23521.975186</v>
      </c>
      <c r="D46" s="87">
        <v>4689.1127468000004</v>
      </c>
      <c r="E46" s="87">
        <v>8235.9247030000006</v>
      </c>
      <c r="F46" s="87">
        <v>6429.9874184</v>
      </c>
      <c r="G46" s="87">
        <v>213.47759124000001</v>
      </c>
      <c r="H46" s="87">
        <v>37094.748292999997</v>
      </c>
      <c r="J46" s="87" t="s">
        <v>210</v>
      </c>
      <c r="K46" s="87">
        <v>0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  <c r="AK46" s="87">
        <v>0</v>
      </c>
      <c r="AL46" s="87">
        <v>0</v>
      </c>
      <c r="AM46" s="87">
        <v>0</v>
      </c>
      <c r="AN46" s="87">
        <v>0</v>
      </c>
      <c r="AO46" s="87">
        <v>0</v>
      </c>
      <c r="AP46" s="87">
        <v>0</v>
      </c>
      <c r="AQ46" s="87">
        <v>0</v>
      </c>
      <c r="AR46" s="87">
        <v>0</v>
      </c>
      <c r="AS46" s="87">
        <v>0</v>
      </c>
      <c r="AT46" s="87">
        <v>0</v>
      </c>
      <c r="AU46" s="87">
        <v>0</v>
      </c>
      <c r="AV46" s="87">
        <v>0</v>
      </c>
      <c r="AW46" s="87">
        <v>0</v>
      </c>
      <c r="AX46" s="87">
        <v>0</v>
      </c>
      <c r="AY46" s="87">
        <v>0</v>
      </c>
      <c r="AZ46" s="87">
        <v>0</v>
      </c>
      <c r="BA46" s="87">
        <v>0</v>
      </c>
      <c r="BB46" s="87">
        <v>0</v>
      </c>
      <c r="BC46" s="87">
        <v>0</v>
      </c>
      <c r="BD46" s="87">
        <v>0</v>
      </c>
      <c r="BE46" s="87">
        <v>0</v>
      </c>
      <c r="BF46" s="87">
        <v>0</v>
      </c>
      <c r="BG46" s="87">
        <v>0</v>
      </c>
      <c r="BH46" s="87">
        <v>0</v>
      </c>
      <c r="BI46" s="87">
        <v>0</v>
      </c>
      <c r="BJ46" s="87">
        <v>0</v>
      </c>
      <c r="BK46" s="87">
        <v>0</v>
      </c>
      <c r="BL46" s="87">
        <v>0</v>
      </c>
      <c r="BM46" s="87">
        <v>0</v>
      </c>
      <c r="BN46" s="87">
        <v>0</v>
      </c>
      <c r="BO46" s="87">
        <v>0</v>
      </c>
      <c r="BP46" s="87">
        <v>0</v>
      </c>
      <c r="BQ46" s="87">
        <v>0</v>
      </c>
      <c r="BR46" s="87">
        <v>0</v>
      </c>
      <c r="BS46" s="87">
        <v>0</v>
      </c>
      <c r="BT46" s="87">
        <v>0</v>
      </c>
      <c r="BU46" s="87">
        <v>0</v>
      </c>
      <c r="BX46" s="29" t="str">
        <f t="shared" si="0"/>
        <v/>
      </c>
      <c r="BY46" s="22" t="str">
        <f t="shared" si="2"/>
        <v/>
      </c>
      <c r="BZ46" s="22" t="str">
        <f t="shared" si="3"/>
        <v/>
      </c>
      <c r="CA46" s="22" t="str">
        <f t="shared" si="4"/>
        <v/>
      </c>
      <c r="CB46" s="22" t="str">
        <f t="shared" si="5"/>
        <v/>
      </c>
      <c r="CC46" s="22" t="str">
        <f t="shared" si="6"/>
        <v/>
      </c>
      <c r="CD46" s="22" t="str">
        <f t="shared" si="7"/>
        <v/>
      </c>
      <c r="CE46" s="22" t="str">
        <f t="shared" si="8"/>
        <v/>
      </c>
    </row>
    <row r="47" spans="1:83" x14ac:dyDescent="0.25">
      <c r="A47" s="27" t="s">
        <v>211</v>
      </c>
      <c r="B47" s="87">
        <v>19788.819823999998</v>
      </c>
      <c r="C47" s="87">
        <v>6032.6786781000001</v>
      </c>
      <c r="D47" s="87">
        <v>8810.5069497000004</v>
      </c>
      <c r="E47" s="87">
        <v>15932.674118999999</v>
      </c>
      <c r="F47" s="87">
        <v>6353.2520461000004</v>
      </c>
      <c r="G47" s="87">
        <v>364.12928505000002</v>
      </c>
      <c r="H47" s="87">
        <v>20733.768495</v>
      </c>
      <c r="J47" s="87" t="s">
        <v>211</v>
      </c>
      <c r="K47" s="87">
        <v>3.7646452142806597E-2</v>
      </c>
      <c r="L47" s="87">
        <v>31.242035131200101</v>
      </c>
      <c r="M47" s="87">
        <v>51.157562593990399</v>
      </c>
      <c r="N47" s="87">
        <v>51.157205719297799</v>
      </c>
      <c r="O47" s="87">
        <v>61.5378810610624</v>
      </c>
      <c r="P47" s="87">
        <v>2.1587570972243101E-3</v>
      </c>
      <c r="Q47" s="87">
        <v>20.137230323156199</v>
      </c>
      <c r="R47" s="87">
        <v>117.379276338165</v>
      </c>
      <c r="S47" s="87">
        <v>1785.92680884273</v>
      </c>
      <c r="T47" s="87">
        <v>32.805077777134102</v>
      </c>
      <c r="U47" s="87">
        <v>14.494630060019499</v>
      </c>
      <c r="V47" s="87">
        <v>20.243986674204201</v>
      </c>
      <c r="W47" s="87">
        <v>21.255367000405499</v>
      </c>
      <c r="X47" s="87">
        <v>2.6273519065647898E-3</v>
      </c>
      <c r="Y47" s="87">
        <v>34.632900391944098</v>
      </c>
      <c r="Z47" s="87">
        <v>34.632900391944098</v>
      </c>
      <c r="AA47" s="87">
        <v>2.2874236192176798</v>
      </c>
      <c r="AB47" s="87">
        <v>8.3131086017361397</v>
      </c>
      <c r="AC47" s="87">
        <v>1.16075241496104</v>
      </c>
      <c r="AD47" s="87">
        <v>140.680621625572</v>
      </c>
      <c r="AE47" s="87">
        <v>7.5087250716072296</v>
      </c>
      <c r="AF47" s="87">
        <v>2.2343470355413699</v>
      </c>
      <c r="AG47" s="87">
        <v>8.3980031594781508</v>
      </c>
      <c r="AH47" s="87">
        <v>427.82516562773901</v>
      </c>
      <c r="AI47" s="87">
        <v>0</v>
      </c>
      <c r="AJ47" s="87">
        <v>797.69764656602399</v>
      </c>
      <c r="AK47" s="87">
        <v>306.660743764502</v>
      </c>
      <c r="AL47" s="87">
        <v>31.7860531097846</v>
      </c>
      <c r="AM47" s="87">
        <v>340.73422049350398</v>
      </c>
      <c r="AN47" s="87">
        <v>8.5710750699427192E-3</v>
      </c>
      <c r="AO47" s="87">
        <v>19.1395288656724</v>
      </c>
      <c r="AP47" s="87">
        <v>5.3082996301746501</v>
      </c>
      <c r="AQ47" s="87">
        <v>129.77812544493099</v>
      </c>
      <c r="AR47" s="87">
        <v>1.5274143057920899</v>
      </c>
      <c r="AS47" s="87">
        <v>0.54281556330847602</v>
      </c>
      <c r="AT47" s="87">
        <v>20.528314202726001</v>
      </c>
      <c r="AU47" s="87">
        <v>3.4440634269746502</v>
      </c>
      <c r="AV47" s="87">
        <v>0.304778548697344</v>
      </c>
      <c r="AW47" s="87">
        <v>2.5571841829395301</v>
      </c>
      <c r="AX47" s="87">
        <v>453.00813136162901</v>
      </c>
      <c r="AY47" s="87">
        <v>234.61341881677899</v>
      </c>
      <c r="AZ47" s="87">
        <v>218.39471254484999</v>
      </c>
      <c r="BA47" s="87">
        <v>6.9350459498338193E-2</v>
      </c>
      <c r="BB47" s="87">
        <v>7.7297111283806397E-2</v>
      </c>
      <c r="BC47" s="87">
        <v>49.201775933243901</v>
      </c>
      <c r="BD47" s="87">
        <v>0.22452803242998901</v>
      </c>
      <c r="BE47" s="87">
        <v>53.210459476292002</v>
      </c>
      <c r="BF47" s="87">
        <v>0.29852378180856098</v>
      </c>
      <c r="BG47" s="87">
        <v>0.42635444170703801</v>
      </c>
      <c r="BH47" s="87">
        <v>80.162004795052795</v>
      </c>
      <c r="BI47" s="87">
        <v>128.67682042277099</v>
      </c>
      <c r="BJ47" s="87">
        <v>14.547210591003999</v>
      </c>
      <c r="BK47" s="87">
        <v>1.8745812485876601</v>
      </c>
      <c r="BL47" s="87">
        <v>0.30846308525824401</v>
      </c>
      <c r="BM47" s="87">
        <v>10.0102743321373</v>
      </c>
      <c r="BN47" s="87">
        <v>59.200695111392697</v>
      </c>
      <c r="BO47" s="87">
        <v>0</v>
      </c>
      <c r="BP47" s="87">
        <v>1.57506341752387</v>
      </c>
      <c r="BQ47" s="87">
        <v>19.0209409928285</v>
      </c>
      <c r="BR47" s="87">
        <v>0</v>
      </c>
      <c r="BS47" s="87">
        <v>15.138773627097001</v>
      </c>
      <c r="BT47" s="87">
        <v>741.78424753495699</v>
      </c>
      <c r="BU47" s="87">
        <v>13.101241465422101</v>
      </c>
      <c r="BX47" s="29">
        <f t="shared" si="0"/>
        <v>6.7132195172667991E-3</v>
      </c>
      <c r="BY47" s="22">
        <f t="shared" si="2"/>
        <v>-0.90975071658003837</v>
      </c>
      <c r="BZ47" s="22">
        <f t="shared" si="3"/>
        <v>-0.92908205650321773</v>
      </c>
      <c r="CA47" s="22">
        <f t="shared" si="4"/>
        <v>-0.96132637742200444</v>
      </c>
      <c r="CB47" s="22">
        <f t="shared" si="5"/>
        <v>-0.97156735096832192</v>
      </c>
      <c r="CC47" s="22">
        <f t="shared" si="6"/>
        <v>-0.96307191700968353</v>
      </c>
      <c r="CD47" s="22">
        <f t="shared" si="7"/>
        <v>-0.97250901055441674</v>
      </c>
      <c r="CE47" s="22">
        <f t="shared" si="8"/>
        <v>-0.96422337561481697</v>
      </c>
    </row>
    <row r="48" spans="1:83" s="10" customFormat="1" x14ac:dyDescent="0.25">
      <c r="A48" s="3"/>
      <c r="B48" s="87"/>
      <c r="C48" s="87"/>
      <c r="D48" s="87"/>
      <c r="E48" s="87"/>
      <c r="F48" s="87"/>
      <c r="G48" s="87"/>
      <c r="H48" s="87"/>
      <c r="K48" s="86"/>
      <c r="L48" s="25"/>
      <c r="M48" s="25"/>
      <c r="N48" s="25"/>
      <c r="O48" s="25"/>
      <c r="P48" s="87"/>
      <c r="Q48" s="25"/>
      <c r="R48" s="25"/>
      <c r="S48" s="25"/>
      <c r="T48" s="25"/>
      <c r="U48" s="25"/>
      <c r="V48" s="25"/>
      <c r="W48" s="25"/>
      <c r="X48" s="87"/>
      <c r="Y48" s="25"/>
      <c r="Z48" s="25"/>
      <c r="AA48" s="25"/>
      <c r="AB48" s="25"/>
      <c r="AC48" s="25"/>
      <c r="AD48" s="87"/>
      <c r="AE48" s="25"/>
      <c r="AF48" s="25"/>
      <c r="AG48" s="25"/>
      <c r="AH48" s="25"/>
      <c r="AI48" s="25"/>
      <c r="AJ48" s="87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87"/>
      <c r="BS48" s="25"/>
      <c r="BT48" s="25"/>
      <c r="BU48" s="25"/>
      <c r="BV48" s="25"/>
      <c r="BX48" s="27"/>
      <c r="BY48" s="22"/>
      <c r="BZ48" s="22" t="str">
        <f>IF(AH48&lt;&gt;0,(AH48-C48)/C48,"")</f>
        <v/>
      </c>
      <c r="CA48" s="22" t="str">
        <f>IF(AM48&lt;&gt;0,(AM48-D48)/D48,"")</f>
        <v/>
      </c>
      <c r="CB48" s="22" t="str">
        <f t="shared" ref="CB48:CC51" si="9">IF(AX48&lt;&gt;0,(AX48-E48)/E48,"")</f>
        <v/>
      </c>
      <c r="CC48" s="22" t="str">
        <f t="shared" si="9"/>
        <v/>
      </c>
      <c r="CD48" s="22" t="str">
        <f>IF(BM48&lt;&gt;0,(BM48-G48)/G48,"")</f>
        <v/>
      </c>
      <c r="CE48" s="22" t="str">
        <f>IF(BT48&lt;&gt;0,(BT48-H48)/H48,"")</f>
        <v/>
      </c>
    </row>
    <row r="49" spans="1:83" x14ac:dyDescent="0.25">
      <c r="A49" s="4" t="s">
        <v>55</v>
      </c>
      <c r="B49" s="1">
        <f>SUM(B3:B47)</f>
        <v>4317269.6339880005</v>
      </c>
      <c r="C49" s="1">
        <f t="shared" ref="C49:H49" si="10">SUM(C3:C47)</f>
        <v>561022.22586530563</v>
      </c>
      <c r="D49" s="1">
        <f t="shared" si="10"/>
        <v>546834.83277278999</v>
      </c>
      <c r="E49" s="1">
        <f>SUM(E3:E47)</f>
        <v>728894.75376138079</v>
      </c>
      <c r="F49" s="1">
        <f t="shared" si="10"/>
        <v>448437.6872295849</v>
      </c>
      <c r="G49" s="1">
        <f t="shared" si="10"/>
        <v>31342.474342974303</v>
      </c>
      <c r="H49" s="1">
        <f t="shared" si="10"/>
        <v>2641548.6425788193</v>
      </c>
      <c r="K49" s="1">
        <f>SUM(K3:K47)</f>
        <v>1160.9580486982622</v>
      </c>
      <c r="L49" s="1">
        <f>SUM(L3:L47)</f>
        <v>77075.577508058748</v>
      </c>
      <c r="M49" s="1">
        <f t="shared" ref="M49:BU49" si="11">SUM(M3:M47)</f>
        <v>24401.530082652454</v>
      </c>
      <c r="N49" s="1">
        <f t="shared" si="11"/>
        <v>24381.026328015007</v>
      </c>
      <c r="O49" s="1">
        <f t="shared" si="11"/>
        <v>28109.402430966704</v>
      </c>
      <c r="P49" s="1">
        <f t="shared" si="11"/>
        <v>131.22157922707319</v>
      </c>
      <c r="Q49" s="1">
        <f t="shared" si="11"/>
        <v>22021.855112558518</v>
      </c>
      <c r="R49" s="1">
        <f t="shared" si="11"/>
        <v>699207.92046447354</v>
      </c>
      <c r="S49" s="1">
        <f t="shared" si="11"/>
        <v>2340465.4229338095</v>
      </c>
      <c r="T49" s="1">
        <f t="shared" si="11"/>
        <v>26504.594240350372</v>
      </c>
      <c r="U49" s="1">
        <f t="shared" si="11"/>
        <v>16637.787593968005</v>
      </c>
      <c r="V49" s="1">
        <f t="shared" si="11"/>
        <v>13802.53156134086</v>
      </c>
      <c r="W49" s="1">
        <f t="shared" si="11"/>
        <v>82372.642747495309</v>
      </c>
      <c r="X49" s="1">
        <f t="shared" si="11"/>
        <v>711.57971346558861</v>
      </c>
      <c r="Y49" s="1">
        <f t="shared" si="11"/>
        <v>19156.054948260156</v>
      </c>
      <c r="Z49" s="1">
        <f t="shared" si="11"/>
        <v>19156.054948260156</v>
      </c>
      <c r="AA49" s="1">
        <f t="shared" si="11"/>
        <v>1670.1035636809215</v>
      </c>
      <c r="AB49" s="1">
        <f t="shared" si="11"/>
        <v>26951.861421271595</v>
      </c>
      <c r="AC49" s="1">
        <f t="shared" si="11"/>
        <v>699.76533963002419</v>
      </c>
      <c r="AD49" s="1">
        <f t="shared" si="11"/>
        <v>196095.21778129856</v>
      </c>
      <c r="AE49" s="1">
        <f t="shared" si="11"/>
        <v>6650.8560655639185</v>
      </c>
      <c r="AF49" s="1">
        <f t="shared" si="11"/>
        <v>12465.080686976569</v>
      </c>
      <c r="AG49" s="1">
        <f t="shared" si="11"/>
        <v>4081.2879354799525</v>
      </c>
      <c r="AH49" s="1">
        <f t="shared" si="11"/>
        <v>114427.01232609259</v>
      </c>
      <c r="AI49" s="1">
        <f t="shared" si="11"/>
        <v>0</v>
      </c>
      <c r="AJ49" s="1">
        <f t="shared" si="11"/>
        <v>1357784.9765721136</v>
      </c>
      <c r="AK49" s="1">
        <f t="shared" si="11"/>
        <v>270387.98888469255</v>
      </c>
      <c r="AL49" s="1">
        <f t="shared" si="11"/>
        <v>28373.158377662723</v>
      </c>
      <c r="AM49" s="1">
        <f t="shared" si="11"/>
        <v>300431.25082603632</v>
      </c>
      <c r="AN49" s="1">
        <f t="shared" si="11"/>
        <v>12.290607889748951</v>
      </c>
      <c r="AO49" s="1">
        <f t="shared" si="11"/>
        <v>21725.961865163685</v>
      </c>
      <c r="AP49" s="1">
        <f t="shared" si="11"/>
        <v>1707.5389770545721</v>
      </c>
      <c r="AQ49" s="1">
        <f t="shared" si="11"/>
        <v>402479.74904980976</v>
      </c>
      <c r="AR49" s="1">
        <f t="shared" si="11"/>
        <v>1066.2933123793648</v>
      </c>
      <c r="AS49" s="1">
        <f t="shared" si="11"/>
        <v>822.27579763209599</v>
      </c>
      <c r="AT49" s="1">
        <f t="shared" si="11"/>
        <v>14470.147235319013</v>
      </c>
      <c r="AU49" s="1">
        <f t="shared" si="11"/>
        <v>1838.6905926813722</v>
      </c>
      <c r="AV49" s="1">
        <f t="shared" si="11"/>
        <v>324.50347789150311</v>
      </c>
      <c r="AW49" s="1">
        <f t="shared" si="11"/>
        <v>1835.6710241687986</v>
      </c>
      <c r="AX49" s="1">
        <f t="shared" si="11"/>
        <v>324136.85032127419</v>
      </c>
      <c r="AY49" s="1">
        <f t="shared" si="11"/>
        <v>193695.58252573368</v>
      </c>
      <c r="AZ49" s="1">
        <f t="shared" si="11"/>
        <v>130441.26779554015</v>
      </c>
      <c r="BA49" s="1">
        <f t="shared" si="11"/>
        <v>57.412784133919089</v>
      </c>
      <c r="BB49" s="1">
        <f t="shared" si="11"/>
        <v>70.961906299821905</v>
      </c>
      <c r="BC49" s="1">
        <f t="shared" si="11"/>
        <v>28391.609895790105</v>
      </c>
      <c r="BD49" s="1">
        <f t="shared" si="11"/>
        <v>256.04790609663553</v>
      </c>
      <c r="BE49" s="1">
        <f t="shared" si="11"/>
        <v>50331.418027448533</v>
      </c>
      <c r="BF49" s="1">
        <f t="shared" si="11"/>
        <v>399.97964362486806</v>
      </c>
      <c r="BG49" s="1">
        <f t="shared" si="11"/>
        <v>588.98704920292585</v>
      </c>
      <c r="BH49" s="1">
        <f t="shared" si="11"/>
        <v>81973.64892153503</v>
      </c>
      <c r="BI49" s="1">
        <f t="shared" si="11"/>
        <v>114977.8695826841</v>
      </c>
      <c r="BJ49" s="1">
        <f t="shared" si="11"/>
        <v>4887.7301484197105</v>
      </c>
      <c r="BK49" s="1">
        <f t="shared" si="11"/>
        <v>4460.8515143661807</v>
      </c>
      <c r="BL49" s="1">
        <f t="shared" si="11"/>
        <v>211.81431168919212</v>
      </c>
      <c r="BM49" s="1">
        <f t="shared" si="11"/>
        <v>18247.841011274519</v>
      </c>
      <c r="BN49" s="1">
        <f t="shared" si="11"/>
        <v>314699.28094677418</v>
      </c>
      <c r="BO49" s="1">
        <f t="shared" si="11"/>
        <v>7.9608805480689799</v>
      </c>
      <c r="BP49" s="1">
        <f t="shared" si="11"/>
        <v>17249.608379424917</v>
      </c>
      <c r="BQ49" s="1">
        <f t="shared" si="11"/>
        <v>73332.820266278723</v>
      </c>
      <c r="BR49" s="1">
        <f t="shared" si="11"/>
        <v>0</v>
      </c>
      <c r="BS49" s="1">
        <f t="shared" si="11"/>
        <v>69197.426483732255</v>
      </c>
      <c r="BT49" s="1">
        <f t="shared" si="11"/>
        <v>1191063.5736018622</v>
      </c>
      <c r="BU49" s="1">
        <f t="shared" si="11"/>
        <v>48567.134625298684</v>
      </c>
      <c r="BV49" s="1"/>
      <c r="BY49" s="22">
        <f>+(R49-B49)/B49</f>
        <v>-0.83804395376190743</v>
      </c>
      <c r="BZ49" s="22">
        <f>IF(AH49&lt;&gt;0,(AH49-C49)/C49,"")</f>
        <v>-0.79603836167167275</v>
      </c>
      <c r="CA49" s="22">
        <f>IF(AM49&lt;&gt;0,(AM49-D49)/D49,"")</f>
        <v>-0.45059964577848027</v>
      </c>
      <c r="CB49" s="22">
        <f t="shared" si="9"/>
        <v>-0.5553036310817141</v>
      </c>
      <c r="CC49" s="22">
        <f t="shared" si="9"/>
        <v>-0.56806578028182519</v>
      </c>
      <c r="CD49" s="22">
        <f>IF(BM49&lt;&gt;0,(BM49-G49)/G49,"")</f>
        <v>-0.4177919454733498</v>
      </c>
      <c r="CE49" s="22">
        <f>IF(BT49&lt;&gt;0,(BT49-H49)/H49,"")</f>
        <v>-0.54910405418880226</v>
      </c>
    </row>
    <row r="50" spans="1:83" x14ac:dyDescent="0.25">
      <c r="A50" s="4" t="s">
        <v>74</v>
      </c>
      <c r="B50" s="1">
        <f>SUM(B3:B15)</f>
        <v>2374523.8962703999</v>
      </c>
      <c r="C50" s="1">
        <f t="shared" ref="C50:H50" si="12">SUM(C3:C15)</f>
        <v>3998.9956512857002</v>
      </c>
      <c r="D50" s="1">
        <f t="shared" si="12"/>
        <v>264968.26267379004</v>
      </c>
      <c r="E50" s="1">
        <f>SUM(E3:E15)</f>
        <v>226715.00287918097</v>
      </c>
      <c r="F50" s="1">
        <f t="shared" si="12"/>
        <v>168593.61431209501</v>
      </c>
      <c r="G50" s="1">
        <f t="shared" si="12"/>
        <v>17151.4756994973</v>
      </c>
      <c r="H50" s="1">
        <f t="shared" si="12"/>
        <v>796902.97955582</v>
      </c>
      <c r="K50" s="1">
        <f>SUM(K3:K15)</f>
        <v>1122.3153883544255</v>
      </c>
      <c r="L50" s="1">
        <f>SUM(L3:L15)</f>
        <v>47647.939826160953</v>
      </c>
      <c r="M50" s="1">
        <f t="shared" ref="M50:BU50" si="13">SUM(M3:M15)</f>
        <v>20650.511925027302</v>
      </c>
      <c r="N50" s="1">
        <f t="shared" si="13"/>
        <v>20630.130797351365</v>
      </c>
      <c r="O50" s="1">
        <f t="shared" si="13"/>
        <v>24026.662501058745</v>
      </c>
      <c r="P50" s="1">
        <f t="shared" si="13"/>
        <v>130.48327916796754</v>
      </c>
      <c r="Q50" s="1">
        <f t="shared" si="13"/>
        <v>14515.720106627132</v>
      </c>
      <c r="R50" s="1">
        <f t="shared" si="13"/>
        <v>691853.62307571445</v>
      </c>
      <c r="S50" s="1">
        <f t="shared" si="13"/>
        <v>2207683.3160437462</v>
      </c>
      <c r="T50" s="1">
        <f t="shared" si="13"/>
        <v>23885.972820416813</v>
      </c>
      <c r="U50" s="1">
        <f t="shared" si="13"/>
        <v>14216.075890357226</v>
      </c>
      <c r="V50" s="1">
        <f t="shared" si="13"/>
        <v>12519.558116533699</v>
      </c>
      <c r="W50" s="1">
        <f t="shared" si="13"/>
        <v>49547.240708772959</v>
      </c>
      <c r="X50" s="1">
        <f t="shared" si="13"/>
        <v>710.65318398437648</v>
      </c>
      <c r="Y50" s="1">
        <f t="shared" si="13"/>
        <v>16289.681199418405</v>
      </c>
      <c r="Z50" s="1">
        <f t="shared" si="13"/>
        <v>16289.681199418405</v>
      </c>
      <c r="AA50" s="1">
        <f t="shared" si="13"/>
        <v>1152.7882407177283</v>
      </c>
      <c r="AB50" s="1">
        <f t="shared" si="13"/>
        <v>25834.549746823432</v>
      </c>
      <c r="AC50" s="1">
        <f t="shared" si="13"/>
        <v>634.55794506717416</v>
      </c>
      <c r="AD50" s="1">
        <f t="shared" si="13"/>
        <v>137063.49712461859</v>
      </c>
      <c r="AE50" s="1">
        <f t="shared" si="13"/>
        <v>4386.584938806941</v>
      </c>
      <c r="AF50" s="1">
        <f t="shared" si="13"/>
        <v>4962.8902978023543</v>
      </c>
      <c r="AG50" s="1">
        <f t="shared" si="13"/>
        <v>3578.9864523117631</v>
      </c>
      <c r="AH50" s="1">
        <f t="shared" si="13"/>
        <v>3708.1186232987066</v>
      </c>
      <c r="AI50" s="1">
        <f t="shared" si="13"/>
        <v>0</v>
      </c>
      <c r="AJ50" s="1">
        <f t="shared" si="13"/>
        <v>838332.91661784134</v>
      </c>
      <c r="AK50" s="1">
        <f t="shared" si="13"/>
        <v>202394.23690803206</v>
      </c>
      <c r="AL50" s="1">
        <f t="shared" si="13"/>
        <v>21335.610637460621</v>
      </c>
      <c r="AM50" s="1">
        <f t="shared" si="13"/>
        <v>224882.63578621051</v>
      </c>
      <c r="AN50" s="1">
        <f t="shared" si="13"/>
        <v>8.0782644854281944</v>
      </c>
      <c r="AO50" s="1">
        <f t="shared" si="13"/>
        <v>17120.550485170981</v>
      </c>
      <c r="AP50" s="1">
        <f t="shared" si="13"/>
        <v>198.53867712380162</v>
      </c>
      <c r="AQ50" s="1">
        <f t="shared" si="13"/>
        <v>277544.96102297015</v>
      </c>
      <c r="AR50" s="1">
        <f t="shared" si="13"/>
        <v>467.45241190173397</v>
      </c>
      <c r="AS50" s="1">
        <f t="shared" si="13"/>
        <v>747.29765576436671</v>
      </c>
      <c r="AT50" s="1">
        <f t="shared" si="13"/>
        <v>11238.282082429474</v>
      </c>
      <c r="AU50" s="1">
        <f t="shared" si="13"/>
        <v>829.78873770912446</v>
      </c>
      <c r="AV50" s="1">
        <f t="shared" si="13"/>
        <v>227.90247429330657</v>
      </c>
      <c r="AW50" s="1">
        <f t="shared" si="13"/>
        <v>1391.6600159919999</v>
      </c>
      <c r="AX50" s="1">
        <f t="shared" si="13"/>
        <v>214775.26685779347</v>
      </c>
      <c r="AY50" s="1">
        <f t="shared" si="13"/>
        <v>156436.00308677289</v>
      </c>
      <c r="AZ50" s="1">
        <f t="shared" si="13"/>
        <v>58339.263771020334</v>
      </c>
      <c r="BA50" s="1">
        <f t="shared" si="13"/>
        <v>30.685413824188469</v>
      </c>
      <c r="BB50" s="1">
        <f t="shared" si="13"/>
        <v>48.001357623748149</v>
      </c>
      <c r="BC50" s="1">
        <f t="shared" si="13"/>
        <v>14109.188338997972</v>
      </c>
      <c r="BD50" s="1">
        <f t="shared" si="13"/>
        <v>216.06994925968172</v>
      </c>
      <c r="BE50" s="1">
        <f t="shared" si="13"/>
        <v>46413.736102513918</v>
      </c>
      <c r="BF50" s="1">
        <f t="shared" si="13"/>
        <v>346.24296164502499</v>
      </c>
      <c r="BG50" s="1">
        <f t="shared" si="13"/>
        <v>512.33728318300268</v>
      </c>
      <c r="BH50" s="1">
        <f t="shared" si="13"/>
        <v>74843.960744917596</v>
      </c>
      <c r="BI50" s="1">
        <f t="shared" si="13"/>
        <v>25214.188169209028</v>
      </c>
      <c r="BJ50" s="1">
        <f t="shared" si="13"/>
        <v>698.58118108990186</v>
      </c>
      <c r="BK50" s="1">
        <f t="shared" si="13"/>
        <v>3995.0167711325848</v>
      </c>
      <c r="BL50" s="1">
        <f t="shared" si="13"/>
        <v>121.26092737145129</v>
      </c>
      <c r="BM50" s="1">
        <f t="shared" si="13"/>
        <v>16152.504482496681</v>
      </c>
      <c r="BN50" s="1">
        <f t="shared" si="13"/>
        <v>231378.37791386162</v>
      </c>
      <c r="BO50" s="1">
        <f t="shared" si="13"/>
        <v>7.9608805480689799</v>
      </c>
      <c r="BP50" s="1">
        <f t="shared" si="13"/>
        <v>2338.3015134239477</v>
      </c>
      <c r="BQ50" s="1">
        <f t="shared" si="13"/>
        <v>46138.760426687091</v>
      </c>
      <c r="BR50" s="1">
        <f t="shared" si="13"/>
        <v>0</v>
      </c>
      <c r="BS50" s="1">
        <f t="shared" si="13"/>
        <v>27018.106547409039</v>
      </c>
      <c r="BT50" s="1">
        <f t="shared" si="13"/>
        <v>755356.41549635259</v>
      </c>
      <c r="BU50" s="1">
        <f t="shared" si="13"/>
        <v>28871.55536318112</v>
      </c>
      <c r="BV50" s="1"/>
      <c r="BY50" s="22">
        <f>+(R50-B50)/B50</f>
        <v>-0.70863480289148073</v>
      </c>
      <c r="BZ50" s="22">
        <f>IF(AH50&lt;&gt;0,(AH50-C50)/C50,"")</f>
        <v>-7.2737520455536137E-2</v>
      </c>
      <c r="CA50" s="22">
        <f>IF(AM50&lt;&gt;0,(AM50-D50)/D50,"")</f>
        <v>-0.1512846349335433</v>
      </c>
      <c r="CB50" s="22">
        <f t="shared" si="9"/>
        <v>-5.2664075468134453E-2</v>
      </c>
      <c r="CC50" s="22">
        <f t="shared" si="9"/>
        <v>-7.2111931848239205E-2</v>
      </c>
      <c r="CD50" s="22">
        <f>IF(BM50&lt;&gt;0,(BM50-G50)/G50,"")</f>
        <v>-5.8244038851414867E-2</v>
      </c>
      <c r="CE50" s="22">
        <f>IF(BT50&lt;&gt;0,(BT50-H50)/H50,"")</f>
        <v>-5.2135034157639544E-2</v>
      </c>
    </row>
    <row r="51" spans="1:83" x14ac:dyDescent="0.25">
      <c r="A51" s="4" t="s">
        <v>127</v>
      </c>
      <c r="B51" s="1">
        <f>SUM(B16:B47)</f>
        <v>1942745.7377176001</v>
      </c>
      <c r="C51" s="1">
        <f t="shared" ref="C51:H51" si="14">SUM(C16:C47)</f>
        <v>557023.23021402</v>
      </c>
      <c r="D51" s="1">
        <f t="shared" si="14"/>
        <v>281866.570099</v>
      </c>
      <c r="E51" s="1">
        <f>SUM(E16:E47)</f>
        <v>502179.75088219991</v>
      </c>
      <c r="F51" s="1">
        <f t="shared" si="14"/>
        <v>279844.07291748998</v>
      </c>
      <c r="G51" s="1">
        <f t="shared" si="14"/>
        <v>14190.998643476998</v>
      </c>
      <c r="H51" s="1">
        <f t="shared" si="14"/>
        <v>1844645.6630230006</v>
      </c>
      <c r="K51" s="1">
        <f>SUM(K16:K47)</f>
        <v>38.642660343836759</v>
      </c>
      <c r="L51" s="1">
        <f>SUM(L16:L47)</f>
        <v>29427.637681897784</v>
      </c>
      <c r="M51" s="1">
        <f t="shared" ref="M51:BU51" si="15">SUM(M16:M47)</f>
        <v>3751.0181576251516</v>
      </c>
      <c r="N51" s="1">
        <f t="shared" si="15"/>
        <v>3750.8955306636412</v>
      </c>
      <c r="O51" s="1">
        <f t="shared" si="15"/>
        <v>4082.739929907952</v>
      </c>
      <c r="P51" s="1">
        <f t="shared" si="15"/>
        <v>0.73830005910564556</v>
      </c>
      <c r="Q51" s="1">
        <f t="shared" si="15"/>
        <v>7506.13500593139</v>
      </c>
      <c r="R51" s="1">
        <f t="shared" si="15"/>
        <v>7354.2973887592279</v>
      </c>
      <c r="S51" s="1">
        <f t="shared" si="15"/>
        <v>132782.10689006309</v>
      </c>
      <c r="T51" s="1">
        <f t="shared" si="15"/>
        <v>2618.62141993356</v>
      </c>
      <c r="U51" s="1">
        <f t="shared" si="15"/>
        <v>2421.7117036107766</v>
      </c>
      <c r="V51" s="1">
        <f t="shared" si="15"/>
        <v>1282.9734448071601</v>
      </c>
      <c r="W51" s="1">
        <f t="shared" si="15"/>
        <v>32825.402038722328</v>
      </c>
      <c r="X51" s="1">
        <f t="shared" si="15"/>
        <v>0.92652948121205791</v>
      </c>
      <c r="Y51" s="1">
        <f t="shared" si="15"/>
        <v>2866.3737488417501</v>
      </c>
      <c r="Z51" s="1">
        <f t="shared" si="15"/>
        <v>2866.3737488417501</v>
      </c>
      <c r="AA51" s="1">
        <f t="shared" si="15"/>
        <v>517.31532296319347</v>
      </c>
      <c r="AB51" s="1">
        <f t="shared" si="15"/>
        <v>1117.3116744481665</v>
      </c>
      <c r="AC51" s="1">
        <f t="shared" si="15"/>
        <v>65.207394562850098</v>
      </c>
      <c r="AD51" s="1">
        <f t="shared" si="15"/>
        <v>59031.720656680045</v>
      </c>
      <c r="AE51" s="1">
        <f t="shared" si="15"/>
        <v>2264.2711267569775</v>
      </c>
      <c r="AF51" s="1">
        <f t="shared" si="15"/>
        <v>7502.1903891742168</v>
      </c>
      <c r="AG51" s="1">
        <f t="shared" si="15"/>
        <v>502.3014831681898</v>
      </c>
      <c r="AH51" s="1">
        <f t="shared" si="15"/>
        <v>110718.89370279388</v>
      </c>
      <c r="AI51" s="1">
        <f t="shared" si="15"/>
        <v>0</v>
      </c>
      <c r="AJ51" s="1">
        <f t="shared" si="15"/>
        <v>519452.05995427252</v>
      </c>
      <c r="AK51" s="1">
        <f t="shared" si="15"/>
        <v>67993.751976660511</v>
      </c>
      <c r="AL51" s="1">
        <f t="shared" si="15"/>
        <v>7037.547740202107</v>
      </c>
      <c r="AM51" s="1">
        <f t="shared" si="15"/>
        <v>75548.615039825818</v>
      </c>
      <c r="AN51" s="1">
        <f t="shared" si="15"/>
        <v>4.212343404320757</v>
      </c>
      <c r="AO51" s="1">
        <f t="shared" si="15"/>
        <v>4605.4113799927036</v>
      </c>
      <c r="AP51" s="1">
        <f t="shared" si="15"/>
        <v>1509.0002999307706</v>
      </c>
      <c r="AQ51" s="1">
        <f t="shared" si="15"/>
        <v>124934.7880268396</v>
      </c>
      <c r="AR51" s="1">
        <f t="shared" si="15"/>
        <v>598.84090047763073</v>
      </c>
      <c r="AS51" s="1">
        <f t="shared" si="15"/>
        <v>74.97814186772915</v>
      </c>
      <c r="AT51" s="1">
        <f t="shared" si="15"/>
        <v>3231.8651528895398</v>
      </c>
      <c r="AU51" s="1">
        <f t="shared" si="15"/>
        <v>1008.9018549722477</v>
      </c>
      <c r="AV51" s="1">
        <f t="shared" si="15"/>
        <v>96.601003598196471</v>
      </c>
      <c r="AW51" s="1">
        <f t="shared" si="15"/>
        <v>444.01100817679855</v>
      </c>
      <c r="AX51" s="1">
        <f t="shared" si="15"/>
        <v>109361.58346348071</v>
      </c>
      <c r="AY51" s="1">
        <f t="shared" si="15"/>
        <v>37259.579438960776</v>
      </c>
      <c r="AZ51" s="1">
        <f t="shared" si="15"/>
        <v>72102.004024519803</v>
      </c>
      <c r="BA51" s="1">
        <f t="shared" si="15"/>
        <v>26.727370309730617</v>
      </c>
      <c r="BB51" s="1">
        <f t="shared" si="15"/>
        <v>22.96054867607376</v>
      </c>
      <c r="BC51" s="1">
        <f t="shared" si="15"/>
        <v>14282.421556792127</v>
      </c>
      <c r="BD51" s="1">
        <f t="shared" si="15"/>
        <v>39.97795683695383</v>
      </c>
      <c r="BE51" s="1">
        <f t="shared" si="15"/>
        <v>3917.6819249346004</v>
      </c>
      <c r="BF51" s="1">
        <f t="shared" si="15"/>
        <v>53.73668197984307</v>
      </c>
      <c r="BG51" s="1">
        <f t="shared" si="15"/>
        <v>76.649766019922978</v>
      </c>
      <c r="BH51" s="1">
        <f t="shared" si="15"/>
        <v>7129.6881766174365</v>
      </c>
      <c r="BI51" s="1">
        <f t="shared" si="15"/>
        <v>89763.681413475046</v>
      </c>
      <c r="BJ51" s="1">
        <f t="shared" si="15"/>
        <v>4189.1489673298083</v>
      </c>
      <c r="BK51" s="1">
        <f t="shared" si="15"/>
        <v>465.83474323359542</v>
      </c>
      <c r="BL51" s="1">
        <f t="shared" si="15"/>
        <v>90.553384317740878</v>
      </c>
      <c r="BM51" s="1">
        <f t="shared" si="15"/>
        <v>2095.336528777837</v>
      </c>
      <c r="BN51" s="1">
        <f t="shared" si="15"/>
        <v>83320.90303291248</v>
      </c>
      <c r="BO51" s="1">
        <f t="shared" si="15"/>
        <v>0</v>
      </c>
      <c r="BP51" s="1">
        <f t="shared" si="15"/>
        <v>14911.30686600097</v>
      </c>
      <c r="BQ51" s="1">
        <f t="shared" si="15"/>
        <v>27194.059839591635</v>
      </c>
      <c r="BR51" s="1">
        <f t="shared" si="15"/>
        <v>0</v>
      </c>
      <c r="BS51" s="1">
        <f t="shared" si="15"/>
        <v>42179.31993632322</v>
      </c>
      <c r="BT51" s="1">
        <f t="shared" si="15"/>
        <v>435707.15810550976</v>
      </c>
      <c r="BU51" s="1">
        <f t="shared" si="15"/>
        <v>19695.579262117564</v>
      </c>
      <c r="BV51" s="1"/>
      <c r="BY51" s="22">
        <f>+(R51-B51)/B51</f>
        <v>-0.9962144828085433</v>
      </c>
      <c r="BZ51" s="22">
        <f>IF(AH51&lt;&gt;0,(AH51-C51)/C51,"")</f>
        <v>-0.80123110186938995</v>
      </c>
      <c r="CA51" s="22">
        <f>IF(AM51&lt;&gt;0,(AM51-D51)/D51,"")</f>
        <v>-0.73197029000888303</v>
      </c>
      <c r="CB51" s="22">
        <f t="shared" si="9"/>
        <v>-0.78222621825877947</v>
      </c>
      <c r="CC51" s="22">
        <f t="shared" si="9"/>
        <v>-0.8668559278368333</v>
      </c>
      <c r="CD51" s="22">
        <f>IF(BM51&lt;&gt;0,(BM51-G51)/G51,"")</f>
        <v>-0.85234749284251565</v>
      </c>
      <c r="CE51" s="22">
        <f>IF(BT51&lt;&gt;0,(BT51-H51)/H51,"")</f>
        <v>-0.76379899574237253</v>
      </c>
    </row>
    <row r="52" spans="1:83" x14ac:dyDescent="0.25">
      <c r="A52" s="6"/>
      <c r="K52" s="87"/>
    </row>
    <row r="53" spans="1:83" x14ac:dyDescent="0.25">
      <c r="A53" s="6"/>
    </row>
    <row r="54" spans="1:83" x14ac:dyDescent="0.25">
      <c r="A54" s="6"/>
    </row>
    <row r="55" spans="1:83" x14ac:dyDescent="0.25">
      <c r="A55" s="1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L5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8.85546875" customWidth="1"/>
    <col min="2" max="2" width="10.85546875" style="87" customWidth="1"/>
    <col min="3" max="8" width="9.140625" style="87"/>
    <col min="10" max="10" width="14.85546875" bestFit="1" customWidth="1"/>
    <col min="11" max="11" width="6" style="86" bestFit="1" customWidth="1"/>
    <col min="12" max="12" width="5.42578125" style="25" bestFit="1" customWidth="1"/>
    <col min="13" max="13" width="5.7109375" style="25" bestFit="1" customWidth="1"/>
    <col min="14" max="14" width="14.5703125" style="25" bestFit="1" customWidth="1"/>
    <col min="15" max="15" width="5.7109375" style="25" bestFit="1" customWidth="1"/>
    <col min="16" max="16" width="5.7109375" style="87" customWidth="1"/>
    <col min="17" max="18" width="6.7109375" style="25" bestFit="1" customWidth="1"/>
    <col min="19" max="19" width="9.28515625" style="25" bestFit="1" customWidth="1"/>
    <col min="20" max="20" width="6.7109375" style="25" bestFit="1" customWidth="1"/>
    <col min="21" max="21" width="5.7109375" style="25" customWidth="1"/>
    <col min="22" max="22" width="5.7109375" style="25" bestFit="1" customWidth="1"/>
    <col min="23" max="23" width="5.85546875" style="25" bestFit="1" customWidth="1"/>
    <col min="24" max="24" width="5.85546875" style="87" customWidth="1"/>
    <col min="25" max="25" width="6.42578125" style="25" bestFit="1" customWidth="1"/>
    <col min="26" max="26" width="15.42578125" style="25" bestFit="1" customWidth="1"/>
    <col min="27" max="27" width="6.5703125" style="25" bestFit="1" customWidth="1"/>
    <col min="28" max="28" width="6.7109375" style="25" bestFit="1" customWidth="1"/>
    <col min="29" max="29" width="5.140625" style="25" bestFit="1" customWidth="1"/>
    <col min="30" max="30" width="5.140625" style="87" customWidth="1"/>
    <col min="31" max="31" width="4.140625" style="25" bestFit="1" customWidth="1"/>
    <col min="32" max="32" width="6.5703125" style="25" bestFit="1" customWidth="1"/>
    <col min="33" max="33" width="6.140625" style="25" bestFit="1" customWidth="1"/>
    <col min="34" max="34" width="6.7109375" style="25" bestFit="1" customWidth="1"/>
    <col min="35" max="35" width="10" style="25" bestFit="1" customWidth="1"/>
    <col min="36" max="36" width="10" style="87" customWidth="1"/>
    <col min="37" max="37" width="7.7109375" style="25" bestFit="1" customWidth="1"/>
    <col min="38" max="38" width="6.7109375" style="25" bestFit="1" customWidth="1"/>
    <col min="39" max="39" width="7.7109375" style="25" bestFit="1" customWidth="1"/>
    <col min="40" max="40" width="6" style="25" bestFit="1" customWidth="1"/>
    <col min="41" max="41" width="6.7109375" style="25" bestFit="1" customWidth="1"/>
    <col min="42" max="42" width="4.28515625" style="25" bestFit="1" customWidth="1"/>
    <col min="43" max="43" width="7.7109375" style="25" bestFit="1" customWidth="1"/>
    <col min="44" max="44" width="4.5703125" style="25" bestFit="1" customWidth="1"/>
    <col min="45" max="45" width="4.140625" style="25" bestFit="1" customWidth="1"/>
    <col min="46" max="46" width="6.7109375" style="25" bestFit="1" customWidth="1"/>
    <col min="47" max="47" width="4.140625" style="25" bestFit="1" customWidth="1"/>
    <col min="48" max="48" width="5.85546875" style="25" bestFit="1" customWidth="1"/>
    <col min="49" max="49" width="3.28515625" style="25" bestFit="1" customWidth="1"/>
    <col min="50" max="50" width="6.7109375" style="25" bestFit="1" customWidth="1"/>
    <col min="51" max="51" width="6.85546875" style="25" bestFit="1" customWidth="1"/>
    <col min="52" max="52" width="5.7109375" style="25" bestFit="1" customWidth="1"/>
    <col min="53" max="53" width="5.140625" style="25" bestFit="1" customWidth="1"/>
    <col min="54" max="54" width="5.28515625" style="25" bestFit="1" customWidth="1"/>
    <col min="55" max="55" width="8.7109375" style="25" bestFit="1" customWidth="1"/>
    <col min="56" max="56" width="4.85546875" style="25" bestFit="1" customWidth="1"/>
    <col min="57" max="57" width="7.85546875" style="25" bestFit="1" customWidth="1"/>
    <col min="58" max="58" width="5.85546875" style="25" bestFit="1" customWidth="1"/>
    <col min="59" max="59" width="6" style="25" bestFit="1" customWidth="1"/>
    <col min="60" max="61" width="5.7109375" style="25" bestFit="1" customWidth="1"/>
    <col min="62" max="62" width="4.140625" style="25" bestFit="1" customWidth="1"/>
    <col min="63" max="63" width="5.5703125" style="25" bestFit="1" customWidth="1"/>
    <col min="64" max="64" width="3.85546875" style="25" bestFit="1" customWidth="1"/>
    <col min="65" max="65" width="5.7109375" style="25" bestFit="1" customWidth="1"/>
    <col min="66" max="66" width="8" style="25" bestFit="1" customWidth="1"/>
    <col min="67" max="68" width="5.28515625" style="25" bestFit="1" customWidth="1"/>
    <col min="69" max="69" width="6.7109375" style="25" bestFit="1" customWidth="1"/>
    <col min="70" max="70" width="6.7109375" style="87" customWidth="1"/>
    <col min="71" max="71" width="5.7109375" style="25" bestFit="1" customWidth="1"/>
    <col min="72" max="72" width="9.140625" style="25" bestFit="1" customWidth="1"/>
    <col min="73" max="73" width="6.7109375" style="25" bestFit="1" customWidth="1"/>
    <col min="74" max="74" width="6.7109375" style="25" customWidth="1"/>
    <col min="75" max="75" width="9" style="25" bestFit="1" customWidth="1"/>
    <col min="76" max="76" width="7.140625" style="25" customWidth="1"/>
    <col min="77" max="84" width="9.140625" style="27"/>
  </cols>
  <sheetData>
    <row r="1" spans="1:90" x14ac:dyDescent="0.25">
      <c r="B1" s="87" t="s">
        <v>491</v>
      </c>
      <c r="J1" s="27" t="s">
        <v>489</v>
      </c>
      <c r="BZ1" s="27" t="s">
        <v>310</v>
      </c>
    </row>
    <row r="2" spans="1:90" x14ac:dyDescent="0.25">
      <c r="A2" s="7" t="s">
        <v>52</v>
      </c>
      <c r="B2" s="87" t="s">
        <v>59</v>
      </c>
      <c r="C2" s="87" t="s">
        <v>57</v>
      </c>
      <c r="D2" s="87" t="s">
        <v>60</v>
      </c>
      <c r="E2" s="87" t="s">
        <v>54</v>
      </c>
      <c r="F2" s="87" t="s">
        <v>53</v>
      </c>
      <c r="G2" s="87" t="s">
        <v>61</v>
      </c>
      <c r="H2" s="87" t="s">
        <v>62</v>
      </c>
      <c r="J2" s="27" t="s">
        <v>226</v>
      </c>
      <c r="K2" s="87" t="s">
        <v>457</v>
      </c>
      <c r="L2" s="27" t="s">
        <v>359</v>
      </c>
      <c r="M2" s="27" t="s">
        <v>131</v>
      </c>
      <c r="N2" s="27" t="s">
        <v>132</v>
      </c>
      <c r="O2" s="27" t="s">
        <v>133</v>
      </c>
      <c r="P2" s="86" t="s">
        <v>335</v>
      </c>
      <c r="Q2" s="27" t="s">
        <v>360</v>
      </c>
      <c r="R2" s="27" t="s">
        <v>134</v>
      </c>
      <c r="S2" s="27" t="s">
        <v>59</v>
      </c>
      <c r="T2" s="27" t="s">
        <v>136</v>
      </c>
      <c r="U2" s="27" t="s">
        <v>137</v>
      </c>
      <c r="V2" s="27" t="s">
        <v>361</v>
      </c>
      <c r="W2" s="27" t="s">
        <v>138</v>
      </c>
      <c r="X2" s="86" t="s">
        <v>458</v>
      </c>
      <c r="Y2" s="27" t="s">
        <v>139</v>
      </c>
      <c r="Z2" s="27" t="s">
        <v>140</v>
      </c>
      <c r="AA2" s="27" t="s">
        <v>141</v>
      </c>
      <c r="AB2" s="27" t="s">
        <v>142</v>
      </c>
      <c r="AC2" s="27" t="s">
        <v>143</v>
      </c>
      <c r="AD2" s="86" t="s">
        <v>459</v>
      </c>
      <c r="AE2" s="27" t="s">
        <v>362</v>
      </c>
      <c r="AF2" s="27" t="s">
        <v>144</v>
      </c>
      <c r="AG2" s="27" t="s">
        <v>367</v>
      </c>
      <c r="AH2" s="27" t="s">
        <v>57</v>
      </c>
      <c r="AI2" s="27" t="s">
        <v>128</v>
      </c>
      <c r="AJ2" s="86" t="s">
        <v>460</v>
      </c>
      <c r="AK2" s="27" t="s">
        <v>145</v>
      </c>
      <c r="AL2" s="27" t="s">
        <v>146</v>
      </c>
      <c r="AM2" s="27" t="s">
        <v>60</v>
      </c>
      <c r="AN2" s="27" t="s">
        <v>147</v>
      </c>
      <c r="AO2" s="27" t="s">
        <v>148</v>
      </c>
      <c r="AP2" s="27" t="s">
        <v>149</v>
      </c>
      <c r="AQ2" s="27" t="s">
        <v>150</v>
      </c>
      <c r="AR2" s="27" t="s">
        <v>151</v>
      </c>
      <c r="AS2" s="27" t="s">
        <v>152</v>
      </c>
      <c r="AT2" s="27" t="s">
        <v>153</v>
      </c>
      <c r="AU2" s="27" t="s">
        <v>154</v>
      </c>
      <c r="AV2" s="27" t="s">
        <v>155</v>
      </c>
      <c r="AW2" s="27" t="s">
        <v>156</v>
      </c>
      <c r="AX2" s="27" t="s">
        <v>54</v>
      </c>
      <c r="AY2" s="27" t="s">
        <v>53</v>
      </c>
      <c r="AZ2" s="27" t="s">
        <v>157</v>
      </c>
      <c r="BA2" s="27" t="s">
        <v>158</v>
      </c>
      <c r="BB2" s="27" t="s">
        <v>159</v>
      </c>
      <c r="BC2" s="27" t="s">
        <v>160</v>
      </c>
      <c r="BD2" s="27" t="s">
        <v>161</v>
      </c>
      <c r="BE2" s="27" t="s">
        <v>162</v>
      </c>
      <c r="BF2" s="27" t="s">
        <v>163</v>
      </c>
      <c r="BG2" s="27" t="s">
        <v>164</v>
      </c>
      <c r="BH2" s="27" t="s">
        <v>165</v>
      </c>
      <c r="BI2" s="27" t="s">
        <v>363</v>
      </c>
      <c r="BJ2" s="27" t="s">
        <v>166</v>
      </c>
      <c r="BK2" s="27" t="s">
        <v>167</v>
      </c>
      <c r="BL2" s="27" t="s">
        <v>168</v>
      </c>
      <c r="BM2" s="27" t="s">
        <v>61</v>
      </c>
      <c r="BN2" s="27" t="s">
        <v>368</v>
      </c>
      <c r="BO2" s="27" t="s">
        <v>169</v>
      </c>
      <c r="BP2" s="27" t="s">
        <v>170</v>
      </c>
      <c r="BQ2" s="27" t="s">
        <v>171</v>
      </c>
      <c r="BR2" s="86" t="s">
        <v>172</v>
      </c>
      <c r="BS2" s="27" t="s">
        <v>173</v>
      </c>
      <c r="BT2" s="27" t="s">
        <v>174</v>
      </c>
      <c r="BU2" s="27" t="s">
        <v>369</v>
      </c>
      <c r="BV2" s="27"/>
      <c r="BW2" s="27" t="s">
        <v>366</v>
      </c>
      <c r="BY2" s="25" t="s">
        <v>141</v>
      </c>
      <c r="BZ2" s="25" t="s">
        <v>59</v>
      </c>
      <c r="CA2" s="25" t="s">
        <v>57</v>
      </c>
      <c r="CB2" s="25" t="s">
        <v>60</v>
      </c>
      <c r="CC2" s="25" t="s">
        <v>54</v>
      </c>
      <c r="CD2" s="25" t="s">
        <v>53</v>
      </c>
      <c r="CE2" s="25" t="s">
        <v>61</v>
      </c>
      <c r="CF2" s="25" t="s">
        <v>62</v>
      </c>
      <c r="CG2" s="27" t="s">
        <v>63</v>
      </c>
      <c r="CH2" s="27" t="s">
        <v>64</v>
      </c>
      <c r="CI2" s="27" t="s">
        <v>65</v>
      </c>
      <c r="CJ2" s="61" t="s">
        <v>311</v>
      </c>
      <c r="CK2" s="61" t="s">
        <v>314</v>
      </c>
      <c r="CL2" s="61" t="s">
        <v>321</v>
      </c>
    </row>
    <row r="3" spans="1:90" x14ac:dyDescent="0.25">
      <c r="A3" s="17" t="s">
        <v>76</v>
      </c>
      <c r="B3" s="87">
        <v>18250.457523000001</v>
      </c>
      <c r="C3" s="87">
        <v>108.81037891</v>
      </c>
      <c r="D3" s="87">
        <v>3379.0767473999999</v>
      </c>
      <c r="E3" s="87">
        <v>502.89386144000002</v>
      </c>
      <c r="F3" s="87">
        <v>170.45687996000001</v>
      </c>
      <c r="G3" s="87">
        <v>17.114106545999999</v>
      </c>
      <c r="H3" s="87">
        <v>1030.8437018</v>
      </c>
      <c r="J3" s="27" t="s">
        <v>121</v>
      </c>
      <c r="K3" s="86">
        <v>0</v>
      </c>
      <c r="L3" s="25">
        <v>0.121080097377712</v>
      </c>
      <c r="M3" s="25">
        <v>5.4701350987350796</v>
      </c>
      <c r="N3" s="25">
        <v>5.4701350987350796</v>
      </c>
      <c r="O3" s="25">
        <v>1.8691112503513601</v>
      </c>
      <c r="P3" s="87">
        <v>5.9534626672839701E-2</v>
      </c>
      <c r="Q3" s="25">
        <v>10.992465669752001</v>
      </c>
      <c r="R3" s="25">
        <v>22.511024010097099</v>
      </c>
      <c r="S3" s="25">
        <v>4698.7586046947399</v>
      </c>
      <c r="T3" s="25">
        <v>23.3798439732799</v>
      </c>
      <c r="U3" s="25">
        <v>4.9940287338414997</v>
      </c>
      <c r="V3" s="25">
        <v>9.7524998401428498</v>
      </c>
      <c r="W3" s="25">
        <v>0</v>
      </c>
      <c r="X3" s="87">
        <v>0</v>
      </c>
      <c r="Y3" s="25">
        <v>8.1980464229015997</v>
      </c>
      <c r="Z3" s="25">
        <v>8.1980464229015997</v>
      </c>
      <c r="AA3" s="25">
        <v>7.2992650010747502</v>
      </c>
      <c r="AB3" s="25">
        <v>7.4866673351080397</v>
      </c>
      <c r="AC3" s="25">
        <v>0.10562006815677</v>
      </c>
      <c r="AD3" s="87">
        <v>1.6392863971209799</v>
      </c>
      <c r="AE3" s="25">
        <v>0.84322351072824098</v>
      </c>
      <c r="AF3" s="25">
        <v>0</v>
      </c>
      <c r="AG3" s="25">
        <v>8.9828251515567503E-2</v>
      </c>
      <c r="AH3" s="25">
        <v>28.774883403054499</v>
      </c>
      <c r="AI3" s="25">
        <v>0</v>
      </c>
      <c r="AJ3" s="87">
        <v>264.42821486245901</v>
      </c>
      <c r="AK3" s="25">
        <v>821.14922314632497</v>
      </c>
      <c r="AL3" s="25">
        <v>83.939832118035298</v>
      </c>
      <c r="AM3" s="25">
        <v>912.38832026543503</v>
      </c>
      <c r="AN3" s="25">
        <v>0</v>
      </c>
      <c r="AO3" s="25">
        <v>12.289819003290299</v>
      </c>
      <c r="AP3" s="25">
        <v>2.2956032121342399E-2</v>
      </c>
      <c r="AQ3" s="25">
        <v>117.02857330313</v>
      </c>
      <c r="AR3" s="25">
        <v>0.108459531407595</v>
      </c>
      <c r="AS3" s="25">
        <v>3.9079073176915398E-2</v>
      </c>
      <c r="AT3" s="25">
        <v>23.7964345750867</v>
      </c>
      <c r="AU3" s="25">
        <v>0.78095537293936701</v>
      </c>
      <c r="AV3" s="25">
        <v>6.6611892833325095E-2</v>
      </c>
      <c r="AW3" s="25">
        <v>4.7480306662918701E-3</v>
      </c>
      <c r="AX3" s="25">
        <v>135.28067343948501</v>
      </c>
      <c r="AY3" s="25">
        <v>45.7396292202803</v>
      </c>
      <c r="AZ3" s="25">
        <v>89.541044219205403</v>
      </c>
      <c r="BA3" s="25">
        <v>0.70306299156180996</v>
      </c>
      <c r="BB3" s="25">
        <v>7.3114249023076899E-3</v>
      </c>
      <c r="BC3" s="25">
        <v>3.8548820802813002</v>
      </c>
      <c r="BD3" s="25">
        <v>1.2617414309099E-2</v>
      </c>
      <c r="BE3" s="25">
        <v>3.21199799379399</v>
      </c>
      <c r="BF3" s="25">
        <v>0.16157951244784599</v>
      </c>
      <c r="BG3" s="25">
        <v>6.00631425784156E-2</v>
      </c>
      <c r="BH3" s="25">
        <v>11.842025055528801</v>
      </c>
      <c r="BI3" s="25">
        <v>2.0180762600087001</v>
      </c>
      <c r="BJ3" s="25">
        <v>0.60405033152003096</v>
      </c>
      <c r="BK3" s="25">
        <v>0.43868503116784302</v>
      </c>
      <c r="BL3" s="25">
        <v>2.4109733957241301E-2</v>
      </c>
      <c r="BM3" s="25">
        <v>4.5940061178260203</v>
      </c>
      <c r="BN3" s="25">
        <v>76.618671730022001</v>
      </c>
      <c r="BO3" s="25">
        <v>0</v>
      </c>
      <c r="BP3" s="25">
        <v>2.1328812520048201E-2</v>
      </c>
      <c r="BQ3" s="25">
        <v>26.8161205479587</v>
      </c>
      <c r="BR3" s="87">
        <v>0</v>
      </c>
      <c r="BS3" s="25">
        <v>2.5736486416772699</v>
      </c>
      <c r="BT3" s="25">
        <v>259.32851601382202</v>
      </c>
      <c r="BU3" s="25">
        <v>30.227286722829401</v>
      </c>
      <c r="BY3" s="29">
        <f t="shared" ref="BY3:BY15" si="0">IF(AM3&lt;&gt;0,AA3/AM3,"")</f>
        <v>8.0001736529805908E-3</v>
      </c>
      <c r="BZ3" s="22">
        <f t="shared" ref="BZ3:BZ15" si="1">IF(B3&lt;&gt;0,(S3-B3)/B3,"")</f>
        <v>-0.742540229538182</v>
      </c>
      <c r="CA3" s="22">
        <f t="shared" ref="CA3:CA15" si="2">IF(C3&lt;&gt;0,(AH3-C3)/C3,"")</f>
        <v>-0.735550195750582</v>
      </c>
      <c r="CB3" s="22">
        <f t="shared" ref="CB3:CB15" si="3">IF(D3&lt;&gt;0,(AM3-D3)/D3,"")</f>
        <v>-0.72998887315375005</v>
      </c>
      <c r="CC3" s="22">
        <f t="shared" ref="CC3:CC15" si="4">IF(E3&lt;&gt;0,(AX3-E3)/E3,"")</f>
        <v>-0.73099557617959665</v>
      </c>
      <c r="CD3" s="22">
        <f t="shared" ref="CD3:CD15" si="5">IF(F3&lt;&gt;0,(AY3-F3)/F3,"")</f>
        <v>-0.73166451696749513</v>
      </c>
      <c r="CE3" s="22">
        <f t="shared" ref="CE3:CE15" si="6">IF(G3&lt;&gt;0,(BM3-G3)/G3,"")</f>
        <v>-0.73156611445195452</v>
      </c>
      <c r="CF3" s="22">
        <f t="shared" ref="CF3:CF15" si="7">IF(H3&lt;&gt;0,(BT3-H3)/H3,"")</f>
        <v>-0.74843080909259319</v>
      </c>
      <c r="CG3" s="22"/>
      <c r="CH3" s="22"/>
      <c r="CI3" s="22"/>
      <c r="CJ3" s="22"/>
      <c r="CK3" s="22"/>
      <c r="CL3" s="22"/>
    </row>
    <row r="4" spans="1:90" x14ac:dyDescent="0.25">
      <c r="A4" s="17" t="s">
        <v>77</v>
      </c>
      <c r="B4" s="87">
        <v>5724.1920834000002</v>
      </c>
      <c r="C4" s="87">
        <v>31.243325934000001</v>
      </c>
      <c r="D4" s="87">
        <v>671.96966493000002</v>
      </c>
      <c r="E4" s="87">
        <v>137.34913574999999</v>
      </c>
      <c r="F4" s="87">
        <v>38.393328275000002</v>
      </c>
      <c r="G4" s="87">
        <v>4.4232581342000001</v>
      </c>
      <c r="H4" s="87">
        <v>325.17392113</v>
      </c>
      <c r="J4" s="27" t="s">
        <v>77</v>
      </c>
      <c r="K4" s="86">
        <v>0</v>
      </c>
      <c r="L4" s="25">
        <v>0.17599382917001499</v>
      </c>
      <c r="M4" s="25">
        <v>5.5768342801898196</v>
      </c>
      <c r="N4" s="25">
        <v>5.5768342801898196</v>
      </c>
      <c r="O4" s="25">
        <v>1.8463152479373</v>
      </c>
      <c r="P4" s="87">
        <v>4.9239283700237398E-2</v>
      </c>
      <c r="Q4" s="25">
        <v>14.4344580877351</v>
      </c>
      <c r="R4" s="25">
        <v>32.720122147301801</v>
      </c>
      <c r="S4" s="25">
        <v>5723.7338699383399</v>
      </c>
      <c r="T4" s="25">
        <v>25.2675248188627</v>
      </c>
      <c r="U4" s="25">
        <v>6.4521882109823201</v>
      </c>
      <c r="V4" s="25">
        <v>11.324272925180599</v>
      </c>
      <c r="W4" s="25">
        <v>0</v>
      </c>
      <c r="X4" s="87">
        <v>0</v>
      </c>
      <c r="Y4" s="25">
        <v>8.1266613401676597</v>
      </c>
      <c r="Z4" s="25">
        <v>8.1266613401676597</v>
      </c>
      <c r="AA4" s="25">
        <v>5.3736154588093799</v>
      </c>
      <c r="AB4" s="25">
        <v>9.5302474874474292</v>
      </c>
      <c r="AC4" s="25">
        <v>8.81839602718298E-2</v>
      </c>
      <c r="AD4" s="87">
        <v>2.2304060901393798</v>
      </c>
      <c r="AE4" s="25">
        <v>0.71531028103418703</v>
      </c>
      <c r="AF4" s="25">
        <v>0</v>
      </c>
      <c r="AG4" s="25">
        <v>0.117931934976272</v>
      </c>
      <c r="AH4" s="25">
        <v>31.248574215843501</v>
      </c>
      <c r="AI4" s="25">
        <v>0</v>
      </c>
      <c r="AJ4" s="87">
        <v>331.87447301267099</v>
      </c>
      <c r="AK4" s="25">
        <v>604.53162122389494</v>
      </c>
      <c r="AL4" s="25">
        <v>61.796778826810304</v>
      </c>
      <c r="AM4" s="25">
        <v>671.70201550951504</v>
      </c>
      <c r="AN4" s="25">
        <v>0</v>
      </c>
      <c r="AO4" s="25">
        <v>14.399743341765999</v>
      </c>
      <c r="AP4" s="25">
        <v>2.5290930736288599E-2</v>
      </c>
      <c r="AQ4" s="25">
        <v>150.24416871641401</v>
      </c>
      <c r="AR4" s="25">
        <v>0.104106692681205</v>
      </c>
      <c r="AS4" s="25">
        <v>3.7509324999862197E-2</v>
      </c>
      <c r="AT4" s="25">
        <v>17.395209246184599</v>
      </c>
      <c r="AU4" s="25">
        <v>0.72658498542193595</v>
      </c>
      <c r="AV4" s="25">
        <v>6.1779592916549601E-2</v>
      </c>
      <c r="AW4" s="25">
        <v>4.6633126650021698E-3</v>
      </c>
      <c r="AX4" s="25">
        <v>137.30903198719099</v>
      </c>
      <c r="AY4" s="25">
        <v>38.379664658586698</v>
      </c>
      <c r="AZ4" s="25">
        <v>98.929367328604499</v>
      </c>
      <c r="BA4" s="25">
        <v>0.64642900841614404</v>
      </c>
      <c r="BB4" s="25">
        <v>6.8311976057805202E-3</v>
      </c>
      <c r="BC4" s="25">
        <v>3.7463054393536002</v>
      </c>
      <c r="BD4" s="25">
        <v>1.46516553955367E-2</v>
      </c>
      <c r="BE4" s="25">
        <v>3.0628867320337099</v>
      </c>
      <c r="BF4" s="25">
        <v>0.19489757877389899</v>
      </c>
      <c r="BG4" s="25">
        <v>5.18906496469849E-2</v>
      </c>
      <c r="BH4" s="25">
        <v>11.3028934561307</v>
      </c>
      <c r="BI4" s="25">
        <v>1.9296267374438401</v>
      </c>
      <c r="BJ4" s="25">
        <v>0.56729641693810995</v>
      </c>
      <c r="BK4" s="25">
        <v>0.40815673760037802</v>
      </c>
      <c r="BL4" s="25">
        <v>2.2281701086327401E-2</v>
      </c>
      <c r="BM4" s="25">
        <v>4.4235757866366798</v>
      </c>
      <c r="BN4" s="25">
        <v>101.01086109261</v>
      </c>
      <c r="BO4" s="25">
        <v>0</v>
      </c>
      <c r="BP4" s="25">
        <v>1.7640402194921599E-2</v>
      </c>
      <c r="BQ4" s="25">
        <v>36.930973382805</v>
      </c>
      <c r="BR4" s="87">
        <v>0</v>
      </c>
      <c r="BS4" s="25">
        <v>3.1676266571867902</v>
      </c>
      <c r="BT4" s="25">
        <v>325.24515947684301</v>
      </c>
      <c r="BU4" s="25">
        <v>41.273799530801298</v>
      </c>
      <c r="BY4" s="29">
        <f t="shared" si="0"/>
        <v>7.9999990095805506E-3</v>
      </c>
      <c r="BZ4" s="22">
        <f t="shared" si="1"/>
        <v>-8.0048582399796389E-5</v>
      </c>
      <c r="CA4" s="22">
        <f t="shared" si="2"/>
        <v>1.6798089469047912E-4</v>
      </c>
      <c r="CB4" s="22">
        <f t="shared" si="3"/>
        <v>-3.9830580821363025E-4</v>
      </c>
      <c r="CC4" s="22">
        <f t="shared" si="4"/>
        <v>-2.9198409287403644E-4</v>
      </c>
      <c r="CD4" s="22">
        <f t="shared" si="5"/>
        <v>-3.5588517659722779E-4</v>
      </c>
      <c r="CE4" s="22">
        <f t="shared" si="6"/>
        <v>7.1814130453669596E-5</v>
      </c>
      <c r="CF4" s="22">
        <f t="shared" si="7"/>
        <v>2.1907767571107726E-4</v>
      </c>
      <c r="CG4" s="22"/>
      <c r="CH4" s="22"/>
      <c r="CI4" s="22"/>
      <c r="CJ4" s="22"/>
      <c r="CK4" s="22"/>
      <c r="CL4" s="22"/>
    </row>
    <row r="5" spans="1:90" x14ac:dyDescent="0.25">
      <c r="A5" s="17" t="s">
        <v>78</v>
      </c>
      <c r="B5" s="87">
        <v>27100.328058999999</v>
      </c>
      <c r="C5" s="87">
        <v>154.8162226</v>
      </c>
      <c r="D5" s="87">
        <v>3580.5597741000001</v>
      </c>
      <c r="E5" s="87">
        <v>590.54689213999995</v>
      </c>
      <c r="F5" s="87">
        <v>190.04058891</v>
      </c>
      <c r="G5" s="87">
        <v>28.25390659</v>
      </c>
      <c r="H5" s="87">
        <v>1405.6502402000001</v>
      </c>
      <c r="J5" s="27" t="s">
        <v>71</v>
      </c>
      <c r="K5" s="86">
        <v>0</v>
      </c>
      <c r="L5" s="25">
        <v>0.71342313107139099</v>
      </c>
      <c r="M5" s="25">
        <v>22.740727763534402</v>
      </c>
      <c r="N5" s="25">
        <v>22.740727763534402</v>
      </c>
      <c r="O5" s="25">
        <v>7.5335622017559896</v>
      </c>
      <c r="P5" s="87">
        <v>0.201717114133941</v>
      </c>
      <c r="Q5" s="25">
        <v>59.841550850245497</v>
      </c>
      <c r="R5" s="25">
        <v>132.63710248736399</v>
      </c>
      <c r="S5" s="25">
        <v>27096.2266152989</v>
      </c>
      <c r="T5" s="25">
        <v>102.916875004216</v>
      </c>
      <c r="U5" s="25">
        <v>26.399493836868899</v>
      </c>
      <c r="V5" s="25">
        <v>46.064640251988301</v>
      </c>
      <c r="W5" s="25">
        <v>0</v>
      </c>
      <c r="X5" s="87">
        <v>0</v>
      </c>
      <c r="Y5" s="25">
        <v>33.156894428589403</v>
      </c>
      <c r="Z5" s="25">
        <v>33.156894428589403</v>
      </c>
      <c r="AA5" s="25">
        <v>28.627402547440699</v>
      </c>
      <c r="AB5" s="25">
        <v>41.125518602049098</v>
      </c>
      <c r="AC5" s="25">
        <v>0.36193345504852897</v>
      </c>
      <c r="AD5" s="87">
        <v>9.3749727095807405</v>
      </c>
      <c r="AE5" s="25">
        <v>2.9283313304342502</v>
      </c>
      <c r="AF5" s="25">
        <v>0</v>
      </c>
      <c r="AG5" s="25">
        <v>0.60644871975429404</v>
      </c>
      <c r="AH5" s="25">
        <v>154.826164123084</v>
      </c>
      <c r="AI5" s="25">
        <v>0</v>
      </c>
      <c r="AJ5" s="87">
        <v>1432.85912178883</v>
      </c>
      <c r="AK5" s="25">
        <v>3220.5259663684901</v>
      </c>
      <c r="AL5" s="25">
        <v>329.206699625765</v>
      </c>
      <c r="AM5" s="25">
        <v>3578.36006854169</v>
      </c>
      <c r="AN5" s="25">
        <v>0</v>
      </c>
      <c r="AO5" s="25">
        <v>59.514722735715502</v>
      </c>
      <c r="AP5" s="25">
        <v>0.12017756025507401</v>
      </c>
      <c r="AQ5" s="25">
        <v>661.63322205724296</v>
      </c>
      <c r="AR5" s="25">
        <v>0.53039425255047101</v>
      </c>
      <c r="AS5" s="25">
        <v>0.193593930675661</v>
      </c>
      <c r="AT5" s="25">
        <v>86.773410825796205</v>
      </c>
      <c r="AU5" s="25">
        <v>3.941916588127</v>
      </c>
      <c r="AV5" s="25">
        <v>0.33914885056520999</v>
      </c>
      <c r="AW5" s="25">
        <v>2.2959464717780799E-2</v>
      </c>
      <c r="AX5" s="25">
        <v>590.203968124472</v>
      </c>
      <c r="AY5" s="25">
        <v>189.899701299073</v>
      </c>
      <c r="AZ5" s="25">
        <v>400.304266825399</v>
      </c>
      <c r="BA5" s="25">
        <v>3.5486213947540901</v>
      </c>
      <c r="BB5" s="25">
        <v>3.7045234433990798E-2</v>
      </c>
      <c r="BC5" s="25">
        <v>19.522069147968601</v>
      </c>
      <c r="BD5" s="25">
        <v>6.6804268148172502E-2</v>
      </c>
      <c r="BE5" s="25">
        <v>14.7159275120289</v>
      </c>
      <c r="BF5" s="25">
        <v>0.85955178932632204</v>
      </c>
      <c r="BG5" s="25">
        <v>0.25702323120421899</v>
      </c>
      <c r="BH5" s="25">
        <v>53.672589163180596</v>
      </c>
      <c r="BI5" s="25">
        <v>8.3960692330671307</v>
      </c>
      <c r="BJ5" s="25">
        <v>3.0604949376367498</v>
      </c>
      <c r="BK5" s="25">
        <v>2.11620011353802</v>
      </c>
      <c r="BL5" s="25">
        <v>0.121773034166129</v>
      </c>
      <c r="BM5" s="25">
        <v>28.251665007688601</v>
      </c>
      <c r="BN5" s="25">
        <v>432.90509432192903</v>
      </c>
      <c r="BO5" s="25">
        <v>0</v>
      </c>
      <c r="BP5" s="25">
        <v>7.2266889606640294E-2</v>
      </c>
      <c r="BQ5" s="25">
        <v>156.92961507255899</v>
      </c>
      <c r="BR5" s="87">
        <v>0</v>
      </c>
      <c r="BS5" s="25">
        <v>17.6583555019097</v>
      </c>
      <c r="BT5" s="25">
        <v>1405.94638734106</v>
      </c>
      <c r="BU5" s="25">
        <v>183.42931907990101</v>
      </c>
      <c r="BY5" s="29">
        <f t="shared" si="0"/>
        <v>8.000145876629847E-3</v>
      </c>
      <c r="BZ5" s="22">
        <f t="shared" si="1"/>
        <v>-1.5134295393659777E-4</v>
      </c>
      <c r="CA5" s="22">
        <f t="shared" si="2"/>
        <v>6.4214995799769675E-5</v>
      </c>
      <c r="CB5" s="22">
        <f t="shared" si="3"/>
        <v>-6.1434683320237406E-4</v>
      </c>
      <c r="CC5" s="22">
        <f t="shared" si="4"/>
        <v>-5.8068888363002234E-4</v>
      </c>
      <c r="CD5" s="22">
        <f t="shared" si="5"/>
        <v>-7.4135536905601466E-4</v>
      </c>
      <c r="CE5" s="22">
        <f t="shared" si="6"/>
        <v>-7.9337075184929859E-5</v>
      </c>
      <c r="CF5" s="22">
        <f t="shared" si="7"/>
        <v>2.1068337811956843E-4</v>
      </c>
      <c r="CG5" s="22"/>
      <c r="CH5" s="22"/>
      <c r="CI5" s="22"/>
      <c r="CJ5" s="22"/>
      <c r="CK5" s="22"/>
      <c r="CL5" s="22"/>
    </row>
    <row r="6" spans="1:90" x14ac:dyDescent="0.25">
      <c r="A6" s="17" t="s">
        <v>79</v>
      </c>
      <c r="B6" s="87">
        <v>28729.094517000001</v>
      </c>
      <c r="C6" s="87">
        <v>160.10504324999999</v>
      </c>
      <c r="D6" s="87">
        <v>3303.4418956</v>
      </c>
      <c r="E6" s="87">
        <v>586.78631982000002</v>
      </c>
      <c r="F6" s="87">
        <v>184.4960245</v>
      </c>
      <c r="G6" s="87">
        <v>24.023468923999999</v>
      </c>
      <c r="H6" s="87">
        <v>1605.1079110999999</v>
      </c>
      <c r="J6" s="27" t="s">
        <v>122</v>
      </c>
      <c r="K6" s="86">
        <v>0</v>
      </c>
      <c r="L6" s="25">
        <v>0.89793462458043305</v>
      </c>
      <c r="M6" s="25">
        <v>25.715625915646701</v>
      </c>
      <c r="N6" s="25">
        <v>25.715625915646701</v>
      </c>
      <c r="O6" s="25">
        <v>7.9676131037219502</v>
      </c>
      <c r="P6" s="87">
        <v>0.18927019346594101</v>
      </c>
      <c r="Q6" s="25">
        <v>70.128025542309402</v>
      </c>
      <c r="R6" s="25">
        <v>166.96268014704799</v>
      </c>
      <c r="S6" s="25">
        <v>28722.9272247667</v>
      </c>
      <c r="T6" s="25">
        <v>114.471791242249</v>
      </c>
      <c r="U6" s="25">
        <v>31.645093092478302</v>
      </c>
      <c r="V6" s="25">
        <v>53.0326779860778</v>
      </c>
      <c r="W6" s="25">
        <v>30.5411018556964</v>
      </c>
      <c r="X6" s="87">
        <v>0</v>
      </c>
      <c r="Y6" s="25">
        <v>35.216473118933799</v>
      </c>
      <c r="Z6" s="25">
        <v>35.216473118933799</v>
      </c>
      <c r="AA6" s="25">
        <v>26.410630863605501</v>
      </c>
      <c r="AB6" s="25">
        <v>44.090101617641302</v>
      </c>
      <c r="AC6" s="25">
        <v>0.33910887449671101</v>
      </c>
      <c r="AD6" s="87">
        <v>10.6244255120091</v>
      </c>
      <c r="AE6" s="25">
        <v>2.8010888630213202</v>
      </c>
      <c r="AF6" s="25">
        <v>0</v>
      </c>
      <c r="AG6" s="25">
        <v>0.53799460882372296</v>
      </c>
      <c r="AH6" s="25">
        <v>160.104266053781</v>
      </c>
      <c r="AI6" s="25">
        <v>0</v>
      </c>
      <c r="AJ6" s="87">
        <v>1637.69352282059</v>
      </c>
      <c r="AK6" s="25">
        <v>2971.1704618131798</v>
      </c>
      <c r="AL6" s="25">
        <v>303.721522732408</v>
      </c>
      <c r="AM6" s="25">
        <v>3301.3026154091999</v>
      </c>
      <c r="AN6" s="25">
        <v>0</v>
      </c>
      <c r="AO6" s="25">
        <v>67.726301989120103</v>
      </c>
      <c r="AP6" s="25">
        <v>0.12886349531793401</v>
      </c>
      <c r="AQ6" s="25">
        <v>739.27837684816302</v>
      </c>
      <c r="AR6" s="25">
        <v>0.52964593770840496</v>
      </c>
      <c r="AS6" s="25">
        <v>0.18923709056035901</v>
      </c>
      <c r="AT6" s="25">
        <v>79.750110837370499</v>
      </c>
      <c r="AU6" s="25">
        <v>3.7867918891957002</v>
      </c>
      <c r="AV6" s="25">
        <v>0.32094841735698898</v>
      </c>
      <c r="AW6" s="25">
        <v>2.3343185789006599E-2</v>
      </c>
      <c r="AX6" s="25">
        <v>586.379638511439</v>
      </c>
      <c r="AY6" s="25">
        <v>184.348106464502</v>
      </c>
      <c r="AZ6" s="25">
        <v>402.03153204693598</v>
      </c>
      <c r="BA6" s="25">
        <v>3.3798153629083401</v>
      </c>
      <c r="BB6" s="25">
        <v>3.5613487877334801E-2</v>
      </c>
      <c r="BC6" s="25">
        <v>19.3420482040598</v>
      </c>
      <c r="BD6" s="25">
        <v>7.4125225835965106E-2</v>
      </c>
      <c r="BE6" s="25">
        <v>15.0573299823079</v>
      </c>
      <c r="BF6" s="25">
        <v>0.98350771893274203</v>
      </c>
      <c r="BG6" s="25">
        <v>0.252034524380363</v>
      </c>
      <c r="BH6" s="25">
        <v>55.353383047559198</v>
      </c>
      <c r="BI6" s="25">
        <v>8.63765242467632</v>
      </c>
      <c r="BJ6" s="25">
        <v>2.9572929446584699</v>
      </c>
      <c r="BK6" s="25">
        <v>2.0677526634589398</v>
      </c>
      <c r="BL6" s="25">
        <v>0.116262449224799</v>
      </c>
      <c r="BM6" s="25">
        <v>24.020798580223399</v>
      </c>
      <c r="BN6" s="25">
        <v>510.72350990843103</v>
      </c>
      <c r="BO6" s="25">
        <v>0</v>
      </c>
      <c r="BP6" s="25">
        <v>6.7807960555344299E-2</v>
      </c>
      <c r="BQ6" s="25">
        <v>188.77340814233</v>
      </c>
      <c r="BR6" s="87">
        <v>0</v>
      </c>
      <c r="BS6" s="25">
        <v>16.9800261247705</v>
      </c>
      <c r="BT6" s="25">
        <v>1605.1944627611699</v>
      </c>
      <c r="BU6" s="25">
        <v>198.74366289841601</v>
      </c>
      <c r="BY6" s="29">
        <f t="shared" si="0"/>
        <v>8.0000635931801352E-3</v>
      </c>
      <c r="BZ6" s="22">
        <f t="shared" si="1"/>
        <v>-2.1467060960283485E-4</v>
      </c>
      <c r="CA6" s="22">
        <f t="shared" si="2"/>
        <v>-4.8542894290785495E-6</v>
      </c>
      <c r="CB6" s="22">
        <f t="shared" si="3"/>
        <v>-6.4759128763531096E-4</v>
      </c>
      <c r="CC6" s="22">
        <f t="shared" si="4"/>
        <v>-6.9306542232574716E-4</v>
      </c>
      <c r="CD6" s="22">
        <f t="shared" si="5"/>
        <v>-8.0174104509232258E-4</v>
      </c>
      <c r="CE6" s="22">
        <f t="shared" si="6"/>
        <v>-1.1115562806720694E-4</v>
      </c>
      <c r="CF6" s="22">
        <f t="shared" si="7"/>
        <v>5.392264318894983E-5</v>
      </c>
      <c r="CG6" s="22"/>
      <c r="CH6" s="22"/>
      <c r="CI6" s="22"/>
      <c r="CJ6" s="22"/>
      <c r="CK6" s="22"/>
      <c r="CL6" s="22"/>
    </row>
    <row r="7" spans="1:90" x14ac:dyDescent="0.25">
      <c r="A7" s="56" t="s">
        <v>80</v>
      </c>
      <c r="B7" s="87">
        <v>194587.35263000001</v>
      </c>
      <c r="C7" s="87">
        <v>1230.1984382999999</v>
      </c>
      <c r="D7" s="87">
        <v>28635.718675</v>
      </c>
      <c r="E7" s="87">
        <v>5106.5194647999997</v>
      </c>
      <c r="F7" s="87">
        <v>1531.4548480999999</v>
      </c>
      <c r="G7" s="87">
        <v>162.62752295999999</v>
      </c>
      <c r="H7" s="87">
        <v>10838.894861000001</v>
      </c>
      <c r="J7" s="27" t="s">
        <v>123</v>
      </c>
      <c r="K7" s="86">
        <v>0</v>
      </c>
      <c r="L7" s="25">
        <v>5.3335259061271998</v>
      </c>
      <c r="M7" s="25">
        <v>200.58490459273401</v>
      </c>
      <c r="N7" s="25">
        <v>200.58490459273401</v>
      </c>
      <c r="O7" s="25">
        <v>65.644873096446602</v>
      </c>
      <c r="P7" s="87">
        <v>1.9094156540198499</v>
      </c>
      <c r="Q7" s="25">
        <v>458.33120806126601</v>
      </c>
      <c r="R7" s="25">
        <v>991.69374705578105</v>
      </c>
      <c r="S7" s="25">
        <v>194012.88523068599</v>
      </c>
      <c r="T7" s="25">
        <v>863.08941150944702</v>
      </c>
      <c r="U7" s="25">
        <v>204.88715010102601</v>
      </c>
      <c r="V7" s="25">
        <v>374.92407206501298</v>
      </c>
      <c r="W7" s="25">
        <v>140.22320905081</v>
      </c>
      <c r="X7" s="87">
        <v>0</v>
      </c>
      <c r="Y7" s="25">
        <v>288.78938518846701</v>
      </c>
      <c r="Z7" s="25">
        <v>288.78938518846701</v>
      </c>
      <c r="AA7" s="25">
        <v>228.29440720470399</v>
      </c>
      <c r="AB7" s="25">
        <v>302.16228785638998</v>
      </c>
      <c r="AC7" s="25">
        <v>3.3973737533920798</v>
      </c>
      <c r="AD7" s="87">
        <v>67.3551364273074</v>
      </c>
      <c r="AE7" s="25">
        <v>27.3671646069985</v>
      </c>
      <c r="AF7" s="25">
        <v>0</v>
      </c>
      <c r="AG7" s="25">
        <v>3.5656153326080098</v>
      </c>
      <c r="AH7" s="25">
        <v>1226.93754063393</v>
      </c>
      <c r="AI7" s="25">
        <v>0</v>
      </c>
      <c r="AJ7" s="87">
        <v>11007.8284010427</v>
      </c>
      <c r="AK7" s="25">
        <v>25681.9167766221</v>
      </c>
      <c r="AL7" s="25">
        <v>2625.15647260481</v>
      </c>
      <c r="AM7" s="25">
        <v>28535.367656431699</v>
      </c>
      <c r="AN7" s="25">
        <v>0</v>
      </c>
      <c r="AO7" s="25">
        <v>475.57776589670198</v>
      </c>
      <c r="AP7" s="25">
        <v>0.89109299646709395</v>
      </c>
      <c r="AQ7" s="25">
        <v>4944.58233025347</v>
      </c>
      <c r="AR7" s="25">
        <v>4.02111686150013</v>
      </c>
      <c r="AS7" s="25">
        <v>1.4764696285763099</v>
      </c>
      <c r="AT7" s="25">
        <v>732.55895743426197</v>
      </c>
      <c r="AU7" s="25">
        <v>29.580520180558501</v>
      </c>
      <c r="AV7" s="25">
        <v>2.5535748496723301</v>
      </c>
      <c r="AW7" s="25">
        <v>0.17531690889950699</v>
      </c>
      <c r="AX7" s="25">
        <v>5088.1492811058397</v>
      </c>
      <c r="AY7" s="25">
        <v>1525.6071149545</v>
      </c>
      <c r="AZ7" s="25">
        <v>3562.5421661513301</v>
      </c>
      <c r="BA7" s="25">
        <v>26.625933629854899</v>
      </c>
      <c r="BB7" s="25">
        <v>0.27780780105491099</v>
      </c>
      <c r="BC7" s="25">
        <v>146.38179687715299</v>
      </c>
      <c r="BD7" s="25">
        <v>0.49372965822847598</v>
      </c>
      <c r="BE7" s="25">
        <v>114.29014236346499</v>
      </c>
      <c r="BF7" s="25">
        <v>6.3251351157701903</v>
      </c>
      <c r="BG7" s="25">
        <v>2.0420290238484999</v>
      </c>
      <c r="BH7" s="25">
        <v>417.90223846293702</v>
      </c>
      <c r="BI7" s="25">
        <v>74.348193534946105</v>
      </c>
      <c r="BJ7" s="25">
        <v>22.9297201783539</v>
      </c>
      <c r="BK7" s="25">
        <v>16.167344367466299</v>
      </c>
      <c r="BL7" s="25">
        <v>0.91418861643435501</v>
      </c>
      <c r="BM7" s="25">
        <v>162.19896404812599</v>
      </c>
      <c r="BN7" s="25">
        <v>3319.1610748349599</v>
      </c>
      <c r="BO7" s="25">
        <v>0</v>
      </c>
      <c r="BP7" s="25">
        <v>0.68409933472334605</v>
      </c>
      <c r="BQ7" s="25">
        <v>1190.2751325348199</v>
      </c>
      <c r="BR7" s="87">
        <v>0</v>
      </c>
      <c r="BS7" s="25">
        <v>112.2665850229</v>
      </c>
      <c r="BT7" s="25">
        <v>10798.335830067699</v>
      </c>
      <c r="BU7" s="25">
        <v>1272.8760389435399</v>
      </c>
      <c r="BY7" s="29">
        <f t="shared" si="0"/>
        <v>8.0004018155079848E-3</v>
      </c>
      <c r="BZ7" s="22">
        <f t="shared" si="1"/>
        <v>-2.9522340046752339E-3</v>
      </c>
      <c r="CA7" s="22">
        <f t="shared" si="2"/>
        <v>-2.6507086698761605E-3</v>
      </c>
      <c r="CB7" s="22">
        <f t="shared" si="3"/>
        <v>-3.5044002110521779E-3</v>
      </c>
      <c r="CC7" s="22">
        <f t="shared" si="4"/>
        <v>-3.5973981536325124E-3</v>
      </c>
      <c r="CD7" s="22">
        <f t="shared" si="5"/>
        <v>-3.8184169469670489E-3</v>
      </c>
      <c r="CE7" s="22">
        <f t="shared" si="6"/>
        <v>-2.6352176069201708E-3</v>
      </c>
      <c r="CF7" s="22">
        <f t="shared" si="7"/>
        <v>-3.7419895157613466E-3</v>
      </c>
      <c r="CG7" s="22"/>
      <c r="CH7" s="22"/>
      <c r="CI7" s="22"/>
      <c r="CJ7" s="22"/>
      <c r="CK7" s="22"/>
      <c r="CL7" s="22"/>
    </row>
    <row r="8" spans="1:90" x14ac:dyDescent="0.25">
      <c r="A8" s="55" t="s">
        <v>81</v>
      </c>
      <c r="B8" s="87">
        <v>365371.33963</v>
      </c>
      <c r="C8" s="87">
        <v>2357.6775333000001</v>
      </c>
      <c r="D8" s="87">
        <v>46574.700108999998</v>
      </c>
      <c r="E8" s="87">
        <v>8483.3592296000006</v>
      </c>
      <c r="F8" s="87">
        <v>2681.0000911000002</v>
      </c>
      <c r="G8" s="87">
        <v>349.32637098999999</v>
      </c>
      <c r="H8" s="87">
        <v>19490.801283000001</v>
      </c>
      <c r="J8" s="27" t="s">
        <v>72</v>
      </c>
      <c r="K8" s="86">
        <v>0</v>
      </c>
      <c r="L8" s="25">
        <v>10.777284465509201</v>
      </c>
      <c r="M8" s="25">
        <v>344.290751446353</v>
      </c>
      <c r="N8" s="25">
        <v>344.290751446353</v>
      </c>
      <c r="O8" s="25">
        <v>105.140949260073</v>
      </c>
      <c r="P8" s="87">
        <v>2.6813519310118599</v>
      </c>
      <c r="Q8" s="25">
        <v>834.19903153923303</v>
      </c>
      <c r="R8" s="25">
        <v>2004.12623507531</v>
      </c>
      <c r="S8" s="25">
        <v>365273.018564019</v>
      </c>
      <c r="T8" s="25">
        <v>1470.03759287355</v>
      </c>
      <c r="U8" s="25">
        <v>388.97679147571898</v>
      </c>
      <c r="V8" s="25">
        <v>667.83400643826803</v>
      </c>
      <c r="W8" s="25">
        <v>588.66066796139705</v>
      </c>
      <c r="X8" s="87">
        <v>0</v>
      </c>
      <c r="Y8" s="25">
        <v>464.70323898697598</v>
      </c>
      <c r="Z8" s="25">
        <v>464.70323898697598</v>
      </c>
      <c r="AA8" s="25">
        <v>372.330556832399</v>
      </c>
      <c r="AB8" s="25">
        <v>506.16502047211998</v>
      </c>
      <c r="AC8" s="25">
        <v>4.7593278107453303</v>
      </c>
      <c r="AD8" s="87">
        <v>124.172358162488</v>
      </c>
      <c r="AE8" s="25">
        <v>39.223979812717303</v>
      </c>
      <c r="AF8" s="25">
        <v>0</v>
      </c>
      <c r="AG8" s="25">
        <v>5.9375109690933998</v>
      </c>
      <c r="AH8" s="25">
        <v>2357.6238841030199</v>
      </c>
      <c r="AI8" s="25">
        <v>0</v>
      </c>
      <c r="AJ8" s="87">
        <v>19884.710895241798</v>
      </c>
      <c r="AK8" s="25">
        <v>41887.0366123778</v>
      </c>
      <c r="AL8" s="25">
        <v>4281.7426527114103</v>
      </c>
      <c r="AM8" s="25">
        <v>46541.1098219216</v>
      </c>
      <c r="AN8" s="25">
        <v>0</v>
      </c>
      <c r="AO8" s="25">
        <v>847.97607084552703</v>
      </c>
      <c r="AP8" s="25">
        <v>1.8530675330830999</v>
      </c>
      <c r="AQ8" s="25">
        <v>8761.4785617652306</v>
      </c>
      <c r="AR8" s="25">
        <v>7.89044009766475</v>
      </c>
      <c r="AS8" s="25">
        <v>2.8507897066199201</v>
      </c>
      <c r="AT8" s="25">
        <v>1154.6961844607199</v>
      </c>
      <c r="AU8" s="25">
        <v>58.454478524225998</v>
      </c>
      <c r="AV8" s="25">
        <v>4.9989303174104496</v>
      </c>
      <c r="AW8" s="25">
        <v>0.34148639141961001</v>
      </c>
      <c r="AX8" s="25">
        <v>8478.4116498420899</v>
      </c>
      <c r="AY8" s="25">
        <v>2678.8534209251602</v>
      </c>
      <c r="AZ8" s="25">
        <v>5799.5582289169197</v>
      </c>
      <c r="BA8" s="25">
        <v>52.513074400480598</v>
      </c>
      <c r="BB8" s="25">
        <v>0.54980279656299402</v>
      </c>
      <c r="BC8" s="25">
        <v>292.107967724334</v>
      </c>
      <c r="BD8" s="25">
        <v>1.0422380440593699</v>
      </c>
      <c r="BE8" s="25">
        <v>216.412429548548</v>
      </c>
      <c r="BF8" s="25">
        <v>13.5708221586556</v>
      </c>
      <c r="BG8" s="25">
        <v>3.6676852791878098</v>
      </c>
      <c r="BH8" s="25">
        <v>789.49905234323705</v>
      </c>
      <c r="BI8" s="25">
        <v>117.050504551111</v>
      </c>
      <c r="BJ8" s="25">
        <v>45.499862431587701</v>
      </c>
      <c r="BK8" s="25">
        <v>31.102678395255602</v>
      </c>
      <c r="BL8" s="25">
        <v>1.80243077211373</v>
      </c>
      <c r="BM8" s="25">
        <v>349.29141906005901</v>
      </c>
      <c r="BN8" s="25">
        <v>6130.6312585026199</v>
      </c>
      <c r="BO8" s="25">
        <v>0</v>
      </c>
      <c r="BP8" s="25">
        <v>0.96062066358218001</v>
      </c>
      <c r="BQ8" s="25">
        <v>2243.9864199048702</v>
      </c>
      <c r="BR8" s="87">
        <v>0</v>
      </c>
      <c r="BS8" s="25">
        <v>209.96292695977101</v>
      </c>
      <c r="BT8" s="25">
        <v>19485.9749841542</v>
      </c>
      <c r="BU8" s="25">
        <v>2279.2157339693599</v>
      </c>
      <c r="BY8" s="29">
        <f t="shared" si="0"/>
        <v>8.0000360596692386E-3</v>
      </c>
      <c r="BZ8" s="22">
        <f t="shared" si="1"/>
        <v>-2.6909901055886294E-4</v>
      </c>
      <c r="CA8" s="22">
        <f t="shared" si="2"/>
        <v>-2.2755103792773551E-5</v>
      </c>
      <c r="CB8" s="22">
        <f t="shared" si="3"/>
        <v>-7.2121316937704999E-4</v>
      </c>
      <c r="CC8" s="22">
        <f t="shared" si="4"/>
        <v>-5.8320997897244532E-4</v>
      </c>
      <c r="CD8" s="22">
        <f t="shared" si="5"/>
        <v>-8.0069753893936477E-4</v>
      </c>
      <c r="CE8" s="22">
        <f t="shared" si="6"/>
        <v>-1.0005522870179781E-4</v>
      </c>
      <c r="CF8" s="22">
        <f t="shared" si="7"/>
        <v>-2.4761931414335686E-4</v>
      </c>
      <c r="CG8" s="22"/>
      <c r="CH8" s="22"/>
      <c r="CI8" s="22"/>
      <c r="CJ8" s="22"/>
      <c r="CK8" s="22"/>
      <c r="CL8" s="22"/>
    </row>
    <row r="9" spans="1:90" x14ac:dyDescent="0.25">
      <c r="A9" s="17" t="s">
        <v>82</v>
      </c>
      <c r="B9" s="87">
        <v>59010.702055000002</v>
      </c>
      <c r="C9" s="87">
        <v>313.43298626000001</v>
      </c>
      <c r="D9" s="87">
        <v>6447.2012539999996</v>
      </c>
      <c r="E9" s="87">
        <v>1249.0097264000001</v>
      </c>
      <c r="F9" s="87">
        <v>377.63201334000001</v>
      </c>
      <c r="G9" s="87">
        <v>28.103465983</v>
      </c>
      <c r="H9" s="87">
        <v>3837.1280035</v>
      </c>
      <c r="J9" s="27" t="s">
        <v>124</v>
      </c>
      <c r="K9" s="86">
        <v>0</v>
      </c>
      <c r="L9" s="25">
        <v>2.2428260421898498</v>
      </c>
      <c r="M9" s="25">
        <v>65.398821886936005</v>
      </c>
      <c r="N9" s="25">
        <v>65.398821886936005</v>
      </c>
      <c r="O9" s="25">
        <v>19.315691203558199</v>
      </c>
      <c r="P9" s="87">
        <v>0.44870166656459298</v>
      </c>
      <c r="Q9" s="25">
        <v>165.33087870427701</v>
      </c>
      <c r="R9" s="25">
        <v>417.095414640012</v>
      </c>
      <c r="S9" s="25">
        <v>58583.611190661199</v>
      </c>
      <c r="T9" s="25">
        <v>280.279909183352</v>
      </c>
      <c r="U9" s="25">
        <v>78.518699406736204</v>
      </c>
      <c r="V9" s="25">
        <v>130.56394334496201</v>
      </c>
      <c r="W9" s="25">
        <v>131.17017697091501</v>
      </c>
      <c r="X9" s="87">
        <v>0</v>
      </c>
      <c r="Y9" s="25">
        <v>85.586702059667999</v>
      </c>
      <c r="Z9" s="25">
        <v>85.586702059667999</v>
      </c>
      <c r="AA9" s="25">
        <v>51.144616147753702</v>
      </c>
      <c r="AB9" s="25">
        <v>97.372332283933204</v>
      </c>
      <c r="AC9" s="25">
        <v>0.79600565773464105</v>
      </c>
      <c r="AD9" s="87">
        <v>24.937788166558001</v>
      </c>
      <c r="AE9" s="25">
        <v>6.6635283081179697</v>
      </c>
      <c r="AF9" s="25">
        <v>0</v>
      </c>
      <c r="AG9" s="25">
        <v>1.1324531276046199</v>
      </c>
      <c r="AH9" s="25">
        <v>311.054746496029</v>
      </c>
      <c r="AI9" s="25">
        <v>0</v>
      </c>
      <c r="AJ9" s="87">
        <v>3891.9890209824898</v>
      </c>
      <c r="AK9" s="25">
        <v>5753.7000898383303</v>
      </c>
      <c r="AL9" s="25">
        <v>588.15454422196001</v>
      </c>
      <c r="AM9" s="25">
        <v>6392.9992502080504</v>
      </c>
      <c r="AN9" s="25">
        <v>0</v>
      </c>
      <c r="AO9" s="25">
        <v>165.65472106020201</v>
      </c>
      <c r="AP9" s="25">
        <v>0.274495610046462</v>
      </c>
      <c r="AQ9" s="25">
        <v>1705.4793561996601</v>
      </c>
      <c r="AR9" s="25">
        <v>1.05546024239818</v>
      </c>
      <c r="AS9" s="25">
        <v>0.36714375788841203</v>
      </c>
      <c r="AT9" s="25">
        <v>159.40563071479301</v>
      </c>
      <c r="AU9" s="25">
        <v>7.0940144512971299</v>
      </c>
      <c r="AV9" s="25">
        <v>0.58872093343694898</v>
      </c>
      <c r="AW9" s="25">
        <v>4.7813087738443602E-2</v>
      </c>
      <c r="AX9" s="25">
        <v>1239.6929581243</v>
      </c>
      <c r="AY9" s="25">
        <v>374.65997124732002</v>
      </c>
      <c r="AZ9" s="25">
        <v>865.03298687698702</v>
      </c>
      <c r="BA9" s="25">
        <v>6.2541714203828302</v>
      </c>
      <c r="BB9" s="25">
        <v>6.6725320634710705E-2</v>
      </c>
      <c r="BC9" s="25">
        <v>37.764056835154904</v>
      </c>
      <c r="BD9" s="25">
        <v>0.16352748336888201</v>
      </c>
      <c r="BE9" s="25">
        <v>31.5721246493273</v>
      </c>
      <c r="BF9" s="25">
        <v>2.23486565584748</v>
      </c>
      <c r="BG9" s="25">
        <v>0.51333206567569001</v>
      </c>
      <c r="BH9" s="25">
        <v>117.43307329816901</v>
      </c>
      <c r="BI9" s="25">
        <v>20.963609323875399</v>
      </c>
      <c r="BJ9" s="25">
        <v>5.57707623031685</v>
      </c>
      <c r="BK9" s="25">
        <v>4.0317900979403296</v>
      </c>
      <c r="BL9" s="25">
        <v>0.21594939290221901</v>
      </c>
      <c r="BM9" s="25">
        <v>27.888064639516699</v>
      </c>
      <c r="BN9" s="25">
        <v>1213.9898883728199</v>
      </c>
      <c r="BO9" s="25">
        <v>0</v>
      </c>
      <c r="BP9" s="25">
        <v>0.16076841910613601</v>
      </c>
      <c r="BQ9" s="25">
        <v>447.562372642404</v>
      </c>
      <c r="BR9" s="87">
        <v>0</v>
      </c>
      <c r="BS9" s="25">
        <v>40.477194649382398</v>
      </c>
      <c r="BT9" s="25">
        <v>3811.3844364710599</v>
      </c>
      <c r="BU9" s="25">
        <v>449.48677743789801</v>
      </c>
      <c r="BY9" s="29">
        <f t="shared" si="0"/>
        <v>8.0000973167780806E-3</v>
      </c>
      <c r="BZ9" s="22">
        <f t="shared" si="1"/>
        <v>-7.2375153906953961E-3</v>
      </c>
      <c r="CA9" s="22">
        <f t="shared" si="2"/>
        <v>-7.5877137003002105E-3</v>
      </c>
      <c r="CB9" s="22">
        <f t="shared" si="3"/>
        <v>-8.407059382289481E-3</v>
      </c>
      <c r="CC9" s="22">
        <f t="shared" si="4"/>
        <v>-7.459324037894891E-3</v>
      </c>
      <c r="CD9" s="22">
        <f t="shared" si="5"/>
        <v>-7.8702069413911901E-3</v>
      </c>
      <c r="CE9" s="22">
        <f t="shared" si="6"/>
        <v>-7.6645828530046197E-3</v>
      </c>
      <c r="CF9" s="22">
        <f t="shared" si="7"/>
        <v>-6.7090717342393469E-3</v>
      </c>
      <c r="CG9" s="22"/>
      <c r="CH9" s="22"/>
      <c r="CI9" s="22"/>
      <c r="CJ9" s="22"/>
      <c r="CK9" s="22"/>
      <c r="CL9" s="22"/>
    </row>
    <row r="10" spans="1:90" x14ac:dyDescent="0.25">
      <c r="A10" s="17" t="s">
        <v>83</v>
      </c>
      <c r="B10" s="87">
        <v>109159.33024</v>
      </c>
      <c r="C10" s="87">
        <v>470.62034469000002</v>
      </c>
      <c r="D10" s="87">
        <v>12846.682696</v>
      </c>
      <c r="E10" s="87">
        <v>2127.942215</v>
      </c>
      <c r="F10" s="87">
        <v>694.06913098999996</v>
      </c>
      <c r="G10" s="87">
        <v>56.335786487999997</v>
      </c>
      <c r="H10" s="87">
        <v>6508.2330924999997</v>
      </c>
      <c r="J10" s="27" t="s">
        <v>125</v>
      </c>
      <c r="K10" s="86">
        <v>0</v>
      </c>
      <c r="L10" s="25">
        <v>3.68473019986441</v>
      </c>
      <c r="M10" s="25">
        <v>114.212313452008</v>
      </c>
      <c r="N10" s="25">
        <v>114.212313452008</v>
      </c>
      <c r="O10" s="25">
        <v>34.745753170522001</v>
      </c>
      <c r="P10" s="87">
        <v>0.86589221227864099</v>
      </c>
      <c r="Q10" s="25">
        <v>278.78700140659299</v>
      </c>
      <c r="R10" s="25">
        <v>685.18765252203298</v>
      </c>
      <c r="S10" s="25">
        <v>108008.950831418</v>
      </c>
      <c r="T10" s="25">
        <v>490.46453126175902</v>
      </c>
      <c r="U10" s="25">
        <v>131.70494123646199</v>
      </c>
      <c r="V10" s="25">
        <v>224.33481897881899</v>
      </c>
      <c r="W10" s="25">
        <v>183.755926232863</v>
      </c>
      <c r="X10" s="87">
        <v>0</v>
      </c>
      <c r="Y10" s="25">
        <v>153.629778146023</v>
      </c>
      <c r="Z10" s="25">
        <v>153.629778146023</v>
      </c>
      <c r="AA10" s="25">
        <v>101.630836268236</v>
      </c>
      <c r="AB10" s="25">
        <v>167.982312644058</v>
      </c>
      <c r="AC10" s="25">
        <v>1.5351335059629501</v>
      </c>
      <c r="AD10" s="87">
        <v>42.113648983743097</v>
      </c>
      <c r="AE10" s="25">
        <v>12.705041985482501</v>
      </c>
      <c r="AF10" s="25">
        <v>0</v>
      </c>
      <c r="AG10" s="25">
        <v>1.97951194714198</v>
      </c>
      <c r="AH10" s="25">
        <v>465.60003306932902</v>
      </c>
      <c r="AI10" s="25">
        <v>0</v>
      </c>
      <c r="AJ10" s="87">
        <v>6575.9930135529103</v>
      </c>
      <c r="AK10" s="25">
        <v>11433.613636248299</v>
      </c>
      <c r="AL10" s="25">
        <v>1168.7894903465101</v>
      </c>
      <c r="AM10" s="25">
        <v>12704.033962863101</v>
      </c>
      <c r="AN10" s="25">
        <v>0</v>
      </c>
      <c r="AO10" s="25">
        <v>284.13392182410399</v>
      </c>
      <c r="AP10" s="25">
        <v>0.48320301812750299</v>
      </c>
      <c r="AQ10" s="25">
        <v>2884.4576028241199</v>
      </c>
      <c r="AR10" s="25">
        <v>1.7496962582053199</v>
      </c>
      <c r="AS10" s="25">
        <v>0.59316984958966401</v>
      </c>
      <c r="AT10" s="25">
        <v>307.50801336000899</v>
      </c>
      <c r="AU10" s="25">
        <v>10.583560023589399</v>
      </c>
      <c r="AV10" s="25">
        <v>0.85409954970595803</v>
      </c>
      <c r="AW10" s="25">
        <v>8.2925544403842505E-2</v>
      </c>
      <c r="AX10" s="25">
        <v>2105.4374805800298</v>
      </c>
      <c r="AY10" s="25">
        <v>686.22308340636096</v>
      </c>
      <c r="AZ10" s="25">
        <v>1419.21439717367</v>
      </c>
      <c r="BA10" s="25">
        <v>9.1424870340669209</v>
      </c>
      <c r="BB10" s="25">
        <v>9.9483953107690398E-2</v>
      </c>
      <c r="BC10" s="25">
        <v>59.968544012522202</v>
      </c>
      <c r="BD10" s="25">
        <v>0.29937796590552102</v>
      </c>
      <c r="BE10" s="25">
        <v>57.433770179180598</v>
      </c>
      <c r="BF10" s="25">
        <v>4.21423822042913</v>
      </c>
      <c r="BG10" s="25">
        <v>0.92999840164905601</v>
      </c>
      <c r="BH10" s="25">
        <v>216.99234456036999</v>
      </c>
      <c r="BI10" s="25">
        <v>37.649847589631598</v>
      </c>
      <c r="BJ10" s="25">
        <v>8.3980783412424191</v>
      </c>
      <c r="BK10" s="25">
        <v>6.5721667576073202</v>
      </c>
      <c r="BL10" s="25">
        <v>0.31792637664864398</v>
      </c>
      <c r="BM10" s="25">
        <v>55.724025419291301</v>
      </c>
      <c r="BN10" s="25">
        <v>2027.54417313778</v>
      </c>
      <c r="BO10" s="25">
        <v>0</v>
      </c>
      <c r="BP10" s="25">
        <v>0.31020482625947199</v>
      </c>
      <c r="BQ10" s="25">
        <v>743.00450458065302</v>
      </c>
      <c r="BR10" s="87">
        <v>0</v>
      </c>
      <c r="BS10" s="25">
        <v>67.832909082491398</v>
      </c>
      <c r="BT10" s="25">
        <v>6440.8206528988003</v>
      </c>
      <c r="BU10" s="25">
        <v>761.16572428721702</v>
      </c>
      <c r="BY10" s="29">
        <f t="shared" si="0"/>
        <v>7.9998870095378365E-3</v>
      </c>
      <c r="BZ10" s="22">
        <f t="shared" si="1"/>
        <v>-1.0538534874231538E-2</v>
      </c>
      <c r="CA10" s="22">
        <f t="shared" si="2"/>
        <v>-1.0667434328573096E-2</v>
      </c>
      <c r="CB10" s="22">
        <f t="shared" si="3"/>
        <v>-1.1103935273602943E-2</v>
      </c>
      <c r="CC10" s="22">
        <f t="shared" si="4"/>
        <v>-1.0575820274316139E-2</v>
      </c>
      <c r="CD10" s="22">
        <f t="shared" si="5"/>
        <v>-1.1304418008689757E-2</v>
      </c>
      <c r="CE10" s="22">
        <f t="shared" si="6"/>
        <v>-1.0859191055032231E-2</v>
      </c>
      <c r="CF10" s="22">
        <f t="shared" si="7"/>
        <v>-1.0358024773096181E-2</v>
      </c>
      <c r="CG10" s="22"/>
      <c r="CH10" s="22"/>
      <c r="CI10" s="22"/>
      <c r="CJ10" s="22"/>
      <c r="CK10" s="22"/>
      <c r="CL10" s="22"/>
    </row>
    <row r="11" spans="1:90" x14ac:dyDescent="0.25">
      <c r="A11" s="17" t="s">
        <v>84</v>
      </c>
      <c r="B11" s="87">
        <v>208892.74575</v>
      </c>
      <c r="C11" s="87">
        <v>1041.8763544999999</v>
      </c>
      <c r="D11" s="87">
        <v>33363.766425000002</v>
      </c>
      <c r="E11" s="87">
        <v>4645.7651445000001</v>
      </c>
      <c r="F11" s="87">
        <v>1642.6128295999999</v>
      </c>
      <c r="G11" s="87">
        <v>108.40398125999999</v>
      </c>
      <c r="H11" s="87">
        <v>12857.593413000001</v>
      </c>
      <c r="J11" s="27" t="s">
        <v>126</v>
      </c>
      <c r="K11" s="86">
        <v>0</v>
      </c>
      <c r="L11" s="25">
        <v>5.7784643693182796</v>
      </c>
      <c r="M11" s="25">
        <v>211.91780784907101</v>
      </c>
      <c r="N11" s="25">
        <v>211.91780784907101</v>
      </c>
      <c r="O11" s="25">
        <v>68.203165297045103</v>
      </c>
      <c r="P11" s="87">
        <v>1.94498484917188</v>
      </c>
      <c r="Q11" s="25">
        <v>479.09287047753202</v>
      </c>
      <c r="R11" s="25">
        <v>1074.4575441198799</v>
      </c>
      <c r="S11" s="25">
        <v>193023.29093624701</v>
      </c>
      <c r="T11" s="25">
        <v>906.08263744175599</v>
      </c>
      <c r="U11" s="25">
        <v>222.145016299541</v>
      </c>
      <c r="V11" s="25">
        <v>396.65145254220499</v>
      </c>
      <c r="W11" s="25">
        <v>198.29481944992401</v>
      </c>
      <c r="X11" s="87">
        <v>0</v>
      </c>
      <c r="Y11" s="25">
        <v>300.35092679795201</v>
      </c>
      <c r="Z11" s="25">
        <v>300.35092679795201</v>
      </c>
      <c r="AA11" s="25">
        <v>244.11462248604201</v>
      </c>
      <c r="AB11" s="25">
        <v>320.16769823023901</v>
      </c>
      <c r="AC11" s="25">
        <v>3.4486945143879102</v>
      </c>
      <c r="AD11" s="87">
        <v>74.894018155967004</v>
      </c>
      <c r="AE11" s="25">
        <v>27.950582291373799</v>
      </c>
      <c r="AF11" s="25">
        <v>0</v>
      </c>
      <c r="AG11" s="25">
        <v>5.3121584268903304</v>
      </c>
      <c r="AH11" s="25">
        <v>957.81264758566203</v>
      </c>
      <c r="AI11" s="25">
        <v>0</v>
      </c>
      <c r="AJ11" s="87">
        <v>12170.778950269199</v>
      </c>
      <c r="AK11" s="25">
        <v>27461.384253046501</v>
      </c>
      <c r="AL11" s="25">
        <v>2807.0707599883099</v>
      </c>
      <c r="AM11" s="25">
        <v>30512.569635520798</v>
      </c>
      <c r="AN11" s="25">
        <v>0</v>
      </c>
      <c r="AO11" s="25">
        <v>513.80248391452699</v>
      </c>
      <c r="AP11" s="25">
        <v>0.92773105816344204</v>
      </c>
      <c r="AQ11" s="25">
        <v>5484.3406759503296</v>
      </c>
      <c r="AR11" s="25">
        <v>3.65988558011871</v>
      </c>
      <c r="AS11" s="25">
        <v>1.2529724367135699</v>
      </c>
      <c r="AT11" s="25">
        <v>729.65974007506702</v>
      </c>
      <c r="AU11" s="25">
        <v>23.302313861009601</v>
      </c>
      <c r="AV11" s="25">
        <v>1.90486945882041</v>
      </c>
      <c r="AW11" s="25">
        <v>0.16928656227781499</v>
      </c>
      <c r="AX11" s="25">
        <v>4295.4687744616504</v>
      </c>
      <c r="AY11" s="25">
        <v>1510.9382468404999</v>
      </c>
      <c r="AZ11" s="25">
        <v>2784.5305276211502</v>
      </c>
      <c r="BA11" s="25">
        <v>20.4263063212024</v>
      </c>
      <c r="BB11" s="25">
        <v>0.218434134162271</v>
      </c>
      <c r="BC11" s="25">
        <v>126.060106152548</v>
      </c>
      <c r="BD11" s="25">
        <v>0.557827411167512</v>
      </c>
      <c r="BE11" s="25">
        <v>117.64268379657901</v>
      </c>
      <c r="BF11" s="25">
        <v>7.6981713762903698</v>
      </c>
      <c r="BG11" s="25">
        <v>2.01718381586997</v>
      </c>
      <c r="BH11" s="25">
        <v>442.33215981304699</v>
      </c>
      <c r="BI11" s="25">
        <v>81.769786786156999</v>
      </c>
      <c r="BJ11" s="25">
        <v>18.315778148889098</v>
      </c>
      <c r="BK11" s="25">
        <v>14.086533397267299</v>
      </c>
      <c r="BL11" s="25">
        <v>0.70626344130469398</v>
      </c>
      <c r="BM11" s="25">
        <v>99.719144386205798</v>
      </c>
      <c r="BN11" s="25">
        <v>3589.5806436210901</v>
      </c>
      <c r="BO11" s="25">
        <v>0</v>
      </c>
      <c r="BP11" s="25">
        <v>0.69684209469644998</v>
      </c>
      <c r="BQ11" s="25">
        <v>1283.0896552043901</v>
      </c>
      <c r="BR11" s="87">
        <v>0</v>
      </c>
      <c r="BS11" s="25">
        <v>180.89137889846</v>
      </c>
      <c r="BT11" s="25">
        <v>11946.534620832501</v>
      </c>
      <c r="BU11" s="25">
        <v>1485.7327182674901</v>
      </c>
      <c r="BY11" s="29">
        <f t="shared" si="0"/>
        <v>8.0004609707423416E-3</v>
      </c>
      <c r="BZ11" s="22">
        <f t="shared" si="1"/>
        <v>-7.5969391645343873E-2</v>
      </c>
      <c r="CA11" s="22">
        <f t="shared" si="2"/>
        <v>-8.0684916738205811E-2</v>
      </c>
      <c r="CB11" s="22">
        <f t="shared" si="3"/>
        <v>-8.5457881258356849E-2</v>
      </c>
      <c r="CC11" s="22">
        <f t="shared" si="4"/>
        <v>-7.540122221913359E-2</v>
      </c>
      <c r="CD11" s="22">
        <f t="shared" si="5"/>
        <v>-8.0161667062812789E-2</v>
      </c>
      <c r="CE11" s="22">
        <f t="shared" si="6"/>
        <v>-8.0115478904452531E-2</v>
      </c>
      <c r="CF11" s="22">
        <f t="shared" si="7"/>
        <v>-7.0857645198700261E-2</v>
      </c>
      <c r="CG11" s="22"/>
      <c r="CH11" s="22"/>
      <c r="CI11" s="22"/>
      <c r="CJ11" s="22"/>
      <c r="CK11" s="22"/>
      <c r="CL11" s="22"/>
    </row>
    <row r="12" spans="1:90" x14ac:dyDescent="0.25">
      <c r="A12" s="17" t="s">
        <v>85</v>
      </c>
      <c r="B12" s="87">
        <v>209251.07584999999</v>
      </c>
      <c r="C12" s="87">
        <v>882.81771510999999</v>
      </c>
      <c r="D12" s="87">
        <v>25598.659565000002</v>
      </c>
      <c r="E12" s="87">
        <v>3521.4618298</v>
      </c>
      <c r="F12" s="87">
        <v>1223.1405565</v>
      </c>
      <c r="G12" s="87">
        <v>98.849581549999996</v>
      </c>
      <c r="H12" s="87">
        <v>11832.365180999999</v>
      </c>
      <c r="J12" s="27" t="s">
        <v>73</v>
      </c>
      <c r="K12" s="86">
        <v>0</v>
      </c>
      <c r="L12" s="25">
        <v>5.8883168651608999</v>
      </c>
      <c r="M12" s="25">
        <v>175.533925014104</v>
      </c>
      <c r="N12" s="25">
        <v>175.533925014104</v>
      </c>
      <c r="O12" s="25">
        <v>54.276270207840703</v>
      </c>
      <c r="P12" s="87">
        <v>1.3292449374892601</v>
      </c>
      <c r="Q12" s="25">
        <v>474.61372356493899</v>
      </c>
      <c r="R12" s="25">
        <v>1094.9223375869301</v>
      </c>
      <c r="S12" s="25">
        <v>191687.01239107701</v>
      </c>
      <c r="T12" s="25">
        <v>771.05474478116298</v>
      </c>
      <c r="U12" s="25">
        <v>209.69056997602399</v>
      </c>
      <c r="V12" s="25">
        <v>354.41422560293603</v>
      </c>
      <c r="W12" s="25">
        <v>263.31811502394697</v>
      </c>
      <c r="X12" s="87">
        <v>0</v>
      </c>
      <c r="Y12" s="25">
        <v>239.85694616974499</v>
      </c>
      <c r="Z12" s="25">
        <v>239.85694616974499</v>
      </c>
      <c r="AA12" s="25">
        <v>182.904875631762</v>
      </c>
      <c r="AB12" s="25">
        <v>300.047298013084</v>
      </c>
      <c r="AC12" s="25">
        <v>2.38258621954397</v>
      </c>
      <c r="AD12" s="87">
        <v>69.565688829184694</v>
      </c>
      <c r="AE12" s="25">
        <v>19.5660321746942</v>
      </c>
      <c r="AF12" s="25">
        <v>0</v>
      </c>
      <c r="AG12" s="25">
        <v>3.47357716303841</v>
      </c>
      <c r="AH12" s="25">
        <v>810.643357969985</v>
      </c>
      <c r="AI12" s="25">
        <v>0</v>
      </c>
      <c r="AJ12" s="87">
        <v>11244.0873052354</v>
      </c>
      <c r="AK12" s="25">
        <v>20576.455652816101</v>
      </c>
      <c r="AL12" s="25">
        <v>2103.3404101699198</v>
      </c>
      <c r="AM12" s="25">
        <v>22862.7009386178</v>
      </c>
      <c r="AN12" s="25">
        <v>0</v>
      </c>
      <c r="AO12" s="25">
        <v>452.86859658724501</v>
      </c>
      <c r="AP12" s="25">
        <v>0.73129883099918902</v>
      </c>
      <c r="AQ12" s="25">
        <v>5108.64636964896</v>
      </c>
      <c r="AR12" s="25">
        <v>2.7713809200989798</v>
      </c>
      <c r="AS12" s="25">
        <v>0.96769277490258498</v>
      </c>
      <c r="AT12" s="25">
        <v>509.94472241053302</v>
      </c>
      <c r="AU12" s="25">
        <v>17.4049751704448</v>
      </c>
      <c r="AV12" s="25">
        <v>1.4375975131863901</v>
      </c>
      <c r="AW12" s="25">
        <v>0.13003745211836601</v>
      </c>
      <c r="AX12" s="25">
        <v>3195.5547031046599</v>
      </c>
      <c r="AY12" s="25">
        <v>1103.7289541118901</v>
      </c>
      <c r="AZ12" s="25">
        <v>2091.8257489927601</v>
      </c>
      <c r="BA12" s="25">
        <v>15.171638860871701</v>
      </c>
      <c r="BB12" s="25">
        <v>0.163519855376797</v>
      </c>
      <c r="BC12" s="25">
        <v>95.812268721374394</v>
      </c>
      <c r="BD12" s="25">
        <v>0.44603854781549501</v>
      </c>
      <c r="BE12" s="25">
        <v>89.6118322062202</v>
      </c>
      <c r="BF12" s="25">
        <v>6.17984314114541</v>
      </c>
      <c r="BG12" s="25">
        <v>1.48851706101842</v>
      </c>
      <c r="BH12" s="25">
        <v>336.57328758742602</v>
      </c>
      <c r="BI12" s="25">
        <v>65.311365094264005</v>
      </c>
      <c r="BJ12" s="25">
        <v>13.7305408488896</v>
      </c>
      <c r="BK12" s="25">
        <v>10.6372328687092</v>
      </c>
      <c r="BL12" s="25">
        <v>0.52652934076290903</v>
      </c>
      <c r="BM12" s="25">
        <v>90.151536456180395</v>
      </c>
      <c r="BN12" s="25">
        <v>3524.90092276519</v>
      </c>
      <c r="BO12" s="25">
        <v>0</v>
      </c>
      <c r="BP12" s="25">
        <v>0.476220909035312</v>
      </c>
      <c r="BQ12" s="25">
        <v>1300.33840353445</v>
      </c>
      <c r="BR12" s="87">
        <v>0</v>
      </c>
      <c r="BS12" s="25">
        <v>116.52900264223901</v>
      </c>
      <c r="BT12" s="25">
        <v>11029.3380699636</v>
      </c>
      <c r="BU12" s="25">
        <v>1330.4356818317001</v>
      </c>
      <c r="BY12" s="29">
        <f t="shared" si="0"/>
        <v>8.0001429456138355E-3</v>
      </c>
      <c r="BZ12" s="22">
        <f t="shared" si="1"/>
        <v>-8.3937745063321204E-2</v>
      </c>
      <c r="CA12" s="22">
        <f t="shared" si="2"/>
        <v>-8.1754541061766065E-2</v>
      </c>
      <c r="CB12" s="22">
        <f t="shared" si="3"/>
        <v>-0.10687898010577734</v>
      </c>
      <c r="CC12" s="22">
        <f t="shared" si="4"/>
        <v>-9.254881706721492E-2</v>
      </c>
      <c r="CD12" s="22">
        <f t="shared" si="5"/>
        <v>-9.7627048464327446E-2</v>
      </c>
      <c r="CE12" s="22">
        <f t="shared" si="6"/>
        <v>-8.7992735603235353E-2</v>
      </c>
      <c r="CF12" s="22">
        <f t="shared" si="7"/>
        <v>-6.7866998588403296E-2</v>
      </c>
      <c r="CG12" s="22"/>
      <c r="CH12" s="22"/>
      <c r="CI12" s="22"/>
      <c r="CJ12" s="22"/>
      <c r="CK12" s="22"/>
      <c r="CL12" s="22"/>
    </row>
    <row r="13" spans="1:90" x14ac:dyDescent="0.25">
      <c r="A13" s="17" t="s">
        <v>86</v>
      </c>
      <c r="B13" s="87">
        <v>1759.5823155999999</v>
      </c>
      <c r="C13" s="87">
        <v>9.4542429509999995</v>
      </c>
      <c r="D13" s="87">
        <v>194.45881585000001</v>
      </c>
      <c r="E13" s="87">
        <v>31.643826292</v>
      </c>
      <c r="F13" s="87">
        <v>9.5423236859999996</v>
      </c>
      <c r="G13" s="87">
        <v>0.69140327440000005</v>
      </c>
      <c r="H13" s="87">
        <v>87.572866415999997</v>
      </c>
      <c r="J13" s="27" t="s">
        <v>86</v>
      </c>
      <c r="K13" s="86">
        <v>0</v>
      </c>
      <c r="L13" s="25">
        <v>0</v>
      </c>
      <c r="M13" s="25">
        <v>0</v>
      </c>
      <c r="N13" s="25">
        <v>0</v>
      </c>
      <c r="O13" s="25">
        <v>0</v>
      </c>
      <c r="P13" s="87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87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87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87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87">
        <v>0</v>
      </c>
      <c r="BS13" s="25">
        <v>0</v>
      </c>
      <c r="BT13" s="25">
        <v>0</v>
      </c>
      <c r="BU13" s="25">
        <v>0</v>
      </c>
      <c r="BY13" s="29" t="str">
        <f t="shared" si="0"/>
        <v/>
      </c>
      <c r="BZ13" s="22">
        <f t="shared" si="1"/>
        <v>-1</v>
      </c>
      <c r="CA13" s="22">
        <f t="shared" si="2"/>
        <v>-1</v>
      </c>
      <c r="CB13" s="22">
        <f t="shared" si="3"/>
        <v>-1</v>
      </c>
      <c r="CC13" s="22">
        <f t="shared" si="4"/>
        <v>-1</v>
      </c>
      <c r="CD13" s="22">
        <f t="shared" si="5"/>
        <v>-1</v>
      </c>
      <c r="CE13" s="22">
        <f t="shared" si="6"/>
        <v>-1</v>
      </c>
      <c r="CF13" s="22">
        <f t="shared" si="7"/>
        <v>-1</v>
      </c>
      <c r="CG13" s="22"/>
      <c r="CH13" s="22"/>
      <c r="CI13" s="22"/>
      <c r="CJ13" s="22"/>
      <c r="CK13" s="22"/>
      <c r="CL13" s="22"/>
    </row>
    <row r="14" spans="1:90" x14ac:dyDescent="0.25">
      <c r="A14" s="17" t="s">
        <v>87</v>
      </c>
      <c r="B14" s="87">
        <v>1848.5945856999999</v>
      </c>
      <c r="C14" s="87">
        <v>9.1006535149999994</v>
      </c>
      <c r="D14" s="87">
        <v>724.37662995999995</v>
      </c>
      <c r="E14" s="87">
        <v>54.304015548999999</v>
      </c>
      <c r="F14" s="87">
        <v>26.424126854000001</v>
      </c>
      <c r="G14" s="87">
        <v>1.163696209</v>
      </c>
      <c r="H14" s="87">
        <v>130.62792464</v>
      </c>
      <c r="J14" s="27" t="s">
        <v>180</v>
      </c>
      <c r="K14" s="86">
        <v>0</v>
      </c>
      <c r="L14" s="25">
        <v>0</v>
      </c>
      <c r="M14" s="25">
        <v>0</v>
      </c>
      <c r="N14" s="25">
        <v>0</v>
      </c>
      <c r="O14" s="25">
        <v>0</v>
      </c>
      <c r="P14" s="87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87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87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87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87">
        <v>0</v>
      </c>
      <c r="BS14" s="25">
        <v>0</v>
      </c>
      <c r="BT14" s="25">
        <v>0</v>
      </c>
      <c r="BU14" s="25">
        <v>0</v>
      </c>
      <c r="BY14" s="29" t="str">
        <f t="shared" si="0"/>
        <v/>
      </c>
      <c r="BZ14" s="22">
        <f t="shared" si="1"/>
        <v>-1</v>
      </c>
      <c r="CA14" s="22">
        <f t="shared" si="2"/>
        <v>-1</v>
      </c>
      <c r="CB14" s="22">
        <f t="shared" si="3"/>
        <v>-1</v>
      </c>
      <c r="CC14" s="22">
        <f t="shared" si="4"/>
        <v>-1</v>
      </c>
      <c r="CD14" s="22">
        <f t="shared" si="5"/>
        <v>-1</v>
      </c>
      <c r="CE14" s="22">
        <f t="shared" si="6"/>
        <v>-1</v>
      </c>
      <c r="CF14" s="22">
        <f t="shared" si="7"/>
        <v>-1</v>
      </c>
      <c r="CG14" s="22"/>
      <c r="CH14" s="22"/>
      <c r="CI14" s="22"/>
      <c r="CJ14" s="22"/>
      <c r="CK14" s="22"/>
      <c r="CL14" s="22"/>
    </row>
    <row r="15" spans="1:90" x14ac:dyDescent="0.25">
      <c r="A15" s="14" t="s">
        <v>88</v>
      </c>
      <c r="B15" s="87">
        <v>957.46781175000001</v>
      </c>
      <c r="C15" s="87">
        <v>3.2181370318</v>
      </c>
      <c r="D15" s="87">
        <v>194.0302676</v>
      </c>
      <c r="E15" s="87">
        <v>12.954986724999999</v>
      </c>
      <c r="F15" s="87">
        <v>6.7266252729999998</v>
      </c>
      <c r="G15" s="87">
        <v>0.83590535880000005</v>
      </c>
      <c r="H15" s="87">
        <v>69.889066755000002</v>
      </c>
      <c r="J15" s="27" t="s">
        <v>88</v>
      </c>
      <c r="K15" s="86">
        <v>0</v>
      </c>
      <c r="L15" s="25">
        <v>6.1308161285735598E-6</v>
      </c>
      <c r="M15" s="25">
        <v>1.4620382887812201E-4</v>
      </c>
      <c r="N15" s="25">
        <v>1.4620382887812201E-4</v>
      </c>
      <c r="O15" s="25">
        <v>4.6696023578432102E-5</v>
      </c>
      <c r="P15" s="87">
        <v>9.6051063238479498E-7</v>
      </c>
      <c r="Q15" s="25">
        <v>4.21649422535204E-4</v>
      </c>
      <c r="R15" s="25">
        <v>1.1397983482971999E-3</v>
      </c>
      <c r="S15" s="25">
        <v>7.4887077718436806E-2</v>
      </c>
      <c r="T15" s="25">
        <v>7.0374241571454605E-4</v>
      </c>
      <c r="U15" s="25">
        <v>2.09222911734651E-4</v>
      </c>
      <c r="V15" s="25">
        <v>3.3675564711718102E-4</v>
      </c>
      <c r="W15" s="25">
        <v>0</v>
      </c>
      <c r="X15" s="87">
        <v>0</v>
      </c>
      <c r="Y15" s="25">
        <v>2.06378875466414E-4</v>
      </c>
      <c r="Z15" s="25">
        <v>2.06378875466414E-4</v>
      </c>
      <c r="AA15" s="25">
        <v>2.35179902665939E-5</v>
      </c>
      <c r="AB15" s="25">
        <v>2.4616906810628398E-4</v>
      </c>
      <c r="AC15" s="25">
        <v>1.7044398624315799E-6</v>
      </c>
      <c r="AD15" s="87">
        <v>7.3465213145874406E-5</v>
      </c>
      <c r="AE15" s="25">
        <v>1.4586048889697201E-5</v>
      </c>
      <c r="AF15" s="25">
        <v>0</v>
      </c>
      <c r="AG15" s="25">
        <v>3.8684056264157796E-6</v>
      </c>
      <c r="AH15" s="25">
        <v>5.7499890320055998E-4</v>
      </c>
      <c r="AI15" s="25">
        <v>0</v>
      </c>
      <c r="AJ15" s="87">
        <v>9.2049229209036805E-3</v>
      </c>
      <c r="AK15" s="25">
        <v>2.64565728048854E-3</v>
      </c>
      <c r="AL15" s="25">
        <v>2.7043549000479501E-4</v>
      </c>
      <c r="AM15" s="25">
        <v>2.9396107607599299E-3</v>
      </c>
      <c r="AN15" s="25">
        <v>0</v>
      </c>
      <c r="AO15" s="25">
        <v>4.2841323324349499E-4</v>
      </c>
      <c r="AP15" s="25">
        <v>3.4645537569514501E-7</v>
      </c>
      <c r="AQ15" s="25">
        <v>3.9447376345508297E-3</v>
      </c>
      <c r="AR15" s="25">
        <v>6.7872528756537998E-7</v>
      </c>
      <c r="AS15" s="25">
        <v>1.8873230928641801E-7</v>
      </c>
      <c r="AT15" s="25">
        <v>4.8183490688227798E-5</v>
      </c>
      <c r="AU15" s="25">
        <v>9.5787044538875807E-7</v>
      </c>
      <c r="AV15" s="25">
        <v>0</v>
      </c>
      <c r="AW15" s="25">
        <v>4.26459762892905E-8</v>
      </c>
      <c r="AX15" s="25">
        <v>2.8915232920517802E-4</v>
      </c>
      <c r="AY15" s="25">
        <v>2.42096954612344E-4</v>
      </c>
      <c r="AZ15" s="25">
        <v>4.7055374592833798E-5</v>
      </c>
      <c r="BA15" s="25">
        <v>1.2529382650727201E-7</v>
      </c>
      <c r="BB15" s="25">
        <v>9.5048430033565394E-9</v>
      </c>
      <c r="BC15" s="25">
        <v>1.9258684832751801E-5</v>
      </c>
      <c r="BD15" s="25">
        <v>2.5570786554010398E-7</v>
      </c>
      <c r="BE15" s="25">
        <v>3.29126539790671E-5</v>
      </c>
      <c r="BF15" s="25">
        <v>3.9797229892469504E-6</v>
      </c>
      <c r="BG15" s="25">
        <v>3.7077520020723402E-7</v>
      </c>
      <c r="BH15" s="25">
        <v>1.31675931590579E-4</v>
      </c>
      <c r="BI15" s="25">
        <v>4.4722404925125402E-5</v>
      </c>
      <c r="BJ15" s="25">
        <v>1.1374908094820701E-6</v>
      </c>
      <c r="BK15" s="25">
        <v>1.9602207928922898E-6</v>
      </c>
      <c r="BL15" s="25">
        <v>1.30478006139872E-8</v>
      </c>
      <c r="BM15" s="25">
        <v>8.1247198752183893E-6</v>
      </c>
      <c r="BN15" s="25">
        <v>2.7724393811736198E-3</v>
      </c>
      <c r="BO15" s="25">
        <v>0</v>
      </c>
      <c r="BP15" s="25">
        <v>3.4411652539007999E-7</v>
      </c>
      <c r="BQ15" s="25">
        <v>1.07343662055699E-3</v>
      </c>
      <c r="BR15" s="87">
        <v>0</v>
      </c>
      <c r="BS15" s="25">
        <v>9.95437687792457E-5</v>
      </c>
      <c r="BT15" s="25">
        <v>8.9897683493443802E-3</v>
      </c>
      <c r="BU15" s="25">
        <v>1.2569701478199E-3</v>
      </c>
      <c r="BY15" s="29">
        <f t="shared" si="0"/>
        <v>8.0003756213336812E-3</v>
      </c>
      <c r="BZ15" s="22">
        <f t="shared" si="1"/>
        <v>-0.99992178632346751</v>
      </c>
      <c r="CA15" s="22">
        <f t="shared" si="2"/>
        <v>-0.99982132553787528</v>
      </c>
      <c r="CB15" s="22">
        <f t="shared" si="3"/>
        <v>-0.99998484973093571</v>
      </c>
      <c r="CC15" s="22">
        <f t="shared" si="4"/>
        <v>-0.99997768022960243</v>
      </c>
      <c r="CD15" s="22">
        <f t="shared" si="5"/>
        <v>-0.99996400915098038</v>
      </c>
      <c r="CE15" s="22">
        <f t="shared" si="6"/>
        <v>-0.99999028033522019</v>
      </c>
      <c r="CF15" s="22">
        <f t="shared" si="7"/>
        <v>-0.99987137089151801</v>
      </c>
      <c r="CG15" s="22"/>
      <c r="CH15" s="22"/>
      <c r="CI15" s="22"/>
      <c r="CJ15" s="22"/>
      <c r="CK15" s="22"/>
      <c r="CL15" s="22"/>
    </row>
    <row r="16" spans="1:90" x14ac:dyDescent="0.25">
      <c r="A16" s="17"/>
      <c r="J16" s="27"/>
      <c r="BY16" s="29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</row>
    <row r="17" spans="1:90" x14ac:dyDescent="0.25">
      <c r="A17" s="55"/>
      <c r="J17" s="27"/>
      <c r="BY17" s="29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</row>
    <row r="18" spans="1:90" x14ac:dyDescent="0.25">
      <c r="A18" s="17"/>
      <c r="J18" s="27"/>
      <c r="BY18" s="29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</row>
    <row r="19" spans="1:90" x14ac:dyDescent="0.25">
      <c r="A19" s="17"/>
      <c r="J19" s="27"/>
      <c r="BY19" s="29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</row>
    <row r="20" spans="1:90" x14ac:dyDescent="0.25">
      <c r="A20" s="17"/>
      <c r="J20" s="27"/>
      <c r="BY20" s="29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</row>
    <row r="21" spans="1:90" x14ac:dyDescent="0.25">
      <c r="A21" s="17"/>
      <c r="J21" s="27"/>
      <c r="BY21" s="29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</row>
    <row r="22" spans="1:90" x14ac:dyDescent="0.25">
      <c r="A22" s="17"/>
      <c r="J22" s="27"/>
      <c r="BY22" s="29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</row>
    <row r="23" spans="1:90" x14ac:dyDescent="0.25">
      <c r="A23" s="55"/>
      <c r="J23" s="27"/>
      <c r="BY23" s="29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</row>
    <row r="24" spans="1:90" x14ac:dyDescent="0.25">
      <c r="A24" s="17"/>
      <c r="J24" s="27"/>
      <c r="BY24" s="29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</row>
    <row r="25" spans="1:90" x14ac:dyDescent="0.25">
      <c r="A25" s="17"/>
      <c r="J25" s="27"/>
      <c r="BY25" s="29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</row>
    <row r="26" spans="1:90" x14ac:dyDescent="0.25">
      <c r="A26" s="17"/>
      <c r="J26" s="27"/>
      <c r="BY26" s="29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</row>
    <row r="27" spans="1:90" x14ac:dyDescent="0.25">
      <c r="A27" s="17"/>
      <c r="J27" s="27"/>
      <c r="BY27" s="29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</row>
    <row r="28" spans="1:90" x14ac:dyDescent="0.25">
      <c r="A28" s="17"/>
      <c r="J28" s="27"/>
      <c r="BY28" s="29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</row>
    <row r="29" spans="1:90" x14ac:dyDescent="0.25">
      <c r="A29" s="17"/>
      <c r="J29" s="27"/>
      <c r="BY29" s="29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</row>
    <row r="30" spans="1:90" x14ac:dyDescent="0.25">
      <c r="A30" s="17"/>
      <c r="J30" s="27"/>
      <c r="BY30" s="29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</row>
    <row r="31" spans="1:90" x14ac:dyDescent="0.25">
      <c r="A31" s="17"/>
      <c r="J31" s="27"/>
      <c r="BY31" s="29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</row>
    <row r="32" spans="1:90" x14ac:dyDescent="0.25">
      <c r="A32" s="17"/>
      <c r="J32" s="27"/>
      <c r="BY32" s="29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</row>
    <row r="33" spans="1:90" x14ac:dyDescent="0.25">
      <c r="A33" s="17"/>
      <c r="J33" s="27"/>
      <c r="BY33" s="29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</row>
    <row r="34" spans="1:90" x14ac:dyDescent="0.25">
      <c r="A34" s="56"/>
      <c r="J34" s="27"/>
      <c r="BY34" s="29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</row>
    <row r="35" spans="1:90" x14ac:dyDescent="0.25">
      <c r="A35" s="17"/>
      <c r="J35" s="27"/>
      <c r="BY35" s="29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</row>
    <row r="36" spans="1:90" x14ac:dyDescent="0.25">
      <c r="A36" s="17"/>
      <c r="J36" s="27"/>
      <c r="BY36" s="29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</row>
    <row r="37" spans="1:90" x14ac:dyDescent="0.25">
      <c r="A37" s="17"/>
      <c r="J37" s="27"/>
      <c r="BY37" s="29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</row>
    <row r="38" spans="1:90" x14ac:dyDescent="0.25">
      <c r="A38" s="17"/>
      <c r="J38" s="27"/>
      <c r="BY38" s="29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</row>
    <row r="39" spans="1:90" x14ac:dyDescent="0.25">
      <c r="A39" s="17"/>
      <c r="J39" s="27"/>
      <c r="BY39" s="29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</row>
    <row r="40" spans="1:90" x14ac:dyDescent="0.25">
      <c r="A40" s="17"/>
      <c r="J40" s="27"/>
      <c r="BY40" s="29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</row>
    <row r="41" spans="1:90" x14ac:dyDescent="0.25">
      <c r="A41" s="55"/>
      <c r="J41" s="27"/>
      <c r="BY41" s="29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</row>
    <row r="42" spans="1:90" x14ac:dyDescent="0.25">
      <c r="A42" s="17"/>
      <c r="J42" s="27"/>
      <c r="BY42" s="29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</row>
    <row r="43" spans="1:90" x14ac:dyDescent="0.25">
      <c r="A43" s="17"/>
      <c r="J43" s="27"/>
      <c r="BY43" s="29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</row>
    <row r="44" spans="1:90" x14ac:dyDescent="0.25">
      <c r="A44" s="17"/>
      <c r="J44" s="27"/>
      <c r="BY44" s="29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</row>
    <row r="45" spans="1:90" x14ac:dyDescent="0.25">
      <c r="A45" s="17"/>
      <c r="J45" s="27"/>
      <c r="BY45" s="29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</row>
    <row r="46" spans="1:90" x14ac:dyDescent="0.25">
      <c r="A46" s="17"/>
      <c r="J46" s="27"/>
      <c r="BY46" s="29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</row>
    <row r="47" spans="1:90" x14ac:dyDescent="0.25">
      <c r="A47" s="17"/>
      <c r="J47" s="27"/>
      <c r="BY47" s="29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</row>
    <row r="48" spans="1:90" x14ac:dyDescent="0.25">
      <c r="BZ48" s="22"/>
      <c r="CA48" s="22" t="str">
        <f>IF(C48&lt;&gt;0,(AH48-C48)/C48,"")</f>
        <v/>
      </c>
      <c r="CB48" s="22" t="str">
        <f>IF(D48&lt;&gt;0,(AM48-D48)/D48,"")</f>
        <v/>
      </c>
      <c r="CC48" s="22" t="str">
        <f t="shared" ref="CC48:CD51" si="8">IF(E48&lt;&gt;0,(AX48-E48)/E48,"")</f>
        <v/>
      </c>
      <c r="CD48" s="22" t="str">
        <f t="shared" si="8"/>
        <v/>
      </c>
      <c r="CE48" s="22" t="str">
        <f>IF(G48&lt;&gt;0,(BM48-G48)/G48,"")</f>
        <v/>
      </c>
      <c r="CF48" s="22" t="str">
        <f>IF(H48&lt;&gt;0,(BT48-H48)/H48,"")</f>
        <v/>
      </c>
      <c r="CG48" s="22"/>
      <c r="CH48" s="22"/>
      <c r="CI48" s="22"/>
      <c r="CJ48" s="22"/>
      <c r="CK48" s="22"/>
      <c r="CL48" s="22"/>
    </row>
    <row r="49" spans="1:90" x14ac:dyDescent="0.25">
      <c r="A49" s="4" t="s">
        <v>55</v>
      </c>
      <c r="B49" s="1">
        <f>SUM(B3:B47)</f>
        <v>1230642.26305045</v>
      </c>
      <c r="C49" s="1">
        <f t="shared" ref="C49:H49" si="9">SUM(C3:C47)</f>
        <v>6773.3713763518008</v>
      </c>
      <c r="D49" s="1">
        <f t="shared" si="9"/>
        <v>165514.64251944001</v>
      </c>
      <c r="E49" s="1">
        <f>SUM(E3:E47)</f>
        <v>27050.536647815999</v>
      </c>
      <c r="F49" s="1">
        <f t="shared" si="9"/>
        <v>8775.9893670880028</v>
      </c>
      <c r="G49" s="1">
        <f t="shared" si="9"/>
        <v>880.1524542674</v>
      </c>
      <c r="H49" s="1">
        <f t="shared" si="9"/>
        <v>70019.881466040999</v>
      </c>
      <c r="K49" s="1">
        <f t="shared" ref="K49:BU49" si="10">SUM(K3:K47)</f>
        <v>0</v>
      </c>
      <c r="L49" s="1">
        <f t="shared" si="10"/>
        <v>35.613585661185525</v>
      </c>
      <c r="M49" s="1">
        <f t="shared" si="10"/>
        <v>1171.441993503141</v>
      </c>
      <c r="N49" s="1">
        <f t="shared" si="10"/>
        <v>1171.441993503141</v>
      </c>
      <c r="O49" s="1">
        <f t="shared" si="10"/>
        <v>366.54335073527574</v>
      </c>
      <c r="P49" s="1">
        <f t="shared" si="10"/>
        <v>9.6793534290196757</v>
      </c>
      <c r="Q49" s="1">
        <f t="shared" si="10"/>
        <v>2845.7516355533044</v>
      </c>
      <c r="R49" s="1">
        <f t="shared" si="10"/>
        <v>6622.3149995901049</v>
      </c>
      <c r="S49" s="1">
        <f t="shared" si="10"/>
        <v>1176830.4903458846</v>
      </c>
      <c r="T49" s="1">
        <f t="shared" si="10"/>
        <v>5047.0455658320507</v>
      </c>
      <c r="U49" s="1">
        <f t="shared" si="10"/>
        <v>1305.4141815925911</v>
      </c>
      <c r="V49" s="1">
        <f t="shared" si="10"/>
        <v>2268.896946731239</v>
      </c>
      <c r="W49" s="1">
        <f t="shared" si="10"/>
        <v>1535.9640165455526</v>
      </c>
      <c r="X49" s="1">
        <f t="shared" si="10"/>
        <v>0</v>
      </c>
      <c r="Y49" s="1">
        <f t="shared" si="10"/>
        <v>1617.615259038299</v>
      </c>
      <c r="Z49" s="1">
        <f t="shared" si="10"/>
        <v>1617.615259038299</v>
      </c>
      <c r="AA49" s="1">
        <f t="shared" si="10"/>
        <v>1248.1308519598174</v>
      </c>
      <c r="AB49" s="1">
        <f t="shared" si="10"/>
        <v>1796.1297307111381</v>
      </c>
      <c r="AC49" s="1">
        <f t="shared" si="10"/>
        <v>17.213969524180584</v>
      </c>
      <c r="AD49" s="1">
        <f t="shared" si="10"/>
        <v>426.90780289931149</v>
      </c>
      <c r="AE49" s="1">
        <f t="shared" si="10"/>
        <v>140.76429775065114</v>
      </c>
      <c r="AF49" s="1">
        <f t="shared" si="10"/>
        <v>0</v>
      </c>
      <c r="AG49" s="1">
        <f t="shared" si="10"/>
        <v>22.753034349852236</v>
      </c>
      <c r="AH49" s="1">
        <f t="shared" si="10"/>
        <v>6504.6266726526201</v>
      </c>
      <c r="AI49" s="1">
        <f t="shared" si="10"/>
        <v>0</v>
      </c>
      <c r="AJ49" s="1">
        <f t="shared" si="10"/>
        <v>68442.252123731974</v>
      </c>
      <c r="AK49" s="1">
        <f t="shared" si="10"/>
        <v>140411.48693915829</v>
      </c>
      <c r="AL49" s="1">
        <f t="shared" si="10"/>
        <v>14352.919433781428</v>
      </c>
      <c r="AM49" s="1">
        <f t="shared" si="10"/>
        <v>156012.53722489969</v>
      </c>
      <c r="AN49" s="1">
        <f t="shared" si="10"/>
        <v>0</v>
      </c>
      <c r="AO49" s="1">
        <f t="shared" si="10"/>
        <v>2893.9445756114324</v>
      </c>
      <c r="AP49" s="1">
        <f t="shared" si="10"/>
        <v>5.4581774117728052</v>
      </c>
      <c r="AQ49" s="1">
        <f t="shared" si="10"/>
        <v>30557.173182304356</v>
      </c>
      <c r="AR49" s="1">
        <f t="shared" si="10"/>
        <v>22.420587053059037</v>
      </c>
      <c r="AS49" s="1">
        <f t="shared" si="10"/>
        <v>7.967657762435568</v>
      </c>
      <c r="AT49" s="1">
        <f t="shared" si="10"/>
        <v>3801.4884621233127</v>
      </c>
      <c r="AU49" s="1">
        <f t="shared" si="10"/>
        <v>155.65611200467987</v>
      </c>
      <c r="AV49" s="1">
        <f t="shared" si="10"/>
        <v>13.126281375904561</v>
      </c>
      <c r="AW49" s="1">
        <f t="shared" si="10"/>
        <v>1.0025799833416418</v>
      </c>
      <c r="AX49" s="1">
        <f t="shared" si="10"/>
        <v>25851.888448433485</v>
      </c>
      <c r="AY49" s="1">
        <f t="shared" si="10"/>
        <v>8338.3781352251281</v>
      </c>
      <c r="AZ49" s="1">
        <f t="shared" si="10"/>
        <v>17513.510313208339</v>
      </c>
      <c r="BA49" s="1">
        <f t="shared" si="10"/>
        <v>138.41154054979359</v>
      </c>
      <c r="BB49" s="1">
        <f t="shared" si="10"/>
        <v>1.4625752152236309</v>
      </c>
      <c r="BC49" s="1">
        <f t="shared" si="10"/>
        <v>804.56006445343451</v>
      </c>
      <c r="BD49" s="1">
        <f t="shared" si="10"/>
        <v>3.1709379299418949</v>
      </c>
      <c r="BE49" s="1">
        <f t="shared" si="10"/>
        <v>663.01115787613867</v>
      </c>
      <c r="BF49" s="1">
        <f t="shared" si="10"/>
        <v>42.422616247341978</v>
      </c>
      <c r="BG49" s="1">
        <f t="shared" si="10"/>
        <v>11.279757565834629</v>
      </c>
      <c r="BH49" s="1">
        <f t="shared" si="10"/>
        <v>2452.9031784635167</v>
      </c>
      <c r="BI49" s="1">
        <f t="shared" si="10"/>
        <v>418.074776257586</v>
      </c>
      <c r="BJ49" s="1">
        <f t="shared" si="10"/>
        <v>121.64019194752375</v>
      </c>
      <c r="BK49" s="1">
        <f t="shared" si="10"/>
        <v>87.628542390232042</v>
      </c>
      <c r="BL49" s="1">
        <f t="shared" si="10"/>
        <v>4.767714871648848</v>
      </c>
      <c r="BM49" s="1">
        <f t="shared" si="10"/>
        <v>846.26320762647379</v>
      </c>
      <c r="BN49" s="1">
        <f t="shared" si="10"/>
        <v>20927.068870726835</v>
      </c>
      <c r="BO49" s="1">
        <f t="shared" si="10"/>
        <v>0</v>
      </c>
      <c r="BP49" s="1">
        <f t="shared" si="10"/>
        <v>3.4678006563963759</v>
      </c>
      <c r="BQ49" s="1">
        <f t="shared" si="10"/>
        <v>7617.7076789838593</v>
      </c>
      <c r="BR49" s="1">
        <f t="shared" si="10"/>
        <v>0</v>
      </c>
      <c r="BS49" s="1">
        <f t="shared" si="10"/>
        <v>768.33975372455689</v>
      </c>
      <c r="BT49" s="1">
        <f t="shared" si="10"/>
        <v>67108.112109749098</v>
      </c>
      <c r="BU49" s="1">
        <f t="shared" si="10"/>
        <v>8032.5879999393001</v>
      </c>
      <c r="BV49" s="1"/>
      <c r="BW49" s="1"/>
      <c r="BX49" s="1"/>
      <c r="BZ49" s="22">
        <f>+(R49-B49)/B49</f>
        <v>-0.99461881393283602</v>
      </c>
      <c r="CA49" s="22">
        <f>IF(C49&lt;&gt;0,(AH49-C49)/C49,"")</f>
        <v>-3.9676652698752368E-2</v>
      </c>
      <c r="CB49" s="22">
        <f>IF(D49&lt;&gt;0,(AM49-D49)/D49,"")</f>
        <v>-5.7409454232572085E-2</v>
      </c>
      <c r="CC49" s="22">
        <f t="shared" si="8"/>
        <v>-4.4311438807602764E-2</v>
      </c>
      <c r="CD49" s="22">
        <f t="shared" si="8"/>
        <v>-4.9864603699728539E-2</v>
      </c>
      <c r="CE49" s="22">
        <f>IF(G49&lt;&gt;0,(BM49-G49)/G49,"")</f>
        <v>-3.8503837007571748E-2</v>
      </c>
      <c r="CF49" s="22">
        <f>IF(H49&lt;&gt;0,(BT49-H49)/H49,"")</f>
        <v>-4.1584894109026486E-2</v>
      </c>
      <c r="CG49" s="22" t="e">
        <f>IF(#REF!&lt;&gt;0,(BU49-#REF!)/#REF!,"")</f>
        <v>#REF!</v>
      </c>
      <c r="CH49" s="22" t="e">
        <f>IF(#REF!&lt;&gt;0,(BX49-#REF!)/#REF!,"")</f>
        <v>#REF!</v>
      </c>
      <c r="CI49" s="22" t="e">
        <f>IF(#REF!&lt;&gt;0,(BY49-#REF!)/#REF!,"")</f>
        <v>#REF!</v>
      </c>
      <c r="CJ49" s="22" t="e">
        <f>IF(#REF!&lt;&gt;0,(BZ49-#REF!)/#REF!,"")</f>
        <v>#REF!</v>
      </c>
      <c r="CK49" s="22" t="e">
        <f>IF(#REF!&lt;&gt;0,(CA49-#REF!)/#REF!,"")</f>
        <v>#REF!</v>
      </c>
      <c r="CL49" s="22" t="e">
        <f>IF(#REF!&lt;&gt;0,(CB49-#REF!)/#REF!,"")</f>
        <v>#REF!</v>
      </c>
    </row>
    <row r="50" spans="1:90" x14ac:dyDescent="0.25">
      <c r="A50" s="4" t="s">
        <v>74</v>
      </c>
      <c r="B50" s="1">
        <f>SUM(B3:B15)</f>
        <v>1230642.26305045</v>
      </c>
      <c r="C50" s="1">
        <f t="shared" ref="C50:H50" si="11">SUM(C3:C15)</f>
        <v>6773.3713763518008</v>
      </c>
      <c r="D50" s="1">
        <f t="shared" si="11"/>
        <v>165514.64251944001</v>
      </c>
      <c r="E50" s="1">
        <f>SUM(E3:E15)</f>
        <v>27050.536647815999</v>
      </c>
      <c r="F50" s="1">
        <f t="shared" si="11"/>
        <v>8775.9893670880028</v>
      </c>
      <c r="G50" s="1">
        <f t="shared" si="11"/>
        <v>880.1524542674</v>
      </c>
      <c r="H50" s="1">
        <f t="shared" si="11"/>
        <v>70019.881466040999</v>
      </c>
      <c r="K50" s="1">
        <f t="shared" ref="K50:BU50" si="12">SUM(K3:K15)</f>
        <v>0</v>
      </c>
      <c r="L50" s="1">
        <f t="shared" si="12"/>
        <v>35.613585661185525</v>
      </c>
      <c r="M50" s="1">
        <f t="shared" si="12"/>
        <v>1171.441993503141</v>
      </c>
      <c r="N50" s="1">
        <f t="shared" si="12"/>
        <v>1171.441993503141</v>
      </c>
      <c r="O50" s="1">
        <f t="shared" si="12"/>
        <v>366.54335073527574</v>
      </c>
      <c r="P50" s="1">
        <f t="shared" si="12"/>
        <v>9.6793534290196757</v>
      </c>
      <c r="Q50" s="1">
        <f t="shared" si="12"/>
        <v>2845.7516355533044</v>
      </c>
      <c r="R50" s="1">
        <f t="shared" si="12"/>
        <v>6622.3149995901049</v>
      </c>
      <c r="S50" s="1">
        <f t="shared" si="12"/>
        <v>1176830.4903458846</v>
      </c>
      <c r="T50" s="1">
        <f t="shared" si="12"/>
        <v>5047.0455658320507</v>
      </c>
      <c r="U50" s="1">
        <f t="shared" si="12"/>
        <v>1305.4141815925911</v>
      </c>
      <c r="V50" s="1">
        <f t="shared" si="12"/>
        <v>2268.896946731239</v>
      </c>
      <c r="W50" s="1">
        <f t="shared" si="12"/>
        <v>1535.9640165455526</v>
      </c>
      <c r="X50" s="1">
        <f t="shared" si="12"/>
        <v>0</v>
      </c>
      <c r="Y50" s="1">
        <f t="shared" si="12"/>
        <v>1617.615259038299</v>
      </c>
      <c r="Z50" s="1">
        <f t="shared" si="12"/>
        <v>1617.615259038299</v>
      </c>
      <c r="AA50" s="1">
        <f t="shared" si="12"/>
        <v>1248.1308519598174</v>
      </c>
      <c r="AB50" s="1">
        <f t="shared" si="12"/>
        <v>1796.1297307111381</v>
      </c>
      <c r="AC50" s="1">
        <f t="shared" si="12"/>
        <v>17.213969524180584</v>
      </c>
      <c r="AD50" s="1">
        <f t="shared" si="12"/>
        <v>426.90780289931149</v>
      </c>
      <c r="AE50" s="1">
        <f t="shared" si="12"/>
        <v>140.76429775065114</v>
      </c>
      <c r="AF50" s="1">
        <f t="shared" si="12"/>
        <v>0</v>
      </c>
      <c r="AG50" s="1">
        <f t="shared" si="12"/>
        <v>22.753034349852236</v>
      </c>
      <c r="AH50" s="1">
        <f t="shared" si="12"/>
        <v>6504.6266726526201</v>
      </c>
      <c r="AI50" s="1">
        <f t="shared" si="12"/>
        <v>0</v>
      </c>
      <c r="AJ50" s="1">
        <f t="shared" si="12"/>
        <v>68442.252123731974</v>
      </c>
      <c r="AK50" s="1">
        <f t="shared" si="12"/>
        <v>140411.48693915829</v>
      </c>
      <c r="AL50" s="1">
        <f t="shared" si="12"/>
        <v>14352.919433781428</v>
      </c>
      <c r="AM50" s="1">
        <f t="shared" si="12"/>
        <v>156012.53722489969</v>
      </c>
      <c r="AN50" s="1">
        <f t="shared" si="12"/>
        <v>0</v>
      </c>
      <c r="AO50" s="1">
        <f t="shared" si="12"/>
        <v>2893.9445756114324</v>
      </c>
      <c r="AP50" s="1">
        <f t="shared" si="12"/>
        <v>5.4581774117728052</v>
      </c>
      <c r="AQ50" s="1">
        <f t="shared" si="12"/>
        <v>30557.173182304356</v>
      </c>
      <c r="AR50" s="1">
        <f t="shared" si="12"/>
        <v>22.420587053059037</v>
      </c>
      <c r="AS50" s="1">
        <f t="shared" si="12"/>
        <v>7.967657762435568</v>
      </c>
      <c r="AT50" s="1">
        <f t="shared" si="12"/>
        <v>3801.4884621233127</v>
      </c>
      <c r="AU50" s="1">
        <f t="shared" si="12"/>
        <v>155.65611200467987</v>
      </c>
      <c r="AV50" s="1">
        <f t="shared" si="12"/>
        <v>13.126281375904561</v>
      </c>
      <c r="AW50" s="1">
        <f t="shared" si="12"/>
        <v>1.0025799833416418</v>
      </c>
      <c r="AX50" s="1">
        <f t="shared" si="12"/>
        <v>25851.888448433485</v>
      </c>
      <c r="AY50" s="1">
        <f t="shared" si="12"/>
        <v>8338.3781352251281</v>
      </c>
      <c r="AZ50" s="1">
        <f t="shared" si="12"/>
        <v>17513.510313208339</v>
      </c>
      <c r="BA50" s="1">
        <f t="shared" si="12"/>
        <v>138.41154054979359</v>
      </c>
      <c r="BB50" s="1">
        <f t="shared" si="12"/>
        <v>1.4625752152236309</v>
      </c>
      <c r="BC50" s="1">
        <f t="shared" si="12"/>
        <v>804.56006445343451</v>
      </c>
      <c r="BD50" s="1">
        <f t="shared" si="12"/>
        <v>3.1709379299418949</v>
      </c>
      <c r="BE50" s="1">
        <f t="shared" si="12"/>
        <v>663.01115787613867</v>
      </c>
      <c r="BF50" s="1">
        <f t="shared" si="12"/>
        <v>42.422616247341978</v>
      </c>
      <c r="BG50" s="1">
        <f t="shared" si="12"/>
        <v>11.279757565834629</v>
      </c>
      <c r="BH50" s="1">
        <f t="shared" si="12"/>
        <v>2452.9031784635167</v>
      </c>
      <c r="BI50" s="1">
        <f t="shared" si="12"/>
        <v>418.074776257586</v>
      </c>
      <c r="BJ50" s="1">
        <f t="shared" si="12"/>
        <v>121.64019194752375</v>
      </c>
      <c r="BK50" s="1">
        <f t="shared" si="12"/>
        <v>87.628542390232042</v>
      </c>
      <c r="BL50" s="1">
        <f t="shared" si="12"/>
        <v>4.767714871648848</v>
      </c>
      <c r="BM50" s="1">
        <f t="shared" si="12"/>
        <v>846.26320762647379</v>
      </c>
      <c r="BN50" s="1">
        <f t="shared" si="12"/>
        <v>20927.068870726835</v>
      </c>
      <c r="BO50" s="1">
        <f t="shared" si="12"/>
        <v>0</v>
      </c>
      <c r="BP50" s="1">
        <f t="shared" si="12"/>
        <v>3.4678006563963759</v>
      </c>
      <c r="BQ50" s="1">
        <f t="shared" si="12"/>
        <v>7617.7076789838593</v>
      </c>
      <c r="BR50" s="1">
        <f t="shared" si="12"/>
        <v>0</v>
      </c>
      <c r="BS50" s="1">
        <f t="shared" si="12"/>
        <v>768.33975372455689</v>
      </c>
      <c r="BT50" s="1">
        <f t="shared" si="12"/>
        <v>67108.112109749098</v>
      </c>
      <c r="BU50" s="1">
        <f t="shared" si="12"/>
        <v>8032.5879999393001</v>
      </c>
      <c r="BV50" s="1"/>
      <c r="BW50" s="1"/>
      <c r="BX50" s="1"/>
      <c r="BZ50" s="22">
        <f>+(R50-B50)/B50</f>
        <v>-0.99461881393283602</v>
      </c>
      <c r="CA50" s="22">
        <f>IF(C50&lt;&gt;0,(AH50-C50)/C50,"")</f>
        <v>-3.9676652698752368E-2</v>
      </c>
      <c r="CB50" s="22">
        <f>IF(D50&lt;&gt;0,(AM50-D50)/D50,"")</f>
        <v>-5.7409454232572085E-2</v>
      </c>
      <c r="CC50" s="22">
        <f t="shared" si="8"/>
        <v>-4.4311438807602764E-2</v>
      </c>
      <c r="CD50" s="22">
        <f t="shared" si="8"/>
        <v>-4.9864603699728539E-2</v>
      </c>
      <c r="CE50" s="22">
        <f>IF(G50&lt;&gt;0,(BM50-G50)/G50,"")</f>
        <v>-3.8503837007571748E-2</v>
      </c>
      <c r="CF50" s="22">
        <f>IF(H50&lt;&gt;0,(BT50-H50)/H50,"")</f>
        <v>-4.1584894109026486E-2</v>
      </c>
      <c r="CG50" s="22" t="e">
        <f>IF(#REF!&lt;&gt;0,(BU50-#REF!)/#REF!,"")</f>
        <v>#REF!</v>
      </c>
      <c r="CH50" s="22" t="e">
        <f>IF(#REF!&lt;&gt;0,(BX50-#REF!)/#REF!,"")</f>
        <v>#REF!</v>
      </c>
      <c r="CI50" s="22" t="e">
        <f>IF(#REF!&lt;&gt;0,(BY50-#REF!)/#REF!,"")</f>
        <v>#REF!</v>
      </c>
      <c r="CJ50" s="22" t="e">
        <f>IF(#REF!&lt;&gt;0,(BZ50-#REF!)/#REF!,"")</f>
        <v>#REF!</v>
      </c>
      <c r="CK50" s="22" t="e">
        <f>IF(#REF!&lt;&gt;0,(CA50-#REF!)/#REF!,"")</f>
        <v>#REF!</v>
      </c>
      <c r="CL50" s="22" t="e">
        <f>IF(#REF!&lt;&gt;0,(CB50-#REF!)/#REF!,"")</f>
        <v>#REF!</v>
      </c>
    </row>
    <row r="51" spans="1:90" x14ac:dyDescent="0.25">
      <c r="A51" s="4" t="s">
        <v>127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K51" s="1">
        <f t="shared" ref="K51:BU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>
        <f t="shared" si="14"/>
        <v>0</v>
      </c>
      <c r="BQ51" s="1">
        <f t="shared" si="14"/>
        <v>0</v>
      </c>
      <c r="BR51" s="1">
        <f t="shared" si="14"/>
        <v>0</v>
      </c>
      <c r="BS51" s="1">
        <f t="shared" si="14"/>
        <v>0</v>
      </c>
      <c r="BT51" s="1">
        <f t="shared" si="14"/>
        <v>0</v>
      </c>
      <c r="BU51" s="1">
        <f t="shared" si="14"/>
        <v>0</v>
      </c>
      <c r="BV51" s="1"/>
      <c r="BW51" s="1"/>
      <c r="BX51" s="1"/>
      <c r="BZ51" s="22" t="e">
        <f>+(R51-B51)/B51</f>
        <v>#DIV/0!</v>
      </c>
      <c r="CA51" s="22" t="str">
        <f>IF(C51&lt;&gt;0,(AH51-C51)/C51,"")</f>
        <v/>
      </c>
      <c r="CB51" s="22" t="str">
        <f>IF(D51&lt;&gt;0,(AM51-D51)/D51,"")</f>
        <v/>
      </c>
      <c r="CC51" s="22" t="str">
        <f t="shared" si="8"/>
        <v/>
      </c>
      <c r="CD51" s="22" t="str">
        <f t="shared" si="8"/>
        <v/>
      </c>
      <c r="CE51" s="22" t="str">
        <f>IF(G51&lt;&gt;0,(BM51-G51)/G51,"")</f>
        <v/>
      </c>
      <c r="CF51" s="22" t="str">
        <f>IF(H51&lt;&gt;0,(BT51-H51)/H51,"")</f>
        <v/>
      </c>
      <c r="CG51" s="22" t="e">
        <f>IF(#REF!&lt;&gt;0,(BU51-#REF!)/#REF!,"")</f>
        <v>#REF!</v>
      </c>
      <c r="CH51" s="22" t="e">
        <f>IF(#REF!&lt;&gt;0,(BX51-#REF!)/#REF!,"")</f>
        <v>#REF!</v>
      </c>
      <c r="CI51" s="22" t="e">
        <f>IF(#REF!&lt;&gt;0,(BY51-#REF!)/#REF!,"")</f>
        <v>#REF!</v>
      </c>
      <c r="CJ51" s="22" t="e">
        <f>IF(#REF!&lt;&gt;0,(BZ51-#REF!)/#REF!,"")</f>
        <v>#REF!</v>
      </c>
      <c r="CK51" s="22" t="e">
        <f>IF(#REF!&lt;&gt;0,(CA51-#REF!)/#REF!,"")</f>
        <v>#REF!</v>
      </c>
      <c r="CL51" s="22" t="e">
        <f>IF(#REF!&lt;&gt;0,(CB51-#REF!)/#REF!,"")</f>
        <v>#REF!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T3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8.85546875" style="27" customWidth="1"/>
    <col min="2" max="2" width="10.85546875" style="87" customWidth="1"/>
    <col min="3" max="14" width="9.140625" style="87"/>
    <col min="15" max="15" width="9.140625" style="27"/>
    <col min="16" max="16" width="14.85546875" style="27" bestFit="1" customWidth="1"/>
    <col min="17" max="17" width="5.42578125" style="25" bestFit="1" customWidth="1"/>
    <col min="18" max="18" width="9.85546875" style="25" bestFit="1" customWidth="1"/>
    <col min="19" max="19" width="5.5703125" style="25" bestFit="1" customWidth="1"/>
    <col min="20" max="20" width="14.5703125" style="25" bestFit="1" customWidth="1"/>
    <col min="21" max="21" width="5.5703125" style="25" bestFit="1" customWidth="1"/>
    <col min="22" max="22" width="5.7109375" style="25" bestFit="1" customWidth="1"/>
    <col min="23" max="23" width="13.42578125" style="25" bestFit="1" customWidth="1"/>
    <col min="24" max="24" width="5.7109375" style="25" bestFit="1" customWidth="1"/>
    <col min="25" max="25" width="9.28515625" style="25" bestFit="1" customWidth="1"/>
    <col min="26" max="26" width="5.7109375" style="25" bestFit="1" customWidth="1"/>
    <col min="27" max="27" width="5.7109375" style="25" customWidth="1"/>
    <col min="28" max="28" width="5.7109375" style="25" bestFit="1" customWidth="1"/>
    <col min="29" max="29" width="5.85546875" style="25" bestFit="1" customWidth="1"/>
    <col min="30" max="30" width="6.42578125" style="25" bestFit="1" customWidth="1"/>
    <col min="31" max="31" width="15.42578125" style="25" bestFit="1" customWidth="1"/>
    <col min="32" max="32" width="6.5703125" style="25" bestFit="1" customWidth="1"/>
    <col min="33" max="33" width="5.7109375" style="25" bestFit="1" customWidth="1"/>
    <col min="34" max="34" width="5.140625" style="25" bestFit="1" customWidth="1"/>
    <col min="35" max="35" width="4.140625" style="25" bestFit="1" customWidth="1"/>
    <col min="36" max="36" width="6.5703125" style="25" bestFit="1" customWidth="1"/>
    <col min="37" max="37" width="6.140625" style="25" bestFit="1" customWidth="1"/>
    <col min="38" max="38" width="5.7109375" style="25" bestFit="1" customWidth="1"/>
    <col min="39" max="39" width="10" style="25" bestFit="1" customWidth="1"/>
    <col min="40" max="40" width="10" style="87" customWidth="1"/>
    <col min="41" max="41" width="7.7109375" style="25" bestFit="1" customWidth="1"/>
    <col min="42" max="42" width="6.7109375" style="25" bestFit="1" customWidth="1"/>
    <col min="43" max="43" width="7.7109375" style="25" bestFit="1" customWidth="1"/>
    <col min="44" max="44" width="5.7109375" style="25" bestFit="1" customWidth="1"/>
    <col min="45" max="45" width="4.28515625" style="25" bestFit="1" customWidth="1"/>
    <col min="46" max="46" width="6.7109375" style="25" bestFit="1" customWidth="1"/>
    <col min="47" max="47" width="4.5703125" style="25" bestFit="1" customWidth="1"/>
    <col min="48" max="48" width="4.140625" style="25" bestFit="1" customWidth="1"/>
    <col min="49" max="49" width="5.7109375" style="25" bestFit="1" customWidth="1"/>
    <col min="50" max="50" width="4.140625" style="25" bestFit="1" customWidth="1"/>
    <col min="51" max="51" width="5.85546875" style="25" bestFit="1" customWidth="1"/>
    <col min="52" max="52" width="3.28515625" style="25" bestFit="1" customWidth="1"/>
    <col min="53" max="53" width="6.7109375" style="25" bestFit="1" customWidth="1"/>
    <col min="54" max="54" width="6.85546875" style="25" bestFit="1" customWidth="1"/>
    <col min="55" max="55" width="5.7109375" style="25" bestFit="1" customWidth="1"/>
    <col min="56" max="56" width="5.140625" style="25" bestFit="1" customWidth="1"/>
    <col min="57" max="57" width="5.28515625" style="25" bestFit="1" customWidth="1"/>
    <col min="58" max="58" width="8.7109375" style="25" bestFit="1" customWidth="1"/>
    <col min="59" max="59" width="4.85546875" style="25" bestFit="1" customWidth="1"/>
    <col min="60" max="60" width="7.85546875" style="25" bestFit="1" customWidth="1"/>
    <col min="61" max="61" width="5.85546875" style="25" bestFit="1" customWidth="1"/>
    <col min="62" max="62" width="6" style="25" bestFit="1" customWidth="1"/>
    <col min="63" max="64" width="5.7109375" style="25" bestFit="1" customWidth="1"/>
    <col min="65" max="65" width="3.85546875" style="25" bestFit="1" customWidth="1"/>
    <col min="66" max="66" width="5.7109375" style="25" bestFit="1" customWidth="1"/>
    <col min="67" max="67" width="3.85546875" style="25" bestFit="1" customWidth="1"/>
    <col min="68" max="68" width="5.7109375" style="25" bestFit="1" customWidth="1"/>
    <col min="69" max="70" width="5.28515625" style="25" bestFit="1" customWidth="1"/>
    <col min="71" max="71" width="6.7109375" style="25" bestFit="1" customWidth="1"/>
    <col min="72" max="72" width="5.7109375" style="25" bestFit="1" customWidth="1"/>
    <col min="73" max="73" width="9.140625" style="25" bestFit="1" customWidth="1"/>
    <col min="74" max="74" width="6.7109375" style="25" bestFit="1" customWidth="1"/>
    <col min="75" max="75" width="7.5703125" style="25" customWidth="1"/>
    <col min="76" max="76" width="8" style="25" bestFit="1" customWidth="1"/>
    <col min="77" max="77" width="6.7109375" style="25" customWidth="1"/>
    <col min="78" max="78" width="9" style="25" bestFit="1" customWidth="1"/>
    <col min="79" max="79" width="7.140625" style="25" customWidth="1"/>
    <col min="80" max="16384" width="9.140625" style="27"/>
  </cols>
  <sheetData>
    <row r="1" spans="1:98" x14ac:dyDescent="0.25">
      <c r="B1" s="87" t="s">
        <v>491</v>
      </c>
      <c r="P1" s="27" t="s">
        <v>489</v>
      </c>
      <c r="BW1" s="25" t="s">
        <v>371</v>
      </c>
      <c r="CC1" s="27" t="s">
        <v>310</v>
      </c>
    </row>
    <row r="2" spans="1:98" x14ac:dyDescent="0.25">
      <c r="A2" s="7" t="s">
        <v>52</v>
      </c>
      <c r="B2" s="87" t="s">
        <v>59</v>
      </c>
      <c r="C2" s="87" t="s">
        <v>57</v>
      </c>
      <c r="D2" s="87" t="s">
        <v>60</v>
      </c>
      <c r="E2" s="87" t="s">
        <v>54</v>
      </c>
      <c r="F2" s="87" t="s">
        <v>53</v>
      </c>
      <c r="G2" s="87" t="s">
        <v>61</v>
      </c>
      <c r="H2" s="87" t="s">
        <v>62</v>
      </c>
      <c r="I2" s="86" t="s">
        <v>63</v>
      </c>
      <c r="J2" s="86" t="s">
        <v>64</v>
      </c>
      <c r="K2" s="86" t="s">
        <v>65</v>
      </c>
      <c r="L2" s="61" t="s">
        <v>311</v>
      </c>
      <c r="M2" s="61" t="s">
        <v>314</v>
      </c>
      <c r="N2" s="61" t="s">
        <v>321</v>
      </c>
      <c r="P2" s="27" t="s">
        <v>226</v>
      </c>
      <c r="Q2" s="25" t="s">
        <v>359</v>
      </c>
      <c r="R2" s="25" t="s">
        <v>178</v>
      </c>
      <c r="S2" s="25" t="s">
        <v>131</v>
      </c>
      <c r="T2" s="25" t="s">
        <v>132</v>
      </c>
      <c r="U2" s="25" t="s">
        <v>133</v>
      </c>
      <c r="V2" s="25" t="s">
        <v>360</v>
      </c>
      <c r="W2" s="25" t="s">
        <v>179</v>
      </c>
      <c r="X2" s="25" t="s">
        <v>134</v>
      </c>
      <c r="Y2" s="25" t="s">
        <v>59</v>
      </c>
      <c r="Z2" s="25" t="s">
        <v>136</v>
      </c>
      <c r="AA2" s="25" t="s">
        <v>137</v>
      </c>
      <c r="AB2" s="25" t="s">
        <v>361</v>
      </c>
      <c r="AC2" s="25" t="s">
        <v>138</v>
      </c>
      <c r="AD2" s="25" t="s">
        <v>139</v>
      </c>
      <c r="AE2" s="25" t="s">
        <v>140</v>
      </c>
      <c r="AF2" s="25" t="s">
        <v>141</v>
      </c>
      <c r="AG2" s="25" t="s">
        <v>142</v>
      </c>
      <c r="AH2" s="25" t="s">
        <v>143</v>
      </c>
      <c r="AI2" s="25" t="s">
        <v>362</v>
      </c>
      <c r="AJ2" s="25" t="s">
        <v>144</v>
      </c>
      <c r="AK2" s="25" t="s">
        <v>367</v>
      </c>
      <c r="AL2" s="25" t="s">
        <v>57</v>
      </c>
      <c r="AM2" s="25" t="s">
        <v>128</v>
      </c>
      <c r="AN2" s="87" t="s">
        <v>460</v>
      </c>
      <c r="AO2" s="25" t="s">
        <v>145</v>
      </c>
      <c r="AP2" s="25" t="s">
        <v>146</v>
      </c>
      <c r="AQ2" s="25" t="s">
        <v>60</v>
      </c>
      <c r="AR2" s="25" t="s">
        <v>148</v>
      </c>
      <c r="AS2" s="25" t="s">
        <v>149</v>
      </c>
      <c r="AT2" s="25" t="s">
        <v>150</v>
      </c>
      <c r="AU2" s="25" t="s">
        <v>151</v>
      </c>
      <c r="AV2" s="25" t="s">
        <v>152</v>
      </c>
      <c r="AW2" s="25" t="s">
        <v>153</v>
      </c>
      <c r="AX2" s="25" t="s">
        <v>154</v>
      </c>
      <c r="AY2" s="25" t="s">
        <v>155</v>
      </c>
      <c r="AZ2" s="25" t="s">
        <v>156</v>
      </c>
      <c r="BA2" s="25" t="s">
        <v>54</v>
      </c>
      <c r="BB2" s="25" t="s">
        <v>53</v>
      </c>
      <c r="BC2" s="25" t="s">
        <v>157</v>
      </c>
      <c r="BD2" s="25" t="s">
        <v>158</v>
      </c>
      <c r="BE2" s="25" t="s">
        <v>159</v>
      </c>
      <c r="BF2" s="25" t="s">
        <v>160</v>
      </c>
      <c r="BG2" s="25" t="s">
        <v>161</v>
      </c>
      <c r="BH2" s="25" t="s">
        <v>162</v>
      </c>
      <c r="BI2" s="25" t="s">
        <v>163</v>
      </c>
      <c r="BJ2" s="25" t="s">
        <v>164</v>
      </c>
      <c r="BK2" s="25" t="s">
        <v>165</v>
      </c>
      <c r="BL2" s="25" t="s">
        <v>363</v>
      </c>
      <c r="BM2" s="25" t="s">
        <v>166</v>
      </c>
      <c r="BN2" s="25" t="s">
        <v>167</v>
      </c>
      <c r="BO2" s="25" t="s">
        <v>168</v>
      </c>
      <c r="BP2" s="25" t="s">
        <v>61</v>
      </c>
      <c r="BQ2" s="25" t="s">
        <v>169</v>
      </c>
      <c r="BR2" s="25" t="s">
        <v>170</v>
      </c>
      <c r="BS2" s="25" t="s">
        <v>171</v>
      </c>
      <c r="BT2" s="25" t="s">
        <v>173</v>
      </c>
      <c r="BU2" s="25" t="s">
        <v>174</v>
      </c>
      <c r="BV2" s="25" t="s">
        <v>175</v>
      </c>
      <c r="BW2" s="27" t="s">
        <v>368</v>
      </c>
      <c r="BX2" s="27" t="s">
        <v>369</v>
      </c>
      <c r="BY2" s="27"/>
      <c r="BZ2" s="27" t="s">
        <v>366</v>
      </c>
      <c r="CB2" s="25" t="s">
        <v>141</v>
      </c>
      <c r="CC2" s="25" t="s">
        <v>59</v>
      </c>
      <c r="CD2" s="25" t="s">
        <v>57</v>
      </c>
      <c r="CE2" s="25" t="s">
        <v>60</v>
      </c>
      <c r="CF2" s="25" t="s">
        <v>54</v>
      </c>
      <c r="CG2" s="25" t="s">
        <v>53</v>
      </c>
      <c r="CH2" s="25" t="s">
        <v>61</v>
      </c>
      <c r="CI2" s="25" t="s">
        <v>62</v>
      </c>
      <c r="CJ2" s="27" t="s">
        <v>63</v>
      </c>
      <c r="CK2" s="27" t="s">
        <v>64</v>
      </c>
      <c r="CL2" s="27" t="s">
        <v>65</v>
      </c>
      <c r="CM2" s="61" t="s">
        <v>311</v>
      </c>
      <c r="CN2" s="61" t="s">
        <v>314</v>
      </c>
      <c r="CO2" s="61" t="s">
        <v>321</v>
      </c>
      <c r="CP2" s="61"/>
      <c r="CQ2" s="61"/>
      <c r="CR2" s="61"/>
      <c r="CS2" s="61"/>
      <c r="CT2" s="61"/>
    </row>
    <row r="3" spans="1:98" x14ac:dyDescent="0.25">
      <c r="A3" s="19" t="s">
        <v>89</v>
      </c>
      <c r="B3" s="87">
        <v>67223.087755999994</v>
      </c>
      <c r="C3" s="87">
        <v>208.56303434</v>
      </c>
      <c r="D3" s="87">
        <v>17704.058765000002</v>
      </c>
      <c r="E3" s="87">
        <v>2413.2891644000001</v>
      </c>
      <c r="F3" s="87">
        <v>1963.4043171000001</v>
      </c>
      <c r="G3" s="87">
        <v>760.55923733999998</v>
      </c>
      <c r="H3" s="87">
        <v>7959.7846338999998</v>
      </c>
      <c r="I3" s="87">
        <v>31.644454984999999</v>
      </c>
      <c r="J3" s="87">
        <v>148.27635910000001</v>
      </c>
      <c r="K3" s="87">
        <v>82.631949282999997</v>
      </c>
      <c r="L3" s="87">
        <v>5.3615973973999997</v>
      </c>
      <c r="M3" s="87">
        <v>19.002024080999998</v>
      </c>
      <c r="N3" s="87">
        <v>9.8389112913000005</v>
      </c>
      <c r="P3" s="27" t="s">
        <v>181</v>
      </c>
      <c r="Q3" s="25">
        <v>0</v>
      </c>
      <c r="R3" s="25">
        <v>0</v>
      </c>
      <c r="S3" s="25">
        <v>0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0</v>
      </c>
      <c r="Z3" s="25">
        <v>0</v>
      </c>
      <c r="AA3" s="25">
        <v>0</v>
      </c>
      <c r="AB3" s="25">
        <v>0</v>
      </c>
      <c r="AC3" s="25">
        <v>0</v>
      </c>
      <c r="AD3" s="25">
        <v>0</v>
      </c>
      <c r="AE3" s="25">
        <v>0</v>
      </c>
      <c r="AF3" s="25">
        <v>0</v>
      </c>
      <c r="AG3" s="25">
        <v>0</v>
      </c>
      <c r="AH3" s="25">
        <v>0</v>
      </c>
      <c r="AI3" s="25">
        <v>0</v>
      </c>
      <c r="AJ3" s="25">
        <v>0</v>
      </c>
      <c r="AK3" s="25">
        <v>0</v>
      </c>
      <c r="AL3" s="25">
        <v>0</v>
      </c>
      <c r="AM3" s="25">
        <v>0</v>
      </c>
      <c r="AN3" s="87">
        <v>0</v>
      </c>
      <c r="AO3" s="25">
        <v>0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0</v>
      </c>
      <c r="BC3" s="25">
        <v>0</v>
      </c>
      <c r="BD3" s="25">
        <v>0</v>
      </c>
      <c r="BE3" s="25">
        <v>0</v>
      </c>
      <c r="BF3" s="25">
        <v>0</v>
      </c>
      <c r="BG3" s="25">
        <v>0</v>
      </c>
      <c r="BH3" s="25">
        <v>0</v>
      </c>
      <c r="BI3" s="25">
        <v>0</v>
      </c>
      <c r="BJ3" s="25">
        <v>0</v>
      </c>
      <c r="BK3" s="25">
        <v>0</v>
      </c>
      <c r="BL3" s="25">
        <v>0</v>
      </c>
      <c r="BM3" s="25">
        <v>0</v>
      </c>
      <c r="BN3" s="25">
        <v>0</v>
      </c>
      <c r="BO3" s="25">
        <v>0</v>
      </c>
      <c r="BP3" s="25">
        <v>0</v>
      </c>
      <c r="BQ3" s="25">
        <v>0</v>
      </c>
      <c r="BR3" s="25">
        <v>0</v>
      </c>
      <c r="BS3" s="25">
        <v>0</v>
      </c>
      <c r="BT3" s="25">
        <v>0</v>
      </c>
      <c r="BU3" s="25">
        <v>0</v>
      </c>
      <c r="BV3" s="25">
        <v>0</v>
      </c>
      <c r="BW3" s="25">
        <f>AT3*0.108*92.1006/14.43</f>
        <v>0</v>
      </c>
      <c r="BX3" s="25">
        <f>BV3-AK3*0.966*106.165/128.1705</f>
        <v>0</v>
      </c>
      <c r="BZ3" s="25" t="str">
        <f t="shared" ref="BZ3:BZ34" si="0">IF(BU3&lt;&gt;0,S3+Q3+U3+V3+X3+Z3+AA3+AB3+AC3+AD3+AG3+AH3+AI3+AJ3+AR3+AT3+BL3+BR3+BS3+BT3+BV3,"")</f>
        <v/>
      </c>
      <c r="CB3" s="29" t="str">
        <f t="shared" ref="CB3:CB34" si="1">IF(AQ3&lt;&gt;0,AF3/AQ3,"")</f>
        <v/>
      </c>
      <c r="CC3" s="22">
        <f t="shared" ref="CC3:CC34" si="2">IF(B3&lt;&gt;0,(Y3-B3)/B3,"")</f>
        <v>-1</v>
      </c>
      <c r="CD3" s="22">
        <f t="shared" ref="CD3:CD36" si="3">IF(C3&lt;&gt;0,(AL3-C3)/C3,"")</f>
        <v>-1</v>
      </c>
      <c r="CE3" s="22">
        <f t="shared" ref="CE3:CE36" si="4">IF(D3&lt;&gt;0,(AQ3-D3)/D3,"")</f>
        <v>-1</v>
      </c>
      <c r="CF3" s="22">
        <f t="shared" ref="CF3:CF36" si="5">IF(E3&lt;&gt;0,(BA3-E3)/E3,"")</f>
        <v>-1</v>
      </c>
      <c r="CG3" s="22">
        <f t="shared" ref="CG3:CG36" si="6">IF(F3&lt;&gt;0,(BB3-F3)/F3,"")</f>
        <v>-1</v>
      </c>
      <c r="CH3" s="22">
        <f t="shared" ref="CH3:CH36" si="7">IF(G3&lt;&gt;0,(BP3-G3)/G3,"")</f>
        <v>-1</v>
      </c>
      <c r="CI3" s="22">
        <f t="shared" ref="CI3:CI36" si="8">IF(H3&lt;&gt;0,(BU3-H3)/H3,"")</f>
        <v>-1</v>
      </c>
      <c r="CJ3" s="22">
        <f t="shared" ref="CJ3:CJ34" si="9">IF(I3&lt;&gt;0,(T3-I3)/I3,"")</f>
        <v>-1</v>
      </c>
      <c r="CK3" s="22">
        <f t="shared" ref="CK3:CK34" si="10">IF(J3&lt;&gt;0,(V3-J3)/J3,"")</f>
        <v>-1</v>
      </c>
      <c r="CL3" s="22">
        <f t="shared" ref="CL3:CL34" si="11">IF(K3&lt;&gt;0,(AE3-K3)/K3,"")</f>
        <v>-1</v>
      </c>
      <c r="CM3" s="22">
        <f t="shared" ref="CM3:CM34" si="12">IF(L3&lt;&gt;0,(R3-L3)/L3,"")</f>
        <v>-1</v>
      </c>
      <c r="CN3" s="22">
        <f t="shared" ref="CN3:CN34" si="13">IF(M3&lt;&gt;0,(W3-M3)/M3,"")</f>
        <v>-1</v>
      </c>
      <c r="CO3" s="22">
        <f t="shared" ref="CO3:CO34" si="14">IF(N3&lt;&gt;0,(AK3-N3)/N3,"")</f>
        <v>-1</v>
      </c>
      <c r="CP3" s="22"/>
      <c r="CQ3" s="22"/>
      <c r="CR3" s="22"/>
      <c r="CS3" s="22"/>
      <c r="CT3" s="22"/>
    </row>
    <row r="4" spans="1:98" x14ac:dyDescent="0.25">
      <c r="A4" s="55" t="s">
        <v>90</v>
      </c>
      <c r="B4" s="87">
        <v>285586.58643000002</v>
      </c>
      <c r="C4" s="87">
        <v>725.41727887000002</v>
      </c>
      <c r="D4" s="87">
        <v>69597.400471000001</v>
      </c>
      <c r="E4" s="87">
        <v>2862.0233831999999</v>
      </c>
      <c r="F4" s="87">
        <v>1739.4198527000001</v>
      </c>
      <c r="G4" s="87">
        <v>1639.2335361999999</v>
      </c>
      <c r="H4" s="87">
        <v>26977.048750999998</v>
      </c>
      <c r="I4" s="87">
        <v>119.17622627</v>
      </c>
      <c r="J4" s="87">
        <v>597.09207491999996</v>
      </c>
      <c r="K4" s="87">
        <v>304.68990671</v>
      </c>
      <c r="L4" s="87">
        <v>20.572559552000001</v>
      </c>
      <c r="M4" s="87">
        <v>81.529563662000001</v>
      </c>
      <c r="N4" s="87">
        <v>38.038677147000001</v>
      </c>
      <c r="P4" s="27" t="s">
        <v>330</v>
      </c>
      <c r="Q4" s="25">
        <v>54.305693699279601</v>
      </c>
      <c r="R4" s="25">
        <v>20.572504890443799</v>
      </c>
      <c r="S4" s="25">
        <v>119.167859834765</v>
      </c>
      <c r="T4" s="25">
        <v>119.168844624778</v>
      </c>
      <c r="U4" s="25">
        <v>56.170285224623299</v>
      </c>
      <c r="V4" s="25">
        <v>597.23011134088802</v>
      </c>
      <c r="W4" s="25">
        <v>81.5549672055988</v>
      </c>
      <c r="X4" s="25">
        <v>1598.2543513569999</v>
      </c>
      <c r="Y4" s="25">
        <v>285653.47807867097</v>
      </c>
      <c r="Z4" s="25">
        <v>1308.29890013161</v>
      </c>
      <c r="AA4" s="25">
        <v>367.56816595982002</v>
      </c>
      <c r="AB4" s="25">
        <v>299.22116012811</v>
      </c>
      <c r="AC4" s="25">
        <v>24.154899441604901</v>
      </c>
      <c r="AD4" s="25">
        <v>304.64785844728402</v>
      </c>
      <c r="AE4" s="25">
        <v>304.64787334137998</v>
      </c>
      <c r="AF4" s="25">
        <v>556.78584469540294</v>
      </c>
      <c r="AG4" s="25">
        <v>1056.3920376174599</v>
      </c>
      <c r="AH4" s="25">
        <v>17.143310543738</v>
      </c>
      <c r="AI4" s="25">
        <v>4.7585719119473904</v>
      </c>
      <c r="AJ4" s="25">
        <v>128.506865646786</v>
      </c>
      <c r="AK4" s="25">
        <v>38.040125049931298</v>
      </c>
      <c r="AL4" s="25">
        <v>725.60467446000496</v>
      </c>
      <c r="AM4" s="25">
        <v>0</v>
      </c>
      <c r="AN4" s="87">
        <v>27773.708660416502</v>
      </c>
      <c r="AO4" s="25">
        <v>55070.824763195902</v>
      </c>
      <c r="AP4" s="25">
        <v>13971.2337342438</v>
      </c>
      <c r="AQ4" s="25">
        <v>69598.844342135199</v>
      </c>
      <c r="AR4" s="25">
        <v>666.62629560122696</v>
      </c>
      <c r="AS4" s="25">
        <v>1.16552172930548</v>
      </c>
      <c r="AT4" s="25">
        <v>14921.4343588716</v>
      </c>
      <c r="AU4" s="25">
        <v>5.9901445680869898</v>
      </c>
      <c r="AV4" s="25">
        <v>1.04322089650953</v>
      </c>
      <c r="AW4" s="25">
        <v>1002.13111449153</v>
      </c>
      <c r="AX4" s="25">
        <v>17.9945462061211</v>
      </c>
      <c r="AY4" s="25">
        <v>1.1568934362891701</v>
      </c>
      <c r="AZ4" s="25">
        <v>0.36584307831368401</v>
      </c>
      <c r="BA4" s="25">
        <v>2861.0528240039198</v>
      </c>
      <c r="BB4" s="25">
        <v>1738.5823886461901</v>
      </c>
      <c r="BC4" s="25">
        <v>1122.4704353577199</v>
      </c>
      <c r="BD4" s="25">
        <v>12.434587201067</v>
      </c>
      <c r="BE4" s="25">
        <v>0.15329386949740101</v>
      </c>
      <c r="BF4" s="25">
        <v>64.246181098673205</v>
      </c>
      <c r="BG4" s="25">
        <v>2.9569900626663799</v>
      </c>
      <c r="BH4" s="25">
        <v>55.776975368860803</v>
      </c>
      <c r="BI4" s="25">
        <v>6.0956102669245897</v>
      </c>
      <c r="BJ4" s="25">
        <v>1.27388736586253</v>
      </c>
      <c r="BK4" s="25">
        <v>248.37264791635599</v>
      </c>
      <c r="BL4" s="25">
        <v>67.0016021510055</v>
      </c>
      <c r="BM4" s="25">
        <v>10.6672636783015</v>
      </c>
      <c r="BN4" s="25">
        <v>306.23477273102998</v>
      </c>
      <c r="BO4" s="25">
        <v>0.52289468079829304</v>
      </c>
      <c r="BP4" s="25">
        <v>1639.6607333674999</v>
      </c>
      <c r="BQ4" s="25">
        <v>0</v>
      </c>
      <c r="BR4" s="25">
        <v>0.248013877988503</v>
      </c>
      <c r="BS4" s="25">
        <v>3081.6476790185002</v>
      </c>
      <c r="BT4" s="25">
        <v>353.67508243191799</v>
      </c>
      <c r="BU4" s="25">
        <v>26983.542946146499</v>
      </c>
      <c r="BV4" s="25">
        <v>4415.10009891146</v>
      </c>
      <c r="BW4" s="25">
        <f t="shared" ref="BW4:BW34" si="15">AT4*0.108*92.1006/14.43</f>
        <v>10285.619555770652</v>
      </c>
      <c r="BX4" s="25">
        <f t="shared" ref="BX4:BX34" si="16">BV4-AK4*0.966*106.165/128.1705</f>
        <v>4384.6623627698009</v>
      </c>
      <c r="BZ4" s="25">
        <f t="shared" si="0"/>
        <v>29441.553202148614</v>
      </c>
      <c r="CB4" s="29">
        <f t="shared" si="1"/>
        <v>7.9999294522527624E-3</v>
      </c>
      <c r="CC4" s="22">
        <f t="shared" si="2"/>
        <v>2.3422545682951843E-4</v>
      </c>
      <c r="CD4" s="22">
        <f t="shared" si="3"/>
        <v>2.5832799336796908E-4</v>
      </c>
      <c r="CE4" s="22">
        <f t="shared" si="4"/>
        <v>2.0746049786720578E-5</v>
      </c>
      <c r="CF4" s="22">
        <f t="shared" si="5"/>
        <v>-3.3911644530134147E-4</v>
      </c>
      <c r="CG4" s="22">
        <f t="shared" si="6"/>
        <v>-4.8146170834490273E-4</v>
      </c>
      <c r="CH4" s="22">
        <f t="shared" si="7"/>
        <v>2.6060787439130599E-4</v>
      </c>
      <c r="CI4" s="22">
        <f t="shared" si="8"/>
        <v>2.4073037812410763E-4</v>
      </c>
      <c r="CJ4" s="22">
        <f t="shared" si="9"/>
        <v>-6.1938907221929825E-5</v>
      </c>
      <c r="CK4" s="22">
        <f t="shared" si="10"/>
        <v>2.3118113049239676E-4</v>
      </c>
      <c r="CL4" s="22">
        <f t="shared" si="11"/>
        <v>-1.3795458167254612E-4</v>
      </c>
      <c r="CM4" s="22">
        <f t="shared" si="12"/>
        <v>-2.6570129042085234E-6</v>
      </c>
      <c r="CN4" s="22">
        <f t="shared" si="13"/>
        <v>3.1158689508158143E-4</v>
      </c>
      <c r="CO4" s="22">
        <f t="shared" si="14"/>
        <v>3.806396646500595E-5</v>
      </c>
      <c r="CP4" s="22"/>
      <c r="CQ4" s="22"/>
      <c r="CR4" s="22"/>
      <c r="CS4" s="22"/>
      <c r="CT4" s="22"/>
    </row>
    <row r="5" spans="1:98" x14ac:dyDescent="0.25">
      <c r="A5" s="19" t="s">
        <v>91</v>
      </c>
      <c r="B5" s="87">
        <v>81830.495905999996</v>
      </c>
      <c r="C5" s="87">
        <v>193.59662800000001</v>
      </c>
      <c r="D5" s="87">
        <v>18484.326944</v>
      </c>
      <c r="E5" s="87">
        <v>2238.5591659000002</v>
      </c>
      <c r="F5" s="87">
        <v>1821.1358656</v>
      </c>
      <c r="G5" s="87">
        <v>718.74172623000004</v>
      </c>
      <c r="H5" s="87">
        <v>7696.5142106000003</v>
      </c>
      <c r="I5" s="87">
        <v>31.459483079999998</v>
      </c>
      <c r="J5" s="87">
        <v>159.02631604999999</v>
      </c>
      <c r="K5" s="87">
        <v>80.628981412000002</v>
      </c>
      <c r="L5" s="87">
        <v>5.4107598239000003</v>
      </c>
      <c r="M5" s="87">
        <v>21.035731187</v>
      </c>
      <c r="N5" s="87">
        <v>10.027877666</v>
      </c>
      <c r="P5" s="27" t="s">
        <v>182</v>
      </c>
      <c r="Q5" s="25">
        <v>8.0747951024642095</v>
      </c>
      <c r="R5" s="25">
        <v>2.8657358537969402</v>
      </c>
      <c r="S5" s="25">
        <v>16.2429490384338</v>
      </c>
      <c r="T5" s="25">
        <v>16.243089715784301</v>
      </c>
      <c r="U5" s="25">
        <v>8.0149063896559092</v>
      </c>
      <c r="V5" s="25">
        <v>90.928827163707496</v>
      </c>
      <c r="W5" s="25">
        <v>12.7715498307745</v>
      </c>
      <c r="X5" s="25">
        <v>217.09449910635601</v>
      </c>
      <c r="Y5" s="25">
        <v>46267.5084834956</v>
      </c>
      <c r="Z5" s="25">
        <v>198.367733738586</v>
      </c>
      <c r="AA5" s="25">
        <v>55.031789701681497</v>
      </c>
      <c r="AB5" s="25">
        <v>43.4821223560905</v>
      </c>
      <c r="AC5" s="25">
        <v>3.6412258862078599</v>
      </c>
      <c r="AD5" s="25">
        <v>40.462819285658298</v>
      </c>
      <c r="AE5" s="25">
        <v>40.462817630758799</v>
      </c>
      <c r="AF5" s="25">
        <v>82.822714396732707</v>
      </c>
      <c r="AG5" s="25">
        <v>174.81723287433101</v>
      </c>
      <c r="AH5" s="25">
        <v>2.7455490452020199</v>
      </c>
      <c r="AI5" s="25">
        <v>0.62667134245385403</v>
      </c>
      <c r="AJ5" s="25">
        <v>20.426282582749899</v>
      </c>
      <c r="AK5" s="25">
        <v>5.33644846630665</v>
      </c>
      <c r="AL5" s="25">
        <v>104.03280017857401</v>
      </c>
      <c r="AM5" s="25">
        <v>0</v>
      </c>
      <c r="AN5" s="87">
        <v>4338.1560090830399</v>
      </c>
      <c r="AO5" s="25">
        <v>8291.6736919150899</v>
      </c>
      <c r="AP5" s="25">
        <v>1978.35102454295</v>
      </c>
      <c r="AQ5" s="25">
        <v>10352.847430854699</v>
      </c>
      <c r="AR5" s="25">
        <v>101.693525622667</v>
      </c>
      <c r="AS5" s="25">
        <v>0.153805539112749</v>
      </c>
      <c r="AT5" s="25">
        <v>2367.1539904330398</v>
      </c>
      <c r="AU5" s="25">
        <v>0.77213695332264098</v>
      </c>
      <c r="AV5" s="25">
        <v>0.13076185783495101</v>
      </c>
      <c r="AW5" s="25">
        <v>136.09524011089201</v>
      </c>
      <c r="AX5" s="25">
        <v>2.0152099516636599</v>
      </c>
      <c r="AY5" s="25">
        <v>0.12570596515594901</v>
      </c>
      <c r="AZ5" s="25">
        <v>4.7920453049818901E-2</v>
      </c>
      <c r="BA5" s="25">
        <v>1006.70021263513</v>
      </c>
      <c r="BB5" s="25">
        <v>829.49392747829802</v>
      </c>
      <c r="BC5" s="25">
        <v>177.206285156831</v>
      </c>
      <c r="BD5" s="25">
        <v>1.26855161846811</v>
      </c>
      <c r="BE5" s="25">
        <v>1.7052807751450901E-2</v>
      </c>
      <c r="BF5" s="25">
        <v>7.0415515468179004</v>
      </c>
      <c r="BG5" s="25">
        <v>0.35190364038206001</v>
      </c>
      <c r="BH5" s="25">
        <v>7.2826443228227902</v>
      </c>
      <c r="BI5" s="25">
        <v>0.87810223934478504</v>
      </c>
      <c r="BJ5" s="25">
        <v>0.16607158076908199</v>
      </c>
      <c r="BK5" s="25">
        <v>32.746205349515201</v>
      </c>
      <c r="BL5" s="25">
        <v>9.7986211636568097</v>
      </c>
      <c r="BM5" s="25">
        <v>1.1125096424654199</v>
      </c>
      <c r="BN5" s="25">
        <v>639.23147737231102</v>
      </c>
      <c r="BO5" s="25">
        <v>5.7076526618054797E-2</v>
      </c>
      <c r="BP5" s="25">
        <v>374.23154712655003</v>
      </c>
      <c r="BQ5" s="25">
        <v>0</v>
      </c>
      <c r="BR5" s="25">
        <v>3.2140522726455997E-2</v>
      </c>
      <c r="BS5" s="25">
        <v>484.96022182511803</v>
      </c>
      <c r="BT5" s="25">
        <v>55.272637260536698</v>
      </c>
      <c r="BU5" s="25">
        <v>4226.047214405</v>
      </c>
      <c r="BV5" s="25">
        <v>672.74294100690599</v>
      </c>
      <c r="BW5" s="25">
        <f t="shared" si="15"/>
        <v>1631.7228484835719</v>
      </c>
      <c r="BX5" s="25">
        <f t="shared" si="16"/>
        <v>668.47299157488396</v>
      </c>
      <c r="BZ5" s="25">
        <f t="shared" si="0"/>
        <v>4571.6114814482289</v>
      </c>
      <c r="CB5" s="29">
        <f t="shared" si="1"/>
        <v>7.9999937166943379E-3</v>
      </c>
      <c r="CC5" s="22">
        <f t="shared" si="2"/>
        <v>-0.43459332647031945</v>
      </c>
      <c r="CD5" s="22">
        <f t="shared" si="3"/>
        <v>-0.46263113540090173</v>
      </c>
      <c r="CE5" s="22">
        <f t="shared" si="4"/>
        <v>-0.43991212326964241</v>
      </c>
      <c r="CF5" s="22">
        <f t="shared" si="5"/>
        <v>-0.55029099611472998</v>
      </c>
      <c r="CG5" s="22">
        <f t="shared" si="6"/>
        <v>-0.5445183727656645</v>
      </c>
      <c r="CH5" s="22">
        <f t="shared" si="7"/>
        <v>-0.47932402771507587</v>
      </c>
      <c r="CI5" s="22">
        <f t="shared" si="8"/>
        <v>-0.45091412829658789</v>
      </c>
      <c r="CJ5" s="22">
        <f t="shared" si="9"/>
        <v>-0.48368224377753183</v>
      </c>
      <c r="CK5" s="22">
        <f t="shared" si="10"/>
        <v>-0.42821521983117394</v>
      </c>
      <c r="CL5" s="22">
        <f t="shared" si="11"/>
        <v>-0.4981603770485345</v>
      </c>
      <c r="CM5" s="22">
        <f t="shared" si="12"/>
        <v>-0.47036350770207397</v>
      </c>
      <c r="CN5" s="22">
        <f t="shared" si="13"/>
        <v>-0.39286399330548261</v>
      </c>
      <c r="CO5" s="22">
        <f t="shared" si="14"/>
        <v>-0.4678386948815566</v>
      </c>
      <c r="CP5" s="22"/>
      <c r="CQ5" s="22"/>
      <c r="CR5" s="22"/>
      <c r="CS5" s="22"/>
      <c r="CT5" s="22"/>
    </row>
    <row r="6" spans="1:98" x14ac:dyDescent="0.25">
      <c r="A6" s="19" t="s">
        <v>92</v>
      </c>
      <c r="B6" s="87">
        <v>51823.203599</v>
      </c>
      <c r="C6" s="87">
        <v>106.53277117</v>
      </c>
      <c r="D6" s="87">
        <v>8704.4317071999994</v>
      </c>
      <c r="E6" s="87">
        <v>1231.1794265999999</v>
      </c>
      <c r="F6" s="87">
        <v>1001.5570403</v>
      </c>
      <c r="G6" s="87">
        <v>414.21712406</v>
      </c>
      <c r="H6" s="87">
        <v>4323.1912081</v>
      </c>
      <c r="I6" s="87">
        <v>17.281415265</v>
      </c>
      <c r="J6" s="87">
        <v>87.662426256000003</v>
      </c>
      <c r="K6" s="87">
        <v>44.339546644000002</v>
      </c>
      <c r="L6" s="87">
        <v>2.9652390783999998</v>
      </c>
      <c r="M6" s="87">
        <v>11.388567919</v>
      </c>
      <c r="N6" s="87">
        <v>5.5095735646000001</v>
      </c>
      <c r="P6" s="27" t="s">
        <v>183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25">
        <v>0</v>
      </c>
      <c r="AE6" s="25">
        <v>0</v>
      </c>
      <c r="AF6" s="25">
        <v>0</v>
      </c>
      <c r="AG6" s="25">
        <v>0</v>
      </c>
      <c r="AH6" s="25">
        <v>0</v>
      </c>
      <c r="AI6" s="25">
        <v>0</v>
      </c>
      <c r="AJ6" s="25">
        <v>0</v>
      </c>
      <c r="AK6" s="25">
        <v>0</v>
      </c>
      <c r="AL6" s="25">
        <v>0</v>
      </c>
      <c r="AM6" s="25">
        <v>0</v>
      </c>
      <c r="AN6" s="87">
        <v>0</v>
      </c>
      <c r="AO6" s="25">
        <v>0</v>
      </c>
      <c r="AP6" s="25">
        <v>0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0</v>
      </c>
      <c r="BI6" s="25">
        <v>0</v>
      </c>
      <c r="BJ6" s="25">
        <v>0</v>
      </c>
      <c r="BK6" s="25">
        <v>0</v>
      </c>
      <c r="BL6" s="25">
        <v>0</v>
      </c>
      <c r="BM6" s="25">
        <v>0</v>
      </c>
      <c r="BN6" s="25">
        <v>0</v>
      </c>
      <c r="BO6" s="25">
        <v>0</v>
      </c>
      <c r="BP6" s="25">
        <v>0</v>
      </c>
      <c r="BQ6" s="25">
        <v>0</v>
      </c>
      <c r="BR6" s="25">
        <v>0</v>
      </c>
      <c r="BS6" s="25">
        <v>0</v>
      </c>
      <c r="BT6" s="25">
        <v>0</v>
      </c>
      <c r="BU6" s="25">
        <v>0</v>
      </c>
      <c r="BV6" s="25">
        <v>0</v>
      </c>
      <c r="BW6" s="25">
        <f t="shared" si="15"/>
        <v>0</v>
      </c>
      <c r="BX6" s="25">
        <f t="shared" si="16"/>
        <v>0</v>
      </c>
      <c r="BZ6" s="25" t="str">
        <f t="shared" si="0"/>
        <v/>
      </c>
      <c r="CB6" s="29" t="str">
        <f t="shared" si="1"/>
        <v/>
      </c>
      <c r="CC6" s="22">
        <f t="shared" si="2"/>
        <v>-1</v>
      </c>
      <c r="CD6" s="22">
        <f t="shared" si="3"/>
        <v>-1</v>
      </c>
      <c r="CE6" s="22">
        <f t="shared" si="4"/>
        <v>-1</v>
      </c>
      <c r="CF6" s="22">
        <f t="shared" si="5"/>
        <v>-1</v>
      </c>
      <c r="CG6" s="22">
        <f t="shared" si="6"/>
        <v>-1</v>
      </c>
      <c r="CH6" s="22">
        <f t="shared" si="7"/>
        <v>-1</v>
      </c>
      <c r="CI6" s="22">
        <f t="shared" si="8"/>
        <v>-1</v>
      </c>
      <c r="CJ6" s="22">
        <f t="shared" si="9"/>
        <v>-1</v>
      </c>
      <c r="CK6" s="22">
        <f t="shared" si="10"/>
        <v>-1</v>
      </c>
      <c r="CL6" s="22">
        <f t="shared" si="11"/>
        <v>-1</v>
      </c>
      <c r="CM6" s="22">
        <f t="shared" si="12"/>
        <v>-1</v>
      </c>
      <c r="CN6" s="22">
        <f t="shared" si="13"/>
        <v>-1</v>
      </c>
      <c r="CO6" s="22">
        <f t="shared" si="14"/>
        <v>-1</v>
      </c>
      <c r="CP6" s="22"/>
      <c r="CQ6" s="22"/>
      <c r="CR6" s="22"/>
      <c r="CS6" s="22"/>
      <c r="CT6" s="22"/>
    </row>
    <row r="7" spans="1:98" x14ac:dyDescent="0.25">
      <c r="A7" s="19" t="s">
        <v>93</v>
      </c>
      <c r="B7" s="87">
        <v>152046.38303</v>
      </c>
      <c r="C7" s="87">
        <v>427.12787316999999</v>
      </c>
      <c r="D7" s="87">
        <v>35974.011660999997</v>
      </c>
      <c r="E7" s="87">
        <v>1678.1342219000001</v>
      </c>
      <c r="F7" s="87">
        <v>1017.9547044</v>
      </c>
      <c r="G7" s="87">
        <v>994.46104186000002</v>
      </c>
      <c r="H7" s="87">
        <v>17777.457036</v>
      </c>
      <c r="I7" s="87">
        <v>64.552080106000005</v>
      </c>
      <c r="J7" s="87">
        <v>306.69211866000001</v>
      </c>
      <c r="K7" s="87">
        <v>168.87446947999999</v>
      </c>
      <c r="L7" s="87">
        <v>10.916565185</v>
      </c>
      <c r="M7" s="87">
        <v>38.311534381000001</v>
      </c>
      <c r="N7" s="87">
        <v>20.073748456000001</v>
      </c>
      <c r="P7" s="27" t="s">
        <v>184</v>
      </c>
      <c r="Q7" s="25">
        <v>26.434667615151302</v>
      </c>
      <c r="R7" s="25">
        <v>10.915464261967699</v>
      </c>
      <c r="S7" s="25">
        <v>64.5410198176629</v>
      </c>
      <c r="T7" s="25">
        <v>64.541602917268406</v>
      </c>
      <c r="U7" s="25">
        <v>29.2910480269184</v>
      </c>
      <c r="V7" s="25">
        <v>306.770664378059</v>
      </c>
      <c r="W7" s="25">
        <v>38.3236901080639</v>
      </c>
      <c r="X7" s="25">
        <v>867.19535256768995</v>
      </c>
      <c r="Y7" s="25">
        <v>152081.32614009199</v>
      </c>
      <c r="Z7" s="25">
        <v>630.12396653795497</v>
      </c>
      <c r="AA7" s="25">
        <v>180.91574376650399</v>
      </c>
      <c r="AB7" s="25">
        <v>155.40947902014199</v>
      </c>
      <c r="AC7" s="25">
        <v>11.7495132231982</v>
      </c>
      <c r="AD7" s="25">
        <v>168.83362926500101</v>
      </c>
      <c r="AE7" s="25">
        <v>168.833614933571</v>
      </c>
      <c r="AF7" s="25">
        <v>287.78457474054301</v>
      </c>
      <c r="AG7" s="25">
        <v>728.01355669463203</v>
      </c>
      <c r="AH7" s="25">
        <v>8.0986690127302605</v>
      </c>
      <c r="AI7" s="25">
        <v>2.7061327028136399</v>
      </c>
      <c r="AJ7" s="25">
        <v>57.705980878098003</v>
      </c>
      <c r="AK7" s="25">
        <v>20.072791506332202</v>
      </c>
      <c r="AL7" s="25">
        <v>427.23099287355899</v>
      </c>
      <c r="AM7" s="25">
        <v>0</v>
      </c>
      <c r="AN7" s="87">
        <v>18226.160785727199</v>
      </c>
      <c r="AO7" s="25">
        <v>28625.853114855199</v>
      </c>
      <c r="AP7" s="25">
        <v>7059.4140406201504</v>
      </c>
      <c r="AQ7" s="25">
        <v>35973.051730215899</v>
      </c>
      <c r="AR7" s="25">
        <v>357.38629322392899</v>
      </c>
      <c r="AS7" s="25">
        <v>0.682735016782684</v>
      </c>
      <c r="AT7" s="25">
        <v>10339.824574857301</v>
      </c>
      <c r="AU7" s="25">
        <v>3.4917212619256199</v>
      </c>
      <c r="AV7" s="25">
        <v>0.61202976801865105</v>
      </c>
      <c r="AW7" s="25">
        <v>587.71599188698997</v>
      </c>
      <c r="AX7" s="25">
        <v>10.559766258260399</v>
      </c>
      <c r="AY7" s="25">
        <v>0.68114760208777603</v>
      </c>
      <c r="AZ7" s="25">
        <v>0.21448198173470601</v>
      </c>
      <c r="BA7" s="25">
        <v>1677.6687702597501</v>
      </c>
      <c r="BB7" s="25">
        <v>1017.5494888562901</v>
      </c>
      <c r="BC7" s="25">
        <v>660.11928140346197</v>
      </c>
      <c r="BD7" s="25">
        <v>7.3192340184196096</v>
      </c>
      <c r="BE7" s="25">
        <v>9.0261233045079006E-2</v>
      </c>
      <c r="BF7" s="25">
        <v>37.673151881920397</v>
      </c>
      <c r="BG7" s="25">
        <v>1.7404658516179099</v>
      </c>
      <c r="BH7" s="25">
        <v>32.289773695552697</v>
      </c>
      <c r="BI7" s="25">
        <v>3.5369317702563401</v>
      </c>
      <c r="BJ7" s="25">
        <v>0.73364561572336295</v>
      </c>
      <c r="BK7" s="25">
        <v>143.482713338514</v>
      </c>
      <c r="BL7" s="25">
        <v>43.497034614538798</v>
      </c>
      <c r="BM7" s="25">
        <v>6.2773415003554902</v>
      </c>
      <c r="BN7" s="25">
        <v>180.140588766348</v>
      </c>
      <c r="BO7" s="25">
        <v>0.30750740874242799</v>
      </c>
      <c r="BP7" s="25">
        <v>994.68898315558499</v>
      </c>
      <c r="BQ7" s="25">
        <v>0</v>
      </c>
      <c r="BR7" s="25">
        <v>0.14318903234125499</v>
      </c>
      <c r="BS7" s="25">
        <v>2048.7808791943298</v>
      </c>
      <c r="BT7" s="25">
        <v>223.660870330395</v>
      </c>
      <c r="BU7" s="25">
        <v>17781.026923505098</v>
      </c>
      <c r="BV7" s="25">
        <v>2859.3053621736399</v>
      </c>
      <c r="BW7" s="25">
        <f t="shared" si="15"/>
        <v>7127.4315385878763</v>
      </c>
      <c r="BX7" s="25">
        <f t="shared" si="16"/>
        <v>2843.2441549432665</v>
      </c>
      <c r="BZ7" s="25">
        <f t="shared" si="0"/>
        <v>19110.387626933029</v>
      </c>
      <c r="CB7" s="29">
        <f t="shared" si="1"/>
        <v>8.0000044727596923E-3</v>
      </c>
      <c r="CC7" s="22">
        <f t="shared" si="2"/>
        <v>2.2981875264402397E-4</v>
      </c>
      <c r="CD7" s="22">
        <f t="shared" si="3"/>
        <v>2.4142583529771232E-4</v>
      </c>
      <c r="CE7" s="22">
        <f t="shared" si="4"/>
        <v>-2.668400714226659E-5</v>
      </c>
      <c r="CF7" s="22">
        <f t="shared" si="5"/>
        <v>-2.7736258171469607E-4</v>
      </c>
      <c r="CG7" s="22">
        <f t="shared" si="6"/>
        <v>-3.9806834425776884E-4</v>
      </c>
      <c r="CH7" s="22">
        <f t="shared" si="7"/>
        <v>2.2921088508267461E-4</v>
      </c>
      <c r="CI7" s="22">
        <f t="shared" si="8"/>
        <v>2.008097951168886E-4</v>
      </c>
      <c r="CJ7" s="22">
        <f t="shared" si="9"/>
        <v>-1.6230598168788133E-4</v>
      </c>
      <c r="CK7" s="22">
        <f t="shared" si="10"/>
        <v>2.561060858106569E-4</v>
      </c>
      <c r="CL7" s="22">
        <f t="shared" si="11"/>
        <v>-2.4192257452999505E-4</v>
      </c>
      <c r="CM7" s="22">
        <f t="shared" si="12"/>
        <v>-1.0084884884974664E-4</v>
      </c>
      <c r="CN7" s="22">
        <f t="shared" si="13"/>
        <v>3.172863541045545E-4</v>
      </c>
      <c r="CO7" s="22">
        <f t="shared" si="14"/>
        <v>-4.7671697684992798E-5</v>
      </c>
      <c r="CP7" s="22"/>
      <c r="CQ7" s="22"/>
      <c r="CR7" s="22"/>
      <c r="CS7" s="22"/>
      <c r="CT7" s="22"/>
    </row>
    <row r="8" spans="1:98" x14ac:dyDescent="0.25">
      <c r="A8" s="19" t="s">
        <v>94</v>
      </c>
      <c r="B8" s="87">
        <v>58423.232217999997</v>
      </c>
      <c r="C8" s="87">
        <v>126.40258274999999</v>
      </c>
      <c r="D8" s="87">
        <v>10670.067016999999</v>
      </c>
      <c r="E8" s="87">
        <v>1460.8150429</v>
      </c>
      <c r="F8" s="87">
        <v>1188.3641009999999</v>
      </c>
      <c r="G8" s="87">
        <v>482.90276819000002</v>
      </c>
      <c r="H8" s="87">
        <v>5292.9135901</v>
      </c>
      <c r="I8" s="87">
        <v>20.461825374</v>
      </c>
      <c r="J8" s="87">
        <v>104.19822739999999</v>
      </c>
      <c r="K8" s="87">
        <v>52.503668599999997</v>
      </c>
      <c r="L8" s="87">
        <v>3.5119568863000001</v>
      </c>
      <c r="M8" s="87">
        <v>13.508071755</v>
      </c>
      <c r="N8" s="87">
        <v>6.5203676845</v>
      </c>
      <c r="P8" s="27" t="s">
        <v>185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5">
        <v>0</v>
      </c>
      <c r="AB8" s="25">
        <v>0</v>
      </c>
      <c r="AC8" s="25">
        <v>0</v>
      </c>
      <c r="AD8" s="25">
        <v>0</v>
      </c>
      <c r="AE8" s="25">
        <v>0</v>
      </c>
      <c r="AF8" s="25">
        <v>0</v>
      </c>
      <c r="AG8" s="25">
        <v>0</v>
      </c>
      <c r="AH8" s="25">
        <v>0</v>
      </c>
      <c r="AI8" s="25">
        <v>0</v>
      </c>
      <c r="AJ8" s="25">
        <v>0</v>
      </c>
      <c r="AK8" s="25">
        <v>0</v>
      </c>
      <c r="AL8" s="25">
        <v>0</v>
      </c>
      <c r="AM8" s="25">
        <v>0</v>
      </c>
      <c r="AN8" s="87">
        <v>0</v>
      </c>
      <c r="AO8" s="25">
        <v>0</v>
      </c>
      <c r="AP8" s="25">
        <v>0</v>
      </c>
      <c r="AQ8" s="25">
        <v>0</v>
      </c>
      <c r="AR8" s="25">
        <v>0</v>
      </c>
      <c r="AS8" s="25">
        <v>0</v>
      </c>
      <c r="AT8" s="25">
        <v>0</v>
      </c>
      <c r="AU8" s="25">
        <v>0</v>
      </c>
      <c r="AV8" s="25">
        <v>0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0</v>
      </c>
      <c r="BC8" s="25">
        <v>0</v>
      </c>
      <c r="BD8" s="25">
        <v>0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25">
        <v>0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0</v>
      </c>
      <c r="BR8" s="25">
        <v>0</v>
      </c>
      <c r="BS8" s="25">
        <v>0</v>
      </c>
      <c r="BT8" s="25">
        <v>0</v>
      </c>
      <c r="BU8" s="25">
        <v>0</v>
      </c>
      <c r="BV8" s="25">
        <v>0</v>
      </c>
      <c r="BW8" s="25">
        <f t="shared" si="15"/>
        <v>0</v>
      </c>
      <c r="BX8" s="25">
        <f t="shared" si="16"/>
        <v>0</v>
      </c>
      <c r="BZ8" s="25" t="str">
        <f t="shared" si="0"/>
        <v/>
      </c>
      <c r="CB8" s="29" t="str">
        <f t="shared" si="1"/>
        <v/>
      </c>
      <c r="CC8" s="22">
        <f t="shared" si="2"/>
        <v>-1</v>
      </c>
      <c r="CD8" s="22">
        <f t="shared" si="3"/>
        <v>-1</v>
      </c>
      <c r="CE8" s="22">
        <f t="shared" si="4"/>
        <v>-1</v>
      </c>
      <c r="CF8" s="22">
        <f t="shared" si="5"/>
        <v>-1</v>
      </c>
      <c r="CG8" s="22">
        <f t="shared" si="6"/>
        <v>-1</v>
      </c>
      <c r="CH8" s="22">
        <f t="shared" si="7"/>
        <v>-1</v>
      </c>
      <c r="CI8" s="22">
        <f t="shared" si="8"/>
        <v>-1</v>
      </c>
      <c r="CJ8" s="22">
        <f t="shared" si="9"/>
        <v>-1</v>
      </c>
      <c r="CK8" s="22">
        <f t="shared" si="10"/>
        <v>-1</v>
      </c>
      <c r="CL8" s="22">
        <f t="shared" si="11"/>
        <v>-1</v>
      </c>
      <c r="CM8" s="22">
        <f t="shared" si="12"/>
        <v>-1</v>
      </c>
      <c r="CN8" s="22">
        <f t="shared" si="13"/>
        <v>-1</v>
      </c>
      <c r="CO8" s="22">
        <f t="shared" si="14"/>
        <v>-1</v>
      </c>
      <c r="CP8" s="22"/>
      <c r="CQ8" s="22"/>
      <c r="CR8" s="22"/>
      <c r="CS8" s="22"/>
      <c r="CT8" s="22"/>
    </row>
    <row r="9" spans="1:98" x14ac:dyDescent="0.25">
      <c r="A9" s="19" t="s">
        <v>95</v>
      </c>
      <c r="B9" s="87">
        <v>112047.90448</v>
      </c>
      <c r="C9" s="87">
        <v>252.20304412999999</v>
      </c>
      <c r="D9" s="87">
        <v>21632.976615</v>
      </c>
      <c r="E9" s="87">
        <v>2914.6883085999998</v>
      </c>
      <c r="F9" s="87">
        <v>2371.0802039999999</v>
      </c>
      <c r="G9" s="87">
        <v>951.01939525</v>
      </c>
      <c r="H9" s="87">
        <v>9957.1025936000005</v>
      </c>
      <c r="I9" s="87">
        <v>40.780733728999998</v>
      </c>
      <c r="J9" s="87">
        <v>205.41084821999999</v>
      </c>
      <c r="K9" s="87">
        <v>104.64025934999999</v>
      </c>
      <c r="L9" s="87">
        <v>7.0013887896</v>
      </c>
      <c r="M9" s="87">
        <v>26.968530916999999</v>
      </c>
      <c r="N9" s="87">
        <v>12.991305540000001</v>
      </c>
      <c r="P9" s="27" t="s">
        <v>186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87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f t="shared" si="15"/>
        <v>0</v>
      </c>
      <c r="BX9" s="25">
        <f t="shared" si="16"/>
        <v>0</v>
      </c>
      <c r="BZ9" s="25" t="str">
        <f t="shared" si="0"/>
        <v/>
      </c>
      <c r="CB9" s="29" t="str">
        <f t="shared" si="1"/>
        <v/>
      </c>
      <c r="CC9" s="22">
        <f t="shared" si="2"/>
        <v>-1</v>
      </c>
      <c r="CD9" s="22">
        <f t="shared" si="3"/>
        <v>-1</v>
      </c>
      <c r="CE9" s="22">
        <f t="shared" si="4"/>
        <v>-1</v>
      </c>
      <c r="CF9" s="22">
        <f t="shared" si="5"/>
        <v>-1</v>
      </c>
      <c r="CG9" s="22">
        <f t="shared" si="6"/>
        <v>-1</v>
      </c>
      <c r="CH9" s="22">
        <f t="shared" si="7"/>
        <v>-1</v>
      </c>
      <c r="CI9" s="22">
        <f t="shared" si="8"/>
        <v>-1</v>
      </c>
      <c r="CJ9" s="22">
        <f t="shared" si="9"/>
        <v>-1</v>
      </c>
      <c r="CK9" s="22">
        <f t="shared" si="10"/>
        <v>-1</v>
      </c>
      <c r="CL9" s="22">
        <f t="shared" si="11"/>
        <v>-1</v>
      </c>
      <c r="CM9" s="22">
        <f t="shared" si="12"/>
        <v>-1</v>
      </c>
      <c r="CN9" s="22">
        <f t="shared" si="13"/>
        <v>-1</v>
      </c>
      <c r="CO9" s="22">
        <f t="shared" si="14"/>
        <v>-1</v>
      </c>
      <c r="CP9" s="22"/>
      <c r="CQ9" s="22"/>
      <c r="CR9" s="22"/>
      <c r="CS9" s="22"/>
      <c r="CT9" s="22"/>
    </row>
    <row r="10" spans="1:98" x14ac:dyDescent="0.25">
      <c r="A10" s="55" t="s">
        <v>96</v>
      </c>
      <c r="B10" s="87">
        <v>251099.4909</v>
      </c>
      <c r="C10" s="87">
        <v>754.47351227000001</v>
      </c>
      <c r="D10" s="87">
        <v>71874.742610999994</v>
      </c>
      <c r="E10" s="87">
        <v>2972.3973127999998</v>
      </c>
      <c r="F10" s="87">
        <v>1805.3193458000001</v>
      </c>
      <c r="G10" s="87">
        <v>1718.4072656999999</v>
      </c>
      <c r="H10" s="87">
        <v>29699.654149000002</v>
      </c>
      <c r="I10" s="87">
        <v>114.81313898000001</v>
      </c>
      <c r="J10" s="87">
        <v>541.21615637000002</v>
      </c>
      <c r="K10" s="87">
        <v>299.75818041999997</v>
      </c>
      <c r="L10" s="87">
        <v>19.470577970000001</v>
      </c>
      <c r="M10" s="87">
        <v>69.487121142999996</v>
      </c>
      <c r="N10" s="87">
        <v>35.757745006999997</v>
      </c>
      <c r="P10" s="27" t="s">
        <v>187</v>
      </c>
      <c r="Q10" s="25">
        <v>47.2820211397988</v>
      </c>
      <c r="R10" s="25">
        <v>19.469799925507399</v>
      </c>
      <c r="S10" s="25">
        <v>114.800237115402</v>
      </c>
      <c r="T10" s="25">
        <v>114.801477843987</v>
      </c>
      <c r="U10" s="25">
        <v>52.225857383240402</v>
      </c>
      <c r="V10" s="25">
        <v>541.37126028703904</v>
      </c>
      <c r="W10" s="25">
        <v>69.512370570582206</v>
      </c>
      <c r="X10" s="25">
        <v>1536.3900619902599</v>
      </c>
      <c r="Y10" s="25">
        <v>251168.61898818801</v>
      </c>
      <c r="Z10" s="25">
        <v>1127.2073002035299</v>
      </c>
      <c r="AA10" s="25">
        <v>323.12207382216599</v>
      </c>
      <c r="AB10" s="25">
        <v>276.63044152814098</v>
      </c>
      <c r="AC10" s="25">
        <v>20.979021865051301</v>
      </c>
      <c r="AD10" s="25">
        <v>299.70356280569001</v>
      </c>
      <c r="AE10" s="25">
        <v>299.70357108349799</v>
      </c>
      <c r="AF10" s="25">
        <v>575.01385286639402</v>
      </c>
      <c r="AG10" s="25">
        <v>1185.3548342911799</v>
      </c>
      <c r="AH10" s="25">
        <v>14.277634184175101</v>
      </c>
      <c r="AI10" s="25">
        <v>4.8186074107398102</v>
      </c>
      <c r="AJ10" s="25">
        <v>103.34583760396499</v>
      </c>
      <c r="AK10" s="25">
        <v>35.758007198405501</v>
      </c>
      <c r="AL10" s="25">
        <v>754.68217716452398</v>
      </c>
      <c r="AM10" s="25">
        <v>0</v>
      </c>
      <c r="AN10" s="87">
        <v>30479.0155142556</v>
      </c>
      <c r="AO10" s="25">
        <v>56931.421223962003</v>
      </c>
      <c r="AP10" s="25">
        <v>14370.1869082711</v>
      </c>
      <c r="AQ10" s="25">
        <v>71876.621985099599</v>
      </c>
      <c r="AR10" s="25">
        <v>622.43163470080503</v>
      </c>
      <c r="AS10" s="25">
        <v>1.21012277187122</v>
      </c>
      <c r="AT10" s="25">
        <v>17069.0209930686</v>
      </c>
      <c r="AU10" s="25">
        <v>6.2090917704767996</v>
      </c>
      <c r="AV10" s="25">
        <v>1.0837168580829699</v>
      </c>
      <c r="AW10" s="25">
        <v>1040.998054377</v>
      </c>
      <c r="AX10" s="25">
        <v>18.694715541813402</v>
      </c>
      <c r="AY10" s="25">
        <v>1.2032328863462201</v>
      </c>
      <c r="AZ10" s="25">
        <v>0.379954532206771</v>
      </c>
      <c r="BA10" s="25">
        <v>2971.7380887939398</v>
      </c>
      <c r="BB10" s="25">
        <v>1804.7159405882301</v>
      </c>
      <c r="BC10" s="25">
        <v>1167.02214820571</v>
      </c>
      <c r="BD10" s="25">
        <v>12.932084202450399</v>
      </c>
      <c r="BE10" s="25">
        <v>0.15944364494562799</v>
      </c>
      <c r="BF10" s="25">
        <v>66.729017108968904</v>
      </c>
      <c r="BG10" s="25">
        <v>3.0753319597436</v>
      </c>
      <c r="BH10" s="25">
        <v>57.681554264014501</v>
      </c>
      <c r="BI10" s="25">
        <v>6.3083188346368102</v>
      </c>
      <c r="BJ10" s="25">
        <v>1.3150764158357899</v>
      </c>
      <c r="BK10" s="25">
        <v>256.67202929942601</v>
      </c>
      <c r="BL10" s="25">
        <v>74.254358854882298</v>
      </c>
      <c r="BM10" s="25">
        <v>11.0928734772951</v>
      </c>
      <c r="BN10" s="25">
        <v>318.42768764144</v>
      </c>
      <c r="BO10" s="25">
        <v>0.54363500168102397</v>
      </c>
      <c r="BP10" s="25">
        <v>1718.86754452068</v>
      </c>
      <c r="BQ10" s="25">
        <v>0</v>
      </c>
      <c r="BR10" s="25">
        <v>0.255826313455703</v>
      </c>
      <c r="BS10" s="25">
        <v>3415.1410905440898</v>
      </c>
      <c r="BT10" s="25">
        <v>374.89460028079799</v>
      </c>
      <c r="BU10" s="25">
        <v>29705.818134338599</v>
      </c>
      <c r="BV10" s="25">
        <v>4841.0795968545999</v>
      </c>
      <c r="BW10" s="25">
        <f t="shared" si="15"/>
        <v>11765.990581179149</v>
      </c>
      <c r="BX10" s="25">
        <f t="shared" si="16"/>
        <v>4812.4678931173494</v>
      </c>
      <c r="BZ10" s="25">
        <f t="shared" si="0"/>
        <v>32044.586852247612</v>
      </c>
      <c r="CB10" s="29">
        <f t="shared" si="1"/>
        <v>8.0000122012634008E-3</v>
      </c>
      <c r="CC10" s="22">
        <f t="shared" si="2"/>
        <v>2.7530158639604157E-4</v>
      </c>
      <c r="CD10" s="22">
        <f t="shared" si="3"/>
        <v>2.7657020575334542E-4</v>
      </c>
      <c r="CE10" s="22">
        <f t="shared" si="4"/>
        <v>2.6147907197050513E-5</v>
      </c>
      <c r="CF10" s="22">
        <f t="shared" si="5"/>
        <v>-2.2178192774604838E-4</v>
      </c>
      <c r="CG10" s="22">
        <f t="shared" si="6"/>
        <v>-3.3423738197554503E-4</v>
      </c>
      <c r="CH10" s="22">
        <f t="shared" si="7"/>
        <v>2.6785199868935799E-4</v>
      </c>
      <c r="CI10" s="22">
        <f t="shared" si="8"/>
        <v>2.0754401070371975E-4</v>
      </c>
      <c r="CJ10" s="22">
        <f t="shared" si="9"/>
        <v>-1.0156621547499884E-4</v>
      </c>
      <c r="CK10" s="22">
        <f t="shared" si="10"/>
        <v>2.8658404819123311E-4</v>
      </c>
      <c r="CL10" s="22">
        <f t="shared" si="11"/>
        <v>-1.8217796900644415E-4</v>
      </c>
      <c r="CM10" s="22">
        <f t="shared" si="12"/>
        <v>-3.9960010113762045E-5</v>
      </c>
      <c r="CN10" s="22">
        <f t="shared" si="13"/>
        <v>3.6336845111554518E-4</v>
      </c>
      <c r="CO10" s="22">
        <f t="shared" si="14"/>
        <v>7.3324368036287086E-6</v>
      </c>
      <c r="CP10" s="22"/>
      <c r="CQ10" s="22"/>
      <c r="CR10" s="22"/>
      <c r="CS10" s="22"/>
      <c r="CT10" s="22"/>
    </row>
    <row r="11" spans="1:98" x14ac:dyDescent="0.25">
      <c r="A11" s="19" t="s">
        <v>97</v>
      </c>
      <c r="B11" s="87">
        <v>489023.34610000002</v>
      </c>
      <c r="C11" s="87">
        <v>2078.3108213999999</v>
      </c>
      <c r="D11" s="87">
        <v>131857.38464</v>
      </c>
      <c r="E11" s="87">
        <v>8139.0648570000003</v>
      </c>
      <c r="F11" s="87">
        <v>4929.6005292</v>
      </c>
      <c r="G11" s="87">
        <v>614.47843235000005</v>
      </c>
      <c r="H11" s="87">
        <v>66357.176976000002</v>
      </c>
      <c r="I11" s="87">
        <v>289.02755151999997</v>
      </c>
      <c r="J11" s="87">
        <v>1192.2569415999999</v>
      </c>
      <c r="K11" s="87">
        <v>774.15774672999999</v>
      </c>
      <c r="L11" s="87">
        <v>47.940973253000003</v>
      </c>
      <c r="M11" s="87">
        <v>148.98363085</v>
      </c>
      <c r="N11" s="87">
        <v>86.131230404999997</v>
      </c>
      <c r="P11" s="27" t="s">
        <v>188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87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f t="shared" si="15"/>
        <v>0</v>
      </c>
      <c r="BX11" s="25">
        <f t="shared" si="16"/>
        <v>0</v>
      </c>
      <c r="BZ11" s="25" t="str">
        <f t="shared" si="0"/>
        <v/>
      </c>
      <c r="CB11" s="29" t="str">
        <f t="shared" si="1"/>
        <v/>
      </c>
      <c r="CC11" s="22">
        <f t="shared" si="2"/>
        <v>-1</v>
      </c>
      <c r="CD11" s="22">
        <f t="shared" si="3"/>
        <v>-1</v>
      </c>
      <c r="CE11" s="22">
        <f t="shared" si="4"/>
        <v>-1</v>
      </c>
      <c r="CF11" s="22">
        <f t="shared" si="5"/>
        <v>-1</v>
      </c>
      <c r="CG11" s="22">
        <f t="shared" si="6"/>
        <v>-1</v>
      </c>
      <c r="CH11" s="22">
        <f t="shared" si="7"/>
        <v>-1</v>
      </c>
      <c r="CI11" s="22">
        <f t="shared" si="8"/>
        <v>-1</v>
      </c>
      <c r="CJ11" s="22">
        <f t="shared" si="9"/>
        <v>-1</v>
      </c>
      <c r="CK11" s="22">
        <f t="shared" si="10"/>
        <v>-1</v>
      </c>
      <c r="CL11" s="22">
        <f t="shared" si="11"/>
        <v>-1</v>
      </c>
      <c r="CM11" s="22">
        <f t="shared" si="12"/>
        <v>-1</v>
      </c>
      <c r="CN11" s="22">
        <f t="shared" si="13"/>
        <v>-1</v>
      </c>
      <c r="CO11" s="22">
        <f t="shared" si="14"/>
        <v>-1</v>
      </c>
      <c r="CP11" s="22"/>
      <c r="CQ11" s="22"/>
      <c r="CR11" s="22"/>
      <c r="CS11" s="22"/>
      <c r="CT11" s="22"/>
    </row>
    <row r="12" spans="1:98" x14ac:dyDescent="0.25">
      <c r="A12" s="19" t="s">
        <v>98</v>
      </c>
      <c r="B12" s="87">
        <v>96266.704238999999</v>
      </c>
      <c r="C12" s="87">
        <v>236.92558277000001</v>
      </c>
      <c r="D12" s="87">
        <v>22493.418496999999</v>
      </c>
      <c r="E12" s="87">
        <v>2742.3527779999999</v>
      </c>
      <c r="F12" s="87">
        <v>2231.1845939</v>
      </c>
      <c r="G12" s="87">
        <v>868.82831191000002</v>
      </c>
      <c r="H12" s="87">
        <v>9951.4617414999993</v>
      </c>
      <c r="I12" s="87">
        <v>38.649233264000003</v>
      </c>
      <c r="J12" s="87">
        <v>196.88795841999999</v>
      </c>
      <c r="K12" s="87">
        <v>99.017670061999993</v>
      </c>
      <c r="L12" s="87">
        <v>6.6590892414000002</v>
      </c>
      <c r="M12" s="87">
        <v>26.159381014000001</v>
      </c>
      <c r="N12" s="87">
        <v>12.336209051999999</v>
      </c>
      <c r="P12" s="27" t="s">
        <v>189</v>
      </c>
      <c r="Q12" s="25">
        <v>10.384151380678601</v>
      </c>
      <c r="R12" s="25">
        <v>4.0683154755414304</v>
      </c>
      <c r="S12" s="25">
        <v>24.061879851565699</v>
      </c>
      <c r="T12" s="25">
        <v>24.0620985497305</v>
      </c>
      <c r="U12" s="25">
        <v>11.0418351927445</v>
      </c>
      <c r="V12" s="25">
        <v>114.55291144499699</v>
      </c>
      <c r="W12" s="25">
        <v>14.173317835972201</v>
      </c>
      <c r="X12" s="25">
        <v>329.285335298495</v>
      </c>
      <c r="Y12" s="25">
        <v>61381.105346759403</v>
      </c>
      <c r="Z12" s="25">
        <v>247.71123776361</v>
      </c>
      <c r="AA12" s="25">
        <v>70.242495563054902</v>
      </c>
      <c r="AB12" s="25">
        <v>58.533001203214297</v>
      </c>
      <c r="AC12" s="25">
        <v>4.6084597941637897</v>
      </c>
      <c r="AD12" s="25">
        <v>62.715943773199697</v>
      </c>
      <c r="AE12" s="25">
        <v>62.715941026066503</v>
      </c>
      <c r="AF12" s="25">
        <v>115.396013307098</v>
      </c>
      <c r="AG12" s="25">
        <v>226.934500729641</v>
      </c>
      <c r="AH12" s="25">
        <v>3.1863813336905902</v>
      </c>
      <c r="AI12" s="25">
        <v>0.98895201061084503</v>
      </c>
      <c r="AJ12" s="25">
        <v>23.525866746354001</v>
      </c>
      <c r="AK12" s="25">
        <v>7.5495493606931197</v>
      </c>
      <c r="AL12" s="25">
        <v>156.75226932323599</v>
      </c>
      <c r="AM12" s="25">
        <v>0</v>
      </c>
      <c r="AN12" s="87">
        <v>5976.8984634887001</v>
      </c>
      <c r="AO12" s="25">
        <v>11343.786340602999</v>
      </c>
      <c r="AP12" s="25">
        <v>2965.3179577484202</v>
      </c>
      <c r="AQ12" s="25">
        <v>14424.500311658499</v>
      </c>
      <c r="AR12" s="25">
        <v>131.049932989853</v>
      </c>
      <c r="AS12" s="25">
        <v>0.25004952936831998</v>
      </c>
      <c r="AT12" s="25">
        <v>3282.7844547198201</v>
      </c>
      <c r="AU12" s="25">
        <v>1.2701590916957399</v>
      </c>
      <c r="AV12" s="25">
        <v>0.22167848366099499</v>
      </c>
      <c r="AW12" s="25">
        <v>214.24497512635199</v>
      </c>
      <c r="AX12" s="25">
        <v>3.8000801532212201</v>
      </c>
      <c r="AY12" s="25">
        <v>0.24411255984170799</v>
      </c>
      <c r="AZ12" s="25">
        <v>7.8330543714898296E-2</v>
      </c>
      <c r="BA12" s="25">
        <v>1780.9439744271299</v>
      </c>
      <c r="BB12" s="25">
        <v>1450.0565811721699</v>
      </c>
      <c r="BC12" s="25">
        <v>330.88739325495902</v>
      </c>
      <c r="BD12" s="25">
        <v>2.6143993248345101</v>
      </c>
      <c r="BE12" s="25">
        <v>3.2418810033234602E-2</v>
      </c>
      <c r="BF12" s="25">
        <v>13.5131100767759</v>
      </c>
      <c r="BG12" s="25">
        <v>0.62721037605339502</v>
      </c>
      <c r="BH12" s="25">
        <v>11.676659543533001</v>
      </c>
      <c r="BI12" s="25">
        <v>1.3059260839850699</v>
      </c>
      <c r="BJ12" s="25">
        <v>0.26437121414044501</v>
      </c>
      <c r="BK12" s="25">
        <v>51.904449202753497</v>
      </c>
      <c r="BL12" s="25">
        <v>14.610833851829501</v>
      </c>
      <c r="BM12" s="25">
        <v>2.2465732257477802</v>
      </c>
      <c r="BN12" s="25">
        <v>1145.6516067836201</v>
      </c>
      <c r="BO12" s="25">
        <v>0.11047104284131599</v>
      </c>
      <c r="BP12" s="25">
        <v>570.93593150680397</v>
      </c>
      <c r="BQ12" s="25">
        <v>0</v>
      </c>
      <c r="BR12" s="25">
        <v>5.2263151575895499E-2</v>
      </c>
      <c r="BS12" s="25">
        <v>665.72135169775004</v>
      </c>
      <c r="BT12" s="25">
        <v>74.422206683708396</v>
      </c>
      <c r="BU12" s="25">
        <v>5805.0320742737104</v>
      </c>
      <c r="BV12" s="25">
        <v>953.44811110231694</v>
      </c>
      <c r="BW12" s="25">
        <f t="shared" si="15"/>
        <v>2262.8837933915297</v>
      </c>
      <c r="BX12" s="25">
        <f t="shared" si="16"/>
        <v>947.40735305728992</v>
      </c>
      <c r="BZ12" s="25">
        <f t="shared" si="0"/>
        <v>6309.8621062828743</v>
      </c>
      <c r="CB12" s="29">
        <f t="shared" si="1"/>
        <v>8.0000007496848959E-3</v>
      </c>
      <c r="CC12" s="22">
        <f t="shared" si="2"/>
        <v>-0.36238488860728635</v>
      </c>
      <c r="CD12" s="22">
        <f t="shared" si="3"/>
        <v>-0.33839027642951403</v>
      </c>
      <c r="CE12" s="22">
        <f t="shared" si="4"/>
        <v>-0.35872351667745256</v>
      </c>
      <c r="CF12" s="22">
        <f t="shared" si="5"/>
        <v>-0.35057809166114151</v>
      </c>
      <c r="CG12" s="22">
        <f t="shared" si="6"/>
        <v>-0.35009564643974933</v>
      </c>
      <c r="CH12" s="22">
        <f t="shared" si="7"/>
        <v>-0.34286679694900879</v>
      </c>
      <c r="CI12" s="22">
        <f t="shared" si="8"/>
        <v>-0.41666538795347779</v>
      </c>
      <c r="CJ12" s="22">
        <f t="shared" si="9"/>
        <v>-0.37742365067450778</v>
      </c>
      <c r="CK12" s="22">
        <f t="shared" si="10"/>
        <v>-0.41818223742950528</v>
      </c>
      <c r="CL12" s="22">
        <f t="shared" si="11"/>
        <v>-0.36661869556416682</v>
      </c>
      <c r="CM12" s="22">
        <f t="shared" si="12"/>
        <v>-0.3890582738779888</v>
      </c>
      <c r="CN12" s="22">
        <f t="shared" si="13"/>
        <v>-0.45819368476697092</v>
      </c>
      <c r="CO12" s="22">
        <f t="shared" si="14"/>
        <v>-0.38801707000343399</v>
      </c>
      <c r="CP12" s="22"/>
      <c r="CQ12" s="22"/>
      <c r="CR12" s="22"/>
      <c r="CS12" s="22"/>
      <c r="CT12" s="22"/>
    </row>
    <row r="13" spans="1:98" x14ac:dyDescent="0.25">
      <c r="A13" s="19" t="s">
        <v>99</v>
      </c>
      <c r="B13" s="87">
        <v>208446.54926</v>
      </c>
      <c r="C13" s="87">
        <v>646.32293775000005</v>
      </c>
      <c r="D13" s="87">
        <v>54672.444259000004</v>
      </c>
      <c r="E13" s="87">
        <v>7476.2651837000003</v>
      </c>
      <c r="F13" s="87">
        <v>6082.3697921000003</v>
      </c>
      <c r="G13" s="87">
        <v>2357.4216778999998</v>
      </c>
      <c r="H13" s="87">
        <v>25696.471925999998</v>
      </c>
      <c r="I13" s="87">
        <v>97.838492533999997</v>
      </c>
      <c r="J13" s="87">
        <v>461.45894913000001</v>
      </c>
      <c r="K13" s="87">
        <v>255.61910624000001</v>
      </c>
      <c r="L13" s="87">
        <v>16.566141429999998</v>
      </c>
      <c r="M13" s="87">
        <v>58.476018013000001</v>
      </c>
      <c r="N13" s="87">
        <v>30.403453550999998</v>
      </c>
      <c r="P13" s="27" t="s">
        <v>190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87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f t="shared" si="15"/>
        <v>0</v>
      </c>
      <c r="BX13" s="25">
        <f t="shared" si="16"/>
        <v>0</v>
      </c>
      <c r="BZ13" s="25" t="str">
        <f t="shared" si="0"/>
        <v/>
      </c>
      <c r="CB13" s="29" t="str">
        <f t="shared" si="1"/>
        <v/>
      </c>
      <c r="CC13" s="22">
        <f t="shared" si="2"/>
        <v>-1</v>
      </c>
      <c r="CD13" s="22">
        <f t="shared" si="3"/>
        <v>-1</v>
      </c>
      <c r="CE13" s="22">
        <f t="shared" si="4"/>
        <v>-1</v>
      </c>
      <c r="CF13" s="22">
        <f t="shared" si="5"/>
        <v>-1</v>
      </c>
      <c r="CG13" s="22">
        <f t="shared" si="6"/>
        <v>-1</v>
      </c>
      <c r="CH13" s="22">
        <f t="shared" si="7"/>
        <v>-1</v>
      </c>
      <c r="CI13" s="22">
        <f t="shared" si="8"/>
        <v>-1</v>
      </c>
      <c r="CJ13" s="22">
        <f t="shared" si="9"/>
        <v>-1</v>
      </c>
      <c r="CK13" s="22">
        <f t="shared" si="10"/>
        <v>-1</v>
      </c>
      <c r="CL13" s="22">
        <f t="shared" si="11"/>
        <v>-1</v>
      </c>
      <c r="CM13" s="22">
        <f t="shared" si="12"/>
        <v>-1</v>
      </c>
      <c r="CN13" s="22">
        <f t="shared" si="13"/>
        <v>-1</v>
      </c>
      <c r="CO13" s="22">
        <f t="shared" si="14"/>
        <v>-1</v>
      </c>
      <c r="CP13" s="22"/>
      <c r="CQ13" s="22"/>
      <c r="CR13" s="22"/>
      <c r="CS13" s="22"/>
      <c r="CT13" s="22"/>
    </row>
    <row r="14" spans="1:98" x14ac:dyDescent="0.25">
      <c r="A14" s="19" t="s">
        <v>100</v>
      </c>
      <c r="B14" s="87">
        <v>153307.93392000001</v>
      </c>
      <c r="C14" s="87">
        <v>332.05971440000002</v>
      </c>
      <c r="D14" s="87">
        <v>26848.419555</v>
      </c>
      <c r="E14" s="87">
        <v>3837.6074705000001</v>
      </c>
      <c r="F14" s="87">
        <v>3121.8675994</v>
      </c>
      <c r="G14" s="87">
        <v>1268.4081338999999</v>
      </c>
      <c r="H14" s="87">
        <v>14605.454261999999</v>
      </c>
      <c r="I14" s="87">
        <v>53.750813899999997</v>
      </c>
      <c r="J14" s="87">
        <v>276.23401898999998</v>
      </c>
      <c r="K14" s="87">
        <v>137.92163343000001</v>
      </c>
      <c r="L14" s="87">
        <v>9.2255285792000006</v>
      </c>
      <c r="M14" s="87">
        <v>35.484730337000002</v>
      </c>
      <c r="N14" s="87">
        <v>17.128005038000001</v>
      </c>
      <c r="P14" s="27" t="s">
        <v>191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87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f t="shared" si="15"/>
        <v>0</v>
      </c>
      <c r="BX14" s="25">
        <f t="shared" si="16"/>
        <v>0</v>
      </c>
      <c r="BZ14" s="25" t="str">
        <f t="shared" si="0"/>
        <v/>
      </c>
      <c r="CB14" s="29" t="str">
        <f t="shared" si="1"/>
        <v/>
      </c>
      <c r="CC14" s="22">
        <f t="shared" si="2"/>
        <v>-1</v>
      </c>
      <c r="CD14" s="22">
        <f t="shared" si="3"/>
        <v>-1</v>
      </c>
      <c r="CE14" s="22">
        <f t="shared" si="4"/>
        <v>-1</v>
      </c>
      <c r="CF14" s="22">
        <f t="shared" si="5"/>
        <v>-1</v>
      </c>
      <c r="CG14" s="22">
        <f t="shared" si="6"/>
        <v>-1</v>
      </c>
      <c r="CH14" s="22">
        <f t="shared" si="7"/>
        <v>-1</v>
      </c>
      <c r="CI14" s="22">
        <f t="shared" si="8"/>
        <v>-1</v>
      </c>
      <c r="CJ14" s="22">
        <f t="shared" si="9"/>
        <v>-1</v>
      </c>
      <c r="CK14" s="22">
        <f t="shared" si="10"/>
        <v>-1</v>
      </c>
      <c r="CL14" s="22">
        <f t="shared" si="11"/>
        <v>-1</v>
      </c>
      <c r="CM14" s="22">
        <f t="shared" si="12"/>
        <v>-1</v>
      </c>
      <c r="CN14" s="22">
        <f t="shared" si="13"/>
        <v>-1</v>
      </c>
      <c r="CO14" s="22">
        <f t="shared" si="14"/>
        <v>-1</v>
      </c>
      <c r="CP14" s="22"/>
      <c r="CQ14" s="22"/>
      <c r="CR14" s="22"/>
      <c r="CS14" s="22"/>
      <c r="CT14" s="22"/>
    </row>
    <row r="15" spans="1:98" x14ac:dyDescent="0.25">
      <c r="A15" s="19" t="s">
        <v>101</v>
      </c>
      <c r="B15" s="87">
        <v>118319.56761</v>
      </c>
      <c r="C15" s="87">
        <v>379.22860978</v>
      </c>
      <c r="D15" s="87">
        <v>32204.007836000001</v>
      </c>
      <c r="E15" s="87">
        <v>4246.5004447000001</v>
      </c>
      <c r="F15" s="87">
        <v>3439.7572365000001</v>
      </c>
      <c r="G15" s="87">
        <v>1321.8602237</v>
      </c>
      <c r="H15" s="87">
        <v>14256.693691</v>
      </c>
      <c r="I15" s="87">
        <v>57.577524973000003</v>
      </c>
      <c r="J15" s="87">
        <v>268.45314997000003</v>
      </c>
      <c r="K15" s="87">
        <v>150.33357294000001</v>
      </c>
      <c r="L15" s="87">
        <v>9.7609695071000004</v>
      </c>
      <c r="M15" s="87">
        <v>34.707822051999997</v>
      </c>
      <c r="N15" s="87">
        <v>17.886467634999999</v>
      </c>
      <c r="P15" s="27" t="s">
        <v>192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87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f t="shared" si="15"/>
        <v>0</v>
      </c>
      <c r="BX15" s="25">
        <f t="shared" si="16"/>
        <v>0</v>
      </c>
      <c r="BZ15" s="25" t="str">
        <f t="shared" si="0"/>
        <v/>
      </c>
      <c r="CB15" s="29" t="str">
        <f t="shared" si="1"/>
        <v/>
      </c>
      <c r="CC15" s="22">
        <f t="shared" si="2"/>
        <v>-1</v>
      </c>
      <c r="CD15" s="22">
        <f t="shared" si="3"/>
        <v>-1</v>
      </c>
      <c r="CE15" s="22">
        <f t="shared" si="4"/>
        <v>-1</v>
      </c>
      <c r="CF15" s="22">
        <f t="shared" si="5"/>
        <v>-1</v>
      </c>
      <c r="CG15" s="22">
        <f t="shared" si="6"/>
        <v>-1</v>
      </c>
      <c r="CH15" s="22">
        <f t="shared" si="7"/>
        <v>-1</v>
      </c>
      <c r="CI15" s="22">
        <f t="shared" si="8"/>
        <v>-1</v>
      </c>
      <c r="CJ15" s="22">
        <f t="shared" si="9"/>
        <v>-1</v>
      </c>
      <c r="CK15" s="22">
        <f t="shared" si="10"/>
        <v>-1</v>
      </c>
      <c r="CL15" s="22">
        <f t="shared" si="11"/>
        <v>-1</v>
      </c>
      <c r="CM15" s="22">
        <f t="shared" si="12"/>
        <v>-1</v>
      </c>
      <c r="CN15" s="22">
        <f t="shared" si="13"/>
        <v>-1</v>
      </c>
      <c r="CO15" s="22">
        <f t="shared" si="14"/>
        <v>-1</v>
      </c>
      <c r="CP15" s="22"/>
      <c r="CQ15" s="22"/>
      <c r="CR15" s="22"/>
      <c r="CS15" s="22"/>
      <c r="CT15" s="22"/>
    </row>
    <row r="16" spans="1:98" x14ac:dyDescent="0.25">
      <c r="A16" s="19" t="s">
        <v>102</v>
      </c>
      <c r="B16" s="87">
        <v>399199.77763999999</v>
      </c>
      <c r="C16" s="87">
        <v>1379.0882506999999</v>
      </c>
      <c r="D16" s="87">
        <v>113005.51811999999</v>
      </c>
      <c r="E16" s="87">
        <v>11093.149794000001</v>
      </c>
      <c r="F16" s="87">
        <v>8508.3224107000005</v>
      </c>
      <c r="G16" s="87">
        <v>3396.4988991</v>
      </c>
      <c r="H16" s="87">
        <v>52160.870221999998</v>
      </c>
      <c r="I16" s="87">
        <v>198.51202645999999</v>
      </c>
      <c r="J16" s="87">
        <v>888.02673966999998</v>
      </c>
      <c r="K16" s="87">
        <v>526.55517354999995</v>
      </c>
      <c r="L16" s="87">
        <v>33.111821282000001</v>
      </c>
      <c r="M16" s="87">
        <v>106.59722429</v>
      </c>
      <c r="N16" s="87">
        <v>60.346865147999999</v>
      </c>
      <c r="P16" s="27" t="s">
        <v>193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87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f t="shared" si="15"/>
        <v>0</v>
      </c>
      <c r="BX16" s="25">
        <f t="shared" si="16"/>
        <v>0</v>
      </c>
      <c r="BZ16" s="25" t="str">
        <f t="shared" si="0"/>
        <v/>
      </c>
      <c r="CB16" s="29" t="str">
        <f t="shared" si="1"/>
        <v/>
      </c>
      <c r="CC16" s="22">
        <f t="shared" si="2"/>
        <v>-1</v>
      </c>
      <c r="CD16" s="22">
        <f t="shared" si="3"/>
        <v>-1</v>
      </c>
      <c r="CE16" s="22">
        <f t="shared" si="4"/>
        <v>-1</v>
      </c>
      <c r="CF16" s="22">
        <f t="shared" si="5"/>
        <v>-1</v>
      </c>
      <c r="CG16" s="22">
        <f t="shared" si="6"/>
        <v>-1</v>
      </c>
      <c r="CH16" s="22">
        <f t="shared" si="7"/>
        <v>-1</v>
      </c>
      <c r="CI16" s="22">
        <f t="shared" si="8"/>
        <v>-1</v>
      </c>
      <c r="CJ16" s="22">
        <f t="shared" si="9"/>
        <v>-1</v>
      </c>
      <c r="CK16" s="22">
        <f t="shared" si="10"/>
        <v>-1</v>
      </c>
      <c r="CL16" s="22">
        <f t="shared" si="11"/>
        <v>-1</v>
      </c>
      <c r="CM16" s="22">
        <f t="shared" si="12"/>
        <v>-1</v>
      </c>
      <c r="CN16" s="22">
        <f t="shared" si="13"/>
        <v>-1</v>
      </c>
      <c r="CO16" s="22">
        <f t="shared" si="14"/>
        <v>-1</v>
      </c>
      <c r="CP16" s="22"/>
      <c r="CQ16" s="22"/>
      <c r="CR16" s="22"/>
      <c r="CS16" s="22"/>
      <c r="CT16" s="22"/>
    </row>
    <row r="17" spans="1:98" x14ac:dyDescent="0.25">
      <c r="A17" s="19" t="s">
        <v>103</v>
      </c>
      <c r="B17" s="87">
        <v>381403.31985999999</v>
      </c>
      <c r="C17" s="87">
        <v>1179.2114882999999</v>
      </c>
      <c r="D17" s="87">
        <v>94827.882014000003</v>
      </c>
      <c r="E17" s="87">
        <v>8389.4688922999994</v>
      </c>
      <c r="F17" s="87">
        <v>6265.4798171000002</v>
      </c>
      <c r="G17" s="87">
        <v>2212.2574399999999</v>
      </c>
      <c r="H17" s="87">
        <v>40867.830457999997</v>
      </c>
      <c r="I17" s="87">
        <v>183.03863190000001</v>
      </c>
      <c r="J17" s="87">
        <v>853.15435543000001</v>
      </c>
      <c r="K17" s="87">
        <v>475.91803143999999</v>
      </c>
      <c r="L17" s="87">
        <v>31.109604978</v>
      </c>
      <c r="M17" s="87">
        <v>113.54700457</v>
      </c>
      <c r="N17" s="87">
        <v>56.799762479999998</v>
      </c>
      <c r="P17" s="27" t="s">
        <v>194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87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f t="shared" si="15"/>
        <v>0</v>
      </c>
      <c r="BX17" s="25">
        <f t="shared" si="16"/>
        <v>0</v>
      </c>
      <c r="BZ17" s="25" t="str">
        <f t="shared" si="0"/>
        <v/>
      </c>
      <c r="CB17" s="29" t="str">
        <f t="shared" si="1"/>
        <v/>
      </c>
      <c r="CC17" s="22">
        <f t="shared" si="2"/>
        <v>-1</v>
      </c>
      <c r="CD17" s="22">
        <f t="shared" si="3"/>
        <v>-1</v>
      </c>
      <c r="CE17" s="22">
        <f t="shared" si="4"/>
        <v>-1</v>
      </c>
      <c r="CF17" s="22">
        <f t="shared" si="5"/>
        <v>-1</v>
      </c>
      <c r="CG17" s="22">
        <f t="shared" si="6"/>
        <v>-1</v>
      </c>
      <c r="CH17" s="22">
        <f t="shared" si="7"/>
        <v>-1</v>
      </c>
      <c r="CI17" s="22">
        <f t="shared" si="8"/>
        <v>-1</v>
      </c>
      <c r="CJ17" s="22">
        <f t="shared" si="9"/>
        <v>-1</v>
      </c>
      <c r="CK17" s="22">
        <f t="shared" si="10"/>
        <v>-1</v>
      </c>
      <c r="CL17" s="22">
        <f t="shared" si="11"/>
        <v>-1</v>
      </c>
      <c r="CM17" s="22">
        <f t="shared" si="12"/>
        <v>-1</v>
      </c>
      <c r="CN17" s="22">
        <f t="shared" si="13"/>
        <v>-1</v>
      </c>
      <c r="CO17" s="22">
        <f t="shared" si="14"/>
        <v>-1</v>
      </c>
      <c r="CP17" s="22"/>
      <c r="CQ17" s="22"/>
      <c r="CR17" s="22"/>
      <c r="CS17" s="22"/>
      <c r="CT17" s="22"/>
    </row>
    <row r="18" spans="1:98" x14ac:dyDescent="0.25">
      <c r="A18" s="19" t="s">
        <v>104</v>
      </c>
      <c r="B18" s="87">
        <v>296570.00037000002</v>
      </c>
      <c r="C18" s="87">
        <v>735.53586590999998</v>
      </c>
      <c r="D18" s="87">
        <v>64073.693931000002</v>
      </c>
      <c r="E18" s="87">
        <v>8505.3558842999992</v>
      </c>
      <c r="F18" s="87">
        <v>6919.3886849</v>
      </c>
      <c r="G18" s="87">
        <v>2692.6389998999998</v>
      </c>
      <c r="H18" s="87">
        <v>31330.141045</v>
      </c>
      <c r="I18" s="87">
        <v>119.61868355</v>
      </c>
      <c r="J18" s="87">
        <v>611.43138824000005</v>
      </c>
      <c r="K18" s="87">
        <v>306.45906423999998</v>
      </c>
      <c r="L18" s="87">
        <v>20.588915748000002</v>
      </c>
      <c r="M18" s="87">
        <v>80.346970812999999</v>
      </c>
      <c r="N18" s="87">
        <v>38.124939003000001</v>
      </c>
      <c r="P18" s="27" t="s">
        <v>195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87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f t="shared" si="15"/>
        <v>0</v>
      </c>
      <c r="BX18" s="25">
        <f t="shared" si="16"/>
        <v>0</v>
      </c>
      <c r="BZ18" s="25" t="str">
        <f t="shared" si="0"/>
        <v/>
      </c>
      <c r="CB18" s="29" t="str">
        <f t="shared" si="1"/>
        <v/>
      </c>
      <c r="CC18" s="22">
        <f t="shared" si="2"/>
        <v>-1</v>
      </c>
      <c r="CD18" s="22">
        <f t="shared" si="3"/>
        <v>-1</v>
      </c>
      <c r="CE18" s="22">
        <f t="shared" si="4"/>
        <v>-1</v>
      </c>
      <c r="CF18" s="22">
        <f t="shared" si="5"/>
        <v>-1</v>
      </c>
      <c r="CG18" s="22">
        <f t="shared" si="6"/>
        <v>-1</v>
      </c>
      <c r="CH18" s="22">
        <f t="shared" si="7"/>
        <v>-1</v>
      </c>
      <c r="CI18" s="22">
        <f t="shared" si="8"/>
        <v>-1</v>
      </c>
      <c r="CJ18" s="22">
        <f t="shared" si="9"/>
        <v>-1</v>
      </c>
      <c r="CK18" s="22">
        <f t="shared" si="10"/>
        <v>-1</v>
      </c>
      <c r="CL18" s="22">
        <f t="shared" si="11"/>
        <v>-1</v>
      </c>
      <c r="CM18" s="22">
        <f t="shared" si="12"/>
        <v>-1</v>
      </c>
      <c r="CN18" s="22">
        <f t="shared" si="13"/>
        <v>-1</v>
      </c>
      <c r="CO18" s="22">
        <f t="shared" si="14"/>
        <v>-1</v>
      </c>
      <c r="CP18" s="22"/>
      <c r="CQ18" s="22"/>
      <c r="CR18" s="22"/>
      <c r="CS18" s="22"/>
      <c r="CT18" s="22"/>
    </row>
    <row r="19" spans="1:98" x14ac:dyDescent="0.25">
      <c r="A19" s="19" t="s">
        <v>105</v>
      </c>
      <c r="B19" s="87">
        <v>75090.030794999999</v>
      </c>
      <c r="C19" s="87">
        <v>223.35610381999999</v>
      </c>
      <c r="D19" s="87">
        <v>18795.299861</v>
      </c>
      <c r="E19" s="87">
        <v>2581.5798126</v>
      </c>
      <c r="F19" s="87">
        <v>2100.1173603000002</v>
      </c>
      <c r="G19" s="87">
        <v>826.93249200000002</v>
      </c>
      <c r="H19" s="87">
        <v>9106.8553293999994</v>
      </c>
      <c r="I19" s="87">
        <v>33.541125110000003</v>
      </c>
      <c r="J19" s="87">
        <v>158.43292668000001</v>
      </c>
      <c r="K19" s="87">
        <v>87.795507788999998</v>
      </c>
      <c r="L19" s="87">
        <v>5.6650045560000004</v>
      </c>
      <c r="M19" s="87">
        <v>19.702809984000002</v>
      </c>
      <c r="N19" s="87">
        <v>10.408261449999999</v>
      </c>
      <c r="P19" s="27" t="s">
        <v>196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87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f t="shared" si="15"/>
        <v>0</v>
      </c>
      <c r="BX19" s="25">
        <f t="shared" si="16"/>
        <v>0</v>
      </c>
      <c r="BZ19" s="25" t="str">
        <f t="shared" si="0"/>
        <v/>
      </c>
      <c r="CB19" s="29" t="str">
        <f t="shared" si="1"/>
        <v/>
      </c>
      <c r="CC19" s="22">
        <f t="shared" si="2"/>
        <v>-1</v>
      </c>
      <c r="CD19" s="22">
        <f t="shared" si="3"/>
        <v>-1</v>
      </c>
      <c r="CE19" s="22">
        <f t="shared" si="4"/>
        <v>-1</v>
      </c>
      <c r="CF19" s="22">
        <f t="shared" si="5"/>
        <v>-1</v>
      </c>
      <c r="CG19" s="22">
        <f t="shared" si="6"/>
        <v>-1</v>
      </c>
      <c r="CH19" s="22">
        <f t="shared" si="7"/>
        <v>-1</v>
      </c>
      <c r="CI19" s="22">
        <f t="shared" si="8"/>
        <v>-1</v>
      </c>
      <c r="CJ19" s="22">
        <f t="shared" si="9"/>
        <v>-1</v>
      </c>
      <c r="CK19" s="22">
        <f t="shared" si="10"/>
        <v>-1</v>
      </c>
      <c r="CL19" s="22">
        <f t="shared" si="11"/>
        <v>-1</v>
      </c>
      <c r="CM19" s="22">
        <f t="shared" si="12"/>
        <v>-1</v>
      </c>
      <c r="CN19" s="22">
        <f t="shared" si="13"/>
        <v>-1</v>
      </c>
      <c r="CO19" s="22">
        <f t="shared" si="14"/>
        <v>-1</v>
      </c>
      <c r="CP19" s="22"/>
      <c r="CQ19" s="22"/>
      <c r="CR19" s="22"/>
      <c r="CS19" s="22"/>
      <c r="CT19" s="22"/>
    </row>
    <row r="20" spans="1:98" x14ac:dyDescent="0.25">
      <c r="A20" s="19" t="s">
        <v>106</v>
      </c>
      <c r="B20" s="87">
        <v>69956.240734999999</v>
      </c>
      <c r="C20" s="87">
        <v>152.20469975</v>
      </c>
      <c r="D20" s="87">
        <v>12743.340926999999</v>
      </c>
      <c r="E20" s="87">
        <v>1759.0237761000001</v>
      </c>
      <c r="F20" s="87">
        <v>1430.9541119</v>
      </c>
      <c r="G20" s="87">
        <v>580.54999738000004</v>
      </c>
      <c r="H20" s="87">
        <v>6886.2638182000001</v>
      </c>
      <c r="I20" s="87">
        <v>24.647269309999999</v>
      </c>
      <c r="J20" s="87">
        <v>127.4593905</v>
      </c>
      <c r="K20" s="87">
        <v>63.238629176000003</v>
      </c>
      <c r="L20" s="87">
        <v>4.2308899103000002</v>
      </c>
      <c r="M20" s="87">
        <v>16.28422999</v>
      </c>
      <c r="N20" s="87">
        <v>7.8542753200000002</v>
      </c>
      <c r="P20" s="27" t="s">
        <v>197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87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f t="shared" si="15"/>
        <v>0</v>
      </c>
      <c r="BX20" s="25">
        <f t="shared" si="16"/>
        <v>0</v>
      </c>
      <c r="BZ20" s="25" t="str">
        <f t="shared" si="0"/>
        <v/>
      </c>
      <c r="CB20" s="29" t="str">
        <f t="shared" si="1"/>
        <v/>
      </c>
      <c r="CC20" s="22">
        <f t="shared" si="2"/>
        <v>-1</v>
      </c>
      <c r="CD20" s="22">
        <f t="shared" si="3"/>
        <v>-1</v>
      </c>
      <c r="CE20" s="22">
        <f t="shared" si="4"/>
        <v>-1</v>
      </c>
      <c r="CF20" s="22">
        <f t="shared" si="5"/>
        <v>-1</v>
      </c>
      <c r="CG20" s="22">
        <f t="shared" si="6"/>
        <v>-1</v>
      </c>
      <c r="CH20" s="22">
        <f t="shared" si="7"/>
        <v>-1</v>
      </c>
      <c r="CI20" s="22">
        <f t="shared" si="8"/>
        <v>-1</v>
      </c>
      <c r="CJ20" s="22">
        <f t="shared" si="9"/>
        <v>-1</v>
      </c>
      <c r="CK20" s="22">
        <f t="shared" si="10"/>
        <v>-1</v>
      </c>
      <c r="CL20" s="22">
        <f t="shared" si="11"/>
        <v>-1</v>
      </c>
      <c r="CM20" s="22">
        <f t="shared" si="12"/>
        <v>-1</v>
      </c>
      <c r="CN20" s="22">
        <f t="shared" si="13"/>
        <v>-1</v>
      </c>
      <c r="CO20" s="22">
        <f t="shared" si="14"/>
        <v>-1</v>
      </c>
      <c r="CP20" s="22"/>
      <c r="CQ20" s="22"/>
      <c r="CR20" s="22"/>
      <c r="CS20" s="22"/>
      <c r="CT20" s="22"/>
    </row>
    <row r="21" spans="1:98" x14ac:dyDescent="0.25">
      <c r="A21" s="56" t="s">
        <v>107</v>
      </c>
      <c r="B21" s="87">
        <v>313327.12634999998</v>
      </c>
      <c r="C21" s="87">
        <v>919.68955836999999</v>
      </c>
      <c r="D21" s="87">
        <v>78479.195747999998</v>
      </c>
      <c r="E21" s="87">
        <v>3601.4726492</v>
      </c>
      <c r="F21" s="87">
        <v>2181.3435534</v>
      </c>
      <c r="G21" s="87">
        <v>1016.1077088</v>
      </c>
      <c r="H21" s="87">
        <v>39203.061381</v>
      </c>
      <c r="I21" s="87">
        <v>135.67728162</v>
      </c>
      <c r="J21" s="87">
        <v>618.62209622</v>
      </c>
      <c r="K21" s="87">
        <v>359.14426751000002</v>
      </c>
      <c r="L21" s="87">
        <v>22.795843223999999</v>
      </c>
      <c r="M21" s="87">
        <v>76.780736241</v>
      </c>
      <c r="N21" s="87">
        <v>41.865596656999998</v>
      </c>
      <c r="P21" s="27" t="s">
        <v>198</v>
      </c>
      <c r="Q21" s="25">
        <v>54.445870849891797</v>
      </c>
      <c r="R21" s="25">
        <v>22.129778304663802</v>
      </c>
      <c r="S21" s="25">
        <v>131.52024052569399</v>
      </c>
      <c r="T21" s="25">
        <v>131.52152281732899</v>
      </c>
      <c r="U21" s="25">
        <v>58.045331762857401</v>
      </c>
      <c r="V21" s="25">
        <v>601.45657579288104</v>
      </c>
      <c r="W21" s="25">
        <v>75.357320737509994</v>
      </c>
      <c r="X21" s="25">
        <v>1793.74722922671</v>
      </c>
      <c r="Y21" s="25">
        <v>298602.044570859</v>
      </c>
      <c r="Z21" s="25">
        <v>1258.6930919869601</v>
      </c>
      <c r="AA21" s="25">
        <v>355.48816509173599</v>
      </c>
      <c r="AB21" s="25">
        <v>293.42253840549802</v>
      </c>
      <c r="AC21" s="25">
        <v>22.968421562651098</v>
      </c>
      <c r="AD21" s="25">
        <v>347.89063015774599</v>
      </c>
      <c r="AE21" s="25">
        <v>347.89067043799798</v>
      </c>
      <c r="AF21" s="25">
        <v>601.69037328755201</v>
      </c>
      <c r="AG21" s="25">
        <v>1439.1194283182699</v>
      </c>
      <c r="AH21" s="25">
        <v>16.883156309396998</v>
      </c>
      <c r="AI21" s="25">
        <v>5.4595218192511297</v>
      </c>
      <c r="AJ21" s="25">
        <v>120.569873581124</v>
      </c>
      <c r="AK21" s="25">
        <v>40.604715781847602</v>
      </c>
      <c r="AL21" s="25">
        <v>881.81339225185502</v>
      </c>
      <c r="AM21" s="25">
        <v>0</v>
      </c>
      <c r="AN21" s="87">
        <v>39203.360008770498</v>
      </c>
      <c r="AO21" s="25">
        <v>58666.745332749197</v>
      </c>
      <c r="AP21" s="25">
        <v>15942.8982337794</v>
      </c>
      <c r="AQ21" s="25">
        <v>75211.333939816206</v>
      </c>
      <c r="AR21" s="25">
        <v>700.09781293049696</v>
      </c>
      <c r="AS21" s="25">
        <v>1.41655901399611</v>
      </c>
      <c r="AT21" s="25">
        <v>22161.215977153399</v>
      </c>
      <c r="AU21" s="25">
        <v>7.2574557064093899</v>
      </c>
      <c r="AV21" s="25">
        <v>1.27629499247643</v>
      </c>
      <c r="AW21" s="25">
        <v>1218.16122194272</v>
      </c>
      <c r="AX21" s="25">
        <v>22.1883935014963</v>
      </c>
      <c r="AY21" s="25">
        <v>1.43494708543461</v>
      </c>
      <c r="AZ21" s="25">
        <v>0.44550629809952202</v>
      </c>
      <c r="BA21" s="25">
        <v>3494.0143003346502</v>
      </c>
      <c r="BB21" s="25">
        <v>2106.6550675503699</v>
      </c>
      <c r="BC21" s="25">
        <v>1387.35923278427</v>
      </c>
      <c r="BD21" s="25">
        <v>15.4769229294499</v>
      </c>
      <c r="BE21" s="25">
        <v>0.18986004155712399</v>
      </c>
      <c r="BF21" s="25">
        <v>79.278339212441793</v>
      </c>
      <c r="BG21" s="25">
        <v>3.6452984485955802</v>
      </c>
      <c r="BH21" s="25">
        <v>67.039360394165897</v>
      </c>
      <c r="BI21" s="25">
        <v>7.2751473543227902</v>
      </c>
      <c r="BJ21" s="25">
        <v>1.52307268184276</v>
      </c>
      <c r="BK21" s="25">
        <v>297.59749908298397</v>
      </c>
      <c r="BL21" s="25">
        <v>84.237970419127194</v>
      </c>
      <c r="BM21" s="25">
        <v>13.255075374790801</v>
      </c>
      <c r="BN21" s="25">
        <v>368.54673586914299</v>
      </c>
      <c r="BO21" s="25">
        <v>0.64737762044888603</v>
      </c>
      <c r="BP21" s="25">
        <v>935.81259965538197</v>
      </c>
      <c r="BQ21" s="25">
        <v>0</v>
      </c>
      <c r="BR21" s="25">
        <v>0.296953873636574</v>
      </c>
      <c r="BS21" s="25">
        <v>4418.4522926485597</v>
      </c>
      <c r="BT21" s="25">
        <v>1391.24885686227</v>
      </c>
      <c r="BU21" s="25">
        <v>38308.874029914703</v>
      </c>
      <c r="BV21" s="25">
        <v>5751.6529913427803</v>
      </c>
      <c r="BW21" s="25">
        <f t="shared" si="15"/>
        <v>15276.134381728672</v>
      </c>
      <c r="BX21" s="25">
        <f t="shared" si="16"/>
        <v>5719.1632026406487</v>
      </c>
      <c r="BZ21" s="25">
        <f t="shared" si="0"/>
        <v>41006.912930620936</v>
      </c>
      <c r="CB21" s="29">
        <f t="shared" si="1"/>
        <v>7.9999960347601623E-3</v>
      </c>
      <c r="CC21" s="22">
        <f t="shared" si="2"/>
        <v>-4.6995872814064699E-2</v>
      </c>
      <c r="CD21" s="22">
        <f t="shared" si="3"/>
        <v>-4.1183642647062674E-2</v>
      </c>
      <c r="CE21" s="22">
        <f t="shared" si="4"/>
        <v>-4.1639848332251442E-2</v>
      </c>
      <c r="CF21" s="22">
        <f t="shared" si="5"/>
        <v>-2.9837335815730722E-2</v>
      </c>
      <c r="CG21" s="22">
        <f t="shared" si="6"/>
        <v>-3.4239671111510696E-2</v>
      </c>
      <c r="CH21" s="22">
        <f t="shared" si="7"/>
        <v>-7.9022241883633257E-2</v>
      </c>
      <c r="CI21" s="22">
        <f t="shared" si="8"/>
        <v>-2.2809120501968497E-2</v>
      </c>
      <c r="CJ21" s="22">
        <f t="shared" si="9"/>
        <v>-3.0629732207565263E-2</v>
      </c>
      <c r="CK21" s="22">
        <f t="shared" si="10"/>
        <v>-2.7747991111223426E-2</v>
      </c>
      <c r="CL21" s="22">
        <f t="shared" si="11"/>
        <v>-3.1334475000881622E-2</v>
      </c>
      <c r="CM21" s="22">
        <f t="shared" si="12"/>
        <v>-2.921870065481711E-2</v>
      </c>
      <c r="CN21" s="22">
        <f t="shared" si="13"/>
        <v>-1.8538706102298595E-2</v>
      </c>
      <c r="CO21" s="22">
        <f t="shared" si="14"/>
        <v>-3.0117351138755927E-2</v>
      </c>
      <c r="CP21" s="22"/>
      <c r="CQ21" s="22"/>
      <c r="CR21" s="22"/>
      <c r="CS21" s="22"/>
      <c r="CT21" s="22"/>
    </row>
    <row r="22" spans="1:98" x14ac:dyDescent="0.25">
      <c r="A22" s="19" t="s">
        <v>108</v>
      </c>
      <c r="B22" s="87">
        <v>88479.631706999993</v>
      </c>
      <c r="C22" s="87">
        <v>276.22679370999998</v>
      </c>
      <c r="D22" s="87">
        <v>24860.904118999999</v>
      </c>
      <c r="E22" s="87">
        <v>3071.9814766999998</v>
      </c>
      <c r="F22" s="87">
        <v>2504.8665000999999</v>
      </c>
      <c r="G22" s="87">
        <v>1015.3636011999999</v>
      </c>
      <c r="H22" s="87">
        <v>9499.6498069000008</v>
      </c>
      <c r="I22" s="87">
        <v>38.201553126999997</v>
      </c>
      <c r="J22" s="87">
        <v>164.52744572</v>
      </c>
      <c r="K22" s="87">
        <v>102.04646391</v>
      </c>
      <c r="L22" s="87">
        <v>6.3066962138999996</v>
      </c>
      <c r="M22" s="87">
        <v>18.445630742999999</v>
      </c>
      <c r="N22" s="87">
        <v>11.602106933</v>
      </c>
      <c r="P22" s="27" t="s">
        <v>199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87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25">
        <v>0</v>
      </c>
      <c r="BV22" s="25">
        <v>0</v>
      </c>
      <c r="BW22" s="25">
        <f t="shared" si="15"/>
        <v>0</v>
      </c>
      <c r="BX22" s="25">
        <f t="shared" si="16"/>
        <v>0</v>
      </c>
      <c r="BZ22" s="25" t="str">
        <f t="shared" si="0"/>
        <v/>
      </c>
      <c r="CB22" s="29" t="str">
        <f t="shared" si="1"/>
        <v/>
      </c>
      <c r="CC22" s="22">
        <f t="shared" si="2"/>
        <v>-1</v>
      </c>
      <c r="CD22" s="22">
        <f t="shared" si="3"/>
        <v>-1</v>
      </c>
      <c r="CE22" s="22">
        <f t="shared" si="4"/>
        <v>-1</v>
      </c>
      <c r="CF22" s="22">
        <f t="shared" si="5"/>
        <v>-1</v>
      </c>
      <c r="CG22" s="22">
        <f t="shared" si="6"/>
        <v>-1</v>
      </c>
      <c r="CH22" s="22">
        <f t="shared" si="7"/>
        <v>-1</v>
      </c>
      <c r="CI22" s="22">
        <f t="shared" si="8"/>
        <v>-1</v>
      </c>
      <c r="CJ22" s="22">
        <f t="shared" si="9"/>
        <v>-1</v>
      </c>
      <c r="CK22" s="22">
        <f t="shared" si="10"/>
        <v>-1</v>
      </c>
      <c r="CL22" s="22">
        <f t="shared" si="11"/>
        <v>-1</v>
      </c>
      <c r="CM22" s="22">
        <f t="shared" si="12"/>
        <v>-1</v>
      </c>
      <c r="CN22" s="22">
        <f t="shared" si="13"/>
        <v>-1</v>
      </c>
      <c r="CO22" s="22">
        <f t="shared" si="14"/>
        <v>-1</v>
      </c>
      <c r="CP22" s="22"/>
      <c r="CQ22" s="22"/>
      <c r="CR22" s="22"/>
      <c r="CS22" s="22"/>
      <c r="CT22" s="22"/>
    </row>
    <row r="23" spans="1:98" x14ac:dyDescent="0.25">
      <c r="A23" s="19" t="s">
        <v>109</v>
      </c>
      <c r="B23" s="87">
        <v>191992.64936000001</v>
      </c>
      <c r="C23" s="87">
        <v>488.09135026000001</v>
      </c>
      <c r="D23" s="87">
        <v>46174.136917000003</v>
      </c>
      <c r="E23" s="87">
        <v>5770.8437948000001</v>
      </c>
      <c r="F23" s="87">
        <v>4689.3988630000003</v>
      </c>
      <c r="G23" s="87">
        <v>1774.9195305000001</v>
      </c>
      <c r="H23" s="87">
        <v>20995.292386000001</v>
      </c>
      <c r="I23" s="87">
        <v>83.539759111999999</v>
      </c>
      <c r="J23" s="87">
        <v>438.00020008000001</v>
      </c>
      <c r="K23" s="87">
        <v>211.50501728</v>
      </c>
      <c r="L23" s="87">
        <v>14.570079487999999</v>
      </c>
      <c r="M23" s="87">
        <v>61.239876975999998</v>
      </c>
      <c r="N23" s="87">
        <v>26.904246289</v>
      </c>
      <c r="P23" s="27" t="s">
        <v>200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87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f t="shared" si="15"/>
        <v>0</v>
      </c>
      <c r="BX23" s="25">
        <f t="shared" si="16"/>
        <v>0</v>
      </c>
      <c r="BZ23" s="25" t="str">
        <f t="shared" si="0"/>
        <v/>
      </c>
      <c r="CB23" s="29" t="str">
        <f t="shared" si="1"/>
        <v/>
      </c>
      <c r="CC23" s="22">
        <f t="shared" si="2"/>
        <v>-1</v>
      </c>
      <c r="CD23" s="22">
        <f t="shared" si="3"/>
        <v>-1</v>
      </c>
      <c r="CE23" s="22">
        <f t="shared" si="4"/>
        <v>-1</v>
      </c>
      <c r="CF23" s="22">
        <f t="shared" si="5"/>
        <v>-1</v>
      </c>
      <c r="CG23" s="22">
        <f t="shared" si="6"/>
        <v>-1</v>
      </c>
      <c r="CH23" s="22">
        <f t="shared" si="7"/>
        <v>-1</v>
      </c>
      <c r="CI23" s="22">
        <f t="shared" si="8"/>
        <v>-1</v>
      </c>
      <c r="CJ23" s="22">
        <f t="shared" si="9"/>
        <v>-1</v>
      </c>
      <c r="CK23" s="22">
        <f t="shared" si="10"/>
        <v>-1</v>
      </c>
      <c r="CL23" s="22">
        <f t="shared" si="11"/>
        <v>-1</v>
      </c>
      <c r="CM23" s="22">
        <f t="shared" si="12"/>
        <v>-1</v>
      </c>
      <c r="CN23" s="22">
        <f t="shared" si="13"/>
        <v>-1</v>
      </c>
      <c r="CO23" s="22">
        <f t="shared" si="14"/>
        <v>-1</v>
      </c>
      <c r="CP23" s="22"/>
      <c r="CQ23" s="22"/>
      <c r="CR23" s="22"/>
      <c r="CS23" s="22"/>
      <c r="CT23" s="22"/>
    </row>
    <row r="24" spans="1:98" x14ac:dyDescent="0.25">
      <c r="A24" s="19" t="s">
        <v>110</v>
      </c>
      <c r="B24" s="87">
        <v>64691.903813999998</v>
      </c>
      <c r="C24" s="87">
        <v>203.98942912999999</v>
      </c>
      <c r="D24" s="87">
        <v>19154.728167000001</v>
      </c>
      <c r="E24" s="87">
        <v>2359.8682484000001</v>
      </c>
      <c r="F24" s="87">
        <v>1919.9055026999999</v>
      </c>
      <c r="G24" s="87">
        <v>739.57472861999997</v>
      </c>
      <c r="H24" s="87">
        <v>7808.0979514000001</v>
      </c>
      <c r="I24" s="87">
        <v>30.929673922999999</v>
      </c>
      <c r="J24" s="87">
        <v>144.76951837999999</v>
      </c>
      <c r="K24" s="87">
        <v>80.775002076999996</v>
      </c>
      <c r="L24" s="87">
        <v>5.2400112001999997</v>
      </c>
      <c r="M24" s="87">
        <v>18.555806220000001</v>
      </c>
      <c r="N24" s="87">
        <v>9.6132734862000007</v>
      </c>
      <c r="P24" s="27" t="s">
        <v>201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87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0</v>
      </c>
      <c r="BW24" s="25">
        <f t="shared" si="15"/>
        <v>0</v>
      </c>
      <c r="BX24" s="25">
        <f t="shared" si="16"/>
        <v>0</v>
      </c>
      <c r="BZ24" s="25" t="str">
        <f t="shared" si="0"/>
        <v/>
      </c>
      <c r="CB24" s="29" t="str">
        <f t="shared" si="1"/>
        <v/>
      </c>
      <c r="CC24" s="22">
        <f t="shared" si="2"/>
        <v>-1</v>
      </c>
      <c r="CD24" s="22">
        <f t="shared" si="3"/>
        <v>-1</v>
      </c>
      <c r="CE24" s="22">
        <f t="shared" si="4"/>
        <v>-1</v>
      </c>
      <c r="CF24" s="22">
        <f t="shared" si="5"/>
        <v>-1</v>
      </c>
      <c r="CG24" s="22">
        <f t="shared" si="6"/>
        <v>-1</v>
      </c>
      <c r="CH24" s="22">
        <f t="shared" si="7"/>
        <v>-1</v>
      </c>
      <c r="CI24" s="22">
        <f t="shared" si="8"/>
        <v>-1</v>
      </c>
      <c r="CJ24" s="22">
        <f t="shared" si="9"/>
        <v>-1</v>
      </c>
      <c r="CK24" s="22">
        <f t="shared" si="10"/>
        <v>-1</v>
      </c>
      <c r="CL24" s="22">
        <f t="shared" si="11"/>
        <v>-1</v>
      </c>
      <c r="CM24" s="22">
        <f t="shared" si="12"/>
        <v>-1</v>
      </c>
      <c r="CN24" s="22">
        <f t="shared" si="13"/>
        <v>-1</v>
      </c>
      <c r="CO24" s="22">
        <f t="shared" si="14"/>
        <v>-1</v>
      </c>
      <c r="CP24" s="22"/>
      <c r="CQ24" s="22"/>
      <c r="CR24" s="22"/>
      <c r="CS24" s="22"/>
      <c r="CT24" s="22"/>
    </row>
    <row r="25" spans="1:98" x14ac:dyDescent="0.25">
      <c r="A25" s="19" t="s">
        <v>111</v>
      </c>
      <c r="B25" s="87">
        <v>59768.308305999999</v>
      </c>
      <c r="C25" s="87">
        <v>156.63583496999999</v>
      </c>
      <c r="D25" s="87">
        <v>12835.977465</v>
      </c>
      <c r="E25" s="87">
        <v>1810.2375380999999</v>
      </c>
      <c r="F25" s="87">
        <v>1472.6159092</v>
      </c>
      <c r="G25" s="87">
        <v>607.78986129999998</v>
      </c>
      <c r="H25" s="87">
        <v>6268.3811118000003</v>
      </c>
      <c r="I25" s="87">
        <v>23.523860567</v>
      </c>
      <c r="J25" s="87">
        <v>110.83678716</v>
      </c>
      <c r="K25" s="87">
        <v>61.609728117000003</v>
      </c>
      <c r="L25" s="87">
        <v>3.9671593789999999</v>
      </c>
      <c r="M25" s="87">
        <v>13.681460060999999</v>
      </c>
      <c r="N25" s="87">
        <v>7.3025389841999999</v>
      </c>
      <c r="P25" s="27" t="s">
        <v>202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87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f t="shared" si="15"/>
        <v>0</v>
      </c>
      <c r="BX25" s="25">
        <f t="shared" si="16"/>
        <v>0</v>
      </c>
      <c r="BZ25" s="25" t="str">
        <f t="shared" si="0"/>
        <v/>
      </c>
      <c r="CB25" s="29" t="str">
        <f t="shared" si="1"/>
        <v/>
      </c>
      <c r="CC25" s="22">
        <f t="shared" si="2"/>
        <v>-1</v>
      </c>
      <c r="CD25" s="22">
        <f t="shared" si="3"/>
        <v>-1</v>
      </c>
      <c r="CE25" s="22">
        <f t="shared" si="4"/>
        <v>-1</v>
      </c>
      <c r="CF25" s="22">
        <f t="shared" si="5"/>
        <v>-1</v>
      </c>
      <c r="CG25" s="22">
        <f t="shared" si="6"/>
        <v>-1</v>
      </c>
      <c r="CH25" s="22">
        <f t="shared" si="7"/>
        <v>-1</v>
      </c>
      <c r="CI25" s="22">
        <f t="shared" si="8"/>
        <v>-1</v>
      </c>
      <c r="CJ25" s="22">
        <f t="shared" si="9"/>
        <v>-1</v>
      </c>
      <c r="CK25" s="22">
        <f t="shared" si="10"/>
        <v>-1</v>
      </c>
      <c r="CL25" s="22">
        <f t="shared" si="11"/>
        <v>-1</v>
      </c>
      <c r="CM25" s="22">
        <f t="shared" si="12"/>
        <v>-1</v>
      </c>
      <c r="CN25" s="22">
        <f t="shared" si="13"/>
        <v>-1</v>
      </c>
      <c r="CO25" s="22">
        <f t="shared" si="14"/>
        <v>-1</v>
      </c>
      <c r="CP25" s="22"/>
      <c r="CQ25" s="22"/>
      <c r="CR25" s="22"/>
      <c r="CS25" s="22"/>
      <c r="CT25" s="22"/>
    </row>
    <row r="26" spans="1:98" x14ac:dyDescent="0.25">
      <c r="A26" s="19" t="s">
        <v>112</v>
      </c>
      <c r="B26" s="87">
        <v>129253.16333</v>
      </c>
      <c r="C26" s="87">
        <v>367.46239976999999</v>
      </c>
      <c r="D26" s="87">
        <v>30483.887790000001</v>
      </c>
      <c r="E26" s="87">
        <v>4248.1844042000002</v>
      </c>
      <c r="F26" s="87">
        <v>3455.9745314000002</v>
      </c>
      <c r="G26" s="87">
        <v>1381.3554248999999</v>
      </c>
      <c r="H26" s="87">
        <v>15721.433252000001</v>
      </c>
      <c r="I26" s="87">
        <v>55.163614850000002</v>
      </c>
      <c r="J26" s="87">
        <v>262.49947500000002</v>
      </c>
      <c r="K26" s="87">
        <v>144.52457846999999</v>
      </c>
      <c r="L26" s="87">
        <v>9.3129097122999998</v>
      </c>
      <c r="M26" s="87">
        <v>32.339202540999999</v>
      </c>
      <c r="N26" s="87">
        <v>17.128292232</v>
      </c>
      <c r="P26" s="27" t="s">
        <v>203</v>
      </c>
      <c r="Q26" s="25">
        <v>5.9643099989528001E-6</v>
      </c>
      <c r="R26" s="25">
        <v>3.7938944207013902E-6</v>
      </c>
      <c r="S26" s="25">
        <v>1.7149855855288601E-5</v>
      </c>
      <c r="T26" s="25">
        <v>1.7149933550753101E-5</v>
      </c>
      <c r="U26" s="25">
        <v>1.3282209246184599E-5</v>
      </c>
      <c r="V26" s="25">
        <v>1.67067043766155E-4</v>
      </c>
      <c r="W26" s="25">
        <v>3.48651603007544E-5</v>
      </c>
      <c r="X26" s="25">
        <v>4.5867987506407099E-4</v>
      </c>
      <c r="Y26" s="25">
        <v>7.39776491013409E-2</v>
      </c>
      <c r="Z26" s="25">
        <v>2.6128158828684299E-4</v>
      </c>
      <c r="AA26" s="25">
        <v>8.9180255275384906E-5</v>
      </c>
      <c r="AB26" s="25">
        <v>1.0689510390383399E-4</v>
      </c>
      <c r="AC26" s="25">
        <v>6.1202769632654797E-6</v>
      </c>
      <c r="AD26" s="25">
        <v>3.1753847466613702E-5</v>
      </c>
      <c r="AE26" s="25">
        <v>3.1753847466613702E-5</v>
      </c>
      <c r="AF26" s="25">
        <v>3.73093448414601E-5</v>
      </c>
      <c r="AG26" s="25">
        <v>2.6516396549766598E-4</v>
      </c>
      <c r="AH26" s="25">
        <v>1.74424902049747E-6</v>
      </c>
      <c r="AI26" s="25">
        <v>8.3894145251519704E-7</v>
      </c>
      <c r="AJ26" s="25">
        <v>1.1821461257847001E-5</v>
      </c>
      <c r="AK26" s="25">
        <v>6.9390582019874503E-6</v>
      </c>
      <c r="AL26" s="25">
        <v>0</v>
      </c>
      <c r="AM26" s="25">
        <v>0</v>
      </c>
      <c r="AN26" s="87">
        <v>6.5116549546123401E-3</v>
      </c>
      <c r="AO26" s="25">
        <v>4.3275195246834999E-3</v>
      </c>
      <c r="AP26" s="25">
        <v>2.98907131400982E-4</v>
      </c>
      <c r="AQ26" s="25">
        <v>4.6637360009259398E-3</v>
      </c>
      <c r="AR26" s="25">
        <v>1.7342496585591701E-4</v>
      </c>
      <c r="AS26" s="25">
        <v>1.21122593517308E-8</v>
      </c>
      <c r="AT26" s="25">
        <v>3.4791620198746701E-3</v>
      </c>
      <c r="AU26" s="25">
        <v>1.3389055154130599E-7</v>
      </c>
      <c r="AV26" s="25">
        <v>3.3394798194414599E-8</v>
      </c>
      <c r="AW26" s="25">
        <v>1.23030804080755E-5</v>
      </c>
      <c r="AX26" s="25">
        <v>1.17174776919812E-7</v>
      </c>
      <c r="AY26" s="25">
        <v>0</v>
      </c>
      <c r="AZ26" s="25">
        <v>2.2553778997668598E-8</v>
      </c>
      <c r="BA26" s="25">
        <v>1.83003563165175E-4</v>
      </c>
      <c r="BB26" s="25">
        <v>1.67771366865633E-4</v>
      </c>
      <c r="BC26" s="25">
        <v>1.5232196299541899E-5</v>
      </c>
      <c r="BD26" s="25">
        <v>2.25341027464078E-8</v>
      </c>
      <c r="BE26" s="25">
        <v>0</v>
      </c>
      <c r="BF26" s="25">
        <v>4.5687285393828101E-7</v>
      </c>
      <c r="BG26" s="25">
        <v>9.5568158644598601E-8</v>
      </c>
      <c r="BH26" s="25">
        <v>2.0854676829974E-6</v>
      </c>
      <c r="BI26" s="25">
        <v>1.8975412953256499E-7</v>
      </c>
      <c r="BJ26" s="25">
        <v>1.2961071887211499E-7</v>
      </c>
      <c r="BK26" s="25">
        <v>1.0427101418123E-5</v>
      </c>
      <c r="BL26" s="25">
        <v>1.4039121144198701E-5</v>
      </c>
      <c r="BM26" s="25">
        <v>2.8040498905956299E-8</v>
      </c>
      <c r="BN26" s="25">
        <v>1.4171232989963401E-4</v>
      </c>
      <c r="BO26" s="25">
        <v>1.8808291583304298E-9</v>
      </c>
      <c r="BP26" s="25">
        <v>3.3226545853381501E-5</v>
      </c>
      <c r="BQ26" s="25">
        <v>0</v>
      </c>
      <c r="BR26" s="25">
        <v>2.5818056840644298E-8</v>
      </c>
      <c r="BS26" s="25">
        <v>7.2017620637466302E-4</v>
      </c>
      <c r="BT26" s="25">
        <v>7.5437571652970596E-5</v>
      </c>
      <c r="BU26" s="25">
        <v>6.3644136532239699E-3</v>
      </c>
      <c r="BV26" s="25">
        <v>1.0711233232471801E-3</v>
      </c>
      <c r="BW26" s="25">
        <f t="shared" si="15"/>
        <v>2.3982504663193523E-3</v>
      </c>
      <c r="BX26" s="25">
        <f t="shared" si="16"/>
        <v>1.0655710485807199E-3</v>
      </c>
      <c r="BZ26" s="25">
        <f t="shared" si="0"/>
        <v>6.9703320092615595E-3</v>
      </c>
      <c r="CB26" s="29">
        <f t="shared" si="1"/>
        <v>7.9998835341564545E-3</v>
      </c>
      <c r="CC26" s="22">
        <f t="shared" si="2"/>
        <v>-0.99999942765308647</v>
      </c>
      <c r="CD26" s="22">
        <f t="shared" si="3"/>
        <v>-1</v>
      </c>
      <c r="CE26" s="22">
        <f t="shared" si="4"/>
        <v>-0.99999984700980293</v>
      </c>
      <c r="CF26" s="22">
        <f t="shared" si="5"/>
        <v>-0.99999995692193511</v>
      </c>
      <c r="CG26" s="22">
        <f t="shared" si="6"/>
        <v>-0.99999995145468656</v>
      </c>
      <c r="CH26" s="22">
        <f t="shared" si="7"/>
        <v>-0.9999999759464181</v>
      </c>
      <c r="CI26" s="22">
        <f t="shared" si="8"/>
        <v>-0.99999959517598991</v>
      </c>
      <c r="CJ26" s="22">
        <f t="shared" si="9"/>
        <v>-0.99999968910787307</v>
      </c>
      <c r="CK26" s="22">
        <f t="shared" si="10"/>
        <v>-0.99999936355284602</v>
      </c>
      <c r="CL26" s="22">
        <f t="shared" si="11"/>
        <v>-0.99999978028756209</v>
      </c>
      <c r="CM26" s="22">
        <f t="shared" si="12"/>
        <v>-0.9999995926198646</v>
      </c>
      <c r="CN26" s="22">
        <f t="shared" si="13"/>
        <v>-0.99999892189177342</v>
      </c>
      <c r="CO26" s="22">
        <f t="shared" si="14"/>
        <v>-0.99999959487740464</v>
      </c>
      <c r="CP26" s="22"/>
      <c r="CQ26" s="22"/>
      <c r="CR26" s="22"/>
      <c r="CS26" s="22"/>
      <c r="CT26" s="22"/>
    </row>
    <row r="27" spans="1:98" x14ac:dyDescent="0.25">
      <c r="A27" s="19" t="s">
        <v>113</v>
      </c>
      <c r="B27" s="87">
        <v>199625.31106000001</v>
      </c>
      <c r="C27" s="87">
        <v>455.07817963999997</v>
      </c>
      <c r="D27" s="87">
        <v>43415.851796000003</v>
      </c>
      <c r="E27" s="87">
        <v>5260.3070005</v>
      </c>
      <c r="F27" s="87">
        <v>4279.2948936000003</v>
      </c>
      <c r="G27" s="87">
        <v>1708.6260336</v>
      </c>
      <c r="H27" s="87">
        <v>20220.116784999998</v>
      </c>
      <c r="I27" s="87">
        <v>73.765829296999996</v>
      </c>
      <c r="J27" s="87">
        <v>380.44010673000002</v>
      </c>
      <c r="K27" s="87">
        <v>189.18565286</v>
      </c>
      <c r="L27" s="87">
        <v>12.673370329999999</v>
      </c>
      <c r="M27" s="87">
        <v>48.994556291000002</v>
      </c>
      <c r="N27" s="87">
        <v>23.506489058</v>
      </c>
      <c r="P27" s="27" t="s">
        <v>204</v>
      </c>
      <c r="Q27" s="25">
        <v>25.534297326256201</v>
      </c>
      <c r="R27" s="25">
        <v>9.6460859362253295</v>
      </c>
      <c r="S27" s="25">
        <v>56.015683851290703</v>
      </c>
      <c r="T27" s="25">
        <v>56.016205673454401</v>
      </c>
      <c r="U27" s="25">
        <v>26.3962979541162</v>
      </c>
      <c r="V27" s="25">
        <v>291.046042157572</v>
      </c>
      <c r="W27" s="25">
        <v>37.814820729123902</v>
      </c>
      <c r="X27" s="25">
        <v>755.35554066153395</v>
      </c>
      <c r="Y27" s="25">
        <v>150552.134034844</v>
      </c>
      <c r="Z27" s="25">
        <v>615.96310040337596</v>
      </c>
      <c r="AA27" s="25">
        <v>173.24670262653899</v>
      </c>
      <c r="AB27" s="25">
        <v>141.25819929814401</v>
      </c>
      <c r="AC27" s="25">
        <v>11.398058540409201</v>
      </c>
      <c r="AD27" s="25">
        <v>143.367680143938</v>
      </c>
      <c r="AE27" s="25">
        <v>143.36768214967699</v>
      </c>
      <c r="AF27" s="25">
        <v>262.030409829527</v>
      </c>
      <c r="AG27" s="25">
        <v>644.79579566575296</v>
      </c>
      <c r="AH27" s="25">
        <v>8.3735181970168799</v>
      </c>
      <c r="AI27" s="25">
        <v>2.2128210202981702</v>
      </c>
      <c r="AJ27" s="25">
        <v>60.876077263425799</v>
      </c>
      <c r="AK27" s="25">
        <v>17.884208796363801</v>
      </c>
      <c r="AL27" s="25">
        <v>342.33685146138799</v>
      </c>
      <c r="AM27" s="25">
        <v>0</v>
      </c>
      <c r="AN27" s="87">
        <v>15876.550682716301</v>
      </c>
      <c r="AO27" s="25">
        <v>25988.583456472501</v>
      </c>
      <c r="AP27" s="25">
        <v>6503.2719606982</v>
      </c>
      <c r="AQ27" s="25">
        <v>32753.885827000198</v>
      </c>
      <c r="AR27" s="25">
        <v>333.42162569812598</v>
      </c>
      <c r="AS27" s="25">
        <v>0.54579210161102698</v>
      </c>
      <c r="AT27" s="25">
        <v>8893.3723745739899</v>
      </c>
      <c r="AU27" s="25">
        <v>2.7870179280962502</v>
      </c>
      <c r="AV27" s="25">
        <v>0.49156284473398398</v>
      </c>
      <c r="AW27" s="25">
        <v>470.52393293539899</v>
      </c>
      <c r="AX27" s="25">
        <v>8.5017349332275103</v>
      </c>
      <c r="AY27" s="25">
        <v>0.550481719825614</v>
      </c>
      <c r="AZ27" s="25">
        <v>0.17171860425381799</v>
      </c>
      <c r="BA27" s="25">
        <v>3979.0584652320999</v>
      </c>
      <c r="BB27" s="25">
        <v>3235.7962069606401</v>
      </c>
      <c r="BC27" s="25">
        <v>743.26225827146504</v>
      </c>
      <c r="BD27" s="25">
        <v>5.9199834680908499</v>
      </c>
      <c r="BE27" s="25">
        <v>7.2885686216152101E-2</v>
      </c>
      <c r="BF27" s="25">
        <v>30.344778282268798</v>
      </c>
      <c r="BG27" s="25">
        <v>1.4034936084701499</v>
      </c>
      <c r="BH27" s="25">
        <v>25.684075541372401</v>
      </c>
      <c r="BI27" s="25">
        <v>2.7994581955169</v>
      </c>
      <c r="BJ27" s="25">
        <v>0.58187063663971506</v>
      </c>
      <c r="BK27" s="25">
        <v>113.931372290106</v>
      </c>
      <c r="BL27" s="25">
        <v>36.437276811580404</v>
      </c>
      <c r="BM27" s="25">
        <v>5.0734398909814402</v>
      </c>
      <c r="BN27" s="25">
        <v>2566.1644949486599</v>
      </c>
      <c r="BO27" s="25">
        <v>0.248113345172152</v>
      </c>
      <c r="BP27" s="25">
        <v>1286.70954599998</v>
      </c>
      <c r="BQ27" s="25">
        <v>0</v>
      </c>
      <c r="BR27" s="25">
        <v>0.11380496041348</v>
      </c>
      <c r="BS27" s="25">
        <v>1781.3236171958799</v>
      </c>
      <c r="BT27" s="25">
        <v>198.240944422387</v>
      </c>
      <c r="BU27" s="25">
        <v>15469.3534434542</v>
      </c>
      <c r="BV27" s="25">
        <v>2456.23577269613</v>
      </c>
      <c r="BW27" s="25">
        <f t="shared" si="15"/>
        <v>6130.3653933432042</v>
      </c>
      <c r="BX27" s="25">
        <f t="shared" si="16"/>
        <v>2441.9257558985632</v>
      </c>
      <c r="BZ27" s="25">
        <f t="shared" si="0"/>
        <v>16654.985231468178</v>
      </c>
      <c r="CB27" s="29">
        <f t="shared" si="1"/>
        <v>7.9999793372157995E-3</v>
      </c>
      <c r="CC27" s="22">
        <f t="shared" si="2"/>
        <v>-0.24582642734320609</v>
      </c>
      <c r="CD27" s="22">
        <f t="shared" si="3"/>
        <v>-0.24774057123063689</v>
      </c>
      <c r="CE27" s="22">
        <f t="shared" si="4"/>
        <v>-0.2455777216832612</v>
      </c>
      <c r="CF27" s="22">
        <f t="shared" si="5"/>
        <v>-0.24356915578237456</v>
      </c>
      <c r="CG27" s="22">
        <f t="shared" si="6"/>
        <v>-0.24384827701404477</v>
      </c>
      <c r="CH27" s="22">
        <f t="shared" si="7"/>
        <v>-0.24693319620739973</v>
      </c>
      <c r="CI27" s="22">
        <f t="shared" si="8"/>
        <v>-0.23495231961617966</v>
      </c>
      <c r="CJ27" s="22">
        <f t="shared" si="9"/>
        <v>-0.24062121706896419</v>
      </c>
      <c r="CK27" s="22">
        <f t="shared" si="10"/>
        <v>-0.23497539557749986</v>
      </c>
      <c r="CL27" s="22">
        <f t="shared" si="11"/>
        <v>-0.24218522925852598</v>
      </c>
      <c r="CM27" s="22">
        <f t="shared" si="12"/>
        <v>-0.23886971775839125</v>
      </c>
      <c r="CN27" s="22">
        <f t="shared" si="13"/>
        <v>-0.22818321887588455</v>
      </c>
      <c r="CO27" s="22">
        <f t="shared" si="14"/>
        <v>-0.23917992379737202</v>
      </c>
      <c r="CP27" s="22"/>
      <c r="CQ27" s="22"/>
      <c r="CR27" s="22"/>
      <c r="CS27" s="22"/>
      <c r="CT27" s="22"/>
    </row>
    <row r="28" spans="1:98" x14ac:dyDescent="0.25">
      <c r="A28" s="55" t="s">
        <v>114</v>
      </c>
      <c r="B28" s="87">
        <v>191420.66561</v>
      </c>
      <c r="C28" s="87">
        <v>448.60377592999998</v>
      </c>
      <c r="D28" s="87">
        <v>42865.754628000002</v>
      </c>
      <c r="E28" s="87">
        <v>1763.0284483</v>
      </c>
      <c r="F28" s="87">
        <v>1069.5946062</v>
      </c>
      <c r="G28" s="87">
        <v>1031.1491229000001</v>
      </c>
      <c r="H28" s="87">
        <v>19543.559325999999</v>
      </c>
      <c r="I28" s="87">
        <v>73.297255034000003</v>
      </c>
      <c r="J28" s="87">
        <v>378.20680813000001</v>
      </c>
      <c r="K28" s="87">
        <v>187.64998754999999</v>
      </c>
      <c r="L28" s="87">
        <v>12.622484799</v>
      </c>
      <c r="M28" s="87">
        <v>49.412197865000003</v>
      </c>
      <c r="N28" s="87">
        <v>23.389413169000001</v>
      </c>
      <c r="P28" s="27" t="s">
        <v>205</v>
      </c>
      <c r="Q28" s="25">
        <v>33.401339175059597</v>
      </c>
      <c r="R28" s="25">
        <v>12.6222781426419</v>
      </c>
      <c r="S28" s="25">
        <v>73.290916518368306</v>
      </c>
      <c r="T28" s="25">
        <v>73.291453661106402</v>
      </c>
      <c r="U28" s="25">
        <v>34.521536691363899</v>
      </c>
      <c r="V28" s="25">
        <v>378.311873105617</v>
      </c>
      <c r="W28" s="25">
        <v>49.429328539531802</v>
      </c>
      <c r="X28" s="25">
        <v>987.84425879114599</v>
      </c>
      <c r="Y28" s="25">
        <v>191473.80186577101</v>
      </c>
      <c r="Z28" s="25">
        <v>805.122720928646</v>
      </c>
      <c r="AA28" s="25">
        <v>226.30431580821599</v>
      </c>
      <c r="AB28" s="25">
        <v>184.356404075151</v>
      </c>
      <c r="AC28" s="25">
        <v>14.8865530034351</v>
      </c>
      <c r="AD28" s="25">
        <v>187.61932526414199</v>
      </c>
      <c r="AE28" s="25">
        <v>187.619305617175</v>
      </c>
      <c r="AF28" s="25">
        <v>342.93845877522199</v>
      </c>
      <c r="AG28" s="25">
        <v>801.20707736558199</v>
      </c>
      <c r="AH28" s="25">
        <v>10.846854550788301</v>
      </c>
      <c r="AI28" s="25">
        <v>2.9108023010759601</v>
      </c>
      <c r="AJ28" s="25">
        <v>79.463656492191703</v>
      </c>
      <c r="AK28" s="25">
        <v>23.390101493584002</v>
      </c>
      <c r="AL28" s="25">
        <v>448.73342377354101</v>
      </c>
      <c r="AM28" s="25">
        <v>0</v>
      </c>
      <c r="AN28" s="87">
        <v>20067.024719213801</v>
      </c>
      <c r="AO28" s="25">
        <v>33972.629374625802</v>
      </c>
      <c r="AP28" s="25">
        <v>8551.7504434486891</v>
      </c>
      <c r="AQ28" s="25">
        <v>42867.318276849801</v>
      </c>
      <c r="AR28" s="25">
        <v>429.826521146728</v>
      </c>
      <c r="AS28" s="25">
        <v>0.71732273439265404</v>
      </c>
      <c r="AT28" s="25">
        <v>11163.0777226012</v>
      </c>
      <c r="AU28" s="25">
        <v>3.6698309659000099</v>
      </c>
      <c r="AV28" s="25">
        <v>0.64295937950914095</v>
      </c>
      <c r="AW28" s="25">
        <v>617.387204230669</v>
      </c>
      <c r="AX28" s="25">
        <v>11.0928568915932</v>
      </c>
      <c r="AY28" s="25">
        <v>0.71541157470637096</v>
      </c>
      <c r="AZ28" s="25">
        <v>0.225333132745801</v>
      </c>
      <c r="BA28" s="25">
        <v>1762.4329390033199</v>
      </c>
      <c r="BB28" s="25">
        <v>1069.0872962292401</v>
      </c>
      <c r="BC28" s="25">
        <v>693.34564277407503</v>
      </c>
      <c r="BD28" s="25">
        <v>7.6867767346241402</v>
      </c>
      <c r="BE28" s="25">
        <v>9.4795981392990405E-2</v>
      </c>
      <c r="BF28" s="25">
        <v>39.577658376185603</v>
      </c>
      <c r="BG28" s="25">
        <v>1.82788271333851</v>
      </c>
      <c r="BH28" s="25">
        <v>33.953281492749497</v>
      </c>
      <c r="BI28" s="25">
        <v>3.7185170332401798</v>
      </c>
      <c r="BJ28" s="25">
        <v>0.77173543863710203</v>
      </c>
      <c r="BK28" s="25">
        <v>150.89578700044601</v>
      </c>
      <c r="BL28" s="25">
        <v>46.744960799385296</v>
      </c>
      <c r="BM28" s="25">
        <v>6.5927415067488999</v>
      </c>
      <c r="BN28" s="25">
        <v>189.19421833694301</v>
      </c>
      <c r="BO28" s="25">
        <v>0.32298270542392099</v>
      </c>
      <c r="BP28" s="25">
        <v>1031.4232033236799</v>
      </c>
      <c r="BQ28" s="25">
        <v>0</v>
      </c>
      <c r="BR28" s="25">
        <v>0.15070182268837301</v>
      </c>
      <c r="BS28" s="25">
        <v>2248.52254720375</v>
      </c>
      <c r="BT28" s="25">
        <v>250.650044681168</v>
      </c>
      <c r="BU28" s="25">
        <v>19548.103491018901</v>
      </c>
      <c r="BV28" s="25">
        <v>3132.55922193489</v>
      </c>
      <c r="BW28" s="25">
        <f t="shared" si="15"/>
        <v>7694.9150976164965</v>
      </c>
      <c r="BX28" s="25">
        <f t="shared" si="16"/>
        <v>3113.8436752153711</v>
      </c>
      <c r="BZ28" s="25">
        <f t="shared" si="0"/>
        <v>21091.619354260594</v>
      </c>
      <c r="CB28" s="29">
        <f t="shared" si="1"/>
        <v>7.9999979602275121E-3</v>
      </c>
      <c r="CC28" s="22">
        <f t="shared" si="2"/>
        <v>2.7758891967949114E-4</v>
      </c>
      <c r="CD28" s="22">
        <f t="shared" si="3"/>
        <v>2.8900301445802459E-4</v>
      </c>
      <c r="CE28" s="22">
        <f t="shared" si="4"/>
        <v>3.6477809929353352E-5</v>
      </c>
      <c r="CF28" s="22">
        <f t="shared" si="5"/>
        <v>-3.3777634005528387E-4</v>
      </c>
      <c r="CG28" s="22">
        <f t="shared" si="6"/>
        <v>-4.7430116776886005E-4</v>
      </c>
      <c r="CH28" s="22">
        <f t="shared" si="7"/>
        <v>2.6580095700320358E-4</v>
      </c>
      <c r="CI28" s="22">
        <f t="shared" si="8"/>
        <v>2.3251470948062642E-4</v>
      </c>
      <c r="CJ28" s="22">
        <f t="shared" si="9"/>
        <v>-7.9148569628007708E-5</v>
      </c>
      <c r="CK28" s="22">
        <f t="shared" si="10"/>
        <v>2.7779768464894885E-4</v>
      </c>
      <c r="CL28" s="22">
        <f t="shared" si="11"/>
        <v>-1.6350618097864136E-4</v>
      </c>
      <c r="CM28" s="22">
        <f t="shared" si="12"/>
        <v>-1.6372082152720006E-5</v>
      </c>
      <c r="CN28" s="22">
        <f t="shared" si="13"/>
        <v>3.4668918348060963E-4</v>
      </c>
      <c r="CO28" s="22">
        <f t="shared" si="14"/>
        <v>2.9428894988827929E-5</v>
      </c>
      <c r="CP28" s="22"/>
      <c r="CQ28" s="22"/>
      <c r="CR28" s="22"/>
      <c r="CS28" s="22"/>
      <c r="CT28" s="22"/>
    </row>
    <row r="29" spans="1:98" x14ac:dyDescent="0.25">
      <c r="A29" s="19" t="s">
        <v>115</v>
      </c>
      <c r="B29" s="87">
        <v>91506.421851999999</v>
      </c>
      <c r="C29" s="87">
        <v>196.15835559000001</v>
      </c>
      <c r="D29" s="87">
        <v>16105.045695999999</v>
      </c>
      <c r="E29" s="87">
        <v>2266.9930834000002</v>
      </c>
      <c r="F29" s="87">
        <v>1844.1838697000001</v>
      </c>
      <c r="G29" s="87">
        <v>752.088438</v>
      </c>
      <c r="H29" s="87">
        <v>8192.9432061999996</v>
      </c>
      <c r="I29" s="87">
        <v>31.775224764000001</v>
      </c>
      <c r="J29" s="87">
        <v>161.93270256</v>
      </c>
      <c r="K29" s="87">
        <v>81.528962059999998</v>
      </c>
      <c r="L29" s="87">
        <v>5.4536967785000003</v>
      </c>
      <c r="M29" s="87">
        <v>20.975867507</v>
      </c>
      <c r="N29" s="87">
        <v>10.126769701000001</v>
      </c>
      <c r="P29" s="27" t="s">
        <v>206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87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f t="shared" si="15"/>
        <v>0</v>
      </c>
      <c r="BX29" s="25">
        <f t="shared" si="16"/>
        <v>0</v>
      </c>
      <c r="BZ29" s="25" t="str">
        <f t="shared" si="0"/>
        <v/>
      </c>
      <c r="CB29" s="29" t="str">
        <f t="shared" si="1"/>
        <v/>
      </c>
      <c r="CC29" s="22">
        <f t="shared" si="2"/>
        <v>-1</v>
      </c>
      <c r="CD29" s="22">
        <f t="shared" si="3"/>
        <v>-1</v>
      </c>
      <c r="CE29" s="22">
        <f t="shared" si="4"/>
        <v>-1</v>
      </c>
      <c r="CF29" s="22">
        <f t="shared" si="5"/>
        <v>-1</v>
      </c>
      <c r="CG29" s="22">
        <f t="shared" si="6"/>
        <v>-1</v>
      </c>
      <c r="CH29" s="22">
        <f t="shared" si="7"/>
        <v>-1</v>
      </c>
      <c r="CI29" s="22">
        <f t="shared" si="8"/>
        <v>-1</v>
      </c>
      <c r="CJ29" s="22">
        <f t="shared" si="9"/>
        <v>-1</v>
      </c>
      <c r="CK29" s="22">
        <f t="shared" si="10"/>
        <v>-1</v>
      </c>
      <c r="CL29" s="22">
        <f t="shared" si="11"/>
        <v>-1</v>
      </c>
      <c r="CM29" s="22">
        <f t="shared" si="12"/>
        <v>-1</v>
      </c>
      <c r="CN29" s="22">
        <f t="shared" si="13"/>
        <v>-1</v>
      </c>
      <c r="CO29" s="22">
        <f t="shared" si="14"/>
        <v>-1</v>
      </c>
      <c r="CP29" s="22"/>
      <c r="CQ29" s="22"/>
      <c r="CR29" s="22"/>
      <c r="CS29" s="22"/>
      <c r="CT29" s="22"/>
    </row>
    <row r="30" spans="1:98" x14ac:dyDescent="0.25">
      <c r="A30" s="19" t="s">
        <v>116</v>
      </c>
      <c r="B30" s="87">
        <v>290063.98345</v>
      </c>
      <c r="C30" s="87">
        <v>639.46486195</v>
      </c>
      <c r="D30" s="87">
        <v>54384.604026000001</v>
      </c>
      <c r="E30" s="87">
        <v>2507.4152626</v>
      </c>
      <c r="F30" s="87">
        <v>1519.6146084</v>
      </c>
      <c r="G30" s="87">
        <v>1495.2952501</v>
      </c>
      <c r="H30" s="87">
        <v>27534.368272</v>
      </c>
      <c r="I30" s="87">
        <v>103.62933224</v>
      </c>
      <c r="J30" s="87">
        <v>529.12810130000003</v>
      </c>
      <c r="K30" s="87">
        <v>266.03629854000002</v>
      </c>
      <c r="L30" s="87">
        <v>17.798162753</v>
      </c>
      <c r="M30" s="87">
        <v>68.751381305999999</v>
      </c>
      <c r="N30" s="87">
        <v>33.044615360000002</v>
      </c>
      <c r="P30" s="27" t="s">
        <v>207</v>
      </c>
      <c r="Q30" s="25">
        <v>25.927992209221401</v>
      </c>
      <c r="R30" s="25">
        <v>9.8855721494591808</v>
      </c>
      <c r="S30" s="25">
        <v>57.5943956953056</v>
      </c>
      <c r="T30" s="25">
        <v>57.594896651381198</v>
      </c>
      <c r="U30" s="25">
        <v>26.947312182311201</v>
      </c>
      <c r="V30" s="25">
        <v>291.80684157513599</v>
      </c>
      <c r="W30" s="25">
        <v>38.078066041990397</v>
      </c>
      <c r="X30" s="25">
        <v>777.24992171051599</v>
      </c>
      <c r="Y30" s="25">
        <v>155789.517545373</v>
      </c>
      <c r="Z30" s="25">
        <v>622.94090733183998</v>
      </c>
      <c r="AA30" s="25">
        <v>175.53130818004999</v>
      </c>
      <c r="AB30" s="25">
        <v>143.68468878428899</v>
      </c>
      <c r="AC30" s="25">
        <v>11.5095978513117</v>
      </c>
      <c r="AD30" s="25">
        <v>148.08705731261901</v>
      </c>
      <c r="AE30" s="25">
        <v>148.08702847434</v>
      </c>
      <c r="AF30" s="25">
        <v>235.93569056851601</v>
      </c>
      <c r="AG30" s="25">
        <v>634.40413120518701</v>
      </c>
      <c r="AH30" s="25">
        <v>8.3976625354803005</v>
      </c>
      <c r="AI30" s="25">
        <v>2.2861356832672501</v>
      </c>
      <c r="AJ30" s="25">
        <v>61.132378017349502</v>
      </c>
      <c r="AK30" s="25">
        <v>18.320797176300001</v>
      </c>
      <c r="AL30" s="25">
        <v>347.61150420145799</v>
      </c>
      <c r="AM30" s="25">
        <v>0</v>
      </c>
      <c r="AN30" s="87">
        <v>15686.8098134338</v>
      </c>
      <c r="AO30" s="25">
        <v>23448.8853674167</v>
      </c>
      <c r="AP30" s="25">
        <v>5807.1539961419003</v>
      </c>
      <c r="AQ30" s="25">
        <v>29491.975054127201</v>
      </c>
      <c r="AR30" s="25">
        <v>335.84478355010202</v>
      </c>
      <c r="AS30" s="25">
        <v>0.56029070454207297</v>
      </c>
      <c r="AT30" s="25">
        <v>8741.0390559761199</v>
      </c>
      <c r="AU30" s="25">
        <v>2.8752715363459398</v>
      </c>
      <c r="AV30" s="25">
        <v>0.51169554148271801</v>
      </c>
      <c r="AW30" s="25">
        <v>482.10317429190297</v>
      </c>
      <c r="AX30" s="25">
        <v>8.9931473369819805</v>
      </c>
      <c r="AY30" s="25">
        <v>0.586356283778942</v>
      </c>
      <c r="AZ30" s="25">
        <v>0.17674144092990901</v>
      </c>
      <c r="BA30" s="25">
        <v>1406.3979564827</v>
      </c>
      <c r="BB30" s="25">
        <v>841.06685582517298</v>
      </c>
      <c r="BC30" s="25">
        <v>565.33110065752805</v>
      </c>
      <c r="BD30" s="25">
        <v>6.3531858829235404</v>
      </c>
      <c r="BE30" s="25">
        <v>7.7334983570054597E-2</v>
      </c>
      <c r="BF30" s="25">
        <v>32.221477645684097</v>
      </c>
      <c r="BG30" s="25">
        <v>1.4758354331255401</v>
      </c>
      <c r="BH30" s="25">
        <v>26.474060381289299</v>
      </c>
      <c r="BI30" s="25">
        <v>2.81230185805541</v>
      </c>
      <c r="BJ30" s="25">
        <v>0.59937493388889795</v>
      </c>
      <c r="BK30" s="25">
        <v>117.146417313998</v>
      </c>
      <c r="BL30" s="25">
        <v>36.1771597919454</v>
      </c>
      <c r="BM30" s="25">
        <v>5.4272439774687502</v>
      </c>
      <c r="BN30" s="25">
        <v>152.40932540441</v>
      </c>
      <c r="BO30" s="25">
        <v>0.26362087479400498</v>
      </c>
      <c r="BP30" s="25">
        <v>818.85780974949898</v>
      </c>
      <c r="BQ30" s="25">
        <v>0</v>
      </c>
      <c r="BR30" s="25">
        <v>0.117818269933185</v>
      </c>
      <c r="BS30" s="25">
        <v>1754.9750175260599</v>
      </c>
      <c r="BT30" s="25">
        <v>196.99049276498599</v>
      </c>
      <c r="BU30" s="25">
        <v>15265.8304080204</v>
      </c>
      <c r="BV30" s="25">
        <v>2424.6446438663002</v>
      </c>
      <c r="BW30" s="25">
        <f t="shared" si="15"/>
        <v>6025.3592308602974</v>
      </c>
      <c r="BX30" s="25">
        <f t="shared" si="16"/>
        <v>2409.9852916789687</v>
      </c>
      <c r="BZ30" s="25">
        <f t="shared" si="0"/>
        <v>16477.28930201933</v>
      </c>
      <c r="CB30" s="29">
        <f t="shared" si="1"/>
        <v>7.9999962747662242E-3</v>
      </c>
      <c r="CC30" s="22">
        <f t="shared" si="2"/>
        <v>-0.46291326592007814</v>
      </c>
      <c r="CD30" s="22">
        <f t="shared" si="3"/>
        <v>-0.45640249388927667</v>
      </c>
      <c r="CE30" s="22">
        <f t="shared" si="4"/>
        <v>-0.45771463114767225</v>
      </c>
      <c r="CF30" s="22">
        <f t="shared" si="5"/>
        <v>-0.4391044923989289</v>
      </c>
      <c r="CG30" s="22">
        <f t="shared" si="6"/>
        <v>-0.44652621054312508</v>
      </c>
      <c r="CH30" s="22">
        <f t="shared" si="7"/>
        <v>-0.45237717454480197</v>
      </c>
      <c r="CI30" s="22">
        <f t="shared" si="8"/>
        <v>-0.44557179386808776</v>
      </c>
      <c r="CJ30" s="22">
        <f t="shared" si="9"/>
        <v>-0.44422206139479414</v>
      </c>
      <c r="CK30" s="22">
        <f t="shared" si="10"/>
        <v>-0.44851380817196457</v>
      </c>
      <c r="CL30" s="22">
        <f t="shared" si="11"/>
        <v>-0.44335780761107568</v>
      </c>
      <c r="CM30" s="22">
        <f t="shared" si="12"/>
        <v>-0.44457344914474944</v>
      </c>
      <c r="CN30" s="22">
        <f t="shared" si="13"/>
        <v>-0.44614834904171902</v>
      </c>
      <c r="CO30" s="22">
        <f t="shared" si="14"/>
        <v>-0.44557390132381314</v>
      </c>
      <c r="CP30" s="22"/>
      <c r="CQ30" s="22"/>
      <c r="CR30" s="22"/>
      <c r="CS30" s="22"/>
      <c r="CT30" s="22"/>
    </row>
    <row r="31" spans="1:98" x14ac:dyDescent="0.25">
      <c r="A31" s="19" t="s">
        <v>117</v>
      </c>
      <c r="B31" s="87">
        <v>30058.135461000002</v>
      </c>
      <c r="C31" s="87">
        <v>97.313588412000001</v>
      </c>
      <c r="D31" s="87">
        <v>8441.9895238999998</v>
      </c>
      <c r="E31" s="87">
        <v>1128.0873108000001</v>
      </c>
      <c r="F31" s="87">
        <v>917.93603192</v>
      </c>
      <c r="G31" s="87">
        <v>349.33635810999999</v>
      </c>
      <c r="H31" s="87">
        <v>3592.3959328999999</v>
      </c>
      <c r="I31" s="87">
        <v>15.027786904999999</v>
      </c>
      <c r="J31" s="87">
        <v>70.473794577000007</v>
      </c>
      <c r="K31" s="87">
        <v>39.076082628999998</v>
      </c>
      <c r="L31" s="87">
        <v>2.5590492245999998</v>
      </c>
      <c r="M31" s="87">
        <v>9.3409613024000002</v>
      </c>
      <c r="N31" s="87">
        <v>4.6879120661</v>
      </c>
      <c r="P31" s="27" t="s">
        <v>208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87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f t="shared" si="15"/>
        <v>0</v>
      </c>
      <c r="BX31" s="25">
        <f t="shared" si="16"/>
        <v>0</v>
      </c>
      <c r="BZ31" s="25" t="str">
        <f t="shared" si="0"/>
        <v/>
      </c>
      <c r="CB31" s="29" t="str">
        <f t="shared" si="1"/>
        <v/>
      </c>
      <c r="CC31" s="22">
        <f t="shared" si="2"/>
        <v>-1</v>
      </c>
      <c r="CD31" s="22">
        <f t="shared" si="3"/>
        <v>-1</v>
      </c>
      <c r="CE31" s="22">
        <f t="shared" si="4"/>
        <v>-1</v>
      </c>
      <c r="CF31" s="22">
        <f t="shared" si="5"/>
        <v>-1</v>
      </c>
      <c r="CG31" s="22">
        <f t="shared" si="6"/>
        <v>-1</v>
      </c>
      <c r="CH31" s="22">
        <f t="shared" si="7"/>
        <v>-1</v>
      </c>
      <c r="CI31" s="22">
        <f t="shared" si="8"/>
        <v>-1</v>
      </c>
      <c r="CJ31" s="22">
        <f t="shared" si="9"/>
        <v>-1</v>
      </c>
      <c r="CK31" s="22">
        <f t="shared" si="10"/>
        <v>-1</v>
      </c>
      <c r="CL31" s="22">
        <f t="shared" si="11"/>
        <v>-1</v>
      </c>
      <c r="CM31" s="22">
        <f t="shared" si="12"/>
        <v>-1</v>
      </c>
      <c r="CN31" s="22">
        <f t="shared" si="13"/>
        <v>-1</v>
      </c>
      <c r="CO31" s="22">
        <f t="shared" si="14"/>
        <v>-1</v>
      </c>
      <c r="CP31" s="22"/>
      <c r="CQ31" s="22"/>
      <c r="CR31" s="22"/>
      <c r="CS31" s="22"/>
      <c r="CT31" s="22"/>
    </row>
    <row r="32" spans="1:98" x14ac:dyDescent="0.25">
      <c r="A32" s="19" t="s">
        <v>118</v>
      </c>
      <c r="B32" s="87">
        <v>238774.07462999999</v>
      </c>
      <c r="C32" s="87">
        <v>696.98845811000001</v>
      </c>
      <c r="D32" s="87">
        <v>63933.704231999996</v>
      </c>
      <c r="E32" s="87">
        <v>8056.3645961000002</v>
      </c>
      <c r="F32" s="87">
        <v>6553.8910673999999</v>
      </c>
      <c r="G32" s="87">
        <v>2597.6225023000002</v>
      </c>
      <c r="H32" s="87">
        <v>26826.486946000001</v>
      </c>
      <c r="I32" s="87">
        <v>104.70631877</v>
      </c>
      <c r="J32" s="87">
        <v>489.47455714</v>
      </c>
      <c r="K32" s="87">
        <v>274.07874150999999</v>
      </c>
      <c r="L32" s="87">
        <v>17.682550271</v>
      </c>
      <c r="M32" s="87">
        <v>61.462348077999998</v>
      </c>
      <c r="N32" s="87">
        <v>32.496552379999997</v>
      </c>
      <c r="P32" s="27" t="s">
        <v>209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87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f t="shared" si="15"/>
        <v>0</v>
      </c>
      <c r="BX32" s="25">
        <f t="shared" si="16"/>
        <v>0</v>
      </c>
      <c r="BZ32" s="25" t="str">
        <f t="shared" si="0"/>
        <v/>
      </c>
      <c r="CB32" s="29" t="str">
        <f t="shared" si="1"/>
        <v/>
      </c>
      <c r="CC32" s="22">
        <f t="shared" si="2"/>
        <v>-1</v>
      </c>
      <c r="CD32" s="22">
        <f t="shared" si="3"/>
        <v>-1</v>
      </c>
      <c r="CE32" s="22">
        <f t="shared" si="4"/>
        <v>-1</v>
      </c>
      <c r="CF32" s="22">
        <f t="shared" si="5"/>
        <v>-1</v>
      </c>
      <c r="CG32" s="22">
        <f t="shared" si="6"/>
        <v>-1</v>
      </c>
      <c r="CH32" s="22">
        <f t="shared" si="7"/>
        <v>-1</v>
      </c>
      <c r="CI32" s="22">
        <f t="shared" si="8"/>
        <v>-1</v>
      </c>
      <c r="CJ32" s="22">
        <f t="shared" si="9"/>
        <v>-1</v>
      </c>
      <c r="CK32" s="22">
        <f t="shared" si="10"/>
        <v>-1</v>
      </c>
      <c r="CL32" s="22">
        <f t="shared" si="11"/>
        <v>-1</v>
      </c>
      <c r="CM32" s="22">
        <f t="shared" si="12"/>
        <v>-1</v>
      </c>
      <c r="CN32" s="22">
        <f t="shared" si="13"/>
        <v>-1</v>
      </c>
      <c r="CO32" s="22">
        <f t="shared" si="14"/>
        <v>-1</v>
      </c>
      <c r="CP32" s="22"/>
      <c r="CQ32" s="22"/>
      <c r="CR32" s="22"/>
      <c r="CS32" s="22"/>
      <c r="CT32" s="22"/>
    </row>
    <row r="33" spans="1:98" x14ac:dyDescent="0.25">
      <c r="A33" s="19" t="s">
        <v>119</v>
      </c>
      <c r="B33" s="87">
        <v>87104.617524000001</v>
      </c>
      <c r="C33" s="87">
        <v>232.09323497</v>
      </c>
      <c r="D33" s="87">
        <v>19347.435189</v>
      </c>
      <c r="E33" s="87">
        <v>2682.2878227000001</v>
      </c>
      <c r="F33" s="87">
        <v>2182.0234335999999</v>
      </c>
      <c r="G33" s="87">
        <v>895.07248062999997</v>
      </c>
      <c r="H33" s="87">
        <v>9617.5752541999991</v>
      </c>
      <c r="I33" s="87">
        <v>34.836913805999998</v>
      </c>
      <c r="J33" s="87">
        <v>165.37506690999999</v>
      </c>
      <c r="K33" s="87">
        <v>91.241525770999999</v>
      </c>
      <c r="L33" s="87">
        <v>5.8754514223000003</v>
      </c>
      <c r="M33" s="87">
        <v>20.270242638999999</v>
      </c>
      <c r="N33" s="87">
        <v>10.812986913</v>
      </c>
      <c r="P33" s="27" t="s">
        <v>210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87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f t="shared" si="15"/>
        <v>0</v>
      </c>
      <c r="BX33" s="25">
        <f t="shared" si="16"/>
        <v>0</v>
      </c>
      <c r="BZ33" s="25" t="str">
        <f t="shared" si="0"/>
        <v/>
      </c>
      <c r="CB33" s="29" t="str">
        <f t="shared" si="1"/>
        <v/>
      </c>
      <c r="CC33" s="22">
        <f t="shared" si="2"/>
        <v>-1</v>
      </c>
      <c r="CD33" s="22">
        <f t="shared" si="3"/>
        <v>-1</v>
      </c>
      <c r="CE33" s="22">
        <f t="shared" si="4"/>
        <v>-1</v>
      </c>
      <c r="CF33" s="22">
        <f t="shared" si="5"/>
        <v>-1</v>
      </c>
      <c r="CG33" s="22">
        <f t="shared" si="6"/>
        <v>-1</v>
      </c>
      <c r="CH33" s="22">
        <f t="shared" si="7"/>
        <v>-1</v>
      </c>
      <c r="CI33" s="22">
        <f t="shared" si="8"/>
        <v>-1</v>
      </c>
      <c r="CJ33" s="22">
        <f t="shared" si="9"/>
        <v>-1</v>
      </c>
      <c r="CK33" s="22">
        <f t="shared" si="10"/>
        <v>-1</v>
      </c>
      <c r="CL33" s="22">
        <f t="shared" si="11"/>
        <v>-1</v>
      </c>
      <c r="CM33" s="22">
        <f t="shared" si="12"/>
        <v>-1</v>
      </c>
      <c r="CN33" s="22">
        <f t="shared" si="13"/>
        <v>-1</v>
      </c>
      <c r="CO33" s="22">
        <f t="shared" si="14"/>
        <v>-1</v>
      </c>
      <c r="CP33" s="22"/>
      <c r="CQ33" s="22"/>
      <c r="CR33" s="22"/>
      <c r="CS33" s="22"/>
      <c r="CT33" s="22"/>
    </row>
    <row r="34" spans="1:98" x14ac:dyDescent="0.25">
      <c r="A34" s="19" t="s">
        <v>120</v>
      </c>
      <c r="B34" s="87">
        <v>110414.00775999999</v>
      </c>
      <c r="C34" s="87">
        <v>280.61795956999998</v>
      </c>
      <c r="D34" s="87">
        <v>26451.107842000001</v>
      </c>
      <c r="E34" s="87">
        <v>3248.0336837</v>
      </c>
      <c r="F34" s="87">
        <v>2642.6045468000002</v>
      </c>
      <c r="G34" s="87">
        <v>1020.0089527</v>
      </c>
      <c r="H34" s="87">
        <v>11842.724448999999</v>
      </c>
      <c r="I34" s="87">
        <v>45.974047124999998</v>
      </c>
      <c r="J34" s="87">
        <v>235.36001157000001</v>
      </c>
      <c r="K34" s="87">
        <v>117.58670273</v>
      </c>
      <c r="L34" s="87">
        <v>7.9300404254999997</v>
      </c>
      <c r="M34" s="87">
        <v>31.299037301999999</v>
      </c>
      <c r="N34" s="87">
        <v>14.671680127</v>
      </c>
      <c r="P34" s="27" t="s">
        <v>211</v>
      </c>
      <c r="Q34" s="25">
        <v>0.43075730489095299</v>
      </c>
      <c r="R34" s="25">
        <v>0.148636658514989</v>
      </c>
      <c r="S34" s="25">
        <v>0.84060344008981502</v>
      </c>
      <c r="T34" s="25">
        <v>0.84061124362803497</v>
      </c>
      <c r="U34" s="25">
        <v>0.42212511291522598</v>
      </c>
      <c r="V34" s="25">
        <v>4.8695325948651904</v>
      </c>
      <c r="W34" s="25">
        <v>0.66558471196125102</v>
      </c>
      <c r="X34" s="25">
        <v>11.3808108852306</v>
      </c>
      <c r="Y34" s="25">
        <v>2534.1220544872299</v>
      </c>
      <c r="Z34" s="25">
        <v>10.6679633045916</v>
      </c>
      <c r="AA34" s="25">
        <v>2.9431169120451699</v>
      </c>
      <c r="AB34" s="25">
        <v>2.3044902903715299</v>
      </c>
      <c r="AC34" s="25">
        <v>0.19585202652464501</v>
      </c>
      <c r="AD34" s="25">
        <v>2.0806008687226898</v>
      </c>
      <c r="AE34" s="25">
        <v>2.0806011963927902</v>
      </c>
      <c r="AF34" s="25">
        <v>4.7650807167226104</v>
      </c>
      <c r="AG34" s="25">
        <v>9.2572840844359199</v>
      </c>
      <c r="AH34" s="25">
        <v>0.14794299832739699</v>
      </c>
      <c r="AI34" s="25">
        <v>3.3007897027177401E-2</v>
      </c>
      <c r="AJ34" s="25">
        <v>1.10950428024956</v>
      </c>
      <c r="AK34" s="25">
        <v>0.278741482268556</v>
      </c>
      <c r="AL34" s="25">
        <v>6.0556721319245801</v>
      </c>
      <c r="AM34" s="25">
        <v>0</v>
      </c>
      <c r="AN34" s="87">
        <v>237.83957550003501</v>
      </c>
      <c r="AO34" s="25">
        <v>477.07728747719602</v>
      </c>
      <c r="AP34" s="25">
        <v>113.792504728363</v>
      </c>
      <c r="AQ34" s="25">
        <v>595.63487292228103</v>
      </c>
      <c r="AR34" s="25">
        <v>5.4051622791326901</v>
      </c>
      <c r="AS34" s="25">
        <v>8.4860891659363797E-3</v>
      </c>
      <c r="AT34" s="25">
        <v>129.589436682154</v>
      </c>
      <c r="AU34" s="25">
        <v>4.1485002948681897E-2</v>
      </c>
      <c r="AV34" s="25">
        <v>6.5697019902225002E-3</v>
      </c>
      <c r="AW34" s="25">
        <v>7.5686972778429897</v>
      </c>
      <c r="AX34" s="25">
        <v>8.7260167551271306E-2</v>
      </c>
      <c r="AY34" s="25">
        <v>5.00444584070504E-3</v>
      </c>
      <c r="AZ34" s="25">
        <v>2.5960165567111399E-3</v>
      </c>
      <c r="BA34" s="25">
        <v>47.060264189189603</v>
      </c>
      <c r="BB34" s="25">
        <v>39.468109369610303</v>
      </c>
      <c r="BC34" s="25">
        <v>7.5921548195792496</v>
      </c>
      <c r="BD34" s="25">
        <v>4.5014263242888597E-2</v>
      </c>
      <c r="BE34" s="25">
        <v>7.1196922347702E-4</v>
      </c>
      <c r="BF34" s="25">
        <v>0.29243431990167301</v>
      </c>
      <c r="BG34" s="25">
        <v>1.61878428324983E-2</v>
      </c>
      <c r="BH34" s="25">
        <v>0.39563517915309399</v>
      </c>
      <c r="BI34" s="25">
        <v>5.42614113989979E-2</v>
      </c>
      <c r="BJ34" s="25">
        <v>9.0738247435749007E-3</v>
      </c>
      <c r="BK34" s="25">
        <v>1.8078924442092801</v>
      </c>
      <c r="BL34" s="25">
        <v>0.54730872613634496</v>
      </c>
      <c r="BM34" s="25">
        <v>4.1535954077723897E-2</v>
      </c>
      <c r="BN34" s="25">
        <v>29.082922998065399</v>
      </c>
      <c r="BO34" s="25">
        <v>2.3404608652039002E-3</v>
      </c>
      <c r="BP34" s="25">
        <v>20.680042503348201</v>
      </c>
      <c r="BQ34" s="25">
        <v>0</v>
      </c>
      <c r="BR34" s="25">
        <v>1.73593152096033E-3</v>
      </c>
      <c r="BS34" s="25">
        <v>26.602475349077199</v>
      </c>
      <c r="BT34" s="25">
        <v>2.9544299983796001</v>
      </c>
      <c r="BU34" s="25">
        <v>231.047632401329</v>
      </c>
      <c r="BV34" s="25">
        <v>37.598541940180901</v>
      </c>
      <c r="BW34" s="25">
        <f t="shared" si="15"/>
        <v>89.328385737044101</v>
      </c>
      <c r="BX34" s="25">
        <f t="shared" si="16"/>
        <v>37.375507455465389</v>
      </c>
      <c r="BZ34" s="25">
        <f t="shared" si="0"/>
        <v>249.38268290686915</v>
      </c>
      <c r="CB34" s="29">
        <f t="shared" si="1"/>
        <v>8.0000029100787094E-3</v>
      </c>
      <c r="CC34" s="22">
        <f t="shared" si="2"/>
        <v>-0.97704890796106691</v>
      </c>
      <c r="CD34" s="22">
        <f t="shared" si="3"/>
        <v>-0.97842022605679313</v>
      </c>
      <c r="CE34" s="22">
        <f t="shared" si="4"/>
        <v>-0.97748166630750677</v>
      </c>
      <c r="CF34" s="22">
        <f t="shared" si="5"/>
        <v>-0.98551115266280709</v>
      </c>
      <c r="CG34" s="22">
        <f t="shared" si="6"/>
        <v>-0.98506469330895408</v>
      </c>
      <c r="CH34" s="22">
        <f t="shared" si="7"/>
        <v>-0.97972562647748596</v>
      </c>
      <c r="CI34" s="22">
        <f t="shared" si="8"/>
        <v>-0.98049033113990602</v>
      </c>
      <c r="CJ34" s="22">
        <f t="shared" si="9"/>
        <v>-0.98171552655909378</v>
      </c>
      <c r="CK34" s="22">
        <f t="shared" si="10"/>
        <v>-0.9793102806106172</v>
      </c>
      <c r="CL34" s="22">
        <f t="shared" si="11"/>
        <v>-0.98230581223822377</v>
      </c>
      <c r="CM34" s="22">
        <f t="shared" si="12"/>
        <v>-0.98125650683481636</v>
      </c>
      <c r="CN34" s="22">
        <f t="shared" si="13"/>
        <v>-0.97873465865613951</v>
      </c>
      <c r="CO34" s="22">
        <f t="shared" si="14"/>
        <v>-0.98100139316998924</v>
      </c>
      <c r="CP34" s="22"/>
      <c r="CQ34" s="22"/>
      <c r="CR34" s="22"/>
      <c r="CS34" s="22"/>
      <c r="CT34" s="22"/>
    </row>
    <row r="35" spans="1:98" x14ac:dyDescent="0.25">
      <c r="CC35" s="22"/>
      <c r="CD35" s="22" t="str">
        <f t="shared" si="3"/>
        <v/>
      </c>
      <c r="CE35" s="22" t="str">
        <f t="shared" si="4"/>
        <v/>
      </c>
      <c r="CF35" s="22" t="str">
        <f t="shared" si="5"/>
        <v/>
      </c>
      <c r="CG35" s="22" t="str">
        <f t="shared" si="6"/>
        <v/>
      </c>
      <c r="CH35" s="22" t="str">
        <f t="shared" si="7"/>
        <v/>
      </c>
      <c r="CI35" s="22" t="str">
        <f t="shared" si="8"/>
        <v/>
      </c>
      <c r="CJ35" s="22"/>
      <c r="CK35" s="22"/>
      <c r="CL35" s="22"/>
      <c r="CM35" s="22"/>
      <c r="CN35" s="22"/>
      <c r="CO35" s="22"/>
    </row>
    <row r="36" spans="1:98" x14ac:dyDescent="0.25">
      <c r="A36" s="4" t="s">
        <v>55</v>
      </c>
      <c r="B36" s="1">
        <f t="shared" ref="B36:N36" si="17">SUM(B3:B34)</f>
        <v>5434143.8550620005</v>
      </c>
      <c r="C36" s="1">
        <f t="shared" si="17"/>
        <v>15594.974579662003</v>
      </c>
      <c r="D36" s="1">
        <f t="shared" si="17"/>
        <v>1313097.7485701002</v>
      </c>
      <c r="E36" s="1">
        <f t="shared" si="17"/>
        <v>124316.56023900003</v>
      </c>
      <c r="F36" s="1">
        <f t="shared" si="17"/>
        <v>95170.525484320009</v>
      </c>
      <c r="G36" s="1">
        <f t="shared" si="17"/>
        <v>40203.726696630001</v>
      </c>
      <c r="H36" s="1">
        <f t="shared" si="17"/>
        <v>607768.97170180001</v>
      </c>
      <c r="I36" s="1">
        <f t="shared" si="17"/>
        <v>2386.4191614500005</v>
      </c>
      <c r="J36" s="1">
        <f t="shared" si="17"/>
        <v>11333.017017082999</v>
      </c>
      <c r="K36" s="1">
        <f t="shared" si="17"/>
        <v>6221.0721085099995</v>
      </c>
      <c r="L36" s="1">
        <f t="shared" si="17"/>
        <v>404.85708838890002</v>
      </c>
      <c r="M36" s="1">
        <f t="shared" si="17"/>
        <v>1453.0702720304002</v>
      </c>
      <c r="N36" s="1">
        <f t="shared" si="17"/>
        <v>743.33014879389987</v>
      </c>
      <c r="Q36" s="1">
        <f>SUM(Q3:Q34)</f>
        <v>286.22159176700239</v>
      </c>
      <c r="R36" s="1">
        <f t="shared" ref="R36:BV36" si="18">SUM(R3:R34)</f>
        <v>112.32417539265691</v>
      </c>
      <c r="S36" s="1">
        <f t="shared" si="18"/>
        <v>658.07580283843367</v>
      </c>
      <c r="T36" s="1">
        <f t="shared" si="18"/>
        <v>658.08182084838074</v>
      </c>
      <c r="U36" s="1">
        <f t="shared" si="18"/>
        <v>303.07654920295568</v>
      </c>
      <c r="V36" s="1">
        <f t="shared" si="18"/>
        <v>3218.3448069078054</v>
      </c>
      <c r="W36" s="1">
        <f t="shared" si="18"/>
        <v>417.68105117626919</v>
      </c>
      <c r="X36" s="1">
        <f t="shared" si="18"/>
        <v>8873.7978202748109</v>
      </c>
      <c r="Y36" s="1">
        <f t="shared" si="18"/>
        <v>1595503.7310861894</v>
      </c>
      <c r="Z36" s="1">
        <f t="shared" si="18"/>
        <v>6825.0971836122935</v>
      </c>
      <c r="AA36" s="1">
        <f t="shared" si="18"/>
        <v>1930.3939666120677</v>
      </c>
      <c r="AB36" s="1">
        <f t="shared" si="18"/>
        <v>1598.3026319842554</v>
      </c>
      <c r="AC36" s="1">
        <f t="shared" si="18"/>
        <v>126.09160931483476</v>
      </c>
      <c r="AD36" s="1">
        <f t="shared" si="18"/>
        <v>1705.4091390778483</v>
      </c>
      <c r="AE36" s="1">
        <f t="shared" si="18"/>
        <v>1705.4091376447045</v>
      </c>
      <c r="AF36" s="1">
        <f t="shared" si="18"/>
        <v>3065.1630504930545</v>
      </c>
      <c r="AG36" s="1">
        <f t="shared" si="18"/>
        <v>6900.2961440104373</v>
      </c>
      <c r="AH36" s="1">
        <f t="shared" si="18"/>
        <v>90.100680454794841</v>
      </c>
      <c r="AI36" s="1">
        <f t="shared" si="18"/>
        <v>26.801224938426682</v>
      </c>
      <c r="AJ36" s="1">
        <f t="shared" si="18"/>
        <v>656.66233491375476</v>
      </c>
      <c r="AK36" s="1">
        <f t="shared" si="18"/>
        <v>207.23549325109093</v>
      </c>
      <c r="AL36" s="1">
        <f t="shared" si="18"/>
        <v>4194.8537578200639</v>
      </c>
      <c r="AM36" s="1">
        <f t="shared" si="18"/>
        <v>0</v>
      </c>
      <c r="AN36" s="1">
        <f>SUM(AN3:AN34)</f>
        <v>177865.53074426041</v>
      </c>
      <c r="AO36" s="1">
        <f t="shared" si="18"/>
        <v>302817.48428079212</v>
      </c>
      <c r="AP36" s="1">
        <f t="shared" si="18"/>
        <v>77263.371103130106</v>
      </c>
      <c r="AQ36" s="1">
        <f t="shared" si="18"/>
        <v>383146.01843441557</v>
      </c>
      <c r="AR36" s="1">
        <f t="shared" si="18"/>
        <v>3683.783761168032</v>
      </c>
      <c r="AS36" s="1">
        <f t="shared" si="18"/>
        <v>6.7106852422605119</v>
      </c>
      <c r="AT36" s="1">
        <f t="shared" si="18"/>
        <v>99068.516418099214</v>
      </c>
      <c r="AU36" s="1">
        <f t="shared" si="18"/>
        <v>34.364314919098611</v>
      </c>
      <c r="AV36" s="1">
        <f t="shared" si="18"/>
        <v>6.0204903576943902</v>
      </c>
      <c r="AW36" s="1">
        <f t="shared" si="18"/>
        <v>5776.9296189743791</v>
      </c>
      <c r="AX36" s="1">
        <f t="shared" si="18"/>
        <v>103.92771105910484</v>
      </c>
      <c r="AY36" s="1">
        <f t="shared" si="18"/>
        <v>6.7032935593070651</v>
      </c>
      <c r="AZ36" s="1">
        <f t="shared" si="18"/>
        <v>2.1084261041594186</v>
      </c>
      <c r="BA36" s="1">
        <f t="shared" si="18"/>
        <v>20987.06797836539</v>
      </c>
      <c r="BB36" s="1">
        <f t="shared" si="18"/>
        <v>14132.472030447578</v>
      </c>
      <c r="BC36" s="1">
        <f t="shared" si="18"/>
        <v>6854.5959479177945</v>
      </c>
      <c r="BD36" s="1">
        <f t="shared" si="18"/>
        <v>72.050739666105045</v>
      </c>
      <c r="BE36" s="1">
        <f t="shared" si="18"/>
        <v>0.88805902723259178</v>
      </c>
      <c r="BF36" s="1">
        <f t="shared" si="18"/>
        <v>370.91770000651104</v>
      </c>
      <c r="BG36" s="1">
        <f t="shared" si="18"/>
        <v>17.120600032393781</v>
      </c>
      <c r="BH36" s="1">
        <f t="shared" si="18"/>
        <v>318.25402226898166</v>
      </c>
      <c r="BI36" s="1">
        <f t="shared" si="18"/>
        <v>34.784575237436002</v>
      </c>
      <c r="BJ36" s="1">
        <f t="shared" si="18"/>
        <v>7.2381798376939788</v>
      </c>
      <c r="BK36" s="1">
        <f t="shared" si="18"/>
        <v>1414.5570236654096</v>
      </c>
      <c r="BL36" s="1">
        <f t="shared" si="18"/>
        <v>413.3071412232087</v>
      </c>
      <c r="BM36" s="1">
        <f t="shared" si="18"/>
        <v>61.7865982562734</v>
      </c>
      <c r="BN36" s="1">
        <f t="shared" si="18"/>
        <v>5895.0839725643</v>
      </c>
      <c r="BO36" s="1">
        <f t="shared" si="18"/>
        <v>3.0260196692661134</v>
      </c>
      <c r="BP36" s="1">
        <f t="shared" si="18"/>
        <v>9391.8679741355554</v>
      </c>
      <c r="BQ36" s="1">
        <f t="shared" si="18"/>
        <v>0</v>
      </c>
      <c r="BR36" s="1">
        <f t="shared" si="18"/>
        <v>1.4124477820984418</v>
      </c>
      <c r="BS36" s="1">
        <f t="shared" si="18"/>
        <v>19926.127892379322</v>
      </c>
      <c r="BT36" s="1">
        <f t="shared" si="18"/>
        <v>3122.0102411541184</v>
      </c>
      <c r="BU36" s="1">
        <f t="shared" si="18"/>
        <v>173324.68266189212</v>
      </c>
      <c r="BV36" s="1">
        <f t="shared" si="18"/>
        <v>27544.36835295253</v>
      </c>
      <c r="BW36" s="1">
        <f>SUM(BW3:BW34)</f>
        <v>68289.753204948953</v>
      </c>
      <c r="BX36" s="1">
        <f>SUM(BX3:BX34)</f>
        <v>27378.549253922658</v>
      </c>
      <c r="BY36" s="1"/>
      <c r="BZ36" s="1"/>
      <c r="CA36" s="1"/>
      <c r="CC36" s="22">
        <f>IF(B36&lt;&gt;0,(Y36-B36)/B36,"")</f>
        <v>-0.7063928056302835</v>
      </c>
      <c r="CD36" s="22">
        <f t="shared" si="3"/>
        <v>-0.73101246581762735</v>
      </c>
      <c r="CE36" s="22">
        <f t="shared" si="4"/>
        <v>-0.70821211227294922</v>
      </c>
      <c r="CF36" s="22">
        <f t="shared" si="5"/>
        <v>-0.83118043213215109</v>
      </c>
      <c r="CG36" s="22">
        <f t="shared" si="6"/>
        <v>-0.85150368815840993</v>
      </c>
      <c r="CH36" s="22">
        <f t="shared" si="7"/>
        <v>-0.7663930996993169</v>
      </c>
      <c r="CI36" s="22">
        <f t="shared" si="8"/>
        <v>-0.7148181451636636</v>
      </c>
      <c r="CJ36" s="22">
        <f>IF(I36&lt;&gt;0,(T36-I36)/I36,"")</f>
        <v>-0.7242387961515836</v>
      </c>
      <c r="CK36" s="22">
        <f>IF(J36&lt;&gt;0,(V36-J36)/J36,"")</f>
        <v>-0.71602047344881037</v>
      </c>
      <c r="CL36" s="22">
        <f>IF(K36&lt;&gt;0,(AE36-K36)/K36,"")</f>
        <v>-0.72586571769328601</v>
      </c>
      <c r="CM36" s="22">
        <f>IF(L36&lt;&gt;0,(R36-L36)/L36,"")</f>
        <v>-0.72255845676398311</v>
      </c>
      <c r="CN36" s="22">
        <f>IF(M36&lt;&gt;0,(W36-M36)/M36,"")</f>
        <v>-0.7125527517725373</v>
      </c>
      <c r="CO36" s="22">
        <f>IF(N36&lt;&gt;0,(AK36-N36)/N36,"")</f>
        <v>-0.7212066622249298</v>
      </c>
      <c r="CP36" s="22"/>
      <c r="CQ36" s="22"/>
      <c r="CR36" s="22"/>
      <c r="CS36" s="22"/>
      <c r="CT36" s="22"/>
    </row>
    <row r="37" spans="1:98" x14ac:dyDescent="0.25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</row>
    <row r="38" spans="1:98" x14ac:dyDescent="0.25">
      <c r="A38" s="4" t="s">
        <v>127</v>
      </c>
      <c r="B38" s="1">
        <f>SUM(B3:B34)</f>
        <v>5434143.8550620005</v>
      </c>
      <c r="C38" s="1">
        <f t="shared" ref="C38:N38" si="19">SUM(C3:C34)</f>
        <v>15594.974579662003</v>
      </c>
      <c r="D38" s="1">
        <f t="shared" si="19"/>
        <v>1313097.7485701002</v>
      </c>
      <c r="E38" s="1">
        <f>SUM(E3:E34)</f>
        <v>124316.56023900003</v>
      </c>
      <c r="F38" s="1">
        <f t="shared" si="19"/>
        <v>95170.525484320009</v>
      </c>
      <c r="G38" s="1">
        <f t="shared" si="19"/>
        <v>40203.726696630001</v>
      </c>
      <c r="H38" s="1">
        <f t="shared" si="19"/>
        <v>607768.97170180001</v>
      </c>
      <c r="I38" s="1">
        <f t="shared" si="19"/>
        <v>2386.4191614500005</v>
      </c>
      <c r="J38" s="1">
        <f t="shared" si="19"/>
        <v>11333.017017082999</v>
      </c>
      <c r="K38" s="1">
        <f t="shared" si="19"/>
        <v>6221.0721085099995</v>
      </c>
      <c r="L38" s="1">
        <f t="shared" si="19"/>
        <v>404.85708838890002</v>
      </c>
      <c r="M38" s="1">
        <f t="shared" si="19"/>
        <v>1453.0702720304002</v>
      </c>
      <c r="N38" s="1">
        <f t="shared" si="19"/>
        <v>743.33014879389987</v>
      </c>
      <c r="Q38" s="1">
        <f t="shared" ref="Q38:BV38" si="20">SUM(Q3:Q34)</f>
        <v>286.22159176700239</v>
      </c>
      <c r="R38" s="1">
        <f t="shared" si="20"/>
        <v>112.32417539265691</v>
      </c>
      <c r="S38" s="1">
        <f t="shared" si="20"/>
        <v>658.07580283843367</v>
      </c>
      <c r="T38" s="1">
        <f t="shared" si="20"/>
        <v>658.08182084838074</v>
      </c>
      <c r="U38" s="1">
        <f t="shared" si="20"/>
        <v>303.07654920295568</v>
      </c>
      <c r="V38" s="1">
        <f t="shared" si="20"/>
        <v>3218.3448069078054</v>
      </c>
      <c r="W38" s="1">
        <f t="shared" si="20"/>
        <v>417.68105117626919</v>
      </c>
      <c r="X38" s="1">
        <f t="shared" si="20"/>
        <v>8873.7978202748109</v>
      </c>
      <c r="Y38" s="1">
        <f t="shared" si="20"/>
        <v>1595503.7310861894</v>
      </c>
      <c r="Z38" s="1">
        <f t="shared" si="20"/>
        <v>6825.0971836122935</v>
      </c>
      <c r="AA38" s="1">
        <f t="shared" si="20"/>
        <v>1930.3939666120677</v>
      </c>
      <c r="AB38" s="1">
        <f t="shared" si="20"/>
        <v>1598.3026319842554</v>
      </c>
      <c r="AC38" s="1">
        <f t="shared" si="20"/>
        <v>126.09160931483476</v>
      </c>
      <c r="AD38" s="1">
        <f t="shared" si="20"/>
        <v>1705.4091390778483</v>
      </c>
      <c r="AE38" s="1">
        <f t="shared" si="20"/>
        <v>1705.4091376447045</v>
      </c>
      <c r="AF38" s="1">
        <f t="shared" si="20"/>
        <v>3065.1630504930545</v>
      </c>
      <c r="AG38" s="1">
        <f t="shared" si="20"/>
        <v>6900.2961440104373</v>
      </c>
      <c r="AH38" s="1">
        <f t="shared" si="20"/>
        <v>90.100680454794841</v>
      </c>
      <c r="AI38" s="1">
        <f t="shared" si="20"/>
        <v>26.801224938426682</v>
      </c>
      <c r="AJ38" s="1">
        <f t="shared" si="20"/>
        <v>656.66233491375476</v>
      </c>
      <c r="AK38" s="1">
        <f t="shared" si="20"/>
        <v>207.23549325109093</v>
      </c>
      <c r="AL38" s="1">
        <f t="shared" si="20"/>
        <v>4194.8537578200639</v>
      </c>
      <c r="AM38" s="1">
        <f t="shared" si="20"/>
        <v>0</v>
      </c>
      <c r="AN38" s="1">
        <f>SUM(AN3:AN34)</f>
        <v>177865.53074426041</v>
      </c>
      <c r="AO38" s="1">
        <f t="shared" si="20"/>
        <v>302817.48428079212</v>
      </c>
      <c r="AP38" s="1">
        <f t="shared" si="20"/>
        <v>77263.371103130106</v>
      </c>
      <c r="AQ38" s="1">
        <f t="shared" si="20"/>
        <v>383146.01843441557</v>
      </c>
      <c r="AR38" s="1">
        <f t="shared" si="20"/>
        <v>3683.783761168032</v>
      </c>
      <c r="AS38" s="1">
        <f t="shared" si="20"/>
        <v>6.7106852422605119</v>
      </c>
      <c r="AT38" s="1">
        <f t="shared" si="20"/>
        <v>99068.516418099214</v>
      </c>
      <c r="AU38" s="1">
        <f t="shared" si="20"/>
        <v>34.364314919098611</v>
      </c>
      <c r="AV38" s="1">
        <f t="shared" si="20"/>
        <v>6.0204903576943902</v>
      </c>
      <c r="AW38" s="1">
        <f t="shared" si="20"/>
        <v>5776.9296189743791</v>
      </c>
      <c r="AX38" s="1">
        <f t="shared" si="20"/>
        <v>103.92771105910484</v>
      </c>
      <c r="AY38" s="1">
        <f t="shared" si="20"/>
        <v>6.7032935593070651</v>
      </c>
      <c r="AZ38" s="1">
        <f t="shared" si="20"/>
        <v>2.1084261041594186</v>
      </c>
      <c r="BA38" s="1">
        <f t="shared" si="20"/>
        <v>20987.06797836539</v>
      </c>
      <c r="BB38" s="1">
        <f t="shared" si="20"/>
        <v>14132.472030447578</v>
      </c>
      <c r="BC38" s="1">
        <f t="shared" si="20"/>
        <v>6854.5959479177945</v>
      </c>
      <c r="BD38" s="1">
        <f t="shared" si="20"/>
        <v>72.050739666105045</v>
      </c>
      <c r="BE38" s="1">
        <f t="shared" si="20"/>
        <v>0.88805902723259178</v>
      </c>
      <c r="BF38" s="1">
        <f t="shared" si="20"/>
        <v>370.91770000651104</v>
      </c>
      <c r="BG38" s="1">
        <f t="shared" si="20"/>
        <v>17.120600032393781</v>
      </c>
      <c r="BH38" s="1">
        <f t="shared" si="20"/>
        <v>318.25402226898166</v>
      </c>
      <c r="BI38" s="1">
        <f t="shared" si="20"/>
        <v>34.784575237436002</v>
      </c>
      <c r="BJ38" s="1">
        <f t="shared" si="20"/>
        <v>7.2381798376939788</v>
      </c>
      <c r="BK38" s="1">
        <f t="shared" si="20"/>
        <v>1414.5570236654096</v>
      </c>
      <c r="BL38" s="1">
        <f t="shared" si="20"/>
        <v>413.3071412232087</v>
      </c>
      <c r="BM38" s="1">
        <f t="shared" si="20"/>
        <v>61.7865982562734</v>
      </c>
      <c r="BN38" s="1">
        <f t="shared" si="20"/>
        <v>5895.0839725643</v>
      </c>
      <c r="BO38" s="1">
        <f t="shared" si="20"/>
        <v>3.0260196692661134</v>
      </c>
      <c r="BP38" s="1">
        <f t="shared" si="20"/>
        <v>9391.8679741355554</v>
      </c>
      <c r="BQ38" s="1">
        <f t="shared" si="20"/>
        <v>0</v>
      </c>
      <c r="BR38" s="1">
        <f t="shared" si="20"/>
        <v>1.4124477820984418</v>
      </c>
      <c r="BS38" s="1">
        <f t="shared" si="20"/>
        <v>19926.127892379322</v>
      </c>
      <c r="BT38" s="1">
        <f t="shared" si="20"/>
        <v>3122.0102411541184</v>
      </c>
      <c r="BU38" s="1">
        <f t="shared" si="20"/>
        <v>173324.68266189212</v>
      </c>
      <c r="BV38" s="1">
        <f t="shared" si="20"/>
        <v>27544.36835295253</v>
      </c>
      <c r="BW38" s="1">
        <f>SUM(BW3:BW34)</f>
        <v>68289.753204948953</v>
      </c>
      <c r="BX38" s="1">
        <f>SUM(BX3:BX34)</f>
        <v>27378.549253922658</v>
      </c>
      <c r="BY38" s="1"/>
      <c r="BZ38" s="1"/>
      <c r="CA38" s="1"/>
      <c r="CC38" s="22">
        <f>IF(B38&lt;&gt;0,(Y38-B38)/B38,"")</f>
        <v>-0.7063928056302835</v>
      </c>
      <c r="CD38" s="22">
        <f>IF(C38&lt;&gt;0,(AL38-C38)/C38,"")</f>
        <v>-0.73101246581762735</v>
      </c>
      <c r="CE38" s="22">
        <f>IF(D38&lt;&gt;0,(AQ38-D38)/D38,"")</f>
        <v>-0.70821211227294922</v>
      </c>
      <c r="CF38" s="22">
        <f>IF(E38&lt;&gt;0,(BA38-E38)/E38,"")</f>
        <v>-0.83118043213215109</v>
      </c>
      <c r="CG38" s="22">
        <f>IF(F38&lt;&gt;0,(BB38-F38)/F38,"")</f>
        <v>-0.85150368815840993</v>
      </c>
      <c r="CH38" s="22">
        <f>IF(G38&lt;&gt;0,(BP38-G38)/G38,"")</f>
        <v>-0.7663930996993169</v>
      </c>
      <c r="CI38" s="22">
        <f>IF(H38&lt;&gt;0,(BU38-H38)/H38,"")</f>
        <v>-0.7148181451636636</v>
      </c>
      <c r="CJ38" s="22">
        <f>IF(I38&lt;&gt;0,(T38-I38)/I38,"")</f>
        <v>-0.7242387961515836</v>
      </c>
      <c r="CK38" s="22">
        <f>IF(J38&lt;&gt;0,(V38-J38)/J38,"")</f>
        <v>-0.71602047344881037</v>
      </c>
      <c r="CL38" s="22">
        <f>IF(K38&lt;&gt;0,(AE38-K38)/K38,"")</f>
        <v>-0.72586571769328601</v>
      </c>
      <c r="CM38" s="22">
        <f>IF(L38&lt;&gt;0,(R38-L38)/L38,"")</f>
        <v>-0.72255845676398311</v>
      </c>
      <c r="CN38" s="22">
        <f>IF(M38&lt;&gt;0,(W38-M38)/M38,"")</f>
        <v>-0.7125527517725373</v>
      </c>
      <c r="CO38" s="22">
        <f>IF(N38&lt;&gt;0,(AK38-N38)/N38,"")</f>
        <v>-0.7212066622249298</v>
      </c>
      <c r="CP38" s="22"/>
      <c r="CQ38" s="22"/>
      <c r="CR38" s="22"/>
      <c r="CS38" s="22"/>
      <c r="CT38" s="2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0"/>
  <sheetViews>
    <sheetView workbookViewId="0">
      <pane xSplit="1" ySplit="3" topLeftCell="B4" activePane="bottomRight" state="frozen"/>
      <selection activeCell="A89" sqref="A89"/>
      <selection pane="topRight" activeCell="A89" sqref="A89"/>
      <selection pane="bottomLeft" activeCell="A89" sqref="A89"/>
      <selection pane="bottomRight" activeCell="B4" sqref="B4"/>
    </sheetView>
  </sheetViews>
  <sheetFormatPr defaultRowHeight="15" x14ac:dyDescent="0.25"/>
  <cols>
    <col min="1" max="1" width="17.28515625" style="86" customWidth="1"/>
    <col min="2" max="2" width="10.140625" style="86" bestFit="1" customWidth="1"/>
    <col min="3" max="3" width="10.140625" style="86" customWidth="1"/>
    <col min="4" max="5" width="10.140625" style="86" bestFit="1" customWidth="1"/>
    <col min="6" max="7" width="9.140625" style="86"/>
    <col min="8" max="8" width="11.5703125" style="86" customWidth="1"/>
    <col min="9" max="9" width="9.140625" style="45"/>
    <col min="10" max="12" width="9.140625" style="86"/>
    <col min="13" max="13" width="18.5703125" style="86" customWidth="1"/>
    <col min="14" max="14" width="10.140625" style="86" bestFit="1" customWidth="1"/>
    <col min="15" max="15" width="9.140625" style="86"/>
    <col min="16" max="17" width="10.140625" style="86" bestFit="1" customWidth="1"/>
    <col min="18" max="19" width="9.140625" style="86"/>
    <col min="20" max="20" width="10.140625" style="86" bestFit="1" customWidth="1"/>
    <col min="21" max="21" width="9.140625" style="86"/>
    <col min="22" max="22" width="18.5703125" style="86" customWidth="1"/>
    <col min="23" max="23" width="10.140625" style="86" bestFit="1" customWidth="1"/>
    <col min="24" max="24" width="9.140625" style="86"/>
    <col min="25" max="26" width="10.140625" style="86" bestFit="1" customWidth="1"/>
    <col min="27" max="28" width="9.140625" style="86"/>
    <col min="29" max="29" width="10.140625" style="86" bestFit="1" customWidth="1"/>
    <col min="30" max="16384" width="9.140625" style="86"/>
  </cols>
  <sheetData>
    <row r="1" spans="1:29" x14ac:dyDescent="0.25">
      <c r="A1" s="107" t="s">
        <v>509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86" t="s">
        <v>428</v>
      </c>
      <c r="V1" s="86" t="s">
        <v>336</v>
      </c>
    </row>
    <row r="2" spans="1:2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5"/>
    </row>
    <row r="3" spans="1:29" x14ac:dyDescent="0.25">
      <c r="A3" s="86" t="s">
        <v>52</v>
      </c>
      <c r="B3" s="86" t="s">
        <v>59</v>
      </c>
      <c r="C3" s="86" t="s">
        <v>57</v>
      </c>
      <c r="D3" s="86" t="s">
        <v>60</v>
      </c>
      <c r="E3" s="86" t="s">
        <v>54</v>
      </c>
      <c r="F3" s="86" t="s">
        <v>53</v>
      </c>
      <c r="G3" s="86" t="s">
        <v>61</v>
      </c>
      <c r="H3" s="86" t="s">
        <v>62</v>
      </c>
      <c r="I3" s="47" t="s">
        <v>236</v>
      </c>
      <c r="M3" s="86" t="s">
        <v>52</v>
      </c>
      <c r="N3" s="86" t="s">
        <v>59</v>
      </c>
      <c r="O3" s="86" t="s">
        <v>57</v>
      </c>
      <c r="P3" s="86" t="s">
        <v>60</v>
      </c>
      <c r="Q3" s="86" t="s">
        <v>54</v>
      </c>
      <c r="R3" s="86" t="s">
        <v>53</v>
      </c>
      <c r="S3" s="86" t="s">
        <v>61</v>
      </c>
      <c r="T3" s="86" t="s">
        <v>62</v>
      </c>
      <c r="V3" s="86" t="s">
        <v>52</v>
      </c>
      <c r="W3" s="86" t="s">
        <v>59</v>
      </c>
      <c r="X3" s="86" t="s">
        <v>57</v>
      </c>
      <c r="Y3" s="86" t="s">
        <v>60</v>
      </c>
      <c r="Z3" s="86" t="s">
        <v>54</v>
      </c>
      <c r="AA3" s="86" t="s">
        <v>53</v>
      </c>
      <c r="AB3" s="86" t="s">
        <v>61</v>
      </c>
      <c r="AC3" s="86" t="s">
        <v>62</v>
      </c>
    </row>
    <row r="4" spans="1:29" x14ac:dyDescent="0.25">
      <c r="A4" s="86" t="s">
        <v>0</v>
      </c>
      <c r="B4" s="87">
        <f>rail!B3+'cmv_c1c2 12'!B3+nonpt!B3+nonroad!B3+'onroad all'!Q3+ptnonipm!B3+pt_oilgas!B3+np_oilgas!B3+rwc!B3+'ptfire-wild'!B3+ptagfire!B3+'cmv_c3 12'!B3+'ptfire-rx'!B3+airports!B3+ptegu_summer!B3+ptegu_winter!B3+ptegu_wintershld!B3</f>
        <v>1035494.95938305</v>
      </c>
      <c r="C4" s="87">
        <f>rail!C3+'cmv_c1c2 12'!AO3+nonpt!C3+nonroad!C3+'onroad all'!AR3+ptnonipm!C3+pt_oilgas!C3+np_oilgas!C3+rwc!C3+livestock!B3+'ptfire-wild'!C3+ptagfire!C3+'cmv_c3 12'!AO3+fertilizer!B3+'ptfire-rx'!C3+airports!C3+ptegu_summer!C3+ptegu_winter!C3+ptegu_wintershld!C3</f>
        <v>78544.358223621297</v>
      </c>
      <c r="D4" s="87">
        <f>rail!D3+'cmv_c1c2 12'!D3+nonpt!D3+nonroad!D3+'onroad all'!AG3+'onroad all'!AT3+'onroad all'!AU3+ptnonipm!D3+pt_oilgas!D3+np_oilgas!D3+rwc!D3+'ptfire-wild'!D3+ptagfire!D3+'cmv_c3 12'!D3+'ptfire-rx'!D3+airports!D3+ptegu_summer!AO3+ptegu_winter!AO3+ptegu_wintershld!AO3</f>
        <v>134149.64999609732</v>
      </c>
      <c r="E4" s="87">
        <f>rail!E3+'cmv_c1c2 12'!E3+nonpt!E3+nonroad!E3+ptnonipm!E3+pt_oilgas!E3+np_oilgas!E3+rwc!E3+'onroad all'!BI3+afdust!BA3+'ptfire-wild'!E3+ptagfire!E3+'cmv_c3 12'!E3+'ptfire-rx'!E3+airports!E3+ptegu_summer!E3+ptegu_winter!E3+ptegu_wintershld!E3</f>
        <v>186678.12062534221</v>
      </c>
      <c r="F4" s="87">
        <f>rail!F3+'cmv_c1c2 12'!F3+nonpt!F3+nonroad!F3+ptnonipm!F3+pt_oilgas!F3+np_oilgas!F3+rwc!F3+'onroad all'!BL3+afdust!BB3+'ptfire-wild'!F3+ptagfire!F3+'cmv_c3 12'!F3+'ptfire-rx'!F3+airports!F3+ptegu_summer!F3+ptegu_winter!F3+ptegu_wintershld!F3</f>
        <v>83749.188455647512</v>
      </c>
      <c r="G4" s="87">
        <f>rail!G3+'cmv_c1c2 12'!G3+nonpt!G3+nonroad!G3+'onroad all'!CB3+ptnonipm!G3+pt_oilgas!G3+np_oilgas!G3+rwc!G3+'ptfire-wild'!G3+ptagfire!G3+'cmv_c3 12'!G3+'ptfire-rx'!G3+airports!G3+ptegu_summer!BO3+ptegu_winter!BO3+ptegu_wintershld!BO3</f>
        <v>69684.924233143611</v>
      </c>
      <c r="H4" s="87">
        <f>rail!H3+'cmv_c1c2 12'!H3+nonpt!H3+nonroad!H3+'onroad all'!CN3+ptnonipm!H3+pt_oilgas!H3+np_oilgas!H3+rwc!H3+'ptfire-wild'!H3+ptagfire!H3+'cmv_c3 12'!H3+livestock!C3+'ptfire-rx'!H3+solvents!H3+airports!H3+ptegu_summer!H3+ptegu_winter!H3+ptegu_wintershld!H3</f>
        <v>234008.1978916059</v>
      </c>
      <c r="I4" s="45" t="s">
        <v>237</v>
      </c>
      <c r="K4" s="87"/>
      <c r="M4" s="86" t="s">
        <v>0</v>
      </c>
      <c r="N4" s="87">
        <f>B4+'biogenics 12'!H3</f>
        <v>1173374.6256430501</v>
      </c>
      <c r="O4" s="87">
        <f>C4</f>
        <v>78544.358223621297</v>
      </c>
      <c r="P4" s="87">
        <f>D4+'biogenics 12'!T3</f>
        <v>156381.75699609731</v>
      </c>
      <c r="Q4" s="87">
        <f>E4</f>
        <v>186678.12062534221</v>
      </c>
      <c r="R4" s="87">
        <f>F4</f>
        <v>83749.188455647512</v>
      </c>
      <c r="S4" s="87">
        <f>G4</f>
        <v>69684.924233143611</v>
      </c>
      <c r="T4" s="87">
        <f>H4+'biogenics 12'!Z3</f>
        <v>1737726.2632916057</v>
      </c>
      <c r="V4" s="86" t="s">
        <v>0</v>
      </c>
      <c r="W4" s="87">
        <f>B4-'[1]ptfire-wild'!B3-'[1]ptfire-rx'!B3</f>
        <v>613699.73248105007</v>
      </c>
      <c r="X4" s="87">
        <f>C4-'[1]ptfire-wild'!C3-'[1]ptfire-rx'!C3</f>
        <v>71564.936033621299</v>
      </c>
      <c r="Y4" s="87">
        <f>D4-'[1]ptfire-wild'!D3-'[1]ptfire-rx'!D3</f>
        <v>125476.66763309733</v>
      </c>
      <c r="Z4" s="87">
        <f>E4-'[1]ptfire-wild'!E3-'[1]ptfire-rx'!E3</f>
        <v>141163.71096934221</v>
      </c>
      <c r="AA4" s="87">
        <f>F4-'[1]ptfire-wild'!F3-'[1]ptfire-rx'!F3</f>
        <v>45177.658032647509</v>
      </c>
      <c r="AB4" s="87">
        <f>G4-'[1]ptfire-wild'!G3-'[1]ptfire-rx'!G3</f>
        <v>65622.957470143607</v>
      </c>
      <c r="AC4" s="87">
        <f>H4-'[1]ptfire-wild'!H3-'[1]ptfire-rx'!H3</f>
        <v>133678.99120560591</v>
      </c>
    </row>
    <row r="5" spans="1:29" x14ac:dyDescent="0.25">
      <c r="A5" s="86" t="s">
        <v>2</v>
      </c>
      <c r="B5" s="87">
        <f>rail!B4+'cmv_c1c2 12'!B4+nonpt!B4+nonroad!B4+'onroad all'!Q4+ptnonipm!B4+pt_oilgas!B4+np_oilgas!B4+rwc!B4+'ptfire-wild'!B4+ptagfire!B4+'cmv_c3 12'!B4+'ptfire-rx'!B4+airports!B4+ptegu_summer!B4+ptegu_winter!B4+ptegu_wintershld!B4</f>
        <v>878874.08559205837</v>
      </c>
      <c r="C5" s="87">
        <f>rail!C4+'cmv_c1c2 12'!AO4+nonpt!C4+nonroad!C4+'onroad all'!AR4+ptnonipm!C4+pt_oilgas!C4+np_oilgas!C4+rwc!C4+livestock!B4+'ptfire-wild'!C4+ptagfire!C4+'cmv_c3 12'!AO4+fertilizer!B4+'ptfire-rx'!C4+airports!C4+ptegu_summer!C4+ptegu_winter!C4+ptegu_wintershld!C4</f>
        <v>63065.044589944999</v>
      </c>
      <c r="D5" s="87">
        <f>rail!D4+'cmv_c1c2 12'!D4+nonpt!D4+nonroad!D4+'onroad all'!AG4+'onroad all'!AT4+'onroad all'!AU4+ptnonipm!D4+pt_oilgas!D4+np_oilgas!D4+rwc!D4+'ptfire-wild'!D4+ptagfire!D4+'cmv_c3 12'!D4+'ptfire-rx'!D4+airports!D4+ptegu_summer!AO4+ptegu_winter!AO4+ptegu_wintershld!AO4</f>
        <v>74578.846902456426</v>
      </c>
      <c r="E5" s="87">
        <f>rail!E4+'cmv_c1c2 12'!E4+nonpt!E4+nonroad!E4+ptnonipm!E4+pt_oilgas!E4+np_oilgas!E4+rwc!E4+'onroad all'!BI4+afdust!BA4+'ptfire-wild'!E4+ptagfire!E4+'cmv_c3 12'!E4+'ptfire-rx'!E4+airports!E4+ptegu_summer!E4+ptegu_winter!E4+ptegu_wintershld!E4</f>
        <v>177510.36454878372</v>
      </c>
      <c r="F5" s="87">
        <f>rail!F4+'cmv_c1c2 12'!F4+nonpt!F4+nonroad!F4+ptnonipm!F4+pt_oilgas!F4+np_oilgas!F4+rwc!F4+'onroad all'!BL4+afdust!BB4+'ptfire-wild'!F4+ptagfire!F4+'cmv_c3 12'!F4+'ptfire-rx'!F4+airports!F4+ptegu_summer!F4+ptegu_winter!F4+ptegu_wintershld!F4</f>
        <v>62246.564378360817</v>
      </c>
      <c r="G5" s="87">
        <f>rail!G4+'cmv_c1c2 12'!G4+nonpt!G4+nonroad!G4+'onroad all'!CB4+ptnonipm!G4+pt_oilgas!G4+np_oilgas!G4+rwc!G4+'ptfire-wild'!G4+ptagfire!G4+'cmv_c3 12'!G4+'ptfire-rx'!G4+airports!G4+ptegu_summer!BO4+ptegu_winter!BO4+ptegu_wintershld!BO4</f>
        <v>13548.272466989079</v>
      </c>
      <c r="H5" s="87">
        <f>rail!H4+'cmv_c1c2 12'!H4+nonpt!H4+nonroad!H4+'onroad all'!CN4+ptnonipm!H4+pt_oilgas!H4+np_oilgas!H4+rwc!H4+'ptfire-wild'!H4+ptagfire!H4+'cmv_c3 12'!H4+livestock!C4+'ptfire-rx'!H4+solvents!H4+airports!H4+ptegu_summer!H4+ptegu_winter!H4+ptegu_wintershld!H4</f>
        <v>207879.11675987902</v>
      </c>
      <c r="K5" s="87"/>
      <c r="M5" s="86" t="s">
        <v>2</v>
      </c>
      <c r="N5" s="87">
        <f>B5+'biogenics 12'!H4</f>
        <v>1030522.3473920583</v>
      </c>
      <c r="O5" s="87">
        <f t="shared" ref="O5:O53" si="0">C5</f>
        <v>63065.044589944999</v>
      </c>
      <c r="P5" s="87">
        <f>D5+'biogenics 12'!T4</f>
        <v>86708.542702456427</v>
      </c>
      <c r="Q5" s="87">
        <f t="shared" ref="Q5:S53" si="1">E5</f>
        <v>177510.36454878372</v>
      </c>
      <c r="R5" s="87">
        <f t="shared" si="1"/>
        <v>62246.564378360817</v>
      </c>
      <c r="S5" s="87">
        <f t="shared" si="1"/>
        <v>13548.272466989079</v>
      </c>
      <c r="T5" s="87">
        <f>H5+'biogenics 12'!Z4</f>
        <v>926412.85255987907</v>
      </c>
      <c r="V5" s="86" t="s">
        <v>2</v>
      </c>
      <c r="W5" s="87">
        <f>B5-'[1]ptfire-wild'!B4-'[1]ptfire-rx'!B4</f>
        <v>495221.83742805844</v>
      </c>
      <c r="X5" s="87">
        <f>C5-'[1]ptfire-wild'!C4-'[1]ptfire-rx'!C4</f>
        <v>56770.212590944997</v>
      </c>
      <c r="Y5" s="87">
        <f>D5-'[1]ptfire-wild'!D4-'[1]ptfire-rx'!D4</f>
        <v>69441.29533445643</v>
      </c>
      <c r="Z5" s="87">
        <f>E5-'[1]ptfire-wild'!E4-'[1]ptfire-rx'!E4</f>
        <v>138568.72618278372</v>
      </c>
      <c r="AA5" s="87">
        <f>F5-'[1]ptfire-wild'!F4-'[1]ptfire-rx'!F4</f>
        <v>29245.176076360818</v>
      </c>
      <c r="AB5" s="87">
        <f>G5-'[1]ptfire-wild'!G4-'[1]ptfire-rx'!G4</f>
        <v>10694.892238989079</v>
      </c>
      <c r="AC5" s="87">
        <f>H5-'[1]ptfire-wild'!H4-'[1]ptfire-rx'!H4</f>
        <v>117390.85995587902</v>
      </c>
    </row>
    <row r="6" spans="1:29" x14ac:dyDescent="0.25">
      <c r="A6" s="86" t="s">
        <v>3</v>
      </c>
      <c r="B6" s="87">
        <f>rail!B5+'cmv_c1c2 12'!B5+nonpt!B5+nonroad!B5+'onroad all'!Q5+ptnonipm!B5+pt_oilgas!B5+np_oilgas!B5+rwc!B5+'ptfire-wild'!B5+ptagfire!B5+'cmv_c3 12'!B5+'ptfire-rx'!B5+airports!B5+ptegu_summer!B5+ptegu_winter!B5+ptegu_wintershld!B5</f>
        <v>1160358.3731233196</v>
      </c>
      <c r="C6" s="87">
        <f>rail!C5+'cmv_c1c2 12'!AO5+nonpt!C5+nonroad!C5+'onroad all'!AR5+ptnonipm!C5+pt_oilgas!C5+np_oilgas!C5+rwc!C5+livestock!B5+'ptfire-wild'!C5+ptagfire!C5+'cmv_c3 12'!AO5+fertilizer!B5+'ptfire-rx'!C5+airports!C5+ptegu_summer!C5+ptegu_winter!C5+ptegu_wintershld!C5</f>
        <v>106212.8726744446</v>
      </c>
      <c r="D6" s="87">
        <f>rail!D5+'cmv_c1c2 12'!D5+nonpt!D5+nonroad!D5+'onroad all'!AG5+'onroad all'!AT5+'onroad all'!AU5+ptnonipm!D5+pt_oilgas!D5+np_oilgas!D5+rwc!D5+'ptfire-wild'!D5+ptagfire!D5+'cmv_c3 12'!D5+'ptfire-rx'!D5+airports!D5+ptegu_summer!AO5+ptegu_winter!AO5+ptegu_wintershld!AO5</f>
        <v>96401.578999750185</v>
      </c>
      <c r="E6" s="87">
        <f>rail!E5+'cmv_c1c2 12'!E5+nonpt!E5+nonroad!E5+ptnonipm!E5+pt_oilgas!E5+np_oilgas!E5+rwc!E5+'onroad all'!BI5+afdust!BA5+'ptfire-wild'!E5+ptagfire!E5+'cmv_c3 12'!E5+'ptfire-rx'!E5+airports!E5+ptegu_summer!E5+ptegu_winter!E5+ptegu_wintershld!E5</f>
        <v>245631.77903821669</v>
      </c>
      <c r="F6" s="87">
        <f>rail!F5+'cmv_c1c2 12'!F5+nonpt!F5+nonroad!F5+ptnonipm!F5+pt_oilgas!F5+np_oilgas!F5+rwc!F5+'onroad all'!BL5+afdust!BB5+'ptfire-wild'!F5+ptagfire!F5+'cmv_c3 12'!F5+'ptfire-rx'!F5+airports!F5+ptegu_summer!F5+ptegu_winter!F5+ptegu_wintershld!F5</f>
        <v>116988.54322283277</v>
      </c>
      <c r="G6" s="87">
        <f>rail!G5+'cmv_c1c2 12'!G5+nonpt!G5+nonroad!G5+'onroad all'!CB5+ptnonipm!G5+pt_oilgas!G5+np_oilgas!G5+rwc!G5+'ptfire-wild'!G5+ptagfire!G5+'cmv_c3 12'!G5+'ptfire-rx'!G5+airports!G5+ptegu_summer!BO5+ptegu_winter!BO5+ptegu_wintershld!BO5</f>
        <v>37992.800641003698</v>
      </c>
      <c r="H6" s="87">
        <f>rail!H5+'cmv_c1c2 12'!H5+nonpt!H5+nonroad!H5+'onroad all'!CN5+ptnonipm!H5+pt_oilgas!H5+np_oilgas!H5+rwc!H5+'ptfire-wild'!H5+ptagfire!H5+'cmv_c3 12'!H5+livestock!C5+'ptfire-rx'!H5+solvents!H5+airports!H5+ptegu_summer!H5+ptegu_winter!H5+ptegu_wintershld!H5</f>
        <v>282545.15185647504</v>
      </c>
      <c r="I6" s="45" t="s">
        <v>237</v>
      </c>
      <c r="K6" s="87"/>
      <c r="M6" s="86" t="s">
        <v>3</v>
      </c>
      <c r="N6" s="87">
        <f>B6+'biogenics 12'!H5</f>
        <v>1278753.8419933186</v>
      </c>
      <c r="O6" s="87">
        <f t="shared" si="0"/>
        <v>106212.8726744446</v>
      </c>
      <c r="P6" s="87">
        <f>D6+'biogenics 12'!T5</f>
        <v>121312.16201075009</v>
      </c>
      <c r="Q6" s="87">
        <f t="shared" si="1"/>
        <v>245631.77903821669</v>
      </c>
      <c r="R6" s="87">
        <f t="shared" si="1"/>
        <v>116988.54322283277</v>
      </c>
      <c r="S6" s="87">
        <f t="shared" si="1"/>
        <v>37992.800641003698</v>
      </c>
      <c r="T6" s="87">
        <f>H6+'biogenics 12'!Z5</f>
        <v>1509776.9345164751</v>
      </c>
      <c r="V6" s="86" t="s">
        <v>3</v>
      </c>
      <c r="W6" s="87">
        <f>B6-'[1]ptfire-wild'!B5-'[1]ptfire-rx'!B5</f>
        <v>394419.83961331961</v>
      </c>
      <c r="X6" s="87">
        <f>C6-'[1]ptfire-wild'!C5-'[1]ptfire-rx'!C5</f>
        <v>93593.319491444607</v>
      </c>
      <c r="Y6" s="87">
        <f>D6-'[1]ptfire-wild'!D5-'[1]ptfire-rx'!D5</f>
        <v>83452.479109750173</v>
      </c>
      <c r="Z6" s="87">
        <f>E6-'[1]ptfire-wild'!E5-'[1]ptfire-rx'!E5</f>
        <v>165482.80493021669</v>
      </c>
      <c r="AA6" s="87">
        <f>F6-'[1]ptfire-wild'!F5-'[1]ptfire-rx'!F5</f>
        <v>49065.685989832775</v>
      </c>
      <c r="AB6" s="87">
        <f>G6-'[1]ptfire-wild'!G5-'[1]ptfire-rx'!G5</f>
        <v>31472.924152003699</v>
      </c>
      <c r="AC6" s="87">
        <f>H6-'[1]ptfire-wild'!H5-'[1]ptfire-rx'!H5</f>
        <v>101139.07614647504</v>
      </c>
    </row>
    <row r="7" spans="1:29" x14ac:dyDescent="0.25">
      <c r="A7" s="86" t="s">
        <v>4</v>
      </c>
      <c r="B7" s="87">
        <f>rail!B6+'cmv_c1c2 12'!B6+nonpt!B6+nonroad!B6+'onroad all'!Q6+ptnonipm!B6+pt_oilgas!B6+np_oilgas!B6+rwc!B6+'ptfire-wild'!B6+ptagfire!B6+'cmv_c3 12'!B6+'ptfire-rx'!B6+airports!B6+ptegu_summer!B6+ptegu_winter!B6+ptegu_wintershld!B6</f>
        <v>2579482.27510081</v>
      </c>
      <c r="C7" s="87">
        <f>rail!C6+'cmv_c1c2 12'!AO6+nonpt!C6+nonroad!C6+'onroad all'!AR6+ptnonipm!C6+pt_oilgas!C6+np_oilgas!C6+rwc!C6+livestock!B6+'ptfire-wild'!C6+ptagfire!C6+'cmv_c3 12'!AO6+fertilizer!B6+'ptfire-rx'!C6+airports!C6+ptegu_summer!C6+ptegu_winter!C6+ptegu_wintershld!C6</f>
        <v>423543.46390585101</v>
      </c>
      <c r="D7" s="87">
        <f>rail!D6+'cmv_c1c2 12'!D6+nonpt!D6+nonroad!D6+'onroad all'!AG6+'onroad all'!AT6+'onroad all'!AU6+ptnonipm!D6+pt_oilgas!D6+np_oilgas!D6+rwc!D6+'ptfire-wild'!D6+ptagfire!D6+'cmv_c3 12'!D6+'ptfire-rx'!D6+airports!D6+ptegu_summer!AO6+ptegu_winter!AO6+ptegu_wintershld!AO6</f>
        <v>307212.8570062035</v>
      </c>
      <c r="E7" s="87">
        <f>rail!E6+'cmv_c1c2 12'!E6+nonpt!E6+nonroad!E6+ptnonipm!E6+pt_oilgas!E6+np_oilgas!E6+rwc!E6+'onroad all'!BI6+afdust!BA6+'ptfire-wild'!E6+ptagfire!E6+'cmv_c3 12'!E6+'ptfire-rx'!E6+airports!E6+ptegu_summer!E6+ptegu_winter!E6+ptegu_wintershld!E6</f>
        <v>420025.42111195624</v>
      </c>
      <c r="F7" s="87">
        <f>rail!F6+'cmv_c1c2 12'!F6+nonpt!F6+nonroad!F6+ptnonipm!F6+pt_oilgas!F6+np_oilgas!F6+rwc!F6+'onroad all'!BL6+afdust!BB6+'ptfire-wild'!F6+ptagfire!F6+'cmv_c3 12'!F6+'ptfire-rx'!F6+airports!F6+ptegu_summer!F6+ptegu_winter!F6+ptegu_wintershld!F6</f>
        <v>204022.65600922512</v>
      </c>
      <c r="G7" s="87">
        <f>rail!G6+'cmv_c1c2 12'!G6+nonpt!G6+nonroad!G6+'onroad all'!CB6+ptnonipm!G6+pt_oilgas!G6+np_oilgas!G6+rwc!G6+'ptfire-wild'!G6+ptagfire!G6+'cmv_c3 12'!G6+'ptfire-rx'!G6+airports!G6+ptegu_summer!BO6+ptegu_winter!BO6+ptegu_wintershld!BO6</f>
        <v>29916.936011079066</v>
      </c>
      <c r="H7" s="87">
        <f>rail!H6+'cmv_c1c2 12'!H6+nonpt!H6+nonroad!H6+'onroad all'!CN6+ptnonipm!H6+pt_oilgas!H6+np_oilgas!H6+rwc!H6+'ptfire-wild'!H6+ptagfire!H6+'cmv_c3 12'!H6+livestock!C6+'ptfire-rx'!H6+solvents!H6+airports!H6+ptegu_summer!H6+ptegu_winter!H6+ptegu_wintershld!H6</f>
        <v>890398.07045920007</v>
      </c>
      <c r="K7" s="87"/>
      <c r="M7" s="86" t="s">
        <v>4</v>
      </c>
      <c r="N7" s="87">
        <f>B7+'biogenics 12'!H6</f>
        <v>2833235.8312108098</v>
      </c>
      <c r="O7" s="87">
        <f t="shared" si="0"/>
        <v>423543.46390585101</v>
      </c>
      <c r="P7" s="87">
        <f>D7+'biogenics 12'!T6</f>
        <v>347675.10086420353</v>
      </c>
      <c r="Q7" s="87">
        <f t="shared" si="1"/>
        <v>420025.42111195624</v>
      </c>
      <c r="R7" s="87">
        <f t="shared" si="1"/>
        <v>204022.65600922512</v>
      </c>
      <c r="S7" s="87">
        <f t="shared" si="1"/>
        <v>29916.936011079066</v>
      </c>
      <c r="T7" s="87">
        <f>H7+'biogenics 12'!Z6</f>
        <v>2491958.3720592</v>
      </c>
      <c r="V7" s="86" t="s">
        <v>4</v>
      </c>
      <c r="W7" s="87">
        <f>B7-'[1]ptfire-wild'!B6-'[1]ptfire-rx'!B6</f>
        <v>1390680.16197081</v>
      </c>
      <c r="X7" s="87">
        <f>C7-'[1]ptfire-wild'!C6-'[1]ptfire-rx'!C6</f>
        <v>404018.213805651</v>
      </c>
      <c r="Y7" s="87">
        <f>D7-'[1]ptfire-wild'!D6-'[1]ptfire-rx'!D6</f>
        <v>290274.02236940351</v>
      </c>
      <c r="Z7" s="87">
        <f>E7-'[1]ptfire-wild'!E6-'[1]ptfire-rx'!E6</f>
        <v>298448.74722595623</v>
      </c>
      <c r="AA7" s="87">
        <f>F7-'[1]ptfire-wild'!F6-'[1]ptfire-rx'!F6</f>
        <v>100991.57609622512</v>
      </c>
      <c r="AB7" s="87">
        <f>G7-'[1]ptfire-wild'!G6-'[1]ptfire-rx'!G6</f>
        <v>20763.604031879066</v>
      </c>
      <c r="AC7" s="87">
        <f>H7-'[1]ptfire-wild'!H6-'[1]ptfire-rx'!H6</f>
        <v>609722.45908120007</v>
      </c>
    </row>
    <row r="8" spans="1:29" x14ac:dyDescent="0.25">
      <c r="A8" s="86" t="s">
        <v>5</v>
      </c>
      <c r="B8" s="87">
        <f>rail!B7+'cmv_c1c2 12'!B7+nonpt!B7+nonroad!B7+'onroad all'!Q7+ptnonipm!B7+pt_oilgas!B7+np_oilgas!B7+rwc!B7+'ptfire-wild'!B7+ptagfire!B7+'cmv_c3 12'!B7+'ptfire-rx'!B7+airports!B7+ptegu_summer!B7+ptegu_winter!B7+ptegu_wintershld!B7</f>
        <v>957121.3743585</v>
      </c>
      <c r="C8" s="87">
        <f>rail!C7+'cmv_c1c2 12'!AO7+nonpt!C7+nonroad!C7+'onroad all'!AR7+ptnonipm!C7+pt_oilgas!C7+np_oilgas!C7+rwc!C7+livestock!B7+'ptfire-wild'!C7+ptagfire!C7+'cmv_c3 12'!AO7+fertilizer!B7+'ptfire-rx'!C7+airports!C7+ptegu_summer!C7+ptegu_winter!C7+ptegu_wintershld!C7</f>
        <v>79979.750708799911</v>
      </c>
      <c r="D8" s="87">
        <f>rail!D7+'cmv_c1c2 12'!D7+nonpt!D7+nonroad!D7+'onroad all'!AG7+'onroad all'!AT7+'onroad all'!AU7+ptnonipm!D7+pt_oilgas!D7+np_oilgas!D7+rwc!D7+'ptfire-wild'!D7+ptagfire!D7+'cmv_c3 12'!D7+'ptfire-rx'!D7+airports!D7+ptegu_summer!AO7+ptegu_winter!AO7+ptegu_wintershld!AO7</f>
        <v>117690.42269512473</v>
      </c>
      <c r="E8" s="87">
        <f>rail!E7+'cmv_c1c2 12'!E7+nonpt!E7+nonroad!E7+ptnonipm!E7+pt_oilgas!E7+np_oilgas!E7+rwc!E7+'onroad all'!BI7+afdust!BA7+'ptfire-wild'!E7+ptagfire!E7+'cmv_c3 12'!E7+'ptfire-rx'!E7+airports!E7+ptegu_summer!E7+ptegu_winter!E7+ptegu_wintershld!E7</f>
        <v>207327.36368997413</v>
      </c>
      <c r="F8" s="87">
        <f>rail!F7+'cmv_c1c2 12'!F7+nonpt!F7+nonroad!F7+ptnonipm!F7+pt_oilgas!F7+np_oilgas!F7+rwc!F7+'onroad all'!BL7+afdust!BB7+'ptfire-wild'!F7+ptagfire!F7+'cmv_c3 12'!F7+'ptfire-rx'!F7+airports!F7+ptegu_summer!F7+ptegu_winter!F7+ptegu_wintershld!F7</f>
        <v>73021.52327012211</v>
      </c>
      <c r="G8" s="87">
        <f>rail!G7+'cmv_c1c2 12'!G7+nonpt!G7+nonroad!G7+'onroad all'!CB7+ptnonipm!G7+pt_oilgas!G7+np_oilgas!G7+rwc!G7+'ptfire-wild'!G7+ptagfire!G7+'cmv_c3 12'!G7+'ptfire-rx'!G7+airports!G7+ptegu_summer!BO7+ptegu_winter!BO7+ptegu_wintershld!BO7</f>
        <v>16111.912691640067</v>
      </c>
      <c r="H8" s="87">
        <f>rail!H7+'cmv_c1c2 12'!H7+nonpt!H7+nonroad!H7+'onroad all'!CN7+ptnonipm!H7+pt_oilgas!H7+np_oilgas!H7+rwc!H7+'ptfire-wild'!H7+ptagfire!H7+'cmv_c3 12'!H7+livestock!C7+'ptfire-rx'!H7+solvents!H7+airports!H7+ptegu_summer!H7+ptegu_winter!H7+ptegu_wintershld!H7</f>
        <v>283669.99620145001</v>
      </c>
      <c r="K8" s="87"/>
      <c r="M8" s="86" t="s">
        <v>5</v>
      </c>
      <c r="N8" s="87">
        <f>B8+'biogenics 12'!H7</f>
        <v>1034305.5454284999</v>
      </c>
      <c r="O8" s="87">
        <f t="shared" si="0"/>
        <v>79979.750708799911</v>
      </c>
      <c r="P8" s="87">
        <f>D8+'biogenics 12'!T7</f>
        <v>136740.86776702481</v>
      </c>
      <c r="Q8" s="87">
        <f t="shared" si="1"/>
        <v>207327.36368997413</v>
      </c>
      <c r="R8" s="87">
        <f t="shared" si="1"/>
        <v>73021.52327012211</v>
      </c>
      <c r="S8" s="87">
        <f t="shared" si="1"/>
        <v>16111.912691640067</v>
      </c>
      <c r="T8" s="87">
        <f>H8+'biogenics 12'!Z7</f>
        <v>646044.91368144902</v>
      </c>
      <c r="V8" s="86" t="s">
        <v>5</v>
      </c>
      <c r="W8" s="87">
        <f>B8-'[1]ptfire-wild'!B7-'[1]ptfire-rx'!B7</f>
        <v>580955.97570250009</v>
      </c>
      <c r="X8" s="87">
        <f>C8-'[1]ptfire-wild'!C7-'[1]ptfire-rx'!C7</f>
        <v>73816.248527799908</v>
      </c>
      <c r="Y8" s="87">
        <f>D8-'[1]ptfire-wild'!D7-'[1]ptfire-rx'!D7</f>
        <v>113090.10629712473</v>
      </c>
      <c r="Z8" s="87">
        <f>E8-'[1]ptfire-wild'!E7-'[1]ptfire-rx'!E7</f>
        <v>169535.90172097413</v>
      </c>
      <c r="AA8" s="87">
        <f>F8-'[1]ptfire-wild'!F7-'[1]ptfire-rx'!F7</f>
        <v>40994.857694122111</v>
      </c>
      <c r="AB8" s="87">
        <f>G8-'[1]ptfire-wild'!G7-'[1]ptfire-rx'!G7</f>
        <v>13447.835964640066</v>
      </c>
      <c r="AC8" s="87">
        <f>H8-'[1]ptfire-wild'!H7-'[1]ptfire-rx'!H7</f>
        <v>195069.60291545</v>
      </c>
    </row>
    <row r="9" spans="1:29" x14ac:dyDescent="0.25">
      <c r="A9" s="86" t="s">
        <v>6</v>
      </c>
      <c r="B9" s="87">
        <f>rail!B8+'cmv_c1c2 12'!B8+nonpt!B8+nonroad!B8+'onroad all'!Q8+ptnonipm!B8+pt_oilgas!B8+np_oilgas!B8+rwc!B8+'ptfire-wild'!B8+ptagfire!B8+'cmv_c3 12'!B8+'ptfire-rx'!B8+airports!B8+ptegu_summer!B8+ptegu_winter!B8+ptegu_wintershld!B8</f>
        <v>223728.37071277702</v>
      </c>
      <c r="C9" s="87">
        <f>rail!C8+'cmv_c1c2 12'!AO8+nonpt!C8+nonroad!C8+'onroad all'!AR8+ptnonipm!C8+pt_oilgas!C8+np_oilgas!C8+rwc!C8+livestock!B8+'ptfire-wild'!C8+ptagfire!C8+'cmv_c3 12'!AO8+fertilizer!B8+'ptfire-rx'!C8+airports!C8+ptegu_summer!C8+ptegu_winter!C8+ptegu_wintershld!C8</f>
        <v>5504.0823576291632</v>
      </c>
      <c r="D9" s="87">
        <f>rail!D8+'cmv_c1c2 12'!D8+nonpt!D8+nonroad!D8+'onroad all'!AG8+'onroad all'!AT8+'onroad all'!AU8+ptnonipm!D8+pt_oilgas!D8+np_oilgas!D8+rwc!D8+'ptfire-wild'!D8+ptagfire!D8+'cmv_c3 12'!D8+'ptfire-rx'!D8+airports!D8+ptegu_summer!AO8+ptegu_winter!AO8+ptegu_wintershld!AO8</f>
        <v>27510.29795664594</v>
      </c>
      <c r="E9" s="87">
        <f>rail!E8+'cmv_c1c2 12'!E8+nonpt!E8+nonroad!E8+ptnonipm!E8+pt_oilgas!E8+np_oilgas!E8+rwc!E8+'onroad all'!BI8+afdust!BA8+'ptfire-wild'!E8+ptagfire!E8+'cmv_c3 12'!E8+'ptfire-rx'!E8+airports!E8+ptegu_summer!E8+ptegu_winter!E8+ptegu_wintershld!E8</f>
        <v>16000.77216818134</v>
      </c>
      <c r="F9" s="87">
        <f>rail!F8+'cmv_c1c2 12'!F8+nonpt!F8+nonroad!F8+ptnonipm!F8+pt_oilgas!F8+np_oilgas!F8+rwc!F8+'onroad all'!BL8+afdust!BB8+'ptfire-wild'!F8+ptagfire!F8+'cmv_c3 12'!F8+'ptfire-rx'!F8+airports!F8+ptegu_summer!F8+ptegu_winter!F8+ptegu_wintershld!F8</f>
        <v>9127.3966631951407</v>
      </c>
      <c r="G9" s="87">
        <f>rail!G8+'cmv_c1c2 12'!G8+nonpt!G8+nonroad!G8+'onroad all'!CB8+ptnonipm!G8+pt_oilgas!G8+np_oilgas!G8+rwc!G8+'ptfire-wild'!G8+ptagfire!G8+'cmv_c3 12'!G8+'ptfire-rx'!G8+airports!G8+ptegu_summer!BO8+ptegu_winter!BO8+ptegu_wintershld!BO8</f>
        <v>1532.7563055231647</v>
      </c>
      <c r="H9" s="87">
        <f>rail!H8+'cmv_c1c2 12'!H8+nonpt!H8+nonroad!H8+'onroad all'!CN8+ptnonipm!H8+pt_oilgas!H8+np_oilgas!H8+rwc!H8+'ptfire-wild'!H8+ptagfire!H8+'cmv_c3 12'!H8+livestock!C8+'ptfire-rx'!H8+solvents!H8+airports!H8+ptegu_summer!H8+ptegu_winter!H8+ptegu_wintershld!H8</f>
        <v>44687.536740036005</v>
      </c>
      <c r="I9" s="45" t="s">
        <v>237</v>
      </c>
      <c r="K9" s="87"/>
      <c r="M9" s="86" t="s">
        <v>6</v>
      </c>
      <c r="N9" s="87">
        <f>B9+'biogenics 12'!H8</f>
        <v>230642.64460277703</v>
      </c>
      <c r="O9" s="87">
        <f t="shared" si="0"/>
        <v>5504.0823576291632</v>
      </c>
      <c r="P9" s="87">
        <f>D9+'biogenics 12'!T8</f>
        <v>28114.445473622938</v>
      </c>
      <c r="Q9" s="87">
        <f t="shared" si="1"/>
        <v>16000.77216818134</v>
      </c>
      <c r="R9" s="87">
        <f t="shared" si="1"/>
        <v>9127.3966631951407</v>
      </c>
      <c r="S9" s="87">
        <f t="shared" si="1"/>
        <v>1532.7563055231647</v>
      </c>
      <c r="T9" s="87">
        <f>H9+'biogenics 12'!Z8</f>
        <v>120397.68133003599</v>
      </c>
      <c r="V9" s="86" t="s">
        <v>6</v>
      </c>
      <c r="W9" s="87">
        <f>B9-'[1]ptfire-wild'!B8-'[1]ptfire-rx'!B8</f>
        <v>221060.64547677702</v>
      </c>
      <c r="X9" s="87">
        <f>C9-'[1]ptfire-wild'!C8-'[1]ptfire-rx'!C8</f>
        <v>5460.1174866291631</v>
      </c>
      <c r="Y9" s="87">
        <f>D9-'[1]ptfire-wild'!D8-'[1]ptfire-rx'!D8</f>
        <v>27464.548834645939</v>
      </c>
      <c r="Z9" s="87">
        <f>E9-'[1]ptfire-wild'!E8-'[1]ptfire-rx'!E8</f>
        <v>15721.03570918134</v>
      </c>
      <c r="AA9" s="87">
        <f>F9-'[1]ptfire-wild'!F8-'[1]ptfire-rx'!F8</f>
        <v>8890.3322771951407</v>
      </c>
      <c r="AB9" s="87">
        <f>G9-'[1]ptfire-wild'!G8-'[1]ptfire-rx'!G8</f>
        <v>1509.8526995231646</v>
      </c>
      <c r="AC9" s="87">
        <f>H9-'[1]ptfire-wild'!H8-'[1]ptfire-rx'!H8</f>
        <v>44055.528031036003</v>
      </c>
    </row>
    <row r="10" spans="1:29" x14ac:dyDescent="0.25">
      <c r="A10" s="86" t="s">
        <v>7</v>
      </c>
      <c r="B10" s="87">
        <f>rail!B9+'cmv_c1c2 12'!B9+nonpt!B9+nonroad!B9+'onroad all'!Q9+ptnonipm!B9+pt_oilgas!B9+np_oilgas!B9+rwc!B9+'ptfire-wild'!B9+ptagfire!B9+'cmv_c3 12'!B9+'ptfire-rx'!B9+airports!B9+ptegu_summer!B9+ptegu_winter!B9+ptegu_wintershld!B9</f>
        <v>97629.368868275007</v>
      </c>
      <c r="C10" s="87">
        <f>rail!C9+'cmv_c1c2 12'!AO9+nonpt!C9+nonroad!C9+'onroad all'!AR9+ptnonipm!C9+pt_oilgas!C9+np_oilgas!C9+rwc!C9+livestock!B9+'ptfire-wild'!C9+ptagfire!C9+'cmv_c3 12'!AO9+fertilizer!B9+'ptfire-rx'!C9+airports!C9+ptegu_summer!C9+ptegu_winter!C9+ptegu_wintershld!C9</f>
        <v>8230.0457308915211</v>
      </c>
      <c r="D10" s="87">
        <f>rail!D9+'cmv_c1c2 12'!D9+nonpt!D9+nonroad!D9+'onroad all'!AG9+'onroad all'!AT9+'onroad all'!AU9+ptnonipm!D9+pt_oilgas!D9+np_oilgas!D9+rwc!D9+'ptfire-wild'!D9+ptagfire!D9+'cmv_c3 12'!D9+'ptfire-rx'!D9+airports!D9+ptegu_summer!AO9+ptegu_winter!AO9+ptegu_wintershld!AO9</f>
        <v>14130.880946121066</v>
      </c>
      <c r="E10" s="87">
        <f>rail!E9+'cmv_c1c2 12'!E9+nonpt!E9+nonroad!E9+ptnonipm!E9+pt_oilgas!E9+np_oilgas!E9+rwc!E9+'onroad all'!BI9+afdust!BA9+'ptfire-wild'!E9+ptagfire!E9+'cmv_c3 12'!E9+'ptfire-rx'!E9+airports!E9+ptegu_summer!E9+ptegu_winter!E9+ptegu_wintershld!E9</f>
        <v>9792.3966630282666</v>
      </c>
      <c r="F10" s="87">
        <f>rail!F9+'cmv_c1c2 12'!F9+nonpt!F9+nonroad!F9+ptnonipm!F9+pt_oilgas!F9+np_oilgas!F9+rwc!F9+'onroad all'!BL9+afdust!BB9+'ptfire-wild'!F9+ptagfire!F9+'cmv_c3 12'!F9+'ptfire-rx'!F9+airports!F9+ptegu_summer!F9+ptegu_winter!F9+ptegu_wintershld!F9</f>
        <v>3467.6687164224486</v>
      </c>
      <c r="G10" s="87">
        <f>rail!G9+'cmv_c1c2 12'!G9+nonpt!G9+nonroad!G9+'onroad all'!CB9+ptnonipm!G9+pt_oilgas!G9+np_oilgas!G9+rwc!G9+'ptfire-wild'!G9+ptagfire!G9+'cmv_c3 12'!G9+'ptfire-rx'!G9+airports!G9+ptegu_summer!BO9+ptegu_winter!BO9+ptegu_wintershld!BO9</f>
        <v>1136.6990632947709</v>
      </c>
      <c r="H10" s="87">
        <f>rail!H9+'cmv_c1c2 12'!H9+nonpt!H9+nonroad!H9+'onroad all'!CN9+ptnonipm!H9+pt_oilgas!H9+np_oilgas!H9+rwc!H9+'ptfire-wild'!H9+ptagfire!H9+'cmv_c3 12'!H9+livestock!C9+'ptfire-rx'!H9+solvents!H9+airports!H9+ptegu_summer!H9+ptegu_winter!H9+ptegu_wintershld!H9</f>
        <v>17275.601481669502</v>
      </c>
      <c r="I10" s="45" t="s">
        <v>237</v>
      </c>
      <c r="K10" s="87"/>
      <c r="M10" s="86" t="s">
        <v>7</v>
      </c>
      <c r="N10" s="87">
        <f>B10+'biogenics 12'!H9</f>
        <v>99845.270838275013</v>
      </c>
      <c r="O10" s="87">
        <f t="shared" si="0"/>
        <v>8230.0457308915211</v>
      </c>
      <c r="P10" s="87">
        <f>D10+'biogenics 12'!T9</f>
        <v>15223.886816121067</v>
      </c>
      <c r="Q10" s="87">
        <f t="shared" si="1"/>
        <v>9792.3966630282666</v>
      </c>
      <c r="R10" s="87">
        <f t="shared" si="1"/>
        <v>3467.6687164224486</v>
      </c>
      <c r="S10" s="87">
        <f t="shared" si="1"/>
        <v>1136.6990632947709</v>
      </c>
      <c r="T10" s="87">
        <f>H10+'biogenics 12'!Z9</f>
        <v>31247.4689316695</v>
      </c>
      <c r="V10" s="86" t="s">
        <v>7</v>
      </c>
      <c r="W10" s="87">
        <f>B10-'[1]ptfire-wild'!B9-'[1]ptfire-rx'!B9</f>
        <v>96337.338104375012</v>
      </c>
      <c r="X10" s="87">
        <f>C10-'[1]ptfire-wild'!C9-'[1]ptfire-rx'!C9</f>
        <v>8208.8357615315217</v>
      </c>
      <c r="Y10" s="87">
        <f>D10-'[1]ptfire-wild'!D9-'[1]ptfire-rx'!D9</f>
        <v>14113.023978071067</v>
      </c>
      <c r="Z10" s="87">
        <f>E10-'[1]ptfire-wild'!E9-'[1]ptfire-rx'!E9</f>
        <v>9660.7565962582667</v>
      </c>
      <c r="AA10" s="87">
        <f>F10-'[1]ptfire-wild'!F9-'[1]ptfire-rx'!F9</f>
        <v>3356.1093362724487</v>
      </c>
      <c r="AB10" s="87">
        <f>G10-'[1]ptfire-wild'!G9-'[1]ptfire-rx'!G9</f>
        <v>1126.9199327247709</v>
      </c>
      <c r="AC10" s="87">
        <f>H10-'[1]ptfire-wild'!H9-'[1]ptfire-rx'!H9</f>
        <v>16970.708005269506</v>
      </c>
    </row>
    <row r="11" spans="1:29" x14ac:dyDescent="0.25">
      <c r="A11" s="86" t="s">
        <v>8</v>
      </c>
      <c r="B11" s="87">
        <f>rail!B10+'cmv_c1c2 12'!B10+nonpt!B10+nonroad!B10+'onroad all'!Q10+ptnonipm!B10+pt_oilgas!B10+np_oilgas!B10+rwc!B10+'ptfire-wild'!B10+ptagfire!B10+'cmv_c3 12'!B10+'ptfire-rx'!B10+airports!B10+ptegu_summer!B10+ptegu_winter!B10+ptegu_wintershld!B10</f>
        <v>20774.170223738904</v>
      </c>
      <c r="C11" s="87">
        <f>rail!C10+'cmv_c1c2 12'!AO10+nonpt!C10+nonroad!C10+'onroad all'!AR10+ptnonipm!C10+pt_oilgas!C10+np_oilgas!C10+rwc!C10+livestock!B10+'ptfire-wild'!C10+ptagfire!C10+'cmv_c3 12'!AO10+fertilizer!B10+'ptfire-rx'!C10+airports!C10+ptegu_summer!C10+ptegu_winter!C10+ptegu_wintershld!C10</f>
        <v>338.98908824663249</v>
      </c>
      <c r="D11" s="87">
        <f>rail!D10+'cmv_c1c2 12'!D10+nonpt!D10+nonroad!D10+'onroad all'!AG10+'onroad all'!AT10+'onroad all'!AU10+ptnonipm!D10+pt_oilgas!D10+np_oilgas!D10+rwc!D10+'ptfire-wild'!D10+ptagfire!D10+'cmv_c3 12'!D10+'ptfire-rx'!D10+airports!D10+ptegu_summer!AO10+ptegu_winter!AO10+ptegu_wintershld!AO10</f>
        <v>3708.0442698080687</v>
      </c>
      <c r="E11" s="87">
        <f>rail!E10+'cmv_c1c2 12'!E10+nonpt!E10+nonroad!E10+ptnonipm!E10+pt_oilgas!E10+np_oilgas!E10+rwc!E10+'onroad all'!BI10+afdust!BA10+'ptfire-wild'!E10+ptagfire!E10+'cmv_c3 12'!E10+'ptfire-rx'!E10+airports!E10+ptegu_summer!E10+ptegu_winter!E10+ptegu_wintershld!E10</f>
        <v>2382.2677713916564</v>
      </c>
      <c r="F11" s="87">
        <f>rail!F10+'cmv_c1c2 12'!F10+nonpt!F10+nonroad!F10+ptnonipm!F10+pt_oilgas!F10+np_oilgas!F10+rwc!F10+'onroad all'!BL10+afdust!BB10+'ptfire-wild'!F10+ptagfire!F10+'cmv_c3 12'!F10+'ptfire-rx'!F10+airports!F10+ptegu_summer!F10+ptegu_winter!F10+ptegu_wintershld!F10</f>
        <v>874.16913562608647</v>
      </c>
      <c r="G11" s="87">
        <f>rail!G10+'cmv_c1c2 12'!G10+nonpt!G10+nonroad!G10+'onroad all'!CB10+ptnonipm!G10+pt_oilgas!G10+np_oilgas!G10+rwc!G10+'ptfire-wild'!G10+ptagfire!G10+'cmv_c3 12'!G10+'ptfire-rx'!G10+airports!G10+ptegu_summer!BO10+ptegu_winter!BO10+ptegu_wintershld!BO10</f>
        <v>71.69245320648001</v>
      </c>
      <c r="H11" s="87">
        <f>rail!H10+'cmv_c1c2 12'!H10+nonpt!H10+nonroad!H10+'onroad all'!CN10+ptnonipm!H10+pt_oilgas!H10+np_oilgas!H10+rwc!H10+'ptfire-wild'!H10+ptagfire!H10+'cmv_c3 12'!H10+livestock!C10+'ptfire-rx'!H10+solvents!H10+airports!H10+ptegu_summer!H10+ptegu_winter!H10+ptegu_wintershld!H10</f>
        <v>7121.4472330152994</v>
      </c>
      <c r="I11" s="45" t="s">
        <v>237</v>
      </c>
      <c r="K11" s="87"/>
      <c r="M11" s="86" t="s">
        <v>8</v>
      </c>
      <c r="N11" s="87">
        <f>B11+'biogenics 12'!H10</f>
        <v>20924.612788738905</v>
      </c>
      <c r="O11" s="87">
        <f t="shared" si="0"/>
        <v>338.98908824663249</v>
      </c>
      <c r="P11" s="87">
        <f>D11+'biogenics 12'!T10</f>
        <v>3731.9476678080687</v>
      </c>
      <c r="Q11" s="87">
        <f t="shared" si="1"/>
        <v>2382.2677713916564</v>
      </c>
      <c r="R11" s="87">
        <f t="shared" si="1"/>
        <v>874.16913562608647</v>
      </c>
      <c r="S11" s="87">
        <f t="shared" si="1"/>
        <v>71.69245320648001</v>
      </c>
      <c r="T11" s="87">
        <f>H11+'biogenics 12'!Z10</f>
        <v>8388.6344530152892</v>
      </c>
      <c r="V11" s="86" t="s">
        <v>8</v>
      </c>
      <c r="W11" s="87">
        <f>B11-'[1]ptfire-wild'!B10-'[1]ptfire-rx'!B10</f>
        <v>20774.170223738904</v>
      </c>
      <c r="X11" s="87">
        <f>C11-'[1]ptfire-wild'!C10-'[1]ptfire-rx'!C10</f>
        <v>338.98908824663249</v>
      </c>
      <c r="Y11" s="87">
        <f>D11-'[1]ptfire-wild'!D10-'[1]ptfire-rx'!D10</f>
        <v>3708.0442698080687</v>
      </c>
      <c r="Z11" s="87">
        <f>E11-'[1]ptfire-wild'!E10-'[1]ptfire-rx'!E10</f>
        <v>2382.2677713916564</v>
      </c>
      <c r="AA11" s="87">
        <f>F11-'[1]ptfire-wild'!F10-'[1]ptfire-rx'!F10</f>
        <v>874.16913562608647</v>
      </c>
      <c r="AB11" s="87">
        <f>G11-'[1]ptfire-wild'!G10-'[1]ptfire-rx'!G10</f>
        <v>71.69245320648001</v>
      </c>
      <c r="AC11" s="87">
        <f>H11-'[1]ptfire-wild'!H10-'[1]ptfire-rx'!H10</f>
        <v>7121.4472330152994</v>
      </c>
    </row>
    <row r="12" spans="1:29" x14ac:dyDescent="0.25">
      <c r="A12" s="86" t="s">
        <v>9</v>
      </c>
      <c r="B12" s="87">
        <f>rail!B11+'cmv_c1c2 12'!B11+nonpt!B11+nonroad!B11+'onroad all'!Q11+ptnonipm!B11+pt_oilgas!B11+np_oilgas!B11+rwc!B11+'ptfire-wild'!B11+ptagfire!B11+'cmv_c3 12'!B11+'ptfire-rx'!B11+airports!B11+ptegu_summer!B11+ptegu_winter!B11+ptegu_wintershld!B11</f>
        <v>2507723.2084714714</v>
      </c>
      <c r="C12" s="87">
        <f>rail!C11+'cmv_c1c2 12'!AO11+nonpt!C11+nonroad!C11+'onroad all'!AR11+ptnonipm!C11+pt_oilgas!C11+np_oilgas!C11+rwc!C11+livestock!B11+'ptfire-wild'!C11+ptagfire!C11+'cmv_c3 12'!AO11+fertilizer!B11+'ptfire-rx'!C11+airports!C11+ptegu_summer!C11+ptegu_winter!C11+ptegu_wintershld!C11</f>
        <v>97934.607736416074</v>
      </c>
      <c r="D12" s="87">
        <f>rail!D11+'cmv_c1c2 12'!D11+nonpt!D11+nonroad!D11+'onroad all'!AG11+'onroad all'!AT11+'onroad all'!AU11+ptnonipm!D11+pt_oilgas!D11+np_oilgas!D11+rwc!D11+'ptfire-wild'!D11+ptagfire!D11+'cmv_c3 12'!D11+'ptfire-rx'!D11+airports!D11+ptegu_summer!AO11+ptegu_winter!AO11+ptegu_wintershld!AO11</f>
        <v>195635.08739072044</v>
      </c>
      <c r="E12" s="87">
        <f>rail!E11+'cmv_c1c2 12'!E11+nonpt!E11+nonroad!E11+ptnonipm!E11+pt_oilgas!E11+np_oilgas!E11+rwc!E11+'onroad all'!BI11+afdust!BA11+'ptfire-wild'!E11+ptagfire!E11+'cmv_c3 12'!E11+'ptfire-rx'!E11+airports!E11+ptegu_summer!E11+ptegu_winter!E11+ptegu_wintershld!E11</f>
        <v>309850.27825447777</v>
      </c>
      <c r="F12" s="87">
        <f>rail!F11+'cmv_c1c2 12'!F11+nonpt!F11+nonroad!F11+ptnonipm!F11+pt_oilgas!F11+np_oilgas!F11+rwc!F11+'onroad all'!BL11+afdust!BB11+'ptfire-wild'!F11+ptagfire!F11+'cmv_c3 12'!F11+'ptfire-rx'!F11+airports!F11+ptegu_summer!F11+ptegu_winter!F11+ptegu_wintershld!F11</f>
        <v>119495.47846069146</v>
      </c>
      <c r="G12" s="87">
        <f>rail!G11+'cmv_c1c2 12'!G11+nonpt!G11+nonroad!G11+'onroad all'!CB11+ptnonipm!G11+pt_oilgas!G11+np_oilgas!G11+rwc!G11+'ptfire-wild'!G11+ptagfire!G11+'cmv_c3 12'!G11+'ptfire-rx'!G11+airports!G11+ptegu_summer!BO11+ptegu_winter!BO11+ptegu_wintershld!BO11</f>
        <v>56461.713178439772</v>
      </c>
      <c r="H12" s="87">
        <f>rail!H11+'cmv_c1c2 12'!H11+nonpt!H11+nonroad!H11+'onroad all'!CN11+ptnonipm!H11+pt_oilgas!H11+np_oilgas!H11+rwc!H11+'ptfire-wild'!H11+ptagfire!H11+'cmv_c3 12'!H11+livestock!C11+'ptfire-rx'!H11+solvents!H11+airports!H11+ptegu_summer!H11+ptegu_winter!H11+ptegu_wintershld!H11</f>
        <v>474064.92700307997</v>
      </c>
      <c r="I12" s="45" t="s">
        <v>237</v>
      </c>
      <c r="K12" s="87"/>
      <c r="M12" s="86" t="s">
        <v>9</v>
      </c>
      <c r="N12" s="87">
        <f>B12+'biogenics 12'!H11</f>
        <v>2657513.7370714713</v>
      </c>
      <c r="O12" s="87">
        <f t="shared" si="0"/>
        <v>97934.607736416074</v>
      </c>
      <c r="P12" s="87">
        <f>D12+'biogenics 12'!T11</f>
        <v>227480.07730072044</v>
      </c>
      <c r="Q12" s="87">
        <f t="shared" si="1"/>
        <v>309850.27825447777</v>
      </c>
      <c r="R12" s="87">
        <f t="shared" si="1"/>
        <v>119495.47846069146</v>
      </c>
      <c r="S12" s="87">
        <f t="shared" si="1"/>
        <v>56461.713178439772</v>
      </c>
      <c r="T12" s="87">
        <f>H12+'biogenics 12'!Z11</f>
        <v>1741423.9339030799</v>
      </c>
      <c r="V12" s="86" t="s">
        <v>9</v>
      </c>
      <c r="W12" s="87">
        <f>B12-'[1]ptfire-wild'!B11-'[1]ptfire-rx'!B11</f>
        <v>2097995.4969714717</v>
      </c>
      <c r="X12" s="87">
        <f>C12-'[1]ptfire-wild'!C11-'[1]ptfire-rx'!C11</f>
        <v>91168.515496516062</v>
      </c>
      <c r="Y12" s="87">
        <f>D12-'[1]ptfire-wild'!D11-'[1]ptfire-rx'!D11</f>
        <v>187912.60183262042</v>
      </c>
      <c r="Z12" s="87">
        <f>E12-'[1]ptfire-wild'!E11-'[1]ptfire-rx'!E11</f>
        <v>266265.26889747777</v>
      </c>
      <c r="AA12" s="87">
        <f>F12-'[1]ptfire-wild'!F11-'[1]ptfire-rx'!F11</f>
        <v>82559.037022691453</v>
      </c>
      <c r="AB12" s="87">
        <f>G12-'[1]ptfire-wild'!G11-'[1]ptfire-rx'!G11</f>
        <v>52730.73562003977</v>
      </c>
      <c r="AC12" s="87">
        <f>H12-'[1]ptfire-wild'!H11-'[1]ptfire-rx'!H11</f>
        <v>376802.23931707995</v>
      </c>
    </row>
    <row r="13" spans="1:29" x14ac:dyDescent="0.25">
      <c r="A13" s="86" t="s">
        <v>10</v>
      </c>
      <c r="B13" s="87">
        <f>rail!B12+'cmv_c1c2 12'!B12+nonpt!B12+nonroad!B12+'onroad all'!Q12+ptnonipm!B12+pt_oilgas!B12+np_oilgas!B12+rwc!B12+'ptfire-wild'!B12+ptagfire!B12+'cmv_c3 12'!B12+'ptfire-rx'!B12+airports!B12+ptegu_summer!B12+ptegu_winter!B12+ptegu_wintershld!B12</f>
        <v>1544154.11520805</v>
      </c>
      <c r="C13" s="87">
        <f>rail!C12+'cmv_c1c2 12'!AO12+nonpt!C12+nonroad!C12+'onroad all'!AR12+ptnonipm!C12+pt_oilgas!C12+np_oilgas!C12+rwc!C12+livestock!B12+'ptfire-wild'!C12+ptagfire!C12+'cmv_c3 12'!AO12+fertilizer!B12+'ptfire-rx'!C12+airports!C12+ptegu_summer!C12+ptegu_winter!C12+ptegu_wintershld!C12</f>
        <v>110757.4389098527</v>
      </c>
      <c r="D13" s="87">
        <f>rail!D12+'cmv_c1c2 12'!D12+nonpt!D12+nonroad!D12+'onroad all'!AG12+'onroad all'!AT12+'onroad all'!AU12+ptnonipm!D12+pt_oilgas!D12+np_oilgas!D12+rwc!D12+'ptfire-wild'!D12+ptagfire!D12+'cmv_c3 12'!D12+'ptfire-rx'!D12+airports!D12+ptegu_summer!AO12+ptegu_winter!AO12+ptegu_wintershld!AO12</f>
        <v>151674.97182109233</v>
      </c>
      <c r="E13" s="87">
        <f>rail!E12+'cmv_c1c2 12'!E12+nonpt!E12+nonroad!E12+ptnonipm!E12+pt_oilgas!E12+np_oilgas!E12+rwc!E12+'onroad all'!BI12+afdust!BA12+'ptfire-wild'!E12+ptagfire!E12+'cmv_c3 12'!E12+'ptfire-rx'!E12+airports!E12+ptegu_summer!E12+ptegu_winter!E12+ptegu_wintershld!E12</f>
        <v>217939.84118371422</v>
      </c>
      <c r="F13" s="87">
        <f>rail!F12+'cmv_c1c2 12'!F12+nonpt!F12+nonroad!F12+ptnonipm!F12+pt_oilgas!F12+np_oilgas!F12+rwc!F12+'onroad all'!BL12+afdust!BB12+'ptfire-wild'!F12+ptagfire!F12+'cmv_c3 12'!F12+'ptfire-rx'!F12+airports!F12+ptegu_summer!F12+ptegu_winter!F12+ptegu_wintershld!F12</f>
        <v>121128.95182764081</v>
      </c>
      <c r="G13" s="87">
        <f>rail!G12+'cmv_c1c2 12'!G12+nonpt!G12+nonroad!G12+'onroad all'!CB12+ptnonipm!G12+pt_oilgas!G12+np_oilgas!G12+rwc!G12+'ptfire-wild'!G12+ptagfire!G12+'cmv_c3 12'!G12+'ptfire-rx'!G12+airports!G12+ptegu_summer!BO12+ptegu_winter!BO12+ptegu_wintershld!BO12</f>
        <v>28228.915179434494</v>
      </c>
      <c r="H13" s="87">
        <f>rail!H12+'cmv_c1c2 12'!H12+nonpt!H12+nonroad!H12+'onroad all'!CN12+ptnonipm!H12+pt_oilgas!H12+np_oilgas!H12+rwc!H12+'ptfire-wild'!H12+ptagfire!H12+'cmv_c3 12'!H12+livestock!C12+'ptfire-rx'!H12+solvents!H12+airports!H12+ptegu_summer!H12+ptegu_winter!H12+ptegu_wintershld!H12</f>
        <v>258603.64986525997</v>
      </c>
      <c r="I13" s="45" t="s">
        <v>237</v>
      </c>
      <c r="K13" s="87"/>
      <c r="M13" s="86" t="s">
        <v>10</v>
      </c>
      <c r="N13" s="87">
        <f>B13+'biogenics 12'!H12</f>
        <v>1696376.008878049</v>
      </c>
      <c r="O13" s="87">
        <f t="shared" si="0"/>
        <v>110757.4389098527</v>
      </c>
      <c r="P13" s="87">
        <f>D13+'biogenics 12'!T12</f>
        <v>181112.72317509234</v>
      </c>
      <c r="Q13" s="87">
        <f t="shared" si="1"/>
        <v>217939.84118371422</v>
      </c>
      <c r="R13" s="87">
        <f t="shared" si="1"/>
        <v>121128.95182764081</v>
      </c>
      <c r="S13" s="87">
        <f t="shared" si="1"/>
        <v>28228.915179434494</v>
      </c>
      <c r="T13" s="87">
        <f>H13+'biogenics 12'!Z12</f>
        <v>1783138.2499652598</v>
      </c>
      <c r="V13" s="86" t="s">
        <v>10</v>
      </c>
      <c r="W13" s="87">
        <f>B13-'[1]ptfire-wild'!B12-'[1]ptfire-rx'!B12</f>
        <v>1104328.49724305</v>
      </c>
      <c r="X13" s="87">
        <f>C13-'[1]ptfire-wild'!C12-'[1]ptfire-rx'!C12</f>
        <v>107560.9208819327</v>
      </c>
      <c r="Y13" s="87">
        <f>D13-'[1]ptfire-wild'!D12-'[1]ptfire-rx'!D12</f>
        <v>136430.03932206234</v>
      </c>
      <c r="Z13" s="87">
        <f>E13-'[1]ptfire-wild'!E12-'[1]ptfire-rx'!E12</f>
        <v>156190.09562841422</v>
      </c>
      <c r="AA13" s="87">
        <f>F13-'[1]ptfire-wild'!F12-'[1]ptfire-rx'!F12</f>
        <v>66705.9165961408</v>
      </c>
      <c r="AB13" s="87">
        <f>G13-'[1]ptfire-wild'!G12-'[1]ptfire-rx'!G12</f>
        <v>24048.853062454495</v>
      </c>
      <c r="AC13" s="87">
        <f>H13-'[1]ptfire-wild'!H12-'[1]ptfire-rx'!H12</f>
        <v>228640.08400125997</v>
      </c>
    </row>
    <row r="14" spans="1:29" x14ac:dyDescent="0.25">
      <c r="A14" s="86" t="s">
        <v>12</v>
      </c>
      <c r="B14" s="87">
        <f>rail!B13+'cmv_c1c2 12'!B13+nonpt!B13+nonroad!B13+'onroad all'!Q13+ptnonipm!B13+pt_oilgas!B13+np_oilgas!B13+rwc!B13+'ptfire-wild'!B13+ptagfire!B13+'cmv_c3 12'!B13+'ptfire-rx'!B13+airports!B13+ptegu_summer!B13+ptegu_winter!B13+ptegu_wintershld!B13</f>
        <v>1230568.8012549048</v>
      </c>
      <c r="C14" s="87">
        <f>rail!C13+'cmv_c1c2 12'!AO13+nonpt!C13+nonroad!C13+'onroad all'!AR13+ptnonipm!C13+pt_oilgas!C13+np_oilgas!C13+rwc!C13+livestock!B13+'ptfire-wild'!C13+ptagfire!C13+'cmv_c3 12'!AO13+fertilizer!B13+'ptfire-rx'!C13+airports!C13+ptegu_summer!C13+ptegu_winter!C13+ptegu_wintershld!C13</f>
        <v>92554.019584942507</v>
      </c>
      <c r="D14" s="87">
        <f>rail!D13+'cmv_c1c2 12'!D13+nonpt!D13+nonroad!D13+'onroad all'!AG13+'onroad all'!AT13+'onroad all'!AU13+ptnonipm!D13+pt_oilgas!D13+np_oilgas!D13+rwc!D13+'ptfire-wild'!D13+ptagfire!D13+'cmv_c3 12'!D13+'ptfire-rx'!D13+airports!D13+ptegu_summer!AO13+ptegu_winter!AO13+ptegu_wintershld!AO13</f>
        <v>45874.386315535965</v>
      </c>
      <c r="E14" s="87">
        <f>rail!E13+'cmv_c1c2 12'!E13+nonpt!E13+nonroad!E13+ptnonipm!E13+pt_oilgas!E13+np_oilgas!E13+rwc!E13+'onroad all'!BI13+afdust!BA13+'ptfire-wild'!E13+ptagfire!E13+'cmv_c3 12'!E13+'ptfire-rx'!E13+airports!E13+ptegu_summer!E13+ptegu_winter!E13+ptegu_wintershld!E13</f>
        <v>388432.3532869154</v>
      </c>
      <c r="F14" s="87">
        <f>rail!F13+'cmv_c1c2 12'!F13+nonpt!F13+nonroad!F13+ptnonipm!F13+pt_oilgas!F13+np_oilgas!F13+rwc!F13+'onroad all'!BL13+afdust!BB13+'ptfire-wild'!F13+ptagfire!F13+'cmv_c3 12'!F13+'ptfire-rx'!F13+airports!F13+ptegu_summer!F13+ptegu_winter!F13+ptegu_wintershld!F13</f>
        <v>129525.30935058517</v>
      </c>
      <c r="G14" s="87">
        <f>rail!G13+'cmv_c1c2 12'!G13+nonpt!G13+nonroad!G13+'onroad all'!CB13+ptnonipm!G13+pt_oilgas!G13+np_oilgas!G13+rwc!G13+'ptfire-wild'!G13+ptagfire!G13+'cmv_c3 12'!G13+'ptfire-rx'!G13+airports!G13+ptegu_summer!BO13+ptegu_winter!BO13+ptegu_wintershld!BO13</f>
        <v>10407.76743649444</v>
      </c>
      <c r="H14" s="87">
        <f>rail!H13+'cmv_c1c2 12'!H13+nonpt!H13+nonroad!H13+'onroad all'!CN13+ptnonipm!H13+pt_oilgas!H13+np_oilgas!H13+rwc!H13+'ptfire-wild'!H13+ptagfire!H13+'cmv_c3 12'!H13+livestock!C13+'ptfire-rx'!H13+solvents!H13+airports!H13+ptegu_summer!H13+ptegu_winter!H13+ptegu_wintershld!H13</f>
        <v>301901.65447408898</v>
      </c>
      <c r="K14" s="87"/>
      <c r="M14" s="86" t="s">
        <v>12</v>
      </c>
      <c r="N14" s="87">
        <f>B14+'biogenics 12'!H13</f>
        <v>1319607.1679649048</v>
      </c>
      <c r="O14" s="87">
        <f t="shared" si="0"/>
        <v>92554.019584942507</v>
      </c>
      <c r="P14" s="87">
        <f>D14+'biogenics 12'!T13</f>
        <v>60694.173756551063</v>
      </c>
      <c r="Q14" s="87">
        <f t="shared" si="1"/>
        <v>388432.3532869154</v>
      </c>
      <c r="R14" s="87">
        <f t="shared" si="1"/>
        <v>129525.30935058517</v>
      </c>
      <c r="S14" s="87">
        <f t="shared" si="1"/>
        <v>10407.76743649444</v>
      </c>
      <c r="T14" s="87">
        <f>H14+'biogenics 12'!Z13</f>
        <v>825177.07747408794</v>
      </c>
      <c r="V14" s="86" t="s">
        <v>12</v>
      </c>
      <c r="W14" s="87">
        <f>B14-'[1]ptfire-wild'!B13-'[1]ptfire-rx'!B13</f>
        <v>192448.22698490482</v>
      </c>
      <c r="X14" s="87">
        <f>C14-'[1]ptfire-wild'!C13-'[1]ptfire-rx'!C13</f>
        <v>75550.366605942501</v>
      </c>
      <c r="Y14" s="87">
        <f>D14-'[1]ptfire-wild'!D13-'[1]ptfire-rx'!D13</f>
        <v>33490.224842535965</v>
      </c>
      <c r="Z14" s="87">
        <f>E14-'[1]ptfire-wild'!E13-'[1]ptfire-rx'!E13</f>
        <v>284415.77596791543</v>
      </c>
      <c r="AA14" s="87">
        <f>F14-'[1]ptfire-wild'!F13-'[1]ptfire-rx'!F13</f>
        <v>41375.667951585172</v>
      </c>
      <c r="AB14" s="87">
        <f>G14-'[1]ptfire-wild'!G13-'[1]ptfire-rx'!G13</f>
        <v>3150.8457824944398</v>
      </c>
      <c r="AC14" s="87">
        <f>H14-'[1]ptfire-wild'!H13-'[1]ptfire-rx'!H13</f>
        <v>57474.153627088992</v>
      </c>
    </row>
    <row r="15" spans="1:29" x14ac:dyDescent="0.25">
      <c r="A15" s="86" t="s">
        <v>13</v>
      </c>
      <c r="B15" s="87">
        <f>rail!B14+'cmv_c1c2 12'!B14+nonpt!B14+nonroad!B14+'onroad all'!Q14+ptnonipm!B14+pt_oilgas!B14+np_oilgas!B14+rwc!B14+'ptfire-wild'!B14+ptagfire!B14+'cmv_c3 12'!B14+'ptfire-rx'!B14+airports!B14+ptegu_summer!B14+ptegu_winter!B14+ptegu_wintershld!B14</f>
        <v>1039759.384383664</v>
      </c>
      <c r="C15" s="87">
        <f>rail!C14+'cmv_c1c2 12'!AO14+nonpt!C14+nonroad!C14+'onroad all'!AR14+ptnonipm!C14+pt_oilgas!C14+np_oilgas!C14+rwc!C14+livestock!B14+'ptfire-wild'!C14+ptagfire!C14+'cmv_c3 12'!AO14+fertilizer!B14+'ptfire-rx'!C14+airports!C14+ptegu_summer!C14+ptegu_winter!C14+ptegu_wintershld!C14</f>
        <v>104510.92716796901</v>
      </c>
      <c r="D15" s="87">
        <f>rail!D14+'cmv_c1c2 12'!D14+nonpt!D14+nonroad!D14+'onroad all'!AG14+'onroad all'!AT14+'onroad all'!AU14+ptnonipm!D14+pt_oilgas!D14+np_oilgas!D14+rwc!D14+'ptfire-wild'!D14+ptagfire!D14+'cmv_c3 12'!D14+'ptfire-rx'!D14+airports!D14+ptegu_summer!AO14+ptegu_winter!AO14+ptegu_wintershld!AO14</f>
        <v>216706.02186762943</v>
      </c>
      <c r="E15" s="87">
        <f>rail!E14+'cmv_c1c2 12'!E14+nonpt!E14+nonroad!E14+ptnonipm!E14+pt_oilgas!E14+np_oilgas!E14+rwc!E14+'onroad all'!BI14+afdust!BA14+'ptfire-wild'!E14+ptagfire!E14+'cmv_c3 12'!E14+'ptfire-rx'!E14+airports!E14+ptegu_summer!E14+ptegu_winter!E14+ptegu_wintershld!E14</f>
        <v>491564.01397211809</v>
      </c>
      <c r="F15" s="87">
        <f>rail!F14+'cmv_c1c2 12'!F14+nonpt!F14+nonroad!F14+ptnonipm!F14+pt_oilgas!F14+np_oilgas!F14+rwc!F14+'onroad all'!BL14+afdust!BB14+'ptfire-wild'!F14+ptagfire!F14+'cmv_c3 12'!F14+'ptfire-rx'!F14+airports!F14+ptegu_summer!F14+ptegu_winter!F14+ptegu_wintershld!F14</f>
        <v>107745.63117889782</v>
      </c>
      <c r="G15" s="87">
        <f>rail!G14+'cmv_c1c2 12'!G14+nonpt!G14+nonroad!G14+'onroad all'!CB14+ptnonipm!G14+pt_oilgas!G14+np_oilgas!G14+rwc!G14+'ptfire-wild'!G14+ptagfire!G14+'cmv_c3 12'!G14+'ptfire-rx'!G14+airports!G14+ptegu_summer!BO14+ptegu_winter!BO14+ptegu_wintershld!BO14</f>
        <v>68892.68187941119</v>
      </c>
      <c r="H15" s="87">
        <f>rail!H14+'cmv_c1c2 12'!H14+nonpt!H14+nonroad!H14+'onroad all'!CN14+ptnonipm!H14+pt_oilgas!H14+np_oilgas!H14+rwc!H14+'ptfire-wild'!H14+ptagfire!H14+'cmv_c3 12'!H14+livestock!C14+'ptfire-rx'!H14+solvents!H14+airports!H14+ptegu_summer!H14+ptegu_winter!H14+ptegu_wintershld!H14</f>
        <v>314669.61690278735</v>
      </c>
      <c r="I15" s="45" t="s">
        <v>237</v>
      </c>
      <c r="K15" s="87"/>
      <c r="M15" s="86" t="s">
        <v>13</v>
      </c>
      <c r="N15" s="87">
        <f>B15+'biogenics 12'!H14</f>
        <v>1095713.023756664</v>
      </c>
      <c r="O15" s="87">
        <f t="shared" si="0"/>
        <v>104510.92716796901</v>
      </c>
      <c r="P15" s="87">
        <f>D15+'biogenics 12'!T14</f>
        <v>260749.16843211543</v>
      </c>
      <c r="Q15" s="87">
        <f t="shared" si="1"/>
        <v>491564.01397211809</v>
      </c>
      <c r="R15" s="87">
        <f t="shared" si="1"/>
        <v>107745.63117889782</v>
      </c>
      <c r="S15" s="87">
        <f t="shared" si="1"/>
        <v>68892.68187941119</v>
      </c>
      <c r="T15" s="87">
        <f>H15+'biogenics 12'!Z14</f>
        <v>550985.35579478741</v>
      </c>
      <c r="V15" s="86" t="s">
        <v>13</v>
      </c>
      <c r="W15" s="87">
        <f>B15-'[1]ptfire-wild'!B14-'[1]ptfire-rx'!B14</f>
        <v>952655.38909966405</v>
      </c>
      <c r="X15" s="87">
        <f>C15-'[1]ptfire-wild'!C14-'[1]ptfire-rx'!C14</f>
        <v>103077.41764986901</v>
      </c>
      <c r="Y15" s="87">
        <f>D15-'[1]ptfire-wild'!D14-'[1]ptfire-rx'!D14</f>
        <v>215316.33965442944</v>
      </c>
      <c r="Z15" s="87">
        <f>E15-'[1]ptfire-wild'!E14-'[1]ptfire-rx'!E14</f>
        <v>482523.36605021806</v>
      </c>
      <c r="AA15" s="87">
        <f>F15-'[1]ptfire-wild'!F14-'[1]ptfire-rx'!F14</f>
        <v>100084.06442539782</v>
      </c>
      <c r="AB15" s="87">
        <f>G15-'[1]ptfire-wild'!G14-'[1]ptfire-rx'!G14</f>
        <v>68176.583182831193</v>
      </c>
      <c r="AC15" s="87">
        <f>H15-'[1]ptfire-wild'!H14-'[1]ptfire-rx'!H14</f>
        <v>294062.92265978735</v>
      </c>
    </row>
    <row r="16" spans="1:29" x14ac:dyDescent="0.25">
      <c r="A16" s="86" t="s">
        <v>14</v>
      </c>
      <c r="B16" s="87">
        <f>rail!B15+'cmv_c1c2 12'!B15+nonpt!B15+nonroad!B15+'onroad all'!Q15+ptnonipm!B15+pt_oilgas!B15+np_oilgas!B15+rwc!B15+'ptfire-wild'!B15+ptagfire!B15+'cmv_c3 12'!B15+'ptfire-rx'!B15+airports!B15+ptegu_summer!B15+ptegu_winter!B15+ptegu_wintershld!B15</f>
        <v>907324.24309616908</v>
      </c>
      <c r="C16" s="87">
        <f>rail!C15+'cmv_c1c2 12'!AO15+nonpt!C15+nonroad!C15+'onroad all'!AR15+ptnonipm!C15+pt_oilgas!C15+np_oilgas!C15+rwc!C15+livestock!B15+'ptfire-wild'!C15+ptagfire!C15+'cmv_c3 12'!AO15+fertilizer!B15+'ptfire-rx'!C15+airports!C15+ptegu_summer!C15+ptegu_winter!C15+ptegu_wintershld!C15</f>
        <v>110752.14699961194</v>
      </c>
      <c r="D16" s="87">
        <f>rail!D15+'cmv_c1c2 12'!D15+nonpt!D15+nonroad!D15+'onroad all'!AG15+'onroad all'!AT15+'onroad all'!AU15+ptnonipm!D15+pt_oilgas!D15+np_oilgas!D15+rwc!D15+'ptfire-wild'!D15+ptagfire!D15+'cmv_c3 12'!D15+'ptfire-rx'!D15+airports!D15+ptegu_summer!AO15+ptegu_winter!AO15+ptegu_wintershld!AO15</f>
        <v>159313.17616427544</v>
      </c>
      <c r="E16" s="87">
        <f>rail!E15+'cmv_c1c2 12'!E15+nonpt!E15+nonroad!E15+ptnonipm!E15+pt_oilgas!E15+np_oilgas!E15+rwc!E15+'onroad all'!BI15+afdust!BA15+'ptfire-wild'!E15+ptagfire!E15+'cmv_c3 12'!E15+'ptfire-rx'!E15+airports!E15+ptegu_summer!E15+ptegu_winter!E15+ptegu_wintershld!E15</f>
        <v>108628.54086895354</v>
      </c>
      <c r="F16" s="87">
        <f>rail!F15+'cmv_c1c2 12'!F15+nonpt!F15+nonroad!F15+ptnonipm!F15+pt_oilgas!F15+np_oilgas!F15+rwc!F15+'onroad all'!BL15+afdust!BB15+'ptfire-wild'!F15+ptagfire!F15+'cmv_c3 12'!F15+'ptfire-rx'!F15+airports!F15+ptegu_summer!F15+ptegu_winter!F15+ptegu_wintershld!F15</f>
        <v>54407.70276191533</v>
      </c>
      <c r="G16" s="87">
        <f>rail!G15+'cmv_c1c2 12'!G15+nonpt!G15+nonroad!G15+'onroad all'!CB15+ptnonipm!G15+pt_oilgas!G15+np_oilgas!G15+rwc!G15+'ptfire-wild'!G15+ptagfire!G15+'cmv_c3 12'!G15+'ptfire-rx'!G15+airports!G15+ptegu_summer!BO15+ptegu_winter!BO15+ptegu_wintershld!BO15</f>
        <v>76798.83029174176</v>
      </c>
      <c r="H16" s="87">
        <f>rail!H15+'cmv_c1c2 12'!H15+nonpt!H15+nonroad!H15+'onroad all'!CN15+ptnonipm!H15+pt_oilgas!H15+np_oilgas!H15+rwc!H15+'ptfire-wild'!H15+ptagfire!H15+'cmv_c3 12'!H15+livestock!C15+'ptfire-rx'!H15+solvents!H15+airports!H15+ptegu_summer!H15+ptegu_winter!H15+ptegu_wintershld!H15</f>
        <v>177305.18390620203</v>
      </c>
      <c r="I16" s="45" t="s">
        <v>237</v>
      </c>
      <c r="K16" s="87"/>
      <c r="M16" s="86" t="s">
        <v>14</v>
      </c>
      <c r="N16" s="87">
        <f>B16+'biogenics 12'!H15</f>
        <v>944108.767195169</v>
      </c>
      <c r="O16" s="87">
        <f t="shared" si="0"/>
        <v>110752.14699961194</v>
      </c>
      <c r="P16" s="87">
        <f>D16+'biogenics 12'!T15</f>
        <v>183980.47176282803</v>
      </c>
      <c r="Q16" s="87">
        <f t="shared" si="1"/>
        <v>108628.54086895354</v>
      </c>
      <c r="R16" s="87">
        <f t="shared" si="1"/>
        <v>54407.70276191533</v>
      </c>
      <c r="S16" s="87">
        <f t="shared" si="1"/>
        <v>76798.83029174176</v>
      </c>
      <c r="T16" s="87">
        <f>H16+'biogenics 12'!Z15</f>
        <v>366081.905571201</v>
      </c>
      <c r="V16" s="86" t="s">
        <v>14</v>
      </c>
      <c r="W16" s="87">
        <f>B16-'[1]ptfire-wild'!B15-'[1]ptfire-rx'!B15</f>
        <v>863548.01679216907</v>
      </c>
      <c r="X16" s="87">
        <f>C16-'[1]ptfire-wild'!C15-'[1]ptfire-rx'!C15</f>
        <v>110031.72910361194</v>
      </c>
      <c r="Y16" s="87">
        <f>D16-'[1]ptfire-wild'!D15-'[1]ptfire-rx'!D15</f>
        <v>158616.13546027546</v>
      </c>
      <c r="Z16" s="87">
        <f>E16-'[1]ptfire-wild'!E15-'[1]ptfire-rx'!E15</f>
        <v>104086.17474195354</v>
      </c>
      <c r="AA16" s="87">
        <f>F16-'[1]ptfire-wild'!F15-'[1]ptfire-rx'!F15</f>
        <v>50558.239459915334</v>
      </c>
      <c r="AB16" s="87">
        <f>G16-'[1]ptfire-wild'!G15-'[1]ptfire-rx'!G15</f>
        <v>76439.359015741764</v>
      </c>
      <c r="AC16" s="87">
        <f>H16-'[1]ptfire-wild'!H15-'[1]ptfire-rx'!H15</f>
        <v>166949.17438520203</v>
      </c>
    </row>
    <row r="17" spans="1:29" x14ac:dyDescent="0.25">
      <c r="A17" s="86" t="s">
        <v>15</v>
      </c>
      <c r="B17" s="87">
        <f>rail!B16+'cmv_c1c2 12'!B16+nonpt!B16+nonroad!B16+'onroad all'!Q16+ptnonipm!B16+pt_oilgas!B16+np_oilgas!B16+rwc!B16+'ptfire-wild'!B16+ptagfire!B16+'cmv_c3 12'!B16+'ptfire-rx'!B16+airports!B16+ptegu_summer!B16+ptegu_winter!B16+ptegu_wintershld!B16</f>
        <v>433651.37834125198</v>
      </c>
      <c r="C17" s="87">
        <f>rail!C16+'cmv_c1c2 12'!AO16+nonpt!C16+nonroad!C16+'onroad all'!AR16+ptnonipm!C16+pt_oilgas!C16+np_oilgas!C16+rwc!C16+livestock!B16+'ptfire-wild'!C16+ptagfire!C16+'cmv_c3 12'!AO16+fertilizer!B16+'ptfire-rx'!C16+airports!C16+ptegu_summer!C16+ptegu_winter!C16+ptegu_wintershld!C16</f>
        <v>381277.05525353301</v>
      </c>
      <c r="D17" s="87">
        <f>rail!D16+'cmv_c1c2 12'!D16+nonpt!D16+nonroad!D16+'onroad all'!AG16+'onroad all'!AT16+'onroad all'!AU16+ptnonipm!D16+pt_oilgas!D16+np_oilgas!D16+rwc!D16+'ptfire-wild'!D16+ptagfire!D16+'cmv_c3 12'!D16+'ptfire-rx'!D16+airports!D16+ptegu_summer!AO16+ptegu_winter!AO16+ptegu_wintershld!AO16</f>
        <v>93598.289628172162</v>
      </c>
      <c r="E17" s="87">
        <f>rail!E16+'cmv_c1c2 12'!E16+nonpt!E16+nonroad!E16+ptnonipm!E16+pt_oilgas!E16+np_oilgas!E16+rwc!E16+'onroad all'!BI16+afdust!BA16+'ptfire-wild'!E16+ptagfire!E16+'cmv_c3 12'!E16+'ptfire-rx'!E16+airports!E16+ptegu_summer!E16+ptegu_winter!E16+ptegu_wintershld!E16</f>
        <v>193377.534145435</v>
      </c>
      <c r="F17" s="87">
        <f>rail!F16+'cmv_c1c2 12'!F16+nonpt!F16+nonroad!F16+ptnonipm!F16+pt_oilgas!F16+np_oilgas!F16+rwc!F16+'onroad all'!BL16+afdust!BB16+'ptfire-wild'!F16+ptagfire!F16+'cmv_c3 12'!F16+'ptfire-rx'!F16+airports!F16+ptegu_summer!F16+ptegu_winter!F16+ptegu_wintershld!F16</f>
        <v>48160.444475294418</v>
      </c>
      <c r="G17" s="87">
        <f>rail!G16+'cmv_c1c2 12'!G16+nonpt!G16+nonroad!G16+'onroad all'!CB16+ptnonipm!G16+pt_oilgas!G16+np_oilgas!G16+rwc!G16+'ptfire-wild'!G16+ptagfire!G16+'cmv_c3 12'!G16+'ptfire-rx'!G16+airports!G16+ptegu_summer!BO16+ptegu_winter!BO16+ptegu_wintershld!BO16</f>
        <v>19709.418188035219</v>
      </c>
      <c r="H17" s="87">
        <f>rail!H16+'cmv_c1c2 12'!H16+nonpt!H16+nonroad!H16+'onroad all'!CN16+ptnonipm!H16+pt_oilgas!H16+np_oilgas!H16+rwc!H16+'ptfire-wild'!H16+ptagfire!H16+'cmv_c3 12'!H16+livestock!C16+'ptfire-rx'!H16+solvents!H16+airports!H16+ptegu_summer!H16+ptegu_winter!H16+ptegu_wintershld!H16</f>
        <v>140819.50304876402</v>
      </c>
      <c r="I17" s="45" t="s">
        <v>237</v>
      </c>
      <c r="K17" s="87"/>
      <c r="M17" s="86" t="s">
        <v>15</v>
      </c>
      <c r="N17" s="87">
        <f>B17+'biogenics 12'!H16</f>
        <v>480194.76854625187</v>
      </c>
      <c r="O17" s="87">
        <f t="shared" si="0"/>
        <v>381277.05525353301</v>
      </c>
      <c r="P17" s="87">
        <f>D17+'biogenics 12'!T16</f>
        <v>136457.40550367217</v>
      </c>
      <c r="Q17" s="87">
        <f t="shared" si="1"/>
        <v>193377.534145435</v>
      </c>
      <c r="R17" s="87">
        <f t="shared" si="1"/>
        <v>48160.444475294418</v>
      </c>
      <c r="S17" s="87">
        <f t="shared" si="1"/>
        <v>19709.418188035219</v>
      </c>
      <c r="T17" s="87">
        <f>H17+'biogenics 12'!Z16</f>
        <v>288856.39415476302</v>
      </c>
      <c r="V17" s="86" t="s">
        <v>15</v>
      </c>
      <c r="W17" s="87">
        <f>B17-'[1]ptfire-wild'!B16-'[1]ptfire-rx'!B16</f>
        <v>339331.24586825201</v>
      </c>
      <c r="X17" s="87">
        <f>C17-'[1]ptfire-wild'!C16-'[1]ptfire-rx'!C16</f>
        <v>379726.48357523303</v>
      </c>
      <c r="Y17" s="87">
        <f>D17-'[1]ptfire-wild'!D16-'[1]ptfire-rx'!D16</f>
        <v>92180.880626472164</v>
      </c>
      <c r="Z17" s="87">
        <f>E17-'[1]ptfire-wild'!E16-'[1]ptfire-rx'!E16</f>
        <v>183665.96683283499</v>
      </c>
      <c r="AA17" s="87">
        <f>F17-'[1]ptfire-wild'!F16-'[1]ptfire-rx'!F16</f>
        <v>39930.300373194419</v>
      </c>
      <c r="AB17" s="87">
        <f>G17-'[1]ptfire-wild'!G16-'[1]ptfire-rx'!G16</f>
        <v>18960.720308295218</v>
      </c>
      <c r="AC17" s="87">
        <f>H17-'[1]ptfire-wild'!H16-'[1]ptfire-rx'!H16</f>
        <v>118530.04892576403</v>
      </c>
    </row>
    <row r="18" spans="1:29" x14ac:dyDescent="0.25">
      <c r="A18" s="86" t="s">
        <v>16</v>
      </c>
      <c r="B18" s="87">
        <f>rail!B17+'cmv_c1c2 12'!B17+nonpt!B17+nonroad!B17+'onroad all'!Q17+ptnonipm!B17+pt_oilgas!B17+np_oilgas!B17+rwc!B17+'ptfire-wild'!B17+ptagfire!B17+'cmv_c3 12'!B17+'ptfire-rx'!B17+airports!B17+ptegu_summer!B17+ptegu_winter!B17+ptegu_wintershld!B17</f>
        <v>1218816.714011335</v>
      </c>
      <c r="C18" s="87">
        <f>rail!C17+'cmv_c1c2 12'!AO17+nonpt!C17+nonroad!C17+'onroad all'!AR17+ptnonipm!C17+pt_oilgas!C17+np_oilgas!C17+rwc!C17+livestock!B17+'ptfire-wild'!C17+ptagfire!C17+'cmv_c3 12'!AO17+fertilizer!B17+'ptfire-rx'!C17+airports!C17+ptegu_summer!C17+ptegu_winter!C17+ptegu_wintershld!C17</f>
        <v>202605.37592615854</v>
      </c>
      <c r="D18" s="87">
        <f>rail!D17+'cmv_c1c2 12'!D17+nonpt!D17+nonroad!D17+'onroad all'!AG17+'onroad all'!AT17+'onroad all'!AU17+ptnonipm!D17+pt_oilgas!D17+np_oilgas!D17+rwc!D17+'ptfire-wild'!D17+ptagfire!D17+'cmv_c3 12'!D17+'ptfire-rx'!D17+airports!D17+ptegu_summer!AO17+ptegu_winter!AO17+ptegu_wintershld!AO17</f>
        <v>148584.3714334945</v>
      </c>
      <c r="E18" s="87">
        <f>rail!E17+'cmv_c1c2 12'!E17+nonpt!E17+nonroad!E17+ptnonipm!E17+pt_oilgas!E17+np_oilgas!E17+rwc!E17+'onroad all'!BI17+afdust!BA17+'ptfire-wild'!E17+ptagfire!E17+'cmv_c3 12'!E17+'ptfire-rx'!E17+airports!E17+ptegu_summer!E17+ptegu_winter!E17+ptegu_wintershld!E17</f>
        <v>508872.10101244086</v>
      </c>
      <c r="F18" s="87">
        <f>rail!F17+'cmv_c1c2 12'!F17+nonpt!F17+nonroad!F17+ptnonipm!F17+pt_oilgas!F17+np_oilgas!F17+rwc!F17+'onroad all'!BL17+afdust!BB17+'ptfire-wild'!F17+ptagfire!F17+'cmv_c3 12'!F17+'ptfire-rx'!F17+airports!F17+ptegu_summer!F17+ptegu_winter!F17+ptegu_wintershld!F17</f>
        <v>158228.05252967079</v>
      </c>
      <c r="G18" s="87">
        <f>rail!G17+'cmv_c1c2 12'!G17+nonpt!G17+nonroad!G17+'onroad all'!CB17+ptnonipm!G17+pt_oilgas!G17+np_oilgas!G17+rwc!G17+'ptfire-wild'!G17+ptagfire!G17+'cmv_c3 12'!G17+'ptfire-rx'!G17+airports!G17+ptegu_summer!BO17+ptegu_winter!BO17+ptegu_wintershld!BO17</f>
        <v>15567.25929513387</v>
      </c>
      <c r="H18" s="87">
        <f>rail!H17+'cmv_c1c2 12'!H17+nonpt!H17+nonroad!H17+'onroad all'!CN17+ptnonipm!H17+pt_oilgas!H17+np_oilgas!H17+rwc!H17+'ptfire-wild'!H17+ptagfire!H17+'cmv_c3 12'!H17+livestock!C17+'ptfire-rx'!H17+solvents!H17+airports!H17+ptegu_summer!H17+ptegu_winter!H17+ptegu_wintershld!H17</f>
        <v>303820.80303328158</v>
      </c>
      <c r="I18" s="45" t="s">
        <v>237</v>
      </c>
      <c r="K18" s="87"/>
      <c r="M18" s="86" t="s">
        <v>16</v>
      </c>
      <c r="N18" s="87">
        <f>B18+'biogenics 12'!H17</f>
        <v>1301771.7612543351</v>
      </c>
      <c r="O18" s="87">
        <f t="shared" si="0"/>
        <v>202605.37592615854</v>
      </c>
      <c r="P18" s="87">
        <f>D18+'biogenics 12'!T17</f>
        <v>187317.93623564439</v>
      </c>
      <c r="Q18" s="87">
        <f t="shared" si="1"/>
        <v>508872.10101244086</v>
      </c>
      <c r="R18" s="87">
        <f t="shared" si="1"/>
        <v>158228.05252967079</v>
      </c>
      <c r="S18" s="87">
        <f t="shared" si="1"/>
        <v>15567.25929513387</v>
      </c>
      <c r="T18" s="87">
        <f>H18+'biogenics 12'!Z17</f>
        <v>558084.90078328154</v>
      </c>
      <c r="V18" s="86" t="s">
        <v>16</v>
      </c>
      <c r="W18" s="87">
        <f>B18-'[1]ptfire-wild'!B17-'[1]ptfire-rx'!B17</f>
        <v>350044.64152133511</v>
      </c>
      <c r="X18" s="87">
        <f>C18-'[1]ptfire-wild'!C17-'[1]ptfire-rx'!C17</f>
        <v>170279.82253115854</v>
      </c>
      <c r="Y18" s="87">
        <f>D18-'[1]ptfire-wild'!D17-'[1]ptfire-rx'!D17</f>
        <v>127512.63305249448</v>
      </c>
      <c r="Z18" s="87">
        <f>E18-'[1]ptfire-wild'!E17-'[1]ptfire-rx'!E17</f>
        <v>390653.15404444089</v>
      </c>
      <c r="AA18" s="87">
        <f>F18-'[1]ptfire-wild'!F17-'[1]ptfire-rx'!F17</f>
        <v>64795.966556670784</v>
      </c>
      <c r="AB18" s="87">
        <f>G18-'[1]ptfire-wild'!G17-'[1]ptfire-rx'!G17</f>
        <v>8345.0480815338706</v>
      </c>
      <c r="AC18" s="87">
        <f>H18-'[1]ptfire-wild'!H17-'[1]ptfire-rx'!H17</f>
        <v>158015.61764628158</v>
      </c>
    </row>
    <row r="19" spans="1:29" x14ac:dyDescent="0.25">
      <c r="A19" s="86" t="s">
        <v>17</v>
      </c>
      <c r="B19" s="87">
        <f>rail!B18+'cmv_c1c2 12'!B18+nonpt!B18+nonroad!B18+'onroad all'!Q18+ptnonipm!B18+pt_oilgas!B18+np_oilgas!B18+rwc!B18+'ptfire-wild'!B18+ptagfire!B18+'cmv_c3 12'!B18+'ptfire-rx'!B18+airports!B18+ptegu_summer!B18+ptegu_winter!B18+ptegu_wintershld!B18</f>
        <v>850406.85360064008</v>
      </c>
      <c r="C19" s="87">
        <f>rail!C18+'cmv_c1c2 12'!AO18+nonpt!C18+nonroad!C18+'onroad all'!AR18+ptnonipm!C18+pt_oilgas!C18+np_oilgas!C18+rwc!C18+livestock!B18+'ptfire-wild'!C18+ptagfire!C18+'cmv_c3 12'!AO18+fertilizer!B18+'ptfire-rx'!C18+airports!C18+ptegu_summer!C18+ptegu_winter!C18+ptegu_wintershld!C18</f>
        <v>55703.032129808227</v>
      </c>
      <c r="D19" s="87">
        <f>rail!D18+'cmv_c1c2 12'!D18+nonpt!D18+nonroad!D18+'onroad all'!AG18+'onroad all'!AT18+'onroad all'!AU18+ptnonipm!D18+pt_oilgas!D18+np_oilgas!D18+rwc!D18+'ptfire-wild'!D18+ptagfire!D18+'cmv_c3 12'!D18+'ptfire-rx'!D18+airports!D18+ptegu_summer!AO18+ptegu_winter!AO18+ptegu_wintershld!AO18</f>
        <v>114182.93877875815</v>
      </c>
      <c r="E19" s="87">
        <f>rail!E18+'cmv_c1c2 12'!E18+nonpt!E18+nonroad!E18+ptnonipm!E18+pt_oilgas!E18+np_oilgas!E18+rwc!E18+'onroad all'!BI18+afdust!BA18+'ptfire-wild'!E18+ptagfire!E18+'cmv_c3 12'!E18+'ptfire-rx'!E18+airports!E18+ptegu_summer!E18+ptegu_winter!E18+ptegu_wintershld!E18</f>
        <v>131960.95725577808</v>
      </c>
      <c r="F19" s="87">
        <f>rail!F18+'cmv_c1c2 12'!F18+nonpt!F18+nonroad!F18+ptnonipm!F18+pt_oilgas!F18+np_oilgas!F18+rwc!F18+'onroad all'!BL18+afdust!BB18+'ptfire-wild'!F18+ptagfire!F18+'cmv_c3 12'!F18+'ptfire-rx'!F18+airports!F18+ptegu_summer!F18+ptegu_winter!F18+ptegu_wintershld!F18</f>
        <v>75714.795962259799</v>
      </c>
      <c r="G19" s="87">
        <f>rail!G18+'cmv_c1c2 12'!G18+nonpt!G18+nonroad!G18+'onroad all'!CB18+ptnonipm!G18+pt_oilgas!G18+np_oilgas!G18+rwc!G18+'ptfire-wild'!G18+ptagfire!G18+'cmv_c3 12'!G18+'ptfire-rx'!G18+airports!G18+ptegu_summer!BO18+ptegu_winter!BO18+ptegu_wintershld!BO18</f>
        <v>39743.672305518237</v>
      </c>
      <c r="H19" s="87">
        <f>rail!H18+'cmv_c1c2 12'!H18+nonpt!H18+nonroad!H18+'onroad all'!CN18+ptnonipm!H18+pt_oilgas!H18+np_oilgas!H18+rwc!H18+'ptfire-wild'!H18+ptagfire!H18+'cmv_c3 12'!H18+livestock!C18+'ptfire-rx'!H18+solvents!H18+airports!H18+ptegu_summer!H18+ptegu_winter!H18+ptegu_wintershld!H18</f>
        <v>250883.15622975005</v>
      </c>
      <c r="I19" s="45" t="s">
        <v>237</v>
      </c>
      <c r="K19" s="87"/>
      <c r="M19" s="86" t="s">
        <v>17</v>
      </c>
      <c r="N19" s="87">
        <f>B19+'biogenics 12'!H18</f>
        <v>910287.37597264012</v>
      </c>
      <c r="O19" s="87">
        <f t="shared" si="0"/>
        <v>55703.032129808227</v>
      </c>
      <c r="P19" s="87">
        <f>D19+'biogenics 12'!T18</f>
        <v>133713.19429605006</v>
      </c>
      <c r="Q19" s="87">
        <f t="shared" si="1"/>
        <v>131960.95725577808</v>
      </c>
      <c r="R19" s="87">
        <f t="shared" si="1"/>
        <v>75714.795962259799</v>
      </c>
      <c r="S19" s="87">
        <f t="shared" si="1"/>
        <v>39743.672305518237</v>
      </c>
      <c r="T19" s="87">
        <f>H19+'biogenics 12'!Z18</f>
        <v>806483.68017974903</v>
      </c>
      <c r="V19" s="86" t="s">
        <v>17</v>
      </c>
      <c r="W19" s="87">
        <f>B19-'[1]ptfire-wild'!B18-'[1]ptfire-rx'!B18</f>
        <v>500492.6286756401</v>
      </c>
      <c r="X19" s="87">
        <f>C19-'[1]ptfire-wild'!C18-'[1]ptfire-rx'!C18</f>
        <v>49924.113145808224</v>
      </c>
      <c r="Y19" s="87">
        <f>D19-'[1]ptfire-wild'!D18-'[1]ptfire-rx'!D18</f>
        <v>107559.10387475816</v>
      </c>
      <c r="Z19" s="87">
        <f>E19-'[1]ptfire-wild'!E18-'[1]ptfire-rx'!E18</f>
        <v>94713.016902778079</v>
      </c>
      <c r="AA19" s="87">
        <f>F19-'[1]ptfire-wild'!F18-'[1]ptfire-rx'!F18</f>
        <v>44148.745065259798</v>
      </c>
      <c r="AB19" s="87">
        <f>G19-'[1]ptfire-wild'!G18-'[1]ptfire-rx'!G18</f>
        <v>36548.574504518241</v>
      </c>
      <c r="AC19" s="87">
        <f>H19-'[1]ptfire-wild'!H18-'[1]ptfire-rx'!H18</f>
        <v>167811.20653275005</v>
      </c>
    </row>
    <row r="20" spans="1:29" x14ac:dyDescent="0.25">
      <c r="A20" s="86" t="s">
        <v>18</v>
      </c>
      <c r="B20" s="87">
        <f>rail!B19+'cmv_c1c2 12'!B19+nonpt!B19+nonroad!B19+'onroad all'!Q19+ptnonipm!B19+pt_oilgas!B19+np_oilgas!B19+rwc!B19+'ptfire-wild'!B19+ptagfire!B19+'cmv_c3 12'!B19+'ptfire-rx'!B19+airports!B19+ptegu_summer!B19+ptegu_winter!B19+ptegu_wintershld!B19</f>
        <v>998177.39068150008</v>
      </c>
      <c r="C20" s="87">
        <f>rail!C19+'cmv_c1c2 12'!AO19+nonpt!C19+nonroad!C19+'onroad all'!AR19+ptnonipm!C19+pt_oilgas!C19+np_oilgas!C19+rwc!C19+livestock!B19+'ptfire-wild'!C19+ptagfire!C19+'cmv_c3 12'!AO19+fertilizer!B19+'ptfire-rx'!C19+airports!C19+ptegu_summer!C19+ptegu_winter!C19+ptegu_wintershld!C19</f>
        <v>57278.836074445047</v>
      </c>
      <c r="D20" s="87">
        <f>rail!D19+'cmv_c1c2 12'!D19+nonpt!D19+nonroad!D19+'onroad all'!AG19+'onroad all'!AT19+'onroad all'!AU19+ptnonipm!D19+pt_oilgas!D19+np_oilgas!D19+rwc!D19+'ptfire-wild'!D19+ptagfire!D19+'cmv_c3 12'!D19+'ptfire-rx'!D19+airports!D19+ptegu_summer!AO19+ptegu_winter!AO19+ptegu_wintershld!AO19</f>
        <v>227761.85796941942</v>
      </c>
      <c r="E20" s="87">
        <f>rail!E19+'cmv_c1c2 12'!E19+nonpt!E19+nonroad!E19+ptnonipm!E19+pt_oilgas!E19+np_oilgas!E19+rwc!E19+'onroad all'!BI19+afdust!BA19+'ptfire-wild'!E19+ptagfire!E19+'cmv_c3 12'!E19+'ptfire-rx'!E19+airports!E19+ptegu_summer!E19+ptegu_winter!E19+ptegu_wintershld!E19</f>
        <v>179525.8571210216</v>
      </c>
      <c r="F20" s="87">
        <f>rail!F19+'cmv_c1c2 12'!F19+nonpt!F19+nonroad!F19+ptnonipm!F19+pt_oilgas!F19+np_oilgas!F19+rwc!F19+'onroad all'!BL19+afdust!BB19+'ptfire-wild'!F19+ptagfire!F19+'cmv_c3 12'!F19+'ptfire-rx'!F19+airports!F19+ptegu_summer!F19+ptegu_winter!F19+ptegu_wintershld!F19</f>
        <v>98190.501244103303</v>
      </c>
      <c r="G20" s="87">
        <f>rail!G19+'cmv_c1c2 12'!G19+nonpt!G19+nonroad!G19+'onroad all'!CB19+ptnonipm!G19+pt_oilgas!G19+np_oilgas!G19+rwc!G19+'ptfire-wild'!G19+ptagfire!G19+'cmv_c3 12'!G19+'ptfire-rx'!G19+airports!G19+ptegu_summer!BO19+ptegu_winter!BO19+ptegu_wintershld!BO19</f>
        <v>92816.651311763329</v>
      </c>
      <c r="H20" s="87">
        <f>rail!H19+'cmv_c1c2 12'!H19+nonpt!H19+nonroad!H19+'onroad all'!CN19+ptnonipm!H19+pt_oilgas!H19+np_oilgas!H19+rwc!H19+'ptfire-wild'!H19+ptagfire!H19+'cmv_c3 12'!H19+livestock!C19+'ptfire-rx'!H19+solvents!H19+airports!H19+ptegu_summer!H19+ptegu_winter!H19+ptegu_wintershld!H19</f>
        <v>337794.52000896999</v>
      </c>
      <c r="I20" s="45" t="s">
        <v>237</v>
      </c>
      <c r="K20" s="87"/>
      <c r="M20" s="86" t="s">
        <v>18</v>
      </c>
      <c r="N20" s="87">
        <f>B20+'biogenics 12'!H19</f>
        <v>1118326.8048714991</v>
      </c>
      <c r="O20" s="87">
        <f t="shared" si="0"/>
        <v>57278.836074445047</v>
      </c>
      <c r="P20" s="87">
        <f>D20+'biogenics 12'!T19</f>
        <v>249168.22592941942</v>
      </c>
      <c r="Q20" s="87">
        <f t="shared" si="1"/>
        <v>179525.8571210216</v>
      </c>
      <c r="R20" s="87">
        <f t="shared" si="1"/>
        <v>98190.501244103303</v>
      </c>
      <c r="S20" s="87">
        <f t="shared" si="1"/>
        <v>92816.651311763329</v>
      </c>
      <c r="T20" s="87">
        <f>H20+'biogenics 12'!Z19</f>
        <v>1489737.9908089701</v>
      </c>
      <c r="V20" s="86" t="s">
        <v>18</v>
      </c>
      <c r="W20" s="87">
        <f>B20-'[1]ptfire-wild'!B19-'[1]ptfire-rx'!B19</f>
        <v>524983.32647950016</v>
      </c>
      <c r="X20" s="87">
        <f>C20-'[1]ptfire-wild'!C19-'[1]ptfire-rx'!C19</f>
        <v>49523.349022645045</v>
      </c>
      <c r="Y20" s="87">
        <f>D20-'[1]ptfire-wild'!D19-'[1]ptfire-rx'!D19</f>
        <v>221863.86540311942</v>
      </c>
      <c r="Z20" s="87">
        <f>E20-'[1]ptfire-wild'!E19-'[1]ptfire-rx'!E19</f>
        <v>131887.22232502158</v>
      </c>
      <c r="AA20" s="87">
        <f>F20-'[1]ptfire-wild'!F19-'[1]ptfire-rx'!F19</f>
        <v>57818.776211103308</v>
      </c>
      <c r="AB20" s="87">
        <f>G20-'[1]ptfire-wild'!G19-'[1]ptfire-rx'!G19</f>
        <v>89431.429696463325</v>
      </c>
      <c r="AC20" s="87">
        <f>H20-'[1]ptfire-wild'!H19-'[1]ptfire-rx'!H19</f>
        <v>226309.39409096999</v>
      </c>
    </row>
    <row r="21" spans="1:29" x14ac:dyDescent="0.25">
      <c r="A21" s="86" t="s">
        <v>19</v>
      </c>
      <c r="B21" s="87">
        <f>rail!B20+'cmv_c1c2 12'!B20+nonpt!B20+nonroad!B20+'onroad all'!Q20+ptnonipm!B20+pt_oilgas!B20+np_oilgas!B20+rwc!B20+'ptfire-wild'!B20+ptagfire!B20+'cmv_c3 12'!B20+'ptfire-rx'!B20+airports!B20+ptegu_summer!B20+ptegu_winter!B20+ptegu_wintershld!B20</f>
        <v>225073.23211229002</v>
      </c>
      <c r="C21" s="87">
        <f>rail!C20+'cmv_c1c2 12'!AO20+nonpt!C20+nonroad!C20+'onroad all'!AR20+ptnonipm!C20+pt_oilgas!C20+np_oilgas!C20+rwc!C20+livestock!B20+'ptfire-wild'!C20+ptagfire!C20+'cmv_c3 12'!AO20+fertilizer!B20+'ptfire-rx'!C20+airports!C20+ptegu_summer!C20+ptegu_winter!C20+ptegu_wintershld!C20</f>
        <v>6209.1821195472612</v>
      </c>
      <c r="D21" s="87">
        <f>rail!D20+'cmv_c1c2 12'!D20+nonpt!D20+nonroad!D20+'onroad all'!AG20+'onroad all'!AT20+'onroad all'!AU20+ptnonipm!D20+pt_oilgas!D20+np_oilgas!D20+rwc!D20+'ptfire-wild'!D20+ptagfire!D20+'cmv_c3 12'!D20+'ptfire-rx'!D20+airports!D20+ptegu_summer!AO20+ptegu_winter!AO20+ptegu_wintershld!AO20</f>
        <v>29000.11596829287</v>
      </c>
      <c r="E21" s="87">
        <f>rail!E20+'cmv_c1c2 12'!E20+nonpt!E20+nonroad!E20+ptnonipm!E20+pt_oilgas!E20+np_oilgas!E20+rwc!E20+'onroad all'!BI20+afdust!BA20+'ptfire-wild'!E20+ptagfire!E20+'cmv_c3 12'!E20+'ptfire-rx'!E20+airports!E20+ptegu_summer!E20+ptegu_winter!E20+ptegu_wintershld!E20</f>
        <v>34269.465867784049</v>
      </c>
      <c r="F21" s="87">
        <f>rail!F20+'cmv_c1c2 12'!F20+nonpt!F20+nonroad!F20+ptnonipm!F20+pt_oilgas!F20+np_oilgas!F20+rwc!F20+'onroad all'!BL20+afdust!BB20+'ptfire-wild'!F20+ptagfire!F20+'cmv_c3 12'!F20+'ptfire-rx'!F20+airports!F20+ptegu_summer!F20+ptegu_winter!F20+ptegu_wintershld!F20</f>
        <v>20925.142943363553</v>
      </c>
      <c r="G21" s="87">
        <f>rail!G20+'cmv_c1c2 12'!G20+nonpt!G20+nonroad!G20+'onroad all'!CB20+ptnonipm!G20+pt_oilgas!G20+np_oilgas!G20+rwc!G20+'ptfire-wild'!G20+ptagfire!G20+'cmv_c3 12'!G20+'ptfire-rx'!G20+airports!G20+ptegu_summer!BO20+ptegu_winter!BO20+ptegu_wintershld!BO20</f>
        <v>3276.6740216993508</v>
      </c>
      <c r="H21" s="87">
        <f>rail!H20+'cmv_c1c2 12'!H20+nonpt!H20+nonroad!H20+'onroad all'!CN20+ptnonipm!H20+pt_oilgas!H20+np_oilgas!H20+rwc!H20+'ptfire-wild'!H20+ptagfire!H20+'cmv_c3 12'!H20+livestock!C20+'ptfire-rx'!H20+solvents!H20+airports!H20+ptegu_summer!H20+ptegu_winter!H20+ptegu_wintershld!H20</f>
        <v>38268.962210745005</v>
      </c>
      <c r="I21" s="45" t="s">
        <v>237</v>
      </c>
      <c r="K21" s="87"/>
      <c r="M21" s="86" t="s">
        <v>19</v>
      </c>
      <c r="N21" s="87">
        <f>B21+'biogenics 12'!H20</f>
        <v>272467.82968228991</v>
      </c>
      <c r="O21" s="87">
        <f t="shared" si="0"/>
        <v>6209.1821195472612</v>
      </c>
      <c r="P21" s="87">
        <f>D21+'biogenics 12'!T20</f>
        <v>31348.138552654469</v>
      </c>
      <c r="Q21" s="87">
        <f t="shared" si="1"/>
        <v>34269.465867784049</v>
      </c>
      <c r="R21" s="87">
        <f t="shared" si="1"/>
        <v>20925.142943363553</v>
      </c>
      <c r="S21" s="87">
        <f t="shared" si="1"/>
        <v>3276.6740216993508</v>
      </c>
      <c r="T21" s="87">
        <f>H21+'biogenics 12'!Z20</f>
        <v>313574.03361074504</v>
      </c>
      <c r="V21" s="86" t="s">
        <v>19</v>
      </c>
      <c r="W21" s="87">
        <f>B21-'[1]ptfire-wild'!B20-'[1]ptfire-rx'!B20</f>
        <v>217056.10431069002</v>
      </c>
      <c r="X21" s="87">
        <f>C21-'[1]ptfire-wild'!C20-'[1]ptfire-rx'!C20</f>
        <v>6077.8418485372613</v>
      </c>
      <c r="Y21" s="87">
        <f>D21-'[1]ptfire-wild'!D20-'[1]ptfire-rx'!D20</f>
        <v>28903.122614252869</v>
      </c>
      <c r="Z21" s="87">
        <f>E21-'[1]ptfire-wild'!E20-'[1]ptfire-rx'!E20</f>
        <v>33464.962544334048</v>
      </c>
      <c r="AA21" s="87">
        <f>F21-'[1]ptfire-wild'!F20-'[1]ptfire-rx'!F20</f>
        <v>20243.361818303554</v>
      </c>
      <c r="AB21" s="87">
        <f>G21-'[1]ptfire-wild'!G20-'[1]ptfire-rx'!G20</f>
        <v>3220.2190181693509</v>
      </c>
      <c r="AC21" s="87">
        <f>H21-'[1]ptfire-wild'!H20-'[1]ptfire-rx'!H20</f>
        <v>36380.935459045002</v>
      </c>
    </row>
    <row r="22" spans="1:29" x14ac:dyDescent="0.25">
      <c r="A22" s="86" t="s">
        <v>20</v>
      </c>
      <c r="B22" s="87">
        <f>rail!B21+'cmv_c1c2 12'!B21+nonpt!B21+nonroad!B21+'onroad all'!Q21+ptnonipm!B21+pt_oilgas!B21+np_oilgas!B21+rwc!B21+'ptfire-wild'!B21+ptagfire!B21+'cmv_c3 12'!B21+'ptfire-rx'!B21+airports!B21+ptegu_summer!B21+ptegu_winter!B21+ptegu_wintershld!B21</f>
        <v>456887.20761384285</v>
      </c>
      <c r="C22" s="87">
        <f>rail!C21+'cmv_c1c2 12'!AO21+nonpt!C21+nonroad!C21+'onroad all'!AR21+ptnonipm!C21+pt_oilgas!C21+np_oilgas!C21+rwc!C21+livestock!B21+'ptfire-wild'!C21+ptagfire!C21+'cmv_c3 12'!AO21+fertilizer!B21+'ptfire-rx'!C21+airports!C21+ptegu_summer!C21+ptegu_winter!C21+ptegu_wintershld!C21</f>
        <v>7607.6744879695416</v>
      </c>
      <c r="D22" s="87">
        <f>rail!D21+'cmv_c1c2 12'!D21+nonpt!D21+nonroad!D21+'onroad all'!AG21+'onroad all'!AT21+'onroad all'!AU21+ptnonipm!D21+pt_oilgas!D21+np_oilgas!D21+rwc!D21+'ptfire-wild'!D21+ptagfire!D21+'cmv_c3 12'!D21+'ptfire-rx'!D21+airports!D21+ptegu_summer!AO21+ptegu_winter!AO21+ptegu_wintershld!AO21</f>
        <v>55987.313032504833</v>
      </c>
      <c r="E22" s="87">
        <f>rail!E21+'cmv_c1c2 12'!E21+nonpt!E21+nonroad!E21+ptnonipm!E21+pt_oilgas!E21+np_oilgas!E21+rwc!E21+'onroad all'!BI21+afdust!BA21+'ptfire-wild'!E21+ptagfire!E21+'cmv_c3 12'!E21+'ptfire-rx'!E21+airports!E21+ptegu_summer!E21+ptegu_winter!E21+ptegu_wintershld!E21</f>
        <v>49522.658566126949</v>
      </c>
      <c r="F22" s="87">
        <f>rail!F21+'cmv_c1c2 12'!F21+nonpt!F21+nonroad!F21+ptnonipm!F21+pt_oilgas!F21+np_oilgas!F21+rwc!F21+'onroad all'!BL21+afdust!BB21+'ptfire-wild'!F21+ptagfire!F21+'cmv_c3 12'!F21+'ptfire-rx'!F21+airports!F21+ptegu_summer!F21+ptegu_winter!F21+ptegu_wintershld!F21</f>
        <v>20789.016523145365</v>
      </c>
      <c r="G22" s="87">
        <f>rail!G21+'cmv_c1c2 12'!G21+nonpt!G21+nonroad!G21+'onroad all'!CB21+ptnonipm!G21+pt_oilgas!G21+np_oilgas!G21+rwc!G21+'ptfire-wild'!G21+ptagfire!G21+'cmv_c3 12'!G21+'ptfire-rx'!G21+airports!G21+ptegu_summer!BO21+ptegu_winter!BO21+ptegu_wintershld!BO21</f>
        <v>5789.283206826366</v>
      </c>
      <c r="H22" s="87">
        <f>rail!H21+'cmv_c1c2 12'!H21+nonpt!H21+nonroad!H21+'onroad all'!CN21+ptnonipm!H21+pt_oilgas!H21+np_oilgas!H21+rwc!H21+'ptfire-wild'!H21+ptagfire!H21+'cmv_c3 12'!H21+livestock!C21+'ptfire-rx'!H21+solvents!H21+airports!H21+ptegu_summer!H21+ptegu_winter!H21+ptegu_wintershld!H21</f>
        <v>84860.035752344105</v>
      </c>
      <c r="I22" s="45" t="s">
        <v>237</v>
      </c>
      <c r="K22" s="87"/>
      <c r="M22" s="86" t="s">
        <v>20</v>
      </c>
      <c r="N22" s="87">
        <f>B22+'biogenics 12'!H21</f>
        <v>471596.36400384287</v>
      </c>
      <c r="O22" s="87">
        <f t="shared" si="0"/>
        <v>7607.6744879695416</v>
      </c>
      <c r="P22" s="87">
        <f>D22+'biogenics 12'!T21</f>
        <v>60181.976948384821</v>
      </c>
      <c r="Q22" s="87">
        <f t="shared" si="1"/>
        <v>49522.658566126949</v>
      </c>
      <c r="R22" s="87">
        <f t="shared" si="1"/>
        <v>20789.016523145365</v>
      </c>
      <c r="S22" s="87">
        <f t="shared" si="1"/>
        <v>5789.283206826366</v>
      </c>
      <c r="T22" s="87">
        <f>H22+'biogenics 12'!Z21</f>
        <v>212096.84143234312</v>
      </c>
      <c r="V22" s="86" t="s">
        <v>20</v>
      </c>
      <c r="W22" s="87">
        <f>B22-'[1]ptfire-wild'!B21-'[1]ptfire-rx'!B21</f>
        <v>451232.20772774291</v>
      </c>
      <c r="X22" s="87">
        <f>C22-'[1]ptfire-wild'!C21-'[1]ptfire-rx'!C21</f>
        <v>7514.6762757495417</v>
      </c>
      <c r="Y22" s="87">
        <f>D22-'[1]ptfire-wild'!D21-'[1]ptfire-rx'!D21</f>
        <v>55900.616969794835</v>
      </c>
      <c r="Z22" s="87">
        <f>E22-'[1]ptfire-wild'!E21-'[1]ptfire-rx'!E21</f>
        <v>48938.86622812695</v>
      </c>
      <c r="AA22" s="87">
        <f>F22-'[1]ptfire-wild'!F21-'[1]ptfire-rx'!F21</f>
        <v>20294.277229955362</v>
      </c>
      <c r="AB22" s="87">
        <f>G22-'[1]ptfire-wild'!G21-'[1]ptfire-rx'!G21</f>
        <v>5743.870542016366</v>
      </c>
      <c r="AC22" s="87">
        <f>H22-'[1]ptfire-wild'!H21-'[1]ptfire-rx'!H21</f>
        <v>83523.184042844106</v>
      </c>
    </row>
    <row r="23" spans="1:29" x14ac:dyDescent="0.25">
      <c r="A23" s="86" t="s">
        <v>21</v>
      </c>
      <c r="B23" s="87">
        <f>rail!B22+'cmv_c1c2 12'!B22+nonpt!B22+nonroad!B22+'onroad all'!Q22+ptnonipm!B22+pt_oilgas!B22+np_oilgas!B22+rwc!B22+'ptfire-wild'!B22+ptagfire!B22+'cmv_c3 12'!B22+'ptfire-rx'!B22+airports!B22+ptegu_summer!B22+ptegu_winter!B22+ptegu_wintershld!B22</f>
        <v>454143.42723214987</v>
      </c>
      <c r="C23" s="87">
        <f>rail!C22+'cmv_c1c2 12'!AO22+nonpt!C22+nonroad!C22+'onroad all'!AR22+ptnonipm!C22+pt_oilgas!C22+np_oilgas!C22+rwc!C22+livestock!B22+'ptfire-wild'!C22+ptagfire!C22+'cmv_c3 12'!AO22+fertilizer!B22+'ptfire-rx'!C22+airports!C22+ptegu_summer!C22+ptegu_winter!C22+ptegu_wintershld!C22</f>
        <v>14599.202635102163</v>
      </c>
      <c r="D23" s="87">
        <f>rail!D22+'cmv_c1c2 12'!D22+nonpt!D22+nonroad!D22+'onroad all'!AG22+'onroad all'!AT22+'onroad all'!AU22+ptnonipm!D22+pt_oilgas!D22+np_oilgas!D22+rwc!D22+'ptfire-wild'!D22+ptagfire!D22+'cmv_c3 12'!D22+'ptfire-rx'!D22+airports!D22+ptegu_summer!AO22+ptegu_winter!AO22+ptegu_wintershld!AO22</f>
        <v>63620.055662617444</v>
      </c>
      <c r="E23" s="87">
        <f>rail!E22+'cmv_c1c2 12'!E22+nonpt!E22+nonroad!E22+ptnonipm!E22+pt_oilgas!E22+np_oilgas!E22+rwc!E22+'onroad all'!BI22+afdust!BA22+'ptfire-wild'!E22+ptagfire!E22+'cmv_c3 12'!E22+'ptfire-rx'!E22+airports!E22+ptegu_summer!E22+ptegu_winter!E22+ptegu_wintershld!E22</f>
        <v>36526.855048690653</v>
      </c>
      <c r="F23" s="87">
        <f>rail!F22+'cmv_c1c2 12'!F22+nonpt!F22+nonroad!F22+ptnonipm!F22+pt_oilgas!F22+np_oilgas!F22+rwc!F22+'onroad all'!BL22+afdust!BB22+'ptfire-wild'!F22+ptagfire!F22+'cmv_c3 12'!F22+'ptfire-rx'!F22+airports!F22+ptegu_summer!F22+ptegu_winter!F22+ptegu_wintershld!F22</f>
        <v>19539.794486421833</v>
      </c>
      <c r="G23" s="87">
        <f>rail!G22+'cmv_c1c2 12'!G22+nonpt!G22+nonroad!G22+'onroad all'!CB22+ptnonipm!G22+pt_oilgas!G22+np_oilgas!G22+rwc!G22+'ptfire-wild'!G22+ptagfire!G22+'cmv_c3 12'!G22+'ptfire-rx'!G22+airports!G22+ptegu_summer!BO22+ptegu_winter!BO22+ptegu_wintershld!BO22</f>
        <v>2640.0092262496064</v>
      </c>
      <c r="H23" s="87">
        <f>rail!H22+'cmv_c1c2 12'!H22+nonpt!H22+nonroad!H22+'onroad all'!CN22+ptnonipm!H22+pt_oilgas!H22+np_oilgas!H22+rwc!H22+'ptfire-wild'!H22+ptagfire!H22+'cmv_c3 12'!H22+livestock!C22+'ptfire-rx'!H22+solvents!H22+airports!H22+ptegu_summer!H22+ptegu_winter!H22+ptegu_wintershld!H22</f>
        <v>101428.78222148698</v>
      </c>
      <c r="I23" s="45" t="s">
        <v>237</v>
      </c>
      <c r="K23" s="87"/>
      <c r="M23" s="86" t="s">
        <v>21</v>
      </c>
      <c r="N23" s="87">
        <f>B23+'biogenics 12'!H22</f>
        <v>466213.8908201498</v>
      </c>
      <c r="O23" s="87">
        <f t="shared" si="0"/>
        <v>14599.202635102163</v>
      </c>
      <c r="P23" s="87">
        <f>D23+'biogenics 12'!T22</f>
        <v>64530.449182913442</v>
      </c>
      <c r="Q23" s="87">
        <f t="shared" si="1"/>
        <v>36526.855048690653</v>
      </c>
      <c r="R23" s="87">
        <f t="shared" si="1"/>
        <v>19539.794486421833</v>
      </c>
      <c r="S23" s="87">
        <f t="shared" si="1"/>
        <v>2640.0092262496064</v>
      </c>
      <c r="T23" s="87">
        <f>H23+'biogenics 12'!Z22</f>
        <v>205720.20963148697</v>
      </c>
      <c r="V23" s="86" t="s">
        <v>21</v>
      </c>
      <c r="W23" s="87">
        <f>B23-'[1]ptfire-wild'!B22-'[1]ptfire-rx'!B22</f>
        <v>446345.07194214989</v>
      </c>
      <c r="X23" s="87">
        <f>C23-'[1]ptfire-wild'!C22-'[1]ptfire-rx'!C22</f>
        <v>14470.848580102163</v>
      </c>
      <c r="Y23" s="87">
        <f>D23-'[1]ptfire-wild'!D22-'[1]ptfire-rx'!D22</f>
        <v>63494.756667617447</v>
      </c>
      <c r="Z23" s="87">
        <f>E23-'[1]ptfire-wild'!E22-'[1]ptfire-rx'!E22</f>
        <v>35716.661884690649</v>
      </c>
      <c r="AA23" s="87">
        <f>F23-'[1]ptfire-wild'!F22-'[1]ptfire-rx'!F22</f>
        <v>18853.188244421832</v>
      </c>
      <c r="AB23" s="87">
        <f>G23-'[1]ptfire-wild'!G22-'[1]ptfire-rx'!G22</f>
        <v>2575.6351362496066</v>
      </c>
      <c r="AC23" s="87">
        <f>H23-'[1]ptfire-wild'!H22-'[1]ptfire-rx'!H22</f>
        <v>99583.63276648699</v>
      </c>
    </row>
    <row r="24" spans="1:29" x14ac:dyDescent="0.25">
      <c r="A24" s="86" t="s">
        <v>22</v>
      </c>
      <c r="B24" s="87">
        <f>rail!B23+'cmv_c1c2 12'!B23+nonpt!B23+nonroad!B23+'onroad all'!Q23+ptnonipm!B23+pt_oilgas!B23+np_oilgas!B23+rwc!B23+'ptfire-wild'!B23+ptagfire!B23+'cmv_c3 12'!B23+'ptfire-rx'!B23+airports!B23+ptegu_summer!B23+ptegu_winter!B23+ptegu_wintershld!B23</f>
        <v>955972.31418502971</v>
      </c>
      <c r="C24" s="87">
        <f>rail!C23+'cmv_c1c2 12'!AO23+nonpt!C23+nonroad!C23+'onroad all'!AR23+ptnonipm!C23+pt_oilgas!C23+np_oilgas!C23+rwc!C23+livestock!B23+'ptfire-wild'!C23+ptagfire!C23+'cmv_c3 12'!AO23+fertilizer!B23+'ptfire-rx'!C23+airports!C23+ptegu_summer!C23+ptegu_winter!C23+ptegu_wintershld!C23</f>
        <v>73410.443670977998</v>
      </c>
      <c r="D24" s="87">
        <f>rail!D23+'cmv_c1c2 12'!D23+nonpt!D23+nonroad!D23+'onroad all'!AG23+'onroad all'!AT23+'onroad all'!AU23+ptnonipm!D23+pt_oilgas!D23+np_oilgas!D23+rwc!D23+'ptfire-wild'!D23+ptagfire!D23+'cmv_c3 12'!D23+'ptfire-rx'!D23+airports!D23+ptegu_summer!AO23+ptegu_winter!AO23+ptegu_wintershld!AO23</f>
        <v>174107.65546507778</v>
      </c>
      <c r="E24" s="87">
        <f>rail!E23+'cmv_c1c2 12'!E23+nonpt!E23+nonroad!E23+ptnonipm!E23+pt_oilgas!E23+np_oilgas!E23+rwc!E23+'onroad all'!BI23+afdust!BA23+'ptfire-wild'!E23+ptagfire!E23+'cmv_c3 12'!E23+'ptfire-rx'!E23+airports!E23+ptegu_summer!E23+ptegu_winter!E23+ptegu_wintershld!E23</f>
        <v>139828.47654544405</v>
      </c>
      <c r="F24" s="87">
        <f>rail!F23+'cmv_c1c2 12'!F23+nonpt!F23+nonroad!F23+ptnonipm!F23+pt_oilgas!F23+np_oilgas!F23+rwc!F23+'onroad all'!BL23+afdust!BB23+'ptfire-wild'!F23+ptagfire!F23+'cmv_c3 12'!F23+'ptfire-rx'!F23+airports!F23+ptegu_summer!F23+ptegu_winter!F23+ptegu_wintershld!F23</f>
        <v>57665.795801744258</v>
      </c>
      <c r="G24" s="87">
        <f>rail!G23+'cmv_c1c2 12'!G23+nonpt!G23+nonroad!G23+'onroad all'!CB23+ptnonipm!G23+pt_oilgas!G23+np_oilgas!G23+rwc!G23+'ptfire-wild'!G23+ptagfire!G23+'cmv_c3 12'!G23+'ptfire-rx'!G23+airports!G23+ptegu_summer!BO23+ptegu_winter!BO23+ptegu_wintershld!BO23</f>
        <v>62338.531420534491</v>
      </c>
      <c r="H24" s="87">
        <f>rail!H23+'cmv_c1c2 12'!H23+nonpt!H23+nonroad!H23+'onroad all'!CN23+ptnonipm!H23+pt_oilgas!H23+np_oilgas!H23+rwc!H23+'ptfire-wild'!H23+ptagfire!H23+'cmv_c3 12'!H23+livestock!C23+'ptfire-rx'!H23+solvents!H23+airports!H23+ptegu_summer!H23+ptegu_winter!H23+ptegu_wintershld!H23</f>
        <v>217563.206125014</v>
      </c>
      <c r="I24" s="45" t="s">
        <v>237</v>
      </c>
      <c r="K24" s="87"/>
      <c r="M24" s="86" t="s">
        <v>22</v>
      </c>
      <c r="N24" s="87">
        <f>B24+'biogenics 12'!H23</f>
        <v>1020549.6631250298</v>
      </c>
      <c r="O24" s="87">
        <f t="shared" si="0"/>
        <v>73410.443670977998</v>
      </c>
      <c r="P24" s="87">
        <f>D24+'biogenics 12'!T23</f>
        <v>192097.67401722079</v>
      </c>
      <c r="Q24" s="87">
        <f t="shared" si="1"/>
        <v>139828.47654544405</v>
      </c>
      <c r="R24" s="87">
        <f t="shared" si="1"/>
        <v>57665.795801744258</v>
      </c>
      <c r="S24" s="87">
        <f t="shared" si="1"/>
        <v>62338.531420534491</v>
      </c>
      <c r="T24" s="87">
        <f>H24+'biogenics 12'!Z23</f>
        <v>618922.67094501399</v>
      </c>
      <c r="V24" s="86" t="s">
        <v>22</v>
      </c>
      <c r="W24" s="87">
        <f>B24-'[1]ptfire-wild'!B23-'[1]ptfire-rx'!B23</f>
        <v>919019.78801402973</v>
      </c>
      <c r="X24" s="87">
        <f>C24-'[1]ptfire-wild'!C23-'[1]ptfire-rx'!C23</f>
        <v>72805.316003417989</v>
      </c>
      <c r="Y24" s="87">
        <f>D24-'[1]ptfire-wild'!D23-'[1]ptfire-rx'!D23</f>
        <v>173672.8905419278</v>
      </c>
      <c r="Z24" s="87">
        <f>E24-'[1]ptfire-wild'!E23-'[1]ptfire-rx'!E23</f>
        <v>136131.35567624404</v>
      </c>
      <c r="AA24" s="87">
        <f>F24-'[1]ptfire-wild'!F23-'[1]ptfire-rx'!F23</f>
        <v>54532.644795144261</v>
      </c>
      <c r="AB24" s="87">
        <f>G24-'[1]ptfire-wild'!G23-'[1]ptfire-rx'!G23</f>
        <v>62082.070289014489</v>
      </c>
      <c r="AC24" s="87">
        <f>H24-'[1]ptfire-wild'!H23-'[1]ptfire-rx'!H23</f>
        <v>208864.35000041401</v>
      </c>
    </row>
    <row r="25" spans="1:29" x14ac:dyDescent="0.25">
      <c r="A25" s="86" t="s">
        <v>23</v>
      </c>
      <c r="B25" s="87">
        <f>rail!B24+'cmv_c1c2 12'!B24+nonpt!B24+nonroad!B24+'onroad all'!Q24+ptnonipm!B24+pt_oilgas!B24+np_oilgas!B24+rwc!B24+'ptfire-wild'!B24+ptagfire!B24+'cmv_c3 12'!B24+'ptfire-rx'!B24+airports!B24+ptegu_summer!B24+ptegu_winter!B24+ptegu_wintershld!B24</f>
        <v>1107154.3592850198</v>
      </c>
      <c r="C25" s="87">
        <f>rail!C24+'cmv_c1c2 12'!AO24+nonpt!C24+nonroad!C24+'onroad all'!AR24+ptnonipm!C24+pt_oilgas!C24+np_oilgas!C24+rwc!C24+livestock!B24+'ptfire-wild'!C24+ptagfire!C24+'cmv_c3 12'!AO24+fertilizer!B24+'ptfire-rx'!C24+airports!C24+ptegu_summer!C24+ptegu_winter!C24+ptegu_wintershld!C24</f>
        <v>236536.03011248703</v>
      </c>
      <c r="D25" s="87">
        <f>rail!D24+'cmv_c1c2 12'!D24+nonpt!D24+nonroad!D24+'onroad all'!AG24+'onroad all'!AT24+'onroad all'!AU24+ptnonipm!D24+pt_oilgas!D24+np_oilgas!D24+rwc!D24+'ptfire-wild'!D24+ptagfire!D24+'cmv_c3 12'!D24+'ptfire-rx'!D24+airports!D24+ptegu_summer!AO24+ptegu_winter!AO24+ptegu_wintershld!AO24</f>
        <v>127488.20485661189</v>
      </c>
      <c r="E25" s="87">
        <f>rail!E24+'cmv_c1c2 12'!E24+nonpt!E24+nonroad!E24+ptnonipm!E24+pt_oilgas!E24+np_oilgas!E24+rwc!E24+'onroad all'!BI24+afdust!BA24+'ptfire-wild'!E24+ptagfire!E24+'cmv_c3 12'!E24+'ptfire-rx'!E24+airports!E24+ptegu_summer!E24+ptegu_winter!E24+ptegu_wintershld!E24</f>
        <v>257818.53357256867</v>
      </c>
      <c r="F25" s="87">
        <f>rail!F24+'cmv_c1c2 12'!F24+nonpt!F24+nonroad!F24+ptnonipm!F24+pt_oilgas!F24+np_oilgas!F24+rwc!F24+'onroad all'!BL24+afdust!BB24+'ptfire-wild'!F24+ptagfire!F24+'cmv_c3 12'!F24+'ptfire-rx'!F24+airports!F24+ptegu_summer!F24+ptegu_winter!F24+ptegu_wintershld!F24</f>
        <v>105760.60426519769</v>
      </c>
      <c r="G25" s="87">
        <f>rail!G24+'cmv_c1c2 12'!G24+nonpt!G24+nonroad!G24+'onroad all'!CB24+ptnonipm!G24+pt_oilgas!G24+np_oilgas!G24+rwc!G24+'ptfire-wild'!G24+ptagfire!G24+'cmv_c3 12'!G24+'ptfire-rx'!G24+airports!G24+ptegu_summer!BO24+ptegu_winter!BO24+ptegu_wintershld!BO24</f>
        <v>25107.474624131846</v>
      </c>
      <c r="H25" s="87">
        <f>rail!H24+'cmv_c1c2 12'!H24+nonpt!H24+nonroad!H24+'onroad all'!CN24+ptnonipm!H24+pt_oilgas!H24+np_oilgas!H24+rwc!H24+'ptfire-wild'!H24+ptagfire!H24+'cmv_c3 12'!H24+livestock!C24+'ptfire-rx'!H24+solvents!H24+airports!H24+ptegu_summer!H24+ptegu_winter!H24+ptegu_wintershld!H24</f>
        <v>263104.02878234501</v>
      </c>
      <c r="I25" s="45" t="s">
        <v>237</v>
      </c>
      <c r="K25" s="87"/>
      <c r="M25" s="86" t="s">
        <v>23</v>
      </c>
      <c r="N25" s="87">
        <f>B25+'biogenics 12'!H24</f>
        <v>1177073.5003180199</v>
      </c>
      <c r="O25" s="87">
        <f t="shared" si="0"/>
        <v>236536.03011248703</v>
      </c>
      <c r="P25" s="87">
        <f>D25+'biogenics 12'!T24</f>
        <v>163350.79750175009</v>
      </c>
      <c r="Q25" s="87">
        <f t="shared" si="1"/>
        <v>257818.53357256867</v>
      </c>
      <c r="R25" s="87">
        <f t="shared" si="1"/>
        <v>105760.60426519769</v>
      </c>
      <c r="S25" s="87">
        <f t="shared" si="1"/>
        <v>25107.474624131846</v>
      </c>
      <c r="T25" s="87">
        <f>H25+'biogenics 12'!Z24</f>
        <v>629154.06018934399</v>
      </c>
      <c r="V25" s="86" t="s">
        <v>23</v>
      </c>
      <c r="W25" s="87">
        <f>B25-'[1]ptfire-wild'!B24-'[1]ptfire-rx'!B24</f>
        <v>804793.67789501976</v>
      </c>
      <c r="X25" s="87">
        <f>C25-'[1]ptfire-wild'!C24-'[1]ptfire-rx'!C24</f>
        <v>231603.00679078701</v>
      </c>
      <c r="Y25" s="87">
        <f>D25-'[1]ptfire-wild'!D24-'[1]ptfire-rx'!D24</f>
        <v>124881.04896951189</v>
      </c>
      <c r="Z25" s="87">
        <f>E25-'[1]ptfire-wild'!E24-'[1]ptfire-rx'!E24</f>
        <v>228415.7911665687</v>
      </c>
      <c r="AA25" s="87">
        <f>F25-'[1]ptfire-wild'!F24-'[1]ptfire-rx'!F24</f>
        <v>80843.026479197681</v>
      </c>
      <c r="AB25" s="87">
        <f>G25-'[1]ptfire-wild'!G24-'[1]ptfire-rx'!G24</f>
        <v>23299.574598731848</v>
      </c>
      <c r="AC25" s="87">
        <f>H25-'[1]ptfire-wild'!H24-'[1]ptfire-rx'!H24</f>
        <v>192191.78962334502</v>
      </c>
    </row>
    <row r="26" spans="1:29" x14ac:dyDescent="0.25">
      <c r="A26" s="86" t="s">
        <v>24</v>
      </c>
      <c r="B26" s="87">
        <f>rail!B25+'cmv_c1c2 12'!B25+nonpt!B25+nonroad!B25+'onroad all'!Q25+ptnonipm!B25+pt_oilgas!B25+np_oilgas!B25+rwc!B25+'ptfire-wild'!B25+ptagfire!B25+'cmv_c3 12'!B25+'ptfire-rx'!B25+airports!B25+ptegu_summer!B25+ptegu_winter!B25+ptegu_wintershld!B25</f>
        <v>603595.07537731598</v>
      </c>
      <c r="C26" s="87">
        <f>rail!C25+'cmv_c1c2 12'!AO25+nonpt!C25+nonroad!C25+'onroad all'!AR25+ptnonipm!C25+pt_oilgas!C25+np_oilgas!C25+rwc!C25+livestock!B25+'ptfire-wild'!C25+ptagfire!C25+'cmv_c3 12'!AO25+fertilizer!B25+'ptfire-rx'!C25+airports!C25+ptegu_summer!C25+ptegu_winter!C25+ptegu_wintershld!C25</f>
        <v>73059.581729932077</v>
      </c>
      <c r="D26" s="87">
        <f>rail!D25+'cmv_c1c2 12'!D25+nonpt!D25+nonroad!D25+'onroad all'!AG25+'onroad all'!AT25+'onroad all'!AU25+ptnonipm!D25+pt_oilgas!D25+np_oilgas!D25+rwc!D25+'ptfire-wild'!D25+ptagfire!D25+'cmv_c3 12'!D25+'ptfire-rx'!D25+airports!D25+ptegu_summer!AO25+ptegu_winter!AO25+ptegu_wintershld!AO25</f>
        <v>74652.651571378403</v>
      </c>
      <c r="E26" s="87">
        <f>rail!E25+'cmv_c1c2 12'!E25+nonpt!E25+nonroad!E25+ptnonipm!E25+pt_oilgas!E25+np_oilgas!E25+rwc!E25+'onroad all'!BI25+afdust!BA25+'ptfire-wild'!E25+ptagfire!E25+'cmv_c3 12'!E25+'ptfire-rx'!E25+airports!E25+ptegu_summer!E25+ptegu_winter!E25+ptegu_wintershld!E25</f>
        <v>206991.91516778182</v>
      </c>
      <c r="F26" s="87">
        <f>rail!F25+'cmv_c1c2 12'!F25+nonpt!F25+nonroad!F25+ptnonipm!F25+pt_oilgas!F25+np_oilgas!F25+rwc!F25+'onroad all'!BL25+afdust!BB25+'ptfire-wild'!F25+ptagfire!F25+'cmv_c3 12'!F25+'ptfire-rx'!F25+airports!F25+ptegu_summer!F25+ptegu_winter!F25+ptegu_wintershld!F25</f>
        <v>72915.258153992836</v>
      </c>
      <c r="G26" s="87">
        <f>rail!G25+'cmv_c1c2 12'!G25+nonpt!G25+nonroad!G25+'onroad all'!CB25+ptnonipm!G25+pt_oilgas!G25+np_oilgas!G25+rwc!G25+'ptfire-wild'!G25+ptagfire!G25+'cmv_c3 12'!G25+'ptfire-rx'!G25+airports!G25+ptegu_summer!BO25+ptegu_winter!BO25+ptegu_wintershld!BO25</f>
        <v>10715.881504293968</v>
      </c>
      <c r="H26" s="87">
        <f>rail!H25+'cmv_c1c2 12'!H25+nonpt!H25+nonroad!H25+'onroad all'!CN25+ptnonipm!H25+pt_oilgas!H25+np_oilgas!H25+rwc!H25+'ptfire-wild'!H25+ptagfire!H25+'cmv_c3 12'!H25+livestock!C25+'ptfire-rx'!H25+solvents!H25+airports!H25+ptegu_summer!H25+ptegu_winter!H25+ptegu_wintershld!H25</f>
        <v>171148.13267036597</v>
      </c>
      <c r="I26" s="45" t="s">
        <v>237</v>
      </c>
      <c r="K26" s="87"/>
      <c r="M26" s="86" t="s">
        <v>24</v>
      </c>
      <c r="N26" s="87">
        <f>B26+'biogenics 12'!H25</f>
        <v>726337.72452731594</v>
      </c>
      <c r="O26" s="87">
        <f t="shared" si="0"/>
        <v>73059.581729932077</v>
      </c>
      <c r="P26" s="87">
        <f>D26+'biogenics 12'!T25</f>
        <v>99362.89265137841</v>
      </c>
      <c r="Q26" s="87">
        <f t="shared" si="1"/>
        <v>206991.91516778182</v>
      </c>
      <c r="R26" s="87">
        <f t="shared" si="1"/>
        <v>72915.258153992836</v>
      </c>
      <c r="S26" s="87">
        <f t="shared" si="1"/>
        <v>10715.881504293968</v>
      </c>
      <c r="T26" s="87">
        <f>H26+'biogenics 12'!Z25</f>
        <v>1483954.700470366</v>
      </c>
      <c r="V26" s="86" t="s">
        <v>24</v>
      </c>
      <c r="W26" s="87">
        <f>B26-'[1]ptfire-wild'!B25-'[1]ptfire-rx'!B25</f>
        <v>346521.25085131603</v>
      </c>
      <c r="X26" s="87">
        <f>C26-'[1]ptfire-wild'!C25-'[1]ptfire-rx'!C25</f>
        <v>68808.725042432081</v>
      </c>
      <c r="Y26" s="87">
        <f>D26-'[1]ptfire-wild'!D25-'[1]ptfire-rx'!D25</f>
        <v>69517.676995778413</v>
      </c>
      <c r="Z26" s="87">
        <f>E26-'[1]ptfire-wild'!E25-'[1]ptfire-rx'!E25</f>
        <v>179386.84770578184</v>
      </c>
      <c r="AA26" s="87">
        <f>F26-'[1]ptfire-wild'!F25-'[1]ptfire-rx'!F25</f>
        <v>49521.135014992833</v>
      </c>
      <c r="AB26" s="87">
        <f>G26-'[1]ptfire-wild'!G25-'[1]ptfire-rx'!G25</f>
        <v>8286.3834481939666</v>
      </c>
      <c r="AC26" s="87">
        <f>H26-'[1]ptfire-wild'!H25-'[1]ptfire-rx'!H25</f>
        <v>110042.10395236597</v>
      </c>
    </row>
    <row r="27" spans="1:29" x14ac:dyDescent="0.25">
      <c r="A27" s="86" t="s">
        <v>25</v>
      </c>
      <c r="B27" s="87">
        <f>rail!B26+'cmv_c1c2 12'!B26+nonpt!B26+nonroad!B26+'onroad all'!Q26+ptnonipm!B26+pt_oilgas!B26+np_oilgas!B26+rwc!B26+'ptfire-wild'!B26+ptagfire!B26+'cmv_c3 12'!B26+'ptfire-rx'!B26+airports!B26+ptegu_summer!B26+ptegu_winter!B26+ptegu_wintershld!B26</f>
        <v>1433753.611454959</v>
      </c>
      <c r="C27" s="87">
        <f>rail!C26+'cmv_c1c2 12'!AO26+nonpt!C26+nonroad!C26+'onroad all'!AR26+ptnonipm!C26+pt_oilgas!C26+np_oilgas!C26+rwc!C26+livestock!B26+'ptfire-wild'!C26+ptagfire!C26+'cmv_c3 12'!AO26+fertilizer!B26+'ptfire-rx'!C26+airports!C26+ptegu_summer!C26+ptegu_winter!C26+ptegu_wintershld!C26</f>
        <v>154831.42974421897</v>
      </c>
      <c r="D27" s="87">
        <f>rail!D26+'cmv_c1c2 12'!D26+nonpt!D26+nonroad!D26+'onroad all'!AG26+'onroad all'!AT26+'onroad all'!AU26+ptnonipm!D26+pt_oilgas!D26+np_oilgas!D26+rwc!D26+'ptfire-wild'!D26+ptagfire!D26+'cmv_c3 12'!D26+'ptfire-rx'!D26+airports!D26+ptegu_summer!AO26+ptegu_winter!AO26+ptegu_wintershld!AO26</f>
        <v>173907.63168329018</v>
      </c>
      <c r="E27" s="87">
        <f>rail!E26+'cmv_c1c2 12'!E26+nonpt!E26+nonroad!E26+ptnonipm!E26+pt_oilgas!E26+np_oilgas!E26+rwc!E26+'onroad all'!BI26+afdust!BA26+'ptfire-wild'!E26+ptagfire!E26+'cmv_c3 12'!E26+'ptfire-rx'!E26+airports!E26+ptegu_summer!E26+ptegu_winter!E26+ptegu_wintershld!E26</f>
        <v>585788.4363562956</v>
      </c>
      <c r="F27" s="87">
        <f>rail!F26+'cmv_c1c2 12'!F26+nonpt!F26+nonroad!F26+ptnonipm!F26+pt_oilgas!F26+np_oilgas!F26+rwc!F26+'onroad all'!BL26+afdust!BB26+'ptfire-wild'!F26+ptagfire!F26+'cmv_c3 12'!F26+'ptfire-rx'!F26+airports!F26+ptegu_summer!F26+ptegu_winter!F26+ptegu_wintershld!F26</f>
        <v>155249.07079286245</v>
      </c>
      <c r="G27" s="87">
        <f>rail!G26+'cmv_c1c2 12'!G26+nonpt!G26+nonroad!G26+'onroad all'!CB26+ptnonipm!G26+pt_oilgas!G26+np_oilgas!G26+rwc!G26+'ptfire-wild'!G26+ptagfire!G26+'cmv_c3 12'!G26+'ptfire-rx'!G26+airports!G26+ptegu_summer!BO26+ptegu_winter!BO26+ptegu_wintershld!BO26</f>
        <v>185024.75608367479</v>
      </c>
      <c r="H27" s="87">
        <f>rail!H26+'cmv_c1c2 12'!H26+nonpt!H26+nonroad!H26+'onroad all'!CN26+ptnonipm!H26+pt_oilgas!H26+np_oilgas!H26+rwc!H26+'ptfire-wild'!H26+ptagfire!H26+'cmv_c3 12'!H26+livestock!C26+'ptfire-rx'!H26+solvents!H26+airports!H26+ptegu_summer!H26+ptegu_winter!H26+ptegu_wintershld!H26</f>
        <v>317304.29718462401</v>
      </c>
      <c r="I27" s="45" t="s">
        <v>237</v>
      </c>
      <c r="K27" s="87"/>
      <c r="M27" s="86" t="s">
        <v>25</v>
      </c>
      <c r="N27" s="87">
        <f>B27+'biogenics 12'!H26</f>
        <v>1526106.0809819591</v>
      </c>
      <c r="O27" s="87">
        <f t="shared" si="0"/>
        <v>154831.42974421897</v>
      </c>
      <c r="P27" s="87">
        <f>D27+'biogenics 12'!T26</f>
        <v>215186.5400110932</v>
      </c>
      <c r="Q27" s="87">
        <f t="shared" si="1"/>
        <v>585788.4363562956</v>
      </c>
      <c r="R27" s="87">
        <f t="shared" si="1"/>
        <v>155249.07079286245</v>
      </c>
      <c r="S27" s="87">
        <f t="shared" si="1"/>
        <v>185024.75608367479</v>
      </c>
      <c r="T27" s="87">
        <f>H27+'biogenics 12'!Z26</f>
        <v>1088161.5289646229</v>
      </c>
      <c r="V27" s="86" t="s">
        <v>25</v>
      </c>
      <c r="W27" s="87">
        <f>B27-'[1]ptfire-wild'!B26-'[1]ptfire-rx'!B26</f>
        <v>727482.861404959</v>
      </c>
      <c r="X27" s="87">
        <f>C27-'[1]ptfire-wild'!C26-'[1]ptfire-rx'!C26</f>
        <v>143187.57489871897</v>
      </c>
      <c r="Y27" s="87">
        <f>D27-'[1]ptfire-wild'!D26-'[1]ptfire-rx'!D26</f>
        <v>161587.1390472902</v>
      </c>
      <c r="Z27" s="87">
        <f>E27-'[1]ptfire-wild'!E26-'[1]ptfire-rx'!E26</f>
        <v>511543.70231329562</v>
      </c>
      <c r="AA27" s="87">
        <f>F27-'[1]ptfire-wild'!F26-'[1]ptfire-rx'!F26</f>
        <v>92329.803947862441</v>
      </c>
      <c r="AB27" s="87">
        <f>G27-'[1]ptfire-wild'!G26-'[1]ptfire-rx'!G26</f>
        <v>178896.54731737479</v>
      </c>
      <c r="AC27" s="87">
        <f>H27-'[1]ptfire-wild'!H26-'[1]ptfire-rx'!H26</f>
        <v>149923.90052362403</v>
      </c>
    </row>
    <row r="28" spans="1:29" x14ac:dyDescent="0.25">
      <c r="A28" s="86" t="s">
        <v>26</v>
      </c>
      <c r="B28" s="87">
        <f>rail!B27+'cmv_c1c2 12'!B27+nonpt!B27+nonroad!B27+'onroad all'!Q27+ptnonipm!B27+pt_oilgas!B27+np_oilgas!B27+rwc!B27+'ptfire-wild'!B27+ptagfire!B27+'cmv_c3 12'!B27+'ptfire-rx'!B27+airports!B27+ptegu_summer!B27+ptegu_winter!B27+ptegu_wintershld!B27</f>
        <v>483018.03652785998</v>
      </c>
      <c r="C28" s="87">
        <f>rail!C27+'cmv_c1c2 12'!AO27+nonpt!C27+nonroad!C27+'onroad all'!AR27+ptnonipm!C27+pt_oilgas!C27+np_oilgas!C27+rwc!C27+livestock!B27+'ptfire-wild'!C27+ptagfire!C27+'cmv_c3 12'!AO27+fertilizer!B27+'ptfire-rx'!C27+airports!C27+ptegu_summer!C27+ptegu_winter!C27+ptegu_wintershld!C27</f>
        <v>53847.734539437697</v>
      </c>
      <c r="D28" s="87">
        <f>rail!D27+'cmv_c1c2 12'!D27+nonpt!D27+nonroad!D27+'onroad all'!AG27+'onroad all'!AT27+'onroad all'!AU27+ptnonipm!D27+pt_oilgas!D27+np_oilgas!D27+rwc!D27+'ptfire-wild'!D27+ptagfire!D27+'cmv_c3 12'!D27+'ptfire-rx'!D27+airports!D27+ptegu_summer!AO27+ptegu_winter!AO27+ptegu_wintershld!AO27</f>
        <v>55905.807878507629</v>
      </c>
      <c r="E28" s="87">
        <f>rail!E27+'cmv_c1c2 12'!E27+nonpt!E27+nonroad!E27+ptnonipm!E27+pt_oilgas!E27+np_oilgas!E27+rwc!E27+'onroad all'!BI27+afdust!BA27+'ptfire-wild'!E27+ptagfire!E27+'cmv_c3 12'!E27+'ptfire-rx'!E27+airports!E27+ptegu_summer!E27+ptegu_winter!E27+ptegu_wintershld!E27</f>
        <v>274452.00817054999</v>
      </c>
      <c r="F28" s="87">
        <f>rail!F27+'cmv_c1c2 12'!F27+nonpt!F27+nonroad!F27+ptnonipm!F27+pt_oilgas!F27+np_oilgas!F27+rwc!F27+'onroad all'!BL27+afdust!BB27+'ptfire-wild'!F27+ptagfire!F27+'cmv_c3 12'!F27+'ptfire-rx'!F27+airports!F27+ptegu_summer!F27+ptegu_winter!F27+ptegu_wintershld!F27</f>
        <v>68683.250000110012</v>
      </c>
      <c r="G28" s="87">
        <f>rail!G27+'cmv_c1c2 12'!G27+nonpt!G27+nonroad!G27+'onroad all'!CB27+ptnonipm!G27+pt_oilgas!G27+np_oilgas!G27+rwc!G27+'ptfire-wild'!G27+ptagfire!G27+'cmv_c3 12'!G27+'ptfire-rx'!G27+airports!G27+ptegu_summer!BO27+ptegu_winter!BO27+ptegu_wintershld!BO27</f>
        <v>12541.774487045421</v>
      </c>
      <c r="H28" s="87">
        <f>rail!H27+'cmv_c1c2 12'!H27+nonpt!H27+nonroad!H27+'onroad all'!CN27+ptnonipm!H27+pt_oilgas!H27+np_oilgas!H27+rwc!H27+'ptfire-wild'!H27+ptagfire!H27+'cmv_c3 12'!H27+livestock!C27+'ptfire-rx'!H27+solvents!H27+airports!H27+ptegu_summer!H27+ptegu_winter!H27+ptegu_wintershld!H27</f>
        <v>146026.26025843999</v>
      </c>
      <c r="K28" s="87"/>
      <c r="M28" s="86" t="s">
        <v>26</v>
      </c>
      <c r="N28" s="87">
        <f>B28+'biogenics 12'!H27</f>
        <v>601269.68647785997</v>
      </c>
      <c r="O28" s="87">
        <f t="shared" si="0"/>
        <v>53847.734539437697</v>
      </c>
      <c r="P28" s="87">
        <f>D28+'biogenics 12'!T27</f>
        <v>78228.593434223832</v>
      </c>
      <c r="Q28" s="87">
        <f t="shared" si="1"/>
        <v>274452.00817054999</v>
      </c>
      <c r="R28" s="87">
        <f t="shared" si="1"/>
        <v>68683.250000110012</v>
      </c>
      <c r="S28" s="87">
        <f t="shared" si="1"/>
        <v>12541.774487045421</v>
      </c>
      <c r="T28" s="87">
        <f>H28+'biogenics 12'!Z27</f>
        <v>773079.59618843999</v>
      </c>
      <c r="V28" s="86" t="s">
        <v>26</v>
      </c>
      <c r="W28" s="87">
        <f>B28-'[1]ptfire-wild'!B27-'[1]ptfire-rx'!B27</f>
        <v>146552.81561485998</v>
      </c>
      <c r="X28" s="87">
        <f>C28-'[1]ptfire-wild'!C27-'[1]ptfire-rx'!C27</f>
        <v>48333.555029437695</v>
      </c>
      <c r="Y28" s="87">
        <f>D28-'[1]ptfire-wild'!D27-'[1]ptfire-rx'!D27</f>
        <v>51730.910938707631</v>
      </c>
      <c r="Z28" s="87">
        <f>E28-'[1]ptfire-wild'!E27-'[1]ptfire-rx'!E27</f>
        <v>240595.35750555</v>
      </c>
      <c r="AA28" s="87">
        <f>F28-'[1]ptfire-wild'!F27-'[1]ptfire-rx'!F27</f>
        <v>39991.173770410016</v>
      </c>
      <c r="AB28" s="87">
        <f>G28-'[1]ptfire-wild'!G27-'[1]ptfire-rx'!G27</f>
        <v>10140.484093655421</v>
      </c>
      <c r="AC28" s="87">
        <f>H28-'[1]ptfire-wild'!H27-'[1]ptfire-rx'!H27</f>
        <v>66759.899766439994</v>
      </c>
    </row>
    <row r="29" spans="1:29" x14ac:dyDescent="0.25">
      <c r="A29" s="86" t="s">
        <v>27</v>
      </c>
      <c r="B29" s="87">
        <f>rail!B28+'cmv_c1c2 12'!B28+nonpt!B28+nonroad!B28+'onroad all'!Q28+ptnonipm!B28+pt_oilgas!B28+np_oilgas!B28+rwc!B28+'ptfire-wild'!B28+ptagfire!B28+'cmv_c3 12'!B28+'ptfire-rx'!B28+airports!B28+ptegu_summer!B28+ptegu_winter!B28+ptegu_wintershld!B28</f>
        <v>283832.19917376997</v>
      </c>
      <c r="C29" s="87">
        <f>rail!C28+'cmv_c1c2 12'!AO28+nonpt!C28+nonroad!C28+'onroad all'!AR28+ptnonipm!C28+pt_oilgas!C28+np_oilgas!C28+rwc!C28+livestock!B28+'ptfire-wild'!C28+ptagfire!C28+'cmv_c3 12'!AO28+fertilizer!B28+'ptfire-rx'!C28+airports!C28+ptegu_summer!C28+ptegu_winter!C28+ptegu_wintershld!C28</f>
        <v>192371.7874265112</v>
      </c>
      <c r="D29" s="87">
        <f>rail!D28+'cmv_c1c2 12'!D28+nonpt!D28+nonroad!D28+'onroad all'!AG28+'onroad all'!AT28+'onroad all'!AU28+ptnonipm!D28+pt_oilgas!D28+np_oilgas!D28+rwc!D28+'ptfire-wild'!D28+ptagfire!D28+'cmv_c3 12'!D28+'ptfire-rx'!D28+airports!D28+ptegu_summer!AO28+ptegu_winter!AO28+ptegu_wintershld!AO28</f>
        <v>82983.208174139669</v>
      </c>
      <c r="E29" s="87">
        <f>rail!E28+'cmv_c1c2 12'!E28+nonpt!E28+nonroad!E28+ptnonipm!E28+pt_oilgas!E28+np_oilgas!E28+rwc!E28+'onroad all'!BI28+afdust!BA28+'ptfire-wild'!E28+ptagfire!E28+'cmv_c3 12'!E28+'ptfire-rx'!E28+airports!E28+ptegu_summer!E28+ptegu_winter!E28+ptegu_wintershld!E28</f>
        <v>290124.05484138377</v>
      </c>
      <c r="F29" s="87">
        <f>rail!F28+'cmv_c1c2 12'!F28+nonpt!F28+nonroad!F28+ptnonipm!F28+pt_oilgas!F28+np_oilgas!F28+rwc!F28+'onroad all'!BL28+afdust!BB28+'ptfire-wild'!F28+ptagfire!F28+'cmv_c3 12'!F28+'ptfire-rx'!F28+airports!F28+ptegu_summer!F28+ptegu_winter!F28+ptegu_wintershld!F28</f>
        <v>53725.858626531786</v>
      </c>
      <c r="G29" s="87">
        <f>rail!G28+'cmv_c1c2 12'!G28+nonpt!G28+nonroad!G28+'onroad all'!CB28+ptnonipm!G28+pt_oilgas!G28+np_oilgas!G28+rwc!G28+'ptfire-wild'!G28+ptagfire!G28+'cmv_c3 12'!G28+'ptfire-rx'!G28+airports!G28+ptegu_summer!BO28+ptegu_winter!BO28+ptegu_wintershld!BO28</f>
        <v>51230.961470731985</v>
      </c>
      <c r="H29" s="87">
        <f>rail!H28+'cmv_c1c2 12'!H28+nonpt!H28+nonroad!H28+'onroad all'!CN28+ptnonipm!H28+pt_oilgas!H28+np_oilgas!H28+rwc!H28+'ptfire-wild'!H28+ptagfire!H28+'cmv_c3 12'!H28+livestock!C28+'ptfire-rx'!H28+solvents!H28+airports!H28+ptegu_summer!H28+ptegu_winter!H28+ptegu_wintershld!H28</f>
        <v>83057.915356499987</v>
      </c>
      <c r="I29" s="45" t="s">
        <v>237</v>
      </c>
      <c r="K29" s="87"/>
      <c r="M29" s="86" t="s">
        <v>27</v>
      </c>
      <c r="N29" s="87">
        <f>B29+'biogenics 12'!H28</f>
        <v>345593.9003397699</v>
      </c>
      <c r="O29" s="87">
        <f t="shared" si="0"/>
        <v>192371.7874265112</v>
      </c>
      <c r="P29" s="87">
        <f>D29+'biogenics 12'!T28</f>
        <v>118613.43045765767</v>
      </c>
      <c r="Q29" s="87">
        <f t="shared" si="1"/>
        <v>290124.05484138377</v>
      </c>
      <c r="R29" s="87">
        <f t="shared" si="1"/>
        <v>53725.858626531786</v>
      </c>
      <c r="S29" s="87">
        <f t="shared" si="1"/>
        <v>51230.961470731985</v>
      </c>
      <c r="T29" s="87">
        <f>H29+'biogenics 12'!Z28</f>
        <v>263669.48531249998</v>
      </c>
      <c r="V29" s="86" t="s">
        <v>27</v>
      </c>
      <c r="W29" s="87">
        <f>B29-'[1]ptfire-wild'!B28-'[1]ptfire-rx'!B28</f>
        <v>212160.61615376995</v>
      </c>
      <c r="X29" s="87">
        <f>C29-'[1]ptfire-wild'!C28-'[1]ptfire-rx'!C28</f>
        <v>191187.03236651121</v>
      </c>
      <c r="Y29" s="87">
        <f>D29-'[1]ptfire-wild'!D28-'[1]ptfire-rx'!D28</f>
        <v>81570.78278613968</v>
      </c>
      <c r="Z29" s="87">
        <f>E29-'[1]ptfire-wild'!E28-'[1]ptfire-rx'!E28</f>
        <v>282444.96668738377</v>
      </c>
      <c r="AA29" s="87">
        <f>F29-'[1]ptfire-wild'!F28-'[1]ptfire-rx'!F28</f>
        <v>47218.156800531789</v>
      </c>
      <c r="AB29" s="87">
        <f>G29-'[1]ptfire-wild'!G28-'[1]ptfire-rx'!G28</f>
        <v>50559.494056731986</v>
      </c>
      <c r="AC29" s="87">
        <f>H29-'[1]ptfire-wild'!H28-'[1]ptfire-rx'!H28</f>
        <v>66027.057243499992</v>
      </c>
    </row>
    <row r="30" spans="1:29" x14ac:dyDescent="0.25">
      <c r="A30" s="86" t="s">
        <v>28</v>
      </c>
      <c r="B30" s="87">
        <f>rail!B29+'cmv_c1c2 12'!B29+nonpt!B29+nonroad!B29+'onroad all'!Q29+ptnonipm!B29+pt_oilgas!B29+np_oilgas!B29+rwc!B29+'ptfire-wild'!B29+ptagfire!B29+'cmv_c3 12'!B29+'ptfire-rx'!B29+airports!B29+ptegu_summer!B29+ptegu_winter!B29+ptegu_wintershld!B29</f>
        <v>346521.83607585821</v>
      </c>
      <c r="C30" s="87">
        <f>rail!C29+'cmv_c1c2 12'!AO29+nonpt!C29+nonroad!C29+'onroad all'!AR29+ptnonipm!C29+pt_oilgas!C29+np_oilgas!C29+rwc!C29+livestock!B29+'ptfire-wild'!C29+ptagfire!C29+'cmv_c3 12'!AO29+fertilizer!B29+'ptfire-rx'!C29+airports!C29+ptegu_summer!C29+ptegu_winter!C29+ptegu_wintershld!C29</f>
        <v>28915.0445514733</v>
      </c>
      <c r="D30" s="87">
        <f>rail!D29+'cmv_c1c2 12'!D29+nonpt!D29+nonroad!D29+'onroad all'!AG29+'onroad all'!AT29+'onroad all'!AU29+ptnonipm!D29+pt_oilgas!D29+np_oilgas!D29+rwc!D29+'ptfire-wild'!D29+ptagfire!D29+'cmv_c3 12'!D29+'ptfire-rx'!D29+airports!D29+ptegu_summer!AO29+ptegu_winter!AO29+ptegu_wintershld!AO29</f>
        <v>34703.208116254304</v>
      </c>
      <c r="E30" s="87">
        <f>rail!E29+'cmv_c1c2 12'!E29+nonpt!E29+nonroad!E29+ptnonipm!E29+pt_oilgas!E29+np_oilgas!E29+rwc!E29+'onroad all'!BI29+afdust!BA29+'ptfire-wild'!E29+ptagfire!E29+'cmv_c3 12'!E29+'ptfire-rx'!E29+airports!E29+ptegu_summer!E29+ptegu_winter!E29+ptegu_wintershld!E29</f>
        <v>114968.12620563265</v>
      </c>
      <c r="F30" s="87">
        <f>rail!F29+'cmv_c1c2 12'!F29+nonpt!F29+nonroad!F29+ptnonipm!F29+pt_oilgas!F29+np_oilgas!F29+rwc!F29+'onroad all'!BL29+afdust!BB29+'ptfire-wild'!F29+ptagfire!F29+'cmv_c3 12'!F29+'ptfire-rx'!F29+airports!F29+ptegu_summer!F29+ptegu_winter!F29+ptegu_wintershld!F29</f>
        <v>28492.144661992159</v>
      </c>
      <c r="G30" s="87">
        <f>rail!G29+'cmv_c1c2 12'!G29+nonpt!G29+nonroad!G29+'onroad all'!CB29+ptnonipm!G29+pt_oilgas!G29+np_oilgas!G29+rwc!G29+'ptfire-wild'!G29+ptagfire!G29+'cmv_c3 12'!G29+'ptfire-rx'!G29+airports!G29+ptegu_summer!BO29+ptegu_winter!BO29+ptegu_wintershld!BO29</f>
        <v>6398.360112608545</v>
      </c>
      <c r="H30" s="87">
        <f>rail!H29+'cmv_c1c2 12'!H29+nonpt!H29+nonroad!H29+'onroad all'!CN29+ptnonipm!H29+pt_oilgas!H29+np_oilgas!H29+rwc!H29+'ptfire-wild'!H29+ptagfire!H29+'cmv_c3 12'!H29+livestock!C29+'ptfire-rx'!H29+solvents!H29+airports!H29+ptegu_summer!H29+ptegu_winter!H29+ptegu_wintershld!H29</f>
        <v>82373.720005627009</v>
      </c>
      <c r="K30" s="87"/>
      <c r="M30" s="86" t="s">
        <v>28</v>
      </c>
      <c r="N30" s="87">
        <f>B30+'biogenics 12'!H29</f>
        <v>432311.67970585811</v>
      </c>
      <c r="O30" s="87">
        <f t="shared" si="0"/>
        <v>28915.0445514733</v>
      </c>
      <c r="P30" s="87">
        <f>D30+'biogenics 12'!T29</f>
        <v>48967.150313054306</v>
      </c>
      <c r="Q30" s="87">
        <f t="shared" si="1"/>
        <v>114968.12620563265</v>
      </c>
      <c r="R30" s="87">
        <f t="shared" si="1"/>
        <v>28492.144661992159</v>
      </c>
      <c r="S30" s="87">
        <f t="shared" si="1"/>
        <v>6398.360112608545</v>
      </c>
      <c r="T30" s="87">
        <f>H30+'biogenics 12'!Z29</f>
        <v>419882.44570562703</v>
      </c>
      <c r="V30" s="86" t="s">
        <v>28</v>
      </c>
      <c r="W30" s="87">
        <f>B30-'[1]ptfire-wild'!B29-'[1]ptfire-rx'!B29</f>
        <v>247865.83127185822</v>
      </c>
      <c r="X30" s="87">
        <f>C30-'[1]ptfire-wild'!C29-'[1]ptfire-rx'!C29</f>
        <v>27287.9630074733</v>
      </c>
      <c r="Y30" s="87">
        <f>D30-'[1]ptfire-wild'!D29-'[1]ptfire-rx'!D29</f>
        <v>32951.24132025431</v>
      </c>
      <c r="Z30" s="87">
        <f>E30-'[1]ptfire-wild'!E29-'[1]ptfire-rx'!E29</f>
        <v>104569.53306263265</v>
      </c>
      <c r="AA30" s="87">
        <f>F30-'[1]ptfire-wild'!F29-'[1]ptfire-rx'!F29</f>
        <v>19679.777706992158</v>
      </c>
      <c r="AB30" s="87">
        <f>G30-'[1]ptfire-wild'!G29-'[1]ptfire-rx'!G29</f>
        <v>5532.867645608545</v>
      </c>
      <c r="AC30" s="87">
        <f>H30-'[1]ptfire-wild'!H29-'[1]ptfire-rx'!H29</f>
        <v>58984.404511627006</v>
      </c>
    </row>
    <row r="31" spans="1:29" x14ac:dyDescent="0.25">
      <c r="A31" s="86" t="s">
        <v>29</v>
      </c>
      <c r="B31" s="87">
        <f>rail!B30+'cmv_c1c2 12'!B30+nonpt!B30+nonroad!B30+'onroad all'!Q30+ptnonipm!B30+pt_oilgas!B30+np_oilgas!B30+rwc!B30+'ptfire-wild'!B30+ptagfire!B30+'cmv_c3 12'!B30+'ptfire-rx'!B30+airports!B30+ptegu_summer!B30+ptegu_winter!B30+ptegu_wintershld!B30</f>
        <v>159925.07630447799</v>
      </c>
      <c r="C31" s="87">
        <f>rail!C30+'cmv_c1c2 12'!AO30+nonpt!C30+nonroad!C30+'onroad all'!AR30+ptnonipm!C30+pt_oilgas!C30+np_oilgas!C30+rwc!C30+livestock!B30+'ptfire-wild'!C30+ptagfire!C30+'cmv_c3 12'!AO30+fertilizer!B30+'ptfire-rx'!C30+airports!C30+ptegu_summer!C30+ptegu_winter!C30+ptegu_wintershld!C30</f>
        <v>2422.8466157231774</v>
      </c>
      <c r="D31" s="87">
        <f>rail!D30+'cmv_c1c2 12'!D30+nonpt!D30+nonroad!D30+'onroad all'!AG30+'onroad all'!AT30+'onroad all'!AU30+ptnonipm!D30+pt_oilgas!D30+np_oilgas!D30+rwc!D30+'ptfire-wild'!D30+ptagfire!D30+'cmv_c3 12'!D30+'ptfire-rx'!D30+airports!D30+ptegu_summer!AO30+ptegu_winter!AO30+ptegu_wintershld!AO30</f>
        <v>16430.439713265903</v>
      </c>
      <c r="E31" s="87">
        <f>rail!E30+'cmv_c1c2 12'!E30+nonpt!E30+nonroad!E30+ptnonipm!E30+pt_oilgas!E30+np_oilgas!E30+rwc!E30+'onroad all'!BI30+afdust!BA30+'ptfire-wild'!E30+ptagfire!E30+'cmv_c3 12'!E30+'ptfire-rx'!E30+airports!E30+ptegu_summer!E30+ptegu_winter!E30+ptegu_wintershld!E30</f>
        <v>13197.268621874571</v>
      </c>
      <c r="F31" s="87">
        <f>rail!F30+'cmv_c1c2 12'!F30+nonpt!F30+nonroad!F30+ptnonipm!F30+pt_oilgas!F30+np_oilgas!F30+rwc!F30+'onroad all'!BL30+afdust!BB30+'ptfire-wild'!F30+ptagfire!F30+'cmv_c3 12'!F30+'ptfire-rx'!F30+airports!F30+ptegu_summer!F30+ptegu_winter!F30+ptegu_wintershld!F30</f>
        <v>9045.7709580811843</v>
      </c>
      <c r="G31" s="87">
        <f>rail!G30+'cmv_c1c2 12'!G30+nonpt!G30+nonroad!G30+'onroad all'!CB30+ptnonipm!G30+pt_oilgas!G30+np_oilgas!G30+rwc!G30+'ptfire-wild'!G30+ptagfire!G30+'cmv_c3 12'!G30+'ptfire-rx'!G30+airports!G30+ptegu_summer!BO30+ptegu_winter!BO30+ptegu_wintershld!BO30</f>
        <v>780.0568299588474</v>
      </c>
      <c r="H31" s="87">
        <f>rail!H30+'cmv_c1c2 12'!H30+nonpt!H30+nonroad!H30+'onroad all'!CN30+ptnonipm!H30+pt_oilgas!H30+np_oilgas!H30+rwc!H30+'ptfire-wild'!H30+ptagfire!H30+'cmv_c3 12'!H30+livestock!C30+'ptfire-rx'!H30+solvents!H30+airports!H30+ptegu_summer!H30+ptegu_winter!H30+ptegu_wintershld!H30</f>
        <v>28831.917382458501</v>
      </c>
      <c r="I31" s="45" t="s">
        <v>237</v>
      </c>
      <c r="K31" s="87"/>
      <c r="M31" s="86" t="s">
        <v>29</v>
      </c>
      <c r="N31" s="87">
        <f>B31+'biogenics 12'!H30</f>
        <v>174069.03887447799</v>
      </c>
      <c r="O31" s="87">
        <f t="shared" si="0"/>
        <v>2422.8466157231774</v>
      </c>
      <c r="P31" s="87">
        <f>D31+'biogenics 12'!T30</f>
        <v>17048.241588195902</v>
      </c>
      <c r="Q31" s="87">
        <f t="shared" si="1"/>
        <v>13197.268621874571</v>
      </c>
      <c r="R31" s="87">
        <f t="shared" si="1"/>
        <v>9045.7709580811843</v>
      </c>
      <c r="S31" s="87">
        <f t="shared" si="1"/>
        <v>780.0568299588474</v>
      </c>
      <c r="T31" s="87">
        <f>H31+'biogenics 12'!Z30</f>
        <v>124051.8132824584</v>
      </c>
      <c r="V31" s="86" t="s">
        <v>29</v>
      </c>
      <c r="W31" s="87">
        <f>B31-'[1]ptfire-wild'!B30-'[1]ptfire-rx'!B30</f>
        <v>155452.078501218</v>
      </c>
      <c r="X31" s="87">
        <f>C31-'[1]ptfire-wild'!C30-'[1]ptfire-rx'!C30</f>
        <v>2349.2772587131776</v>
      </c>
      <c r="Y31" s="87">
        <f>D31-'[1]ptfire-wild'!D30-'[1]ptfire-rx'!D30</f>
        <v>16361.363308865904</v>
      </c>
      <c r="Z31" s="87">
        <f>E31-'[1]ptfire-wild'!E30-'[1]ptfire-rx'!E30</f>
        <v>12735.051671044572</v>
      </c>
      <c r="AA31" s="87">
        <f>F31-'[1]ptfire-wild'!F30-'[1]ptfire-rx'!F30</f>
        <v>8654.0619370911845</v>
      </c>
      <c r="AB31" s="87">
        <f>G31-'[1]ptfire-wild'!G30-'[1]ptfire-rx'!G30</f>
        <v>743.98318752884734</v>
      </c>
      <c r="AC31" s="87">
        <f>H31-'[1]ptfire-wild'!H30-'[1]ptfire-rx'!H30</f>
        <v>27774.353156588502</v>
      </c>
    </row>
    <row r="32" spans="1:29" x14ac:dyDescent="0.25">
      <c r="A32" s="86" t="s">
        <v>30</v>
      </c>
      <c r="B32" s="87">
        <f>rail!B31+'cmv_c1c2 12'!B31+nonpt!B31+nonroad!B31+'onroad all'!Q31+ptnonipm!B31+pt_oilgas!B31+np_oilgas!B31+rwc!B31+'ptfire-wild'!B31+ptagfire!B31+'cmv_c3 12'!B31+'ptfire-rx'!B31+airports!B31+ptegu_summer!B31+ptegu_winter!B31+ptegu_wintershld!B31</f>
        <v>575759.87801828992</v>
      </c>
      <c r="C32" s="87">
        <f>rail!C31+'cmv_c1c2 12'!AO31+nonpt!C31+nonroad!C31+'onroad all'!AR31+ptnonipm!C31+pt_oilgas!C31+np_oilgas!C31+rwc!C31+livestock!B31+'ptfire-wild'!C31+ptagfire!C31+'cmv_c3 12'!AO31+fertilizer!B31+'ptfire-rx'!C31+airports!C31+ptegu_summer!C31+ptegu_winter!C31+ptegu_wintershld!C31</f>
        <v>7469.4314563530279</v>
      </c>
      <c r="D32" s="87">
        <f>rail!D31+'cmv_c1c2 12'!D31+nonpt!D31+nonroad!D31+'onroad all'!AG31+'onroad all'!AT31+'onroad all'!AU31+ptnonipm!D31+pt_oilgas!D31+np_oilgas!D31+rwc!D31+'ptfire-wild'!D31+ptagfire!D31+'cmv_c3 12'!D31+'ptfire-rx'!D31+airports!D31+ptegu_summer!AO31+ptegu_winter!AO31+ptegu_wintershld!AO31</f>
        <v>77865.452920128941</v>
      </c>
      <c r="E32" s="87">
        <f>rail!E31+'cmv_c1c2 12'!E31+nonpt!E31+nonroad!E31+ptnonipm!E31+pt_oilgas!E31+np_oilgas!E31+rwc!E31+'onroad all'!BI31+afdust!BA31+'ptfire-wild'!E31+ptagfire!E31+'cmv_c3 12'!E31+'ptfire-rx'!E31+airports!E31+ptegu_summer!E31+ptegu_winter!E31+ptegu_wintershld!E31</f>
        <v>33486.872995363621</v>
      </c>
      <c r="F32" s="87">
        <f>rail!F31+'cmv_c1c2 12'!F31+nonpt!F31+nonroad!F31+ptnonipm!F31+pt_oilgas!F31+np_oilgas!F31+rwc!F31+'onroad all'!BL31+afdust!BB31+'ptfire-wild'!F31+ptagfire!F31+'cmv_c3 12'!F31+'ptfire-rx'!F31+airports!F31+ptegu_summer!F31+ptegu_winter!F31+ptegu_wintershld!F31</f>
        <v>20341.598378996867</v>
      </c>
      <c r="G32" s="87">
        <f>rail!G31+'cmv_c1c2 12'!G31+nonpt!G31+nonroad!G31+'onroad all'!CB31+ptnonipm!G31+pt_oilgas!G31+np_oilgas!G31+rwc!G31+'ptfire-wild'!G31+ptagfire!G31+'cmv_c3 12'!G31+'ptfire-rx'!G31+airports!G31+ptegu_summer!BO31+ptegu_winter!BO31+ptegu_wintershld!BO31</f>
        <v>3618.6941025271362</v>
      </c>
      <c r="H32" s="87">
        <f>rail!H31+'cmv_c1c2 12'!H31+nonpt!H31+nonroad!H31+'onroad all'!CN31+ptnonipm!H31+pt_oilgas!H31+np_oilgas!H31+rwc!H31+'ptfire-wild'!H31+ptagfire!H31+'cmv_c3 12'!H31+livestock!C31+'ptfire-rx'!H31+solvents!H31+airports!H31+ptegu_summer!H31+ptegu_winter!H31+ptegu_wintershld!H31</f>
        <v>140352.44612104987</v>
      </c>
      <c r="I32" s="45" t="s">
        <v>237</v>
      </c>
      <c r="K32" s="87"/>
      <c r="M32" s="86" t="s">
        <v>30</v>
      </c>
      <c r="N32" s="87">
        <f>B32+'biogenics 12'!H31</f>
        <v>586541.43027528981</v>
      </c>
      <c r="O32" s="87">
        <f t="shared" si="0"/>
        <v>7469.4314563530279</v>
      </c>
      <c r="P32" s="87">
        <f>D32+'biogenics 12'!T31</f>
        <v>79853.020927695165</v>
      </c>
      <c r="Q32" s="87">
        <f t="shared" si="1"/>
        <v>33486.872995363621</v>
      </c>
      <c r="R32" s="87">
        <f t="shared" si="1"/>
        <v>20341.598378996867</v>
      </c>
      <c r="S32" s="87">
        <f t="shared" si="1"/>
        <v>3618.6941025271362</v>
      </c>
      <c r="T32" s="87">
        <f>H32+'biogenics 12'!Z31</f>
        <v>237969.61522104975</v>
      </c>
      <c r="V32" s="86" t="s">
        <v>30</v>
      </c>
      <c r="W32" s="87">
        <f>B32-'[1]ptfire-wild'!B31-'[1]ptfire-rx'!B31</f>
        <v>539737.85076528997</v>
      </c>
      <c r="X32" s="87">
        <f>C32-'[1]ptfire-wild'!C31-'[1]ptfire-rx'!C31</f>
        <v>6878.5774199930274</v>
      </c>
      <c r="Y32" s="87">
        <f>D32-'[1]ptfire-wild'!D31-'[1]ptfire-rx'!D31</f>
        <v>77392.38617018894</v>
      </c>
      <c r="Z32" s="87">
        <f>E32-'[1]ptfire-wild'!E31-'[1]ptfire-rx'!E31</f>
        <v>29838.862358463619</v>
      </c>
      <c r="AA32" s="87">
        <f>F32-'[1]ptfire-wild'!F31-'[1]ptfire-rx'!F31</f>
        <v>17250.064489696866</v>
      </c>
      <c r="AB32" s="87">
        <f>G32-'[1]ptfire-wild'!G31-'[1]ptfire-rx'!G31</f>
        <v>3353.6336417971361</v>
      </c>
      <c r="AC32" s="87">
        <f>H32-'[1]ptfire-wild'!H31-'[1]ptfire-rx'!H31</f>
        <v>131858.88475124986</v>
      </c>
    </row>
    <row r="33" spans="1:29" x14ac:dyDescent="0.25">
      <c r="A33" s="86" t="s">
        <v>31</v>
      </c>
      <c r="B33" s="87">
        <f>rail!B32+'cmv_c1c2 12'!B32+nonpt!B32+nonroad!B32+'onroad all'!Q32+ptnonipm!B32+pt_oilgas!B32+np_oilgas!B32+rwc!B32+'ptfire-wild'!B32+ptagfire!B32+'cmv_c3 12'!B32+'ptfire-rx'!B32+airports!B32+ptegu_summer!B32+ptegu_winter!B32+ptegu_wintershld!B32</f>
        <v>505473.66155411006</v>
      </c>
      <c r="C33" s="87">
        <f>rail!C32+'cmv_c1c2 12'!AO32+nonpt!C32+nonroad!C32+'onroad all'!AR32+ptnonipm!C32+pt_oilgas!C32+np_oilgas!C32+rwc!C32+livestock!B32+'ptfire-wild'!C32+ptagfire!C32+'cmv_c3 12'!AO32+fertilizer!B32+'ptfire-rx'!C32+airports!C32+ptegu_summer!C32+ptegu_winter!C32+ptegu_wintershld!C32</f>
        <v>35701.075298165095</v>
      </c>
      <c r="D33" s="87">
        <f>rail!D32+'cmv_c1c2 12'!D32+nonpt!D32+nonroad!D32+'onroad all'!AG32+'onroad all'!AT32+'onroad all'!AU32+ptnonipm!D32+pt_oilgas!D32+np_oilgas!D32+rwc!D32+'ptfire-wild'!D32+ptagfire!D32+'cmv_c3 12'!D32+'ptfire-rx'!D32+airports!D32+ptegu_summer!AO32+ptegu_winter!AO32+ptegu_wintershld!AO32</f>
        <v>141386.42445914596</v>
      </c>
      <c r="E33" s="87">
        <f>rail!E32+'cmv_c1c2 12'!E32+nonpt!E32+nonroad!E32+ptnonipm!E32+pt_oilgas!E32+np_oilgas!E32+rwc!E32+'onroad all'!BI32+afdust!BA32+'ptfire-wild'!E32+ptagfire!E32+'cmv_c3 12'!E32+'ptfire-rx'!E32+airports!E32+ptegu_summer!E32+ptegu_winter!E32+ptegu_wintershld!E32</f>
        <v>160406.25998074704</v>
      </c>
      <c r="F33" s="87">
        <f>rail!F32+'cmv_c1c2 12'!F32+nonpt!F32+nonroad!F32+ptnonipm!F32+pt_oilgas!F32+np_oilgas!F32+rwc!F32+'onroad all'!BL32+afdust!BB32+'ptfire-wild'!F32+ptagfire!F32+'cmv_c3 12'!F32+'ptfire-rx'!F32+airports!F32+ptegu_summer!F32+ptegu_winter!F32+ptegu_wintershld!F32</f>
        <v>42481.839675057054</v>
      </c>
      <c r="G33" s="87">
        <f>rail!G32+'cmv_c1c2 12'!G32+nonpt!G32+nonroad!G32+'onroad all'!CB32+ptnonipm!G32+pt_oilgas!G32+np_oilgas!G32+rwc!G32+'ptfire-wild'!G32+ptagfire!G32+'cmv_c3 12'!G32+'ptfire-rx'!G32+airports!G32+ptegu_summer!BO32+ptegu_winter!BO32+ptegu_wintershld!BO32</f>
        <v>34361.370480200298</v>
      </c>
      <c r="H33" s="87">
        <f>rail!H32+'cmv_c1c2 12'!H32+nonpt!H32+nonroad!H32+'onroad all'!CN32+ptnonipm!H32+pt_oilgas!H32+np_oilgas!H32+rwc!H32+'ptfire-wild'!H32+ptagfire!H32+'cmv_c3 12'!H32+livestock!C32+'ptfire-rx'!H32+solvents!H32+airports!H32+ptegu_summer!H32+ptegu_winter!H32+ptegu_wintershld!H32</f>
        <v>322955.80583002995</v>
      </c>
      <c r="K33" s="87"/>
      <c r="M33" s="86" t="s">
        <v>31</v>
      </c>
      <c r="N33" s="87">
        <f>B33+'biogenics 12'!H32</f>
        <v>622126.91371411004</v>
      </c>
      <c r="O33" s="87">
        <f t="shared" si="0"/>
        <v>35701.075298165095</v>
      </c>
      <c r="P33" s="87">
        <f>D33+'biogenics 12'!T32</f>
        <v>157546.01379814596</v>
      </c>
      <c r="Q33" s="87">
        <f t="shared" si="1"/>
        <v>160406.25998074704</v>
      </c>
      <c r="R33" s="87">
        <f t="shared" si="1"/>
        <v>42481.839675057054</v>
      </c>
      <c r="S33" s="87">
        <f t="shared" si="1"/>
        <v>34361.370480200298</v>
      </c>
      <c r="T33" s="87">
        <f>H33+'biogenics 12'!Z32</f>
        <v>826360.48273002892</v>
      </c>
      <c r="V33" s="86" t="s">
        <v>31</v>
      </c>
      <c r="W33" s="87">
        <f>B33-'[1]ptfire-wild'!B32-'[1]ptfire-rx'!B32</f>
        <v>329995.22236111009</v>
      </c>
      <c r="X33" s="87">
        <f>C33-'[1]ptfire-wild'!C32-'[1]ptfire-rx'!C32</f>
        <v>32816.445428165098</v>
      </c>
      <c r="Y33" s="87">
        <f>D33-'[1]ptfire-wild'!D32-'[1]ptfire-rx'!D32</f>
        <v>138756.41936214597</v>
      </c>
      <c r="Z33" s="87">
        <f>E33-'[1]ptfire-wild'!E32-'[1]ptfire-rx'!E32</f>
        <v>142344.58759174703</v>
      </c>
      <c r="AA33" s="87">
        <f>F33-'[1]ptfire-wild'!F32-'[1]ptfire-rx'!F32</f>
        <v>27175.336780057052</v>
      </c>
      <c r="AB33" s="87">
        <f>G33-'[1]ptfire-wild'!G32-'[1]ptfire-rx'!G32</f>
        <v>32970.601351200297</v>
      </c>
      <c r="AC33" s="87">
        <f>H33-'[1]ptfire-wild'!H32-'[1]ptfire-rx'!H32</f>
        <v>281489.22277602996</v>
      </c>
    </row>
    <row r="34" spans="1:29" x14ac:dyDescent="0.25">
      <c r="A34" s="86" t="s">
        <v>32</v>
      </c>
      <c r="B34" s="87">
        <f>rail!B33+'cmv_c1c2 12'!B33+nonpt!B33+nonroad!B33+'onroad all'!Q33+ptnonipm!B33+pt_oilgas!B33+np_oilgas!B33+rwc!B33+'ptfire-wild'!B33+ptagfire!B33+'cmv_c3 12'!B33+'ptfire-rx'!B33+airports!B33+ptegu_summer!B33+ptegu_winter!B33+ptegu_wintershld!B33</f>
        <v>1143709.7152880298</v>
      </c>
      <c r="C34" s="87">
        <f>rail!C33+'cmv_c1c2 12'!AO33+nonpt!C33+nonroad!C33+'onroad all'!AR33+ptnonipm!C33+pt_oilgas!C33+np_oilgas!C33+rwc!C33+livestock!B33+'ptfire-wild'!C33+ptagfire!C33+'cmv_c3 12'!AO33+fertilizer!B33+'ptfire-rx'!C33+airports!C33+ptegu_summer!C33+ptegu_winter!C33+ptegu_wintershld!C33</f>
        <v>48157.537337661946</v>
      </c>
      <c r="D34" s="87">
        <f>rail!D33+'cmv_c1c2 12'!D33+nonpt!D33+nonroad!D33+'onroad all'!AG33+'onroad all'!AT33+'onroad all'!AU33+ptnonipm!D33+pt_oilgas!D33+np_oilgas!D33+rwc!D33+'ptfire-wild'!D33+ptagfire!D33+'cmv_c3 12'!D33+'ptfire-rx'!D33+airports!D33+ptegu_summer!AO33+ptegu_winter!AO33+ptegu_wintershld!AO33</f>
        <v>160371.17289585917</v>
      </c>
      <c r="E34" s="87">
        <f>rail!E33+'cmv_c1c2 12'!E33+nonpt!E33+nonroad!E33+ptnonipm!E33+pt_oilgas!E33+np_oilgas!E33+rwc!E33+'onroad all'!BI33+afdust!BA33+'ptfire-wild'!E33+ptagfire!E33+'cmv_c3 12'!E33+'ptfire-rx'!E33+airports!E33+ptegu_summer!E33+ptegu_winter!E33+ptegu_wintershld!E33</f>
        <v>110222.97432713037</v>
      </c>
      <c r="F34" s="87">
        <f>rail!F33+'cmv_c1c2 12'!F33+nonpt!F33+nonroad!F33+ptnonipm!F33+pt_oilgas!F33+np_oilgas!F33+rwc!F33+'onroad all'!BL33+afdust!BB33+'ptfire-wild'!F33+ptagfire!F33+'cmv_c3 12'!F33+'ptfire-rx'!F33+airports!F33+ptegu_summer!F33+ptegu_winter!F33+ptegu_wintershld!F33</f>
        <v>45907.046049022101</v>
      </c>
      <c r="G34" s="87">
        <f>rail!G33+'cmv_c1c2 12'!G33+nonpt!G33+nonroad!G33+'onroad all'!CB33+ptnonipm!G33+pt_oilgas!G33+np_oilgas!G33+rwc!G33+'ptfire-wild'!G33+ptagfire!G33+'cmv_c3 12'!G33+'ptfire-rx'!G33+airports!G33+ptegu_summer!BO33+ptegu_winter!BO33+ptegu_wintershld!BO33</f>
        <v>16275.834208519213</v>
      </c>
      <c r="H34" s="87">
        <f>rail!H33+'cmv_c1c2 12'!H33+nonpt!H33+nonroad!H33+'onroad all'!CN33+ptnonipm!H33+pt_oilgas!H33+np_oilgas!H33+rwc!H33+'ptfire-wild'!H33+ptagfire!H33+'cmv_c3 12'!H33+livestock!C33+'ptfire-rx'!H33+solvents!H33+airports!H33+ptegu_summer!H33+ptegu_winter!H33+ptegu_wintershld!H33</f>
        <v>275647.97396638594</v>
      </c>
      <c r="I34" s="45" t="s">
        <v>237</v>
      </c>
      <c r="K34" s="87"/>
      <c r="M34" s="86" t="s">
        <v>32</v>
      </c>
      <c r="N34" s="87">
        <f>B34+'biogenics 12'!H33</f>
        <v>1197873.2240290297</v>
      </c>
      <c r="O34" s="87">
        <f t="shared" si="0"/>
        <v>48157.537337661946</v>
      </c>
      <c r="P34" s="87">
        <f>D34+'biogenics 12'!T33</f>
        <v>171651.34128043408</v>
      </c>
      <c r="Q34" s="87">
        <f t="shared" si="1"/>
        <v>110222.97432713037</v>
      </c>
      <c r="R34" s="87">
        <f t="shared" si="1"/>
        <v>45907.046049022101</v>
      </c>
      <c r="S34" s="87">
        <f t="shared" si="1"/>
        <v>16275.834208519213</v>
      </c>
      <c r="T34" s="87">
        <f>H34+'biogenics 12'!Z33</f>
        <v>639955.23219638597</v>
      </c>
      <c r="V34" s="86" t="s">
        <v>32</v>
      </c>
      <c r="W34" s="87">
        <f>B34-'[1]ptfire-wild'!B33-'[1]ptfire-rx'!B33</f>
        <v>1115750.1661950296</v>
      </c>
      <c r="X34" s="87">
        <f>C34-'[1]ptfire-wild'!C33-'[1]ptfire-rx'!C33</f>
        <v>47698.182380161947</v>
      </c>
      <c r="Y34" s="87">
        <f>D34-'[1]ptfire-wild'!D33-'[1]ptfire-rx'!D33</f>
        <v>159965.5877369392</v>
      </c>
      <c r="Z34" s="87">
        <f>E34-'[1]ptfire-wild'!E33-'[1]ptfire-rx'!E33</f>
        <v>107357.17072243038</v>
      </c>
      <c r="AA34" s="87">
        <f>F34-'[1]ptfire-wild'!F33-'[1]ptfire-rx'!F33</f>
        <v>43478.399071122098</v>
      </c>
      <c r="AB34" s="87">
        <f>G34-'[1]ptfire-wild'!G33-'[1]ptfire-rx'!G33</f>
        <v>16058.357132099212</v>
      </c>
      <c r="AC34" s="87">
        <f>H34-'[1]ptfire-wild'!H33-'[1]ptfire-rx'!H33</f>
        <v>269044.72811468592</v>
      </c>
    </row>
    <row r="35" spans="1:29" x14ac:dyDescent="0.25">
      <c r="A35" s="86" t="s">
        <v>33</v>
      </c>
      <c r="B35" s="87">
        <f>rail!B34+'cmv_c1c2 12'!B34+nonpt!B34+nonroad!B34+'onroad all'!Q34+ptnonipm!B34+pt_oilgas!B34+np_oilgas!B34+rwc!B34+'ptfire-wild'!B34+ptagfire!B34+'cmv_c3 12'!B34+'ptfire-rx'!B34+airports!B34+ptegu_summer!B34+ptegu_winter!B34+ptegu_wintershld!B34</f>
        <v>1178629.6462978071</v>
      </c>
      <c r="C35" s="87">
        <f>rail!C34+'cmv_c1c2 12'!AO34+nonpt!C34+nonroad!C34+'onroad all'!AR34+ptnonipm!C34+pt_oilgas!C34+np_oilgas!C34+rwc!C34+livestock!B34+'ptfire-wild'!C34+ptagfire!C34+'cmv_c3 12'!AO34+fertilizer!B34+'ptfire-rx'!C34+airports!C34+ptegu_summer!C34+ptegu_winter!C34+ptegu_wintershld!C34</f>
        <v>219029.07807054318</v>
      </c>
      <c r="D35" s="87">
        <f>rail!D34+'cmv_c1c2 12'!D34+nonpt!D34+nonroad!D34+'onroad all'!AG34+'onroad all'!AT34+'onroad all'!AU34+ptnonipm!D34+pt_oilgas!D34+np_oilgas!D34+rwc!D34+'ptfire-wild'!D34+ptagfire!D34+'cmv_c3 12'!D34+'ptfire-rx'!D34+airports!D34+ptegu_summer!AO34+ptegu_winter!AO34+ptegu_wintershld!AO34</f>
        <v>123756.23343794454</v>
      </c>
      <c r="E35" s="87">
        <f>rail!E34+'cmv_c1c2 12'!E34+nonpt!E34+nonroad!E34+ptnonipm!E34+pt_oilgas!E34+np_oilgas!E34+rwc!E34+'onroad all'!BI34+afdust!BA34+'ptfire-wild'!E34+ptagfire!E34+'cmv_c3 12'!E34+'ptfire-rx'!E34+airports!E34+ptegu_summer!E34+ptegu_winter!E34+ptegu_wintershld!E34</f>
        <v>150153.85055584332</v>
      </c>
      <c r="F35" s="87">
        <f>rail!F34+'cmv_c1c2 12'!F34+nonpt!F34+nonroad!F34+ptnonipm!F34+pt_oilgas!F34+np_oilgas!F34+rwc!F34+'onroad all'!BL34+afdust!BB34+'ptfire-wild'!F34+ptagfire!F34+'cmv_c3 12'!F34+'ptfire-rx'!F34+airports!F34+ptegu_summer!F34+ptegu_winter!F34+ptegu_wintershld!F34</f>
        <v>69075.522032915993</v>
      </c>
      <c r="G35" s="87">
        <f>rail!G34+'cmv_c1c2 12'!G34+nonpt!G34+nonroad!G34+'onroad all'!CB34+ptnonipm!G34+pt_oilgas!G34+np_oilgas!G34+rwc!G34+'ptfire-wild'!G34+ptagfire!G34+'cmv_c3 12'!G34+'ptfire-rx'!G34+airports!G34+ptegu_summer!BO34+ptegu_winter!BO34+ptegu_wintershld!BO34</f>
        <v>31032.820916675297</v>
      </c>
      <c r="H35" s="87">
        <f>rail!H34+'cmv_c1c2 12'!H34+nonpt!H34+nonroad!H34+'onroad all'!CN34+ptnonipm!H34+pt_oilgas!H34+np_oilgas!H34+rwc!H34+'ptfire-wild'!H34+ptagfire!H34+'cmv_c3 12'!H34+livestock!C34+'ptfire-rx'!H34+solvents!H34+airports!H34+ptegu_summer!H34+ptegu_winter!H34+ptegu_wintershld!H34</f>
        <v>288403.83139805705</v>
      </c>
      <c r="I35" s="45" t="s">
        <v>237</v>
      </c>
      <c r="K35" s="87"/>
      <c r="M35" s="86" t="s">
        <v>33</v>
      </c>
      <c r="N35" s="87">
        <f>B35+'biogenics 12'!H34</f>
        <v>1276467.7950378072</v>
      </c>
      <c r="O35" s="87">
        <f t="shared" si="0"/>
        <v>219029.07807054318</v>
      </c>
      <c r="P35" s="87">
        <f>D35+'biogenics 12'!T34</f>
        <v>145645.41299963443</v>
      </c>
      <c r="Q35" s="87">
        <f t="shared" si="1"/>
        <v>150153.85055584332</v>
      </c>
      <c r="R35" s="87">
        <f t="shared" si="1"/>
        <v>69075.522032915993</v>
      </c>
      <c r="S35" s="87">
        <f t="shared" si="1"/>
        <v>31032.820916675297</v>
      </c>
      <c r="T35" s="87">
        <f>H35+'biogenics 12'!Z34</f>
        <v>1196498.1021980571</v>
      </c>
      <c r="V35" s="86" t="s">
        <v>33</v>
      </c>
      <c r="W35" s="87">
        <f>B35-'[1]ptfire-wild'!B34-'[1]ptfire-rx'!B34</f>
        <v>877549.45615680702</v>
      </c>
      <c r="X35" s="87">
        <f>C35-'[1]ptfire-wild'!C34-'[1]ptfire-rx'!C34</f>
        <v>214064.90223254319</v>
      </c>
      <c r="Y35" s="87">
        <f>D35-'[1]ptfire-wild'!D34-'[1]ptfire-rx'!D34</f>
        <v>118480.18342484454</v>
      </c>
      <c r="Z35" s="87">
        <f>E35-'[1]ptfire-wild'!E34-'[1]ptfire-rx'!E34</f>
        <v>118482.30578844332</v>
      </c>
      <c r="AA35" s="87">
        <f>F35-'[1]ptfire-wild'!F34-'[1]ptfire-rx'!F34</f>
        <v>42235.231976015995</v>
      </c>
      <c r="AB35" s="87">
        <f>G35-'[1]ptfire-wild'!G34-'[1]ptfire-rx'!G34</f>
        <v>28413.102335465297</v>
      </c>
      <c r="AC35" s="87">
        <f>H35-'[1]ptfire-wild'!H34-'[1]ptfire-rx'!H34</f>
        <v>217043.61258605708</v>
      </c>
    </row>
    <row r="36" spans="1:29" x14ac:dyDescent="0.25">
      <c r="A36" s="86" t="s">
        <v>34</v>
      </c>
      <c r="B36" s="87">
        <f>rail!B35+'cmv_c1c2 12'!B35+nonpt!B35+nonroad!B35+'onroad all'!Q35+ptnonipm!B35+pt_oilgas!B35+np_oilgas!B35+rwc!B35+'ptfire-wild'!B35+ptagfire!B35+'cmv_c3 12'!B35+'ptfire-rx'!B35+airports!B35+ptegu_summer!B35+ptegu_winter!B35+ptegu_wintershld!B35</f>
        <v>334513.91530769988</v>
      </c>
      <c r="C36" s="87">
        <f>rail!C35+'cmv_c1c2 12'!AO35+nonpt!C35+nonroad!C35+'onroad all'!AR35+ptnonipm!C35+pt_oilgas!C35+np_oilgas!C35+rwc!C35+livestock!B35+'ptfire-wild'!C35+ptagfire!C35+'cmv_c3 12'!AO35+fertilizer!B35+'ptfire-rx'!C35+airports!C35+ptegu_summer!C35+ptegu_winter!C35+ptegu_wintershld!C35</f>
        <v>118142.3997085689</v>
      </c>
      <c r="D36" s="87">
        <f>rail!D35+'cmv_c1c2 12'!D35+nonpt!D35+nonroad!D35+'onroad all'!AG35+'onroad all'!AT35+'onroad all'!AU35+ptnonipm!D35+pt_oilgas!D35+np_oilgas!D35+rwc!D35+'ptfire-wild'!D35+ptagfire!D35+'cmv_c3 12'!D35+'ptfire-rx'!D35+airports!D35+ptegu_summer!AO35+ptegu_winter!AO35+ptegu_wintershld!AO35</f>
        <v>123843.63150659695</v>
      </c>
      <c r="E36" s="87">
        <f>rail!E35+'cmv_c1c2 12'!E35+nonpt!E35+nonroad!E35+ptnonipm!E35+pt_oilgas!E35+np_oilgas!E35+rwc!E35+'onroad all'!BI35+afdust!BA35+'ptfire-wild'!E35+ptagfire!E35+'cmv_c3 12'!E35+'ptfire-rx'!E35+airports!E35+ptegu_summer!E35+ptegu_winter!E35+ptegu_wintershld!E35</f>
        <v>211628.07382044563</v>
      </c>
      <c r="F36" s="87">
        <f>rail!F35+'cmv_c1c2 12'!F35+nonpt!F35+nonroad!F35+ptnonipm!F35+pt_oilgas!F35+np_oilgas!F35+rwc!F35+'onroad all'!BL35+afdust!BB35+'ptfire-wild'!F35+ptagfire!F35+'cmv_c3 12'!F35+'ptfire-rx'!F35+airports!F35+ptegu_summer!F35+ptegu_winter!F35+ptegu_wintershld!F35</f>
        <v>49418.649918654657</v>
      </c>
      <c r="G36" s="87">
        <f>rail!G35+'cmv_c1c2 12'!G35+nonpt!G35+nonroad!G35+'onroad all'!CB35+ptnonipm!G35+pt_oilgas!G35+np_oilgas!G35+rwc!G35+'ptfire-wild'!G35+ptagfire!G35+'cmv_c3 12'!G35+'ptfire-rx'!G35+airports!G35+ptegu_summer!BO35+ptegu_winter!BO35+ptegu_wintershld!BO35</f>
        <v>67329.790712859452</v>
      </c>
      <c r="H36" s="87">
        <f>rail!H35+'cmv_c1c2 12'!H35+nonpt!H35+nonroad!H35+'onroad all'!CN35+ptnonipm!H35+pt_oilgas!H35+np_oilgas!H35+rwc!H35+'ptfire-wild'!H35+ptagfire!H35+'cmv_c3 12'!H35+livestock!C35+'ptfire-rx'!H35+solvents!H35+airports!H35+ptegu_summer!H35+ptegu_winter!H35+ptegu_wintershld!H35</f>
        <v>372223.91381746007</v>
      </c>
      <c r="I36" s="45" t="s">
        <v>237</v>
      </c>
      <c r="K36" s="87"/>
      <c r="M36" s="86" t="s">
        <v>34</v>
      </c>
      <c r="N36" s="87">
        <f>B36+'biogenics 12'!H35</f>
        <v>376945.81361369975</v>
      </c>
      <c r="O36" s="87">
        <f t="shared" si="0"/>
        <v>118142.3997085689</v>
      </c>
      <c r="P36" s="87">
        <f>D36+'biogenics 12'!T35</f>
        <v>156113.04309053486</v>
      </c>
      <c r="Q36" s="87">
        <f t="shared" si="1"/>
        <v>211628.07382044563</v>
      </c>
      <c r="R36" s="87">
        <f t="shared" si="1"/>
        <v>49418.649918654657</v>
      </c>
      <c r="S36" s="87">
        <f t="shared" si="1"/>
        <v>67329.790712859452</v>
      </c>
      <c r="T36" s="87">
        <f>H36+'biogenics 12'!Z35</f>
        <v>496575.15361745906</v>
      </c>
      <c r="V36" s="86" t="s">
        <v>34</v>
      </c>
      <c r="W36" s="87">
        <f>B36-'[1]ptfire-wild'!B35-'[1]ptfire-rx'!B35</f>
        <v>226686.40348069987</v>
      </c>
      <c r="X36" s="87">
        <f>C36-'[1]ptfire-wild'!C35-'[1]ptfire-rx'!C35</f>
        <v>116369.65401856891</v>
      </c>
      <c r="Y36" s="87">
        <f>D36-'[1]ptfire-wild'!D35-'[1]ptfire-rx'!D35</f>
        <v>122216.92910759695</v>
      </c>
      <c r="Z36" s="87">
        <f>E36-'[1]ptfire-wild'!E35-'[1]ptfire-rx'!E35</f>
        <v>200520.10016344563</v>
      </c>
      <c r="AA36" s="87">
        <f>F36-'[1]ptfire-wild'!F35-'[1]ptfire-rx'!F35</f>
        <v>40005.111084654658</v>
      </c>
      <c r="AB36" s="87">
        <f>G36-'[1]ptfire-wild'!G35-'[1]ptfire-rx'!G35</f>
        <v>66471.946015859445</v>
      </c>
      <c r="AC36" s="87">
        <f>H36-'[1]ptfire-wild'!H35-'[1]ptfire-rx'!H35</f>
        <v>346740.67344946007</v>
      </c>
    </row>
    <row r="37" spans="1:29" x14ac:dyDescent="0.25">
      <c r="A37" s="86" t="s">
        <v>35</v>
      </c>
      <c r="B37" s="87">
        <f>rail!B36+'cmv_c1c2 12'!B36+nonpt!B36+nonroad!B36+'onroad all'!Q36+ptnonipm!B36+pt_oilgas!B36+np_oilgas!B36+rwc!B36+'ptfire-wild'!B36+ptagfire!B36+'cmv_c3 12'!B36+'ptfire-rx'!B36+airports!B36+ptegu_summer!B36+ptegu_winter!B36+ptegu_wintershld!B36</f>
        <v>1091118.2324346132</v>
      </c>
      <c r="C37" s="87">
        <f>rail!C36+'cmv_c1c2 12'!AO36+nonpt!C36+nonroad!C36+'onroad all'!AR36+ptnonipm!C36+pt_oilgas!C36+np_oilgas!C36+rwc!C36+livestock!B36+'ptfire-wild'!C36+ptagfire!C36+'cmv_c3 12'!AO36+fertilizer!B36+'ptfire-rx'!C36+airports!C36+ptegu_summer!C36+ptegu_winter!C36+ptegu_wintershld!C36</f>
        <v>103217.53265497078</v>
      </c>
      <c r="D37" s="87">
        <f>rail!D36+'cmv_c1c2 12'!D36+nonpt!D36+nonroad!D36+'onroad all'!AG36+'onroad all'!AT36+'onroad all'!AU36+ptnonipm!D36+pt_oilgas!D36+np_oilgas!D36+rwc!D36+'ptfire-wild'!D36+ptagfire!D36+'cmv_c3 12'!D36+'ptfire-rx'!D36+airports!D36+ptegu_summer!AO36+ptegu_winter!AO36+ptegu_wintershld!AO36</f>
        <v>190917.20515072712</v>
      </c>
      <c r="E37" s="87">
        <f>rail!E36+'cmv_c1c2 12'!E36+nonpt!E36+nonroad!E36+ptnonipm!E36+pt_oilgas!E36+np_oilgas!E36+rwc!E36+'onroad all'!BI36+afdust!BA36+'ptfire-wild'!E36+ptagfire!E36+'cmv_c3 12'!E36+'ptfire-rx'!E36+airports!E36+ptegu_summer!E36+ptegu_winter!E36+ptegu_wintershld!E36</f>
        <v>154762.95686016692</v>
      </c>
      <c r="F37" s="87">
        <f>rail!F36+'cmv_c1c2 12'!F36+nonpt!F36+nonroad!F36+ptnonipm!F36+pt_oilgas!F36+np_oilgas!F36+rwc!F36+'onroad all'!BL36+afdust!BB36+'ptfire-wild'!F36+ptagfire!F36+'cmv_c3 12'!F36+'ptfire-rx'!F36+airports!F36+ptegu_summer!F36+ptegu_winter!F36+ptegu_wintershld!F36</f>
        <v>65429.569802007536</v>
      </c>
      <c r="G37" s="87">
        <f>rail!G36+'cmv_c1c2 12'!G36+nonpt!G36+nonroad!G36+'onroad all'!CB36+ptnonipm!G36+pt_oilgas!G36+np_oilgas!G36+rwc!G36+'ptfire-wild'!G36+ptagfire!G36+'cmv_c3 12'!G36+'ptfire-rx'!G36+airports!G36+ptegu_summer!BO36+ptegu_winter!BO36+ptegu_wintershld!BO36</f>
        <v>97758.178910210656</v>
      </c>
      <c r="H37" s="87">
        <f>rail!H36+'cmv_c1c2 12'!H36+nonpt!H36+nonroad!H36+'onroad all'!CN36+ptnonipm!H36+pt_oilgas!H36+np_oilgas!H36+rwc!H36+'ptfire-wild'!H36+ptagfire!H36+'cmv_c3 12'!H36+livestock!C36+'ptfire-rx'!H36+solvents!H36+airports!H36+ptegu_summer!H36+ptegu_winter!H36+ptegu_wintershld!H36</f>
        <v>258465.37326594887</v>
      </c>
      <c r="I37" s="45" t="s">
        <v>237</v>
      </c>
      <c r="K37" s="87"/>
      <c r="M37" s="86" t="s">
        <v>35</v>
      </c>
      <c r="N37" s="87">
        <f>B37+'biogenics 12'!H36</f>
        <v>1134959.0017006132</v>
      </c>
      <c r="O37" s="87">
        <f t="shared" si="0"/>
        <v>103217.53265497078</v>
      </c>
      <c r="P37" s="87">
        <f>D37+'biogenics 12'!T36</f>
        <v>212637.58753988123</v>
      </c>
      <c r="Q37" s="87">
        <f t="shared" si="1"/>
        <v>154762.95686016692</v>
      </c>
      <c r="R37" s="87">
        <f t="shared" si="1"/>
        <v>65429.569802007536</v>
      </c>
      <c r="S37" s="87">
        <f t="shared" si="1"/>
        <v>97758.178910210656</v>
      </c>
      <c r="T37" s="87">
        <f>H37+'biogenics 12'!Z36</f>
        <v>537893.37607194891</v>
      </c>
      <c r="V37" s="86" t="s">
        <v>35</v>
      </c>
      <c r="W37" s="87">
        <f>B37-'[1]ptfire-wild'!B36-'[1]ptfire-rx'!B36</f>
        <v>1062854.4108116131</v>
      </c>
      <c r="X37" s="87">
        <f>C37-'[1]ptfire-wild'!C36-'[1]ptfire-rx'!C36</f>
        <v>102752.21953899077</v>
      </c>
      <c r="Y37" s="87">
        <f>D37-'[1]ptfire-wild'!D36-'[1]ptfire-rx'!D36</f>
        <v>190457.89944053712</v>
      </c>
      <c r="Z37" s="87">
        <f>E37-'[1]ptfire-wild'!E36-'[1]ptfire-rx'!E36</f>
        <v>151821.93374456692</v>
      </c>
      <c r="AA37" s="87">
        <f>F37-'[1]ptfire-wild'!F36-'[1]ptfire-rx'!F36</f>
        <v>62937.177077407541</v>
      </c>
      <c r="AB37" s="87">
        <f>G37-'[1]ptfire-wild'!G36-'[1]ptfire-rx'!G36</f>
        <v>97523.255395100656</v>
      </c>
      <c r="AC37" s="87">
        <f>H37-'[1]ptfire-wild'!H36-'[1]ptfire-rx'!H36</f>
        <v>251776.4992777489</v>
      </c>
    </row>
    <row r="38" spans="1:29" x14ac:dyDescent="0.25">
      <c r="A38" s="86" t="s">
        <v>36</v>
      </c>
      <c r="B38" s="87">
        <f>rail!B37+'cmv_c1c2 12'!B37+nonpt!B37+nonroad!B37+'onroad all'!Q37+ptnonipm!B37+pt_oilgas!B37+np_oilgas!B37+rwc!B37+'ptfire-wild'!B37+ptagfire!B37+'cmv_c3 12'!B37+'ptfire-rx'!B37+airports!B37+ptegu_summer!B37+ptegu_winter!B37+ptegu_wintershld!B37</f>
        <v>1338473.6358608268</v>
      </c>
      <c r="C38" s="87">
        <f>rail!C37+'cmv_c1c2 12'!AO37+nonpt!C37+nonroad!C37+'onroad all'!AR37+ptnonipm!C37+pt_oilgas!C37+np_oilgas!C37+rwc!C37+livestock!B37+'ptfire-wild'!C37+ptagfire!C37+'cmv_c3 12'!AO37+fertilizer!B37+'ptfire-rx'!C37+airports!C37+ptegu_summer!C37+ptegu_winter!C37+ptegu_wintershld!C37</f>
        <v>127276.67450922116</v>
      </c>
      <c r="D38" s="87">
        <f>rail!D37+'cmv_c1c2 12'!D37+nonpt!D37+nonroad!D37+'onroad all'!AG37+'onroad all'!AT37+'onroad all'!AU37+ptnonipm!D37+pt_oilgas!D37+np_oilgas!D37+rwc!D37+'ptfire-wild'!D37+ptagfire!D37+'cmv_c3 12'!D37+'ptfire-rx'!D37+airports!D37+ptegu_summer!AO37+ptegu_winter!AO37+ptegu_wintershld!AO37</f>
        <v>193748.21042250842</v>
      </c>
      <c r="E38" s="87">
        <f>rail!E37+'cmv_c1c2 12'!E37+nonpt!E37+nonroad!E37+ptnonipm!E37+pt_oilgas!E37+np_oilgas!E37+rwc!E37+'onroad all'!BI37+afdust!BA37+'ptfire-wild'!E37+ptagfire!E37+'cmv_c3 12'!E37+'ptfire-rx'!E37+airports!E37+ptegu_summer!E37+ptegu_winter!E37+ptegu_wintershld!E37</f>
        <v>406420.85568995337</v>
      </c>
      <c r="F38" s="87">
        <f>rail!F37+'cmv_c1c2 12'!F37+nonpt!F37+nonroad!F37+ptnonipm!F37+pt_oilgas!F37+np_oilgas!F37+rwc!F37+'onroad all'!BL37+afdust!BB37+'ptfire-wild'!F37+ptagfire!F37+'cmv_c3 12'!F37+'ptfire-rx'!F37+airports!F37+ptegu_summer!F37+ptegu_winter!F37+ptegu_wintershld!F37</f>
        <v>137352.06555967859</v>
      </c>
      <c r="G38" s="87">
        <f>rail!G37+'cmv_c1c2 12'!G37+nonpt!G37+nonroad!G37+'onroad all'!CB37+ptnonipm!G37+pt_oilgas!G37+np_oilgas!G37+rwc!G37+'ptfire-wild'!G37+ptagfire!G37+'cmv_c3 12'!G37+'ptfire-rx'!G37+airports!G37+ptegu_summer!BO37+ptegu_winter!BO37+ptegu_wintershld!BO37</f>
        <v>38770.652838915848</v>
      </c>
      <c r="H38" s="87">
        <f>rail!H37+'cmv_c1c2 12'!H37+nonpt!H37+nonroad!H37+'onroad all'!CN37+ptnonipm!H37+pt_oilgas!H37+np_oilgas!H37+rwc!H37+'ptfire-wild'!H37+ptagfire!H37+'cmv_c3 12'!H37+livestock!C37+'ptfire-rx'!H37+solvents!H37+airports!H37+ptegu_summer!H37+ptegu_winter!H37+ptegu_wintershld!H37</f>
        <v>485976.4639894003</v>
      </c>
      <c r="I38" s="45" t="s">
        <v>237</v>
      </c>
      <c r="K38" s="87"/>
      <c r="M38" s="86" t="s">
        <v>36</v>
      </c>
      <c r="N38" s="87">
        <f>B38+'biogenics 12'!H37</f>
        <v>1430683.5005308269</v>
      </c>
      <c r="O38" s="87">
        <f t="shared" si="0"/>
        <v>127276.67450922116</v>
      </c>
      <c r="P38" s="87">
        <f>D38+'biogenics 12'!T37</f>
        <v>219824.04224070843</v>
      </c>
      <c r="Q38" s="87">
        <f t="shared" si="1"/>
        <v>406420.85568995337</v>
      </c>
      <c r="R38" s="87">
        <f t="shared" si="1"/>
        <v>137352.06555967859</v>
      </c>
      <c r="S38" s="87">
        <f t="shared" si="1"/>
        <v>38770.652838915848</v>
      </c>
      <c r="T38" s="87">
        <f>H38+'biogenics 12'!Z37</f>
        <v>995342.41658939933</v>
      </c>
      <c r="V38" s="86" t="s">
        <v>36</v>
      </c>
      <c r="W38" s="87">
        <f>B38-'[1]ptfire-wild'!B37-'[1]ptfire-rx'!B37</f>
        <v>534547.99067082675</v>
      </c>
      <c r="X38" s="87">
        <f>C38-'[1]ptfire-wild'!C37-'[1]ptfire-rx'!C37</f>
        <v>113970.30326452116</v>
      </c>
      <c r="Y38" s="87">
        <f>D38-'[1]ptfire-wild'!D37-'[1]ptfire-rx'!D37</f>
        <v>177019.5083848084</v>
      </c>
      <c r="Z38" s="87">
        <f>E38-'[1]ptfire-wild'!E37-'[1]ptfire-rx'!E37</f>
        <v>319495.01984495338</v>
      </c>
      <c r="AA38" s="87">
        <f>F38-'[1]ptfire-wild'!F37-'[1]ptfire-rx'!F37</f>
        <v>63686.0975986786</v>
      </c>
      <c r="AB38" s="87">
        <f>G38-'[1]ptfire-wild'!G37-'[1]ptfire-rx'!G37</f>
        <v>30968.051089015848</v>
      </c>
      <c r="AC38" s="87">
        <f>H38-'[1]ptfire-wild'!H37-'[1]ptfire-rx'!H37</f>
        <v>294697.44620340026</v>
      </c>
    </row>
    <row r="39" spans="1:29" x14ac:dyDescent="0.25">
      <c r="A39" s="86" t="s">
        <v>37</v>
      </c>
      <c r="B39" s="87">
        <f>rail!B38+'cmv_c1c2 12'!B38+nonpt!B38+nonroad!B38+'onroad all'!Q38+ptnonipm!B38+pt_oilgas!B38+np_oilgas!B38+rwc!B38+'ptfire-wild'!B38+ptagfire!B38+'cmv_c3 12'!B38+'ptfire-rx'!B38+airports!B38+ptegu_summer!B38+ptegu_winter!B38+ptegu_wintershld!B38</f>
        <v>1309826.9467389877</v>
      </c>
      <c r="C39" s="87">
        <f>rail!C38+'cmv_c1c2 12'!AO38+nonpt!C38+nonroad!C38+'onroad all'!AR38+ptnonipm!C38+pt_oilgas!C38+np_oilgas!C38+rwc!C38+livestock!B38+'ptfire-wild'!C38+ptagfire!C38+'cmv_c3 12'!AO38+fertilizer!B38+'ptfire-rx'!C38+airports!C38+ptegu_summer!C38+ptegu_winter!C38+ptegu_wintershld!C38</f>
        <v>39727.150460385659</v>
      </c>
      <c r="D39" s="87">
        <f>rail!D38+'cmv_c1c2 12'!D38+nonpt!D38+nonroad!D38+'onroad all'!AG38+'onroad all'!AT38+'onroad all'!AU38+ptnonipm!D38+pt_oilgas!D38+np_oilgas!D38+rwc!D38+'ptfire-wild'!D38+ptagfire!D38+'cmv_c3 12'!D38+'ptfire-rx'!D38+airports!D38+ptegu_summer!AO38+ptegu_winter!AO38+ptegu_wintershld!AO38</f>
        <v>69936.975384968711</v>
      </c>
      <c r="E39" s="87">
        <f>rail!E38+'cmv_c1c2 12'!E38+nonpt!E38+nonroad!E38+ptnonipm!E38+pt_oilgas!E38+np_oilgas!E38+rwc!E38+'onroad all'!BI38+afdust!BA38+'ptfire-wild'!E38+ptagfire!E38+'cmv_c3 12'!E38+'ptfire-rx'!E38+airports!E38+ptegu_summer!E38+ptegu_winter!E38+ptegu_wintershld!E38</f>
        <v>311167.5054922892</v>
      </c>
      <c r="F39" s="87">
        <f>rail!F38+'cmv_c1c2 12'!F38+nonpt!F38+nonroad!F38+ptnonipm!F38+pt_oilgas!F38+np_oilgas!F38+rwc!F38+'onroad all'!BL38+afdust!BB38+'ptfire-wild'!F38+ptagfire!F38+'cmv_c3 12'!F38+'ptfire-rx'!F38+airports!F38+ptegu_summer!F38+ptegu_winter!F38+ptegu_wintershld!F38</f>
        <v>115633.22408581861</v>
      </c>
      <c r="G39" s="87">
        <f>rail!G38+'cmv_c1c2 12'!G38+nonpt!G38+nonroad!G38+'onroad all'!CB38+ptnonipm!G38+pt_oilgas!G38+np_oilgas!G38+rwc!G38+'ptfire-wild'!G38+ptagfire!G38+'cmv_c3 12'!G38+'ptfire-rx'!G38+airports!G38+ptegu_summer!BO38+ptegu_winter!BO38+ptegu_wintershld!BO38</f>
        <v>9402.4178113206926</v>
      </c>
      <c r="H39" s="87">
        <f>rail!H38+'cmv_c1c2 12'!H38+nonpt!H38+nonroad!H38+'onroad all'!CN38+ptnonipm!H38+pt_oilgas!H38+np_oilgas!H38+rwc!H38+'ptfire-wild'!H38+ptagfire!H38+'cmv_c3 12'!H38+livestock!C38+'ptfire-rx'!H38+solvents!H38+airports!H38+ptegu_summer!H38+ptegu_winter!H38+ptegu_wintershld!H38</f>
        <v>295514.72626723076</v>
      </c>
      <c r="K39" s="87"/>
      <c r="M39" s="86" t="s">
        <v>37</v>
      </c>
      <c r="N39" s="87">
        <f>B39+'biogenics 12'!H38</f>
        <v>1455463.1525389878</v>
      </c>
      <c r="O39" s="87">
        <f t="shared" si="0"/>
        <v>39727.150460385659</v>
      </c>
      <c r="P39" s="87">
        <f>D39+'biogenics 12'!T38</f>
        <v>84316.464135688715</v>
      </c>
      <c r="Q39" s="87">
        <f t="shared" si="1"/>
        <v>311167.5054922892</v>
      </c>
      <c r="R39" s="87">
        <f t="shared" si="1"/>
        <v>115633.22408581861</v>
      </c>
      <c r="S39" s="87">
        <f t="shared" si="1"/>
        <v>9402.4178113206926</v>
      </c>
      <c r="T39" s="87">
        <f>H39+'biogenics 12'!Z38</f>
        <v>1111192.9064672308</v>
      </c>
      <c r="V39" s="86" t="s">
        <v>37</v>
      </c>
      <c r="W39" s="87">
        <f>B39-'[1]ptfire-wild'!B38-'[1]ptfire-rx'!B38</f>
        <v>465371.88651898771</v>
      </c>
      <c r="X39" s="87">
        <f>C39-'[1]ptfire-wild'!C38-'[1]ptfire-rx'!C38</f>
        <v>25922.695460885661</v>
      </c>
      <c r="Y39" s="87">
        <f>D39-'[1]ptfire-wild'!D38-'[1]ptfire-rx'!D38</f>
        <v>61258.104370568704</v>
      </c>
      <c r="Z39" s="87">
        <f>E39-'[1]ptfire-wild'!E38-'[1]ptfire-rx'!E38</f>
        <v>227801.41714528922</v>
      </c>
      <c r="AA39" s="87">
        <f>F39-'[1]ptfire-wild'!F38-'[1]ptfire-rx'!F38</f>
        <v>44983.996258818617</v>
      </c>
      <c r="AB39" s="87">
        <f>G39-'[1]ptfire-wild'!G38-'[1]ptfire-rx'!G38</f>
        <v>3925.8730542206931</v>
      </c>
      <c r="AC39" s="87">
        <f>H39-'[1]ptfire-wild'!H38-'[1]ptfire-rx'!H38</f>
        <v>97075.64844423077</v>
      </c>
    </row>
    <row r="40" spans="1:29" x14ac:dyDescent="0.25">
      <c r="A40" s="86" t="s">
        <v>38</v>
      </c>
      <c r="B40" s="87">
        <f>rail!B39+'cmv_c1c2 12'!B39+nonpt!B39+nonroad!B39+'onroad all'!Q39+ptnonipm!B39+pt_oilgas!B39+np_oilgas!B39+rwc!B39+'ptfire-wild'!B39+ptagfire!B39+'cmv_c3 12'!B39+'ptfire-rx'!B39+airports!B39+ptegu_summer!B39+ptegu_winter!B39+ptegu_wintershld!B39</f>
        <v>1102169.9847044901</v>
      </c>
      <c r="C40" s="87">
        <f>rail!C39+'cmv_c1c2 12'!AO39+nonpt!C39+nonroad!C39+'onroad all'!AR39+ptnonipm!C39+pt_oilgas!C39+np_oilgas!C39+rwc!C39+livestock!B39+'ptfire-wild'!C39+ptagfire!C39+'cmv_c3 12'!AO39+fertilizer!B39+'ptfire-rx'!C39+airports!C39+ptegu_summer!C39+ptegu_winter!C39+ptegu_wintershld!C39</f>
        <v>74793.008499347183</v>
      </c>
      <c r="D40" s="87">
        <f>rail!D39+'cmv_c1c2 12'!D39+nonpt!D39+nonroad!D39+'onroad all'!AG39+'onroad all'!AT39+'onroad all'!AU39+ptnonipm!D39+pt_oilgas!D39+np_oilgas!D39+rwc!D39+'ptfire-wild'!D39+ptagfire!D39+'cmv_c3 12'!D39+'ptfire-rx'!D39+airports!D39+ptegu_summer!AO39+ptegu_winter!AO39+ptegu_wintershld!AO39</f>
        <v>236178.26707332596</v>
      </c>
      <c r="E40" s="87">
        <f>rail!E39+'cmv_c1c2 12'!E39+nonpt!E39+nonroad!E39+ptnonipm!E39+pt_oilgas!E39+np_oilgas!E39+rwc!E39+'onroad all'!BI39+afdust!BA39+'ptfire-wild'!E39+ptagfire!E39+'cmv_c3 12'!E39+'ptfire-rx'!E39+airports!E39+ptegu_summer!E39+ptegu_winter!E39+ptegu_wintershld!E39</f>
        <v>121576.49260991707</v>
      </c>
      <c r="F40" s="87">
        <f>rail!F39+'cmv_c1c2 12'!F39+nonpt!F39+nonroad!F39+ptnonipm!F39+pt_oilgas!F39+np_oilgas!F39+rwc!F39+'onroad all'!BL39+afdust!BB39+'ptfire-wild'!F39+ptagfire!F39+'cmv_c3 12'!F39+'ptfire-rx'!F39+airports!F39+ptegu_summer!F39+ptegu_winter!F39+ptegu_wintershld!F39</f>
        <v>72325.889070894802</v>
      </c>
      <c r="G40" s="87">
        <f>rail!G39+'cmv_c1c2 12'!G39+nonpt!G39+nonroad!G39+'onroad all'!CB39+ptnonipm!G39+pt_oilgas!G39+np_oilgas!G39+rwc!G39+'ptfire-wild'!G39+ptagfire!G39+'cmv_c3 12'!G39+'ptfire-rx'!G39+airports!G39+ptegu_summer!BO39+ptegu_winter!BO39+ptegu_wintershld!BO39</f>
        <v>33889.361863392311</v>
      </c>
      <c r="H40" s="87">
        <f>rail!H39+'cmv_c1c2 12'!H39+nonpt!H39+nonroad!H39+'onroad all'!CN39+ptnonipm!H39+pt_oilgas!H39+np_oilgas!H39+rwc!H39+'ptfire-wild'!H39+ptagfire!H39+'cmv_c3 12'!H39+livestock!C39+'ptfire-rx'!H39+solvents!H39+airports!H39+ptegu_summer!H39+ptegu_winter!H39+ptegu_wintershld!H39</f>
        <v>394096.55877892708</v>
      </c>
      <c r="I40" s="45" t="s">
        <v>237</v>
      </c>
      <c r="K40" s="87"/>
      <c r="M40" s="86" t="s">
        <v>38</v>
      </c>
      <c r="N40" s="87">
        <f>B40+'biogenics 12'!H39</f>
        <v>1155850.1608634898</v>
      </c>
      <c r="O40" s="87">
        <f t="shared" si="0"/>
        <v>74793.008499347183</v>
      </c>
      <c r="P40" s="87">
        <f>D40+'biogenics 12'!T39</f>
        <v>248542.73614369496</v>
      </c>
      <c r="Q40" s="87">
        <f t="shared" si="1"/>
        <v>121576.49260991707</v>
      </c>
      <c r="R40" s="87">
        <f t="shared" si="1"/>
        <v>72325.889070894802</v>
      </c>
      <c r="S40" s="87">
        <f t="shared" si="1"/>
        <v>33889.361863392311</v>
      </c>
      <c r="T40" s="87">
        <f>H40+'biogenics 12'!Z39</f>
        <v>868858.21709892713</v>
      </c>
      <c r="V40" s="86" t="s">
        <v>38</v>
      </c>
      <c r="W40" s="87">
        <f>B40-'[1]ptfire-wild'!B39-'[1]ptfire-rx'!B39</f>
        <v>1035437.7960854901</v>
      </c>
      <c r="X40" s="87">
        <f>C40-'[1]ptfire-wild'!C39-'[1]ptfire-rx'!C39</f>
        <v>73696.873082347185</v>
      </c>
      <c r="Y40" s="87">
        <f>D40-'[1]ptfire-wild'!D39-'[1]ptfire-rx'!D39</f>
        <v>235221.95617232594</v>
      </c>
      <c r="Z40" s="87">
        <f>E40-'[1]ptfire-wild'!E39-'[1]ptfire-rx'!E39</f>
        <v>114747.02827191706</v>
      </c>
      <c r="AA40" s="87">
        <f>F40-'[1]ptfire-wild'!F39-'[1]ptfire-rx'!F39</f>
        <v>66538.206451894803</v>
      </c>
      <c r="AB40" s="87">
        <f>G40-'[1]ptfire-wild'!G39-'[1]ptfire-rx'!G39</f>
        <v>33373.878028392312</v>
      </c>
      <c r="AC40" s="87">
        <f>H40-'[1]ptfire-wild'!H39-'[1]ptfire-rx'!H39</f>
        <v>378339.59507692704</v>
      </c>
    </row>
    <row r="41" spans="1:29" x14ac:dyDescent="0.25">
      <c r="A41" s="86" t="s">
        <v>39</v>
      </c>
      <c r="B41" s="87">
        <f>rail!B40+'cmv_c1c2 12'!B40+nonpt!B40+nonroad!B40+'onroad all'!Q40+ptnonipm!B40+pt_oilgas!B40+np_oilgas!B40+rwc!B40+'ptfire-wild'!B40+ptagfire!B40+'cmv_c3 12'!B40+'ptfire-rx'!B40+airports!B40+ptegu_summer!B40+ptegu_winter!B40+ptegu_wintershld!B40</f>
        <v>65121.195859547202</v>
      </c>
      <c r="C41" s="87">
        <f>rail!C40+'cmv_c1c2 12'!AO40+nonpt!C40+nonroad!C40+'onroad all'!AR40+ptnonipm!C40+pt_oilgas!C40+np_oilgas!C40+rwc!C40+livestock!B40+'ptfire-wild'!C40+ptagfire!C40+'cmv_c3 12'!AO40+fertilizer!B40+'ptfire-rx'!C40+airports!C40+ptegu_summer!C40+ptegu_winter!C40+ptegu_wintershld!C40</f>
        <v>870.36515999553421</v>
      </c>
      <c r="D41" s="87">
        <f>rail!D40+'cmv_c1c2 12'!D40+nonpt!D40+nonroad!D40+'onroad all'!AG40+'onroad all'!AT40+'onroad all'!AU40+ptnonipm!D40+pt_oilgas!D40+np_oilgas!D40+rwc!D40+'ptfire-wild'!D40+ptagfire!D40+'cmv_c3 12'!D40+'ptfire-rx'!D40+airports!D40+ptegu_summer!AO40+ptegu_winter!AO40+ptegu_wintershld!AO40</f>
        <v>9670.1410085158241</v>
      </c>
      <c r="E41" s="87">
        <f>rail!E40+'cmv_c1c2 12'!E40+nonpt!E40+nonroad!E40+ptnonipm!E40+pt_oilgas!E40+np_oilgas!E40+rwc!E40+'onroad all'!BI40+afdust!BA40+'ptfire-wild'!E40+ptagfire!E40+'cmv_c3 12'!E40+'ptfire-rx'!E40+airports!E40+ptegu_summer!E40+ptegu_winter!E40+ptegu_wintershld!E40</f>
        <v>4815.0251170168822</v>
      </c>
      <c r="F41" s="87">
        <f>rail!F40+'cmv_c1c2 12'!F40+nonpt!F40+nonroad!F40+ptnonipm!F40+pt_oilgas!F40+np_oilgas!F40+rwc!F40+'onroad all'!BL40+afdust!BB40+'ptfire-wild'!F40+ptagfire!F40+'cmv_c3 12'!F40+'ptfire-rx'!F40+airports!F40+ptegu_summer!F40+ptegu_winter!F40+ptegu_wintershld!F40</f>
        <v>2856.3264394054422</v>
      </c>
      <c r="G41" s="87">
        <f>rail!G40+'cmv_c1c2 12'!G40+nonpt!G40+nonroad!G40+'onroad all'!CB40+ptnonipm!G40+pt_oilgas!G40+np_oilgas!G40+rwc!G40+'ptfire-wild'!G40+ptagfire!G40+'cmv_c3 12'!G40+'ptfire-rx'!G40+airports!G40+ptegu_summer!BO40+ptegu_winter!BO40+ptegu_wintershld!BO40</f>
        <v>345.2768512092</v>
      </c>
      <c r="H41" s="87">
        <f>rail!H40+'cmv_c1c2 12'!H40+nonpt!H40+nonroad!H40+'onroad all'!CN40+ptnonipm!H40+pt_oilgas!H40+np_oilgas!H40+rwc!H40+'ptfire-wild'!H40+ptagfire!H40+'cmv_c3 12'!H40+livestock!C40+'ptfire-rx'!H40+solvents!H40+airports!H40+ptegu_summer!H40+ptegu_winter!H40+ptegu_wintershld!H40</f>
        <v>14561.017695088989</v>
      </c>
      <c r="I41" s="45" t="s">
        <v>237</v>
      </c>
      <c r="K41" s="87"/>
      <c r="M41" s="86" t="s">
        <v>39</v>
      </c>
      <c r="N41" s="87">
        <f>B41+'biogenics 12'!H40</f>
        <v>66851.531849547202</v>
      </c>
      <c r="O41" s="87">
        <f t="shared" si="0"/>
        <v>870.36515999553421</v>
      </c>
      <c r="P41" s="87">
        <f>D41+'biogenics 12'!T40</f>
        <v>9830.5944718648243</v>
      </c>
      <c r="Q41" s="87">
        <f t="shared" si="1"/>
        <v>4815.0251170168822</v>
      </c>
      <c r="R41" s="87">
        <f t="shared" si="1"/>
        <v>2856.3264394054422</v>
      </c>
      <c r="S41" s="87">
        <f t="shared" si="1"/>
        <v>345.2768512092</v>
      </c>
      <c r="T41" s="87">
        <f>H41+'biogenics 12'!Z40</f>
        <v>33183.800565088888</v>
      </c>
      <c r="V41" s="86" t="s">
        <v>39</v>
      </c>
      <c r="W41" s="87">
        <f>B41-'[1]ptfire-wild'!B40-'[1]ptfire-rx'!B40</f>
        <v>64899.970611547207</v>
      </c>
      <c r="X41" s="87">
        <f>C41-'[1]ptfire-wild'!C40-'[1]ptfire-rx'!C40</f>
        <v>866.71729699553418</v>
      </c>
      <c r="Y41" s="87">
        <f>D41-'[1]ptfire-wild'!D40-'[1]ptfire-rx'!D40</f>
        <v>9666.244021515824</v>
      </c>
      <c r="Z41" s="87">
        <f>E41-'[1]ptfire-wild'!E40-'[1]ptfire-rx'!E40</f>
        <v>4791.7354290168823</v>
      </c>
      <c r="AA41" s="87">
        <f>F41-'[1]ptfire-wild'!F40-'[1]ptfire-rx'!F40</f>
        <v>2836.5893954054422</v>
      </c>
      <c r="AB41" s="87">
        <f>G41-'[1]ptfire-wild'!G40-'[1]ptfire-rx'!G40</f>
        <v>343.3460392092</v>
      </c>
      <c r="AC41" s="87">
        <f>H41-'[1]ptfire-wild'!H40-'[1]ptfire-rx'!H40</f>
        <v>14508.578621088989</v>
      </c>
    </row>
    <row r="42" spans="1:29" x14ac:dyDescent="0.25">
      <c r="A42" s="86" t="s">
        <v>40</v>
      </c>
      <c r="B42" s="87">
        <f>rail!B41+'cmv_c1c2 12'!B41+nonpt!B41+nonroad!B41+'onroad all'!Q41+ptnonipm!B41+pt_oilgas!B41+np_oilgas!B41+rwc!B41+'ptfire-wild'!B41+ptagfire!B41+'cmv_c3 12'!B41+'ptfire-rx'!B41+airports!B41+ptegu_summer!B41+ptegu_winter!B41+ptegu_wintershld!B41</f>
        <v>756668.6586707501</v>
      </c>
      <c r="C42" s="87">
        <f>rail!C41+'cmv_c1c2 12'!AO41+nonpt!C41+nonroad!C41+'onroad all'!AR41+ptnonipm!C41+pt_oilgas!C41+np_oilgas!C41+rwc!C41+livestock!B41+'ptfire-wild'!C41+ptagfire!C41+'cmv_c3 12'!AO41+fertilizer!B41+'ptfire-rx'!C41+airports!C41+ptegu_summer!C41+ptegu_winter!C41+ptegu_wintershld!C41</f>
        <v>42251.991942819484</v>
      </c>
      <c r="D42" s="87">
        <f>rail!D41+'cmv_c1c2 12'!D41+nonpt!D41+nonroad!D41+'onroad all'!AG41+'onroad all'!AT41+'onroad all'!AU41+ptnonipm!D41+pt_oilgas!D41+np_oilgas!D41+rwc!D41+'ptfire-wild'!D41+ptagfire!D41+'cmv_c3 12'!D41+'ptfire-rx'!D41+airports!D41+ptegu_summer!AO41+ptegu_winter!AO41+ptegu_wintershld!AO41</f>
        <v>87514.763906363645</v>
      </c>
      <c r="E42" s="87">
        <f>rail!E41+'cmv_c1c2 12'!E41+nonpt!E41+nonroad!E41+ptnonipm!E41+pt_oilgas!E41+np_oilgas!E41+rwc!E41+'onroad all'!BI41+afdust!BA41+'ptfire-wild'!E41+ptagfire!E41+'cmv_c3 12'!E41+'ptfire-rx'!E41+airports!E41+ptegu_summer!E41+ptegu_winter!E41+ptegu_wintershld!E41</f>
        <v>98621.643194029792</v>
      </c>
      <c r="F42" s="87">
        <f>rail!F41+'cmv_c1c2 12'!F41+nonpt!F41+nonroad!F41+ptnonipm!F41+pt_oilgas!F41+np_oilgas!F41+rwc!F41+'onroad all'!BL41+afdust!BB41+'ptfire-wild'!F41+ptagfire!F41+'cmv_c3 12'!F41+'ptfire-rx'!F41+airports!F41+ptegu_summer!F41+ptegu_winter!F41+ptegu_wintershld!F41</f>
        <v>52613.347083908273</v>
      </c>
      <c r="G42" s="87">
        <f>rail!G41+'cmv_c1c2 12'!G41+nonpt!G41+nonroad!G41+'onroad all'!CB41+ptnonipm!G41+pt_oilgas!G41+np_oilgas!G41+rwc!G41+'ptfire-wild'!G41+ptagfire!G41+'cmv_c3 12'!G41+'ptfire-rx'!G41+airports!G41+ptegu_summer!BO41+ptegu_winter!BO41+ptegu_wintershld!BO41</f>
        <v>25041.687835589295</v>
      </c>
      <c r="H42" s="87">
        <f>rail!H41+'cmv_c1c2 12'!H41+nonpt!H41+nonroad!H41+'onroad all'!CN41+ptnonipm!H41+pt_oilgas!H41+np_oilgas!H41+rwc!H41+'ptfire-wild'!H41+ptagfire!H41+'cmv_c3 12'!H41+livestock!C41+'ptfire-rx'!H41+solvents!H41+airports!H41+ptegu_summer!H41+ptegu_winter!H41+ptegu_wintershld!H41</f>
        <v>161847.22404120991</v>
      </c>
      <c r="I42" s="45" t="s">
        <v>237</v>
      </c>
      <c r="K42" s="87"/>
      <c r="M42" s="86" t="s">
        <v>40</v>
      </c>
      <c r="N42" s="87">
        <f>B42+'biogenics 12'!H41</f>
        <v>836218.62017075007</v>
      </c>
      <c r="O42" s="87">
        <f t="shared" si="0"/>
        <v>42251.991942819484</v>
      </c>
      <c r="P42" s="87">
        <f>D42+'biogenics 12'!T41</f>
        <v>99912.186136363642</v>
      </c>
      <c r="Q42" s="87">
        <f t="shared" si="1"/>
        <v>98621.643194029792</v>
      </c>
      <c r="R42" s="87">
        <f t="shared" si="1"/>
        <v>52613.347083908273</v>
      </c>
      <c r="S42" s="87">
        <f t="shared" si="1"/>
        <v>25041.687835589295</v>
      </c>
      <c r="T42" s="87">
        <f>H42+'biogenics 12'!Z41</f>
        <v>991459.12694120989</v>
      </c>
      <c r="V42" s="86" t="s">
        <v>40</v>
      </c>
      <c r="W42" s="87">
        <f>B42-'[1]ptfire-wild'!B41-'[1]ptfire-rx'!B41</f>
        <v>585044.28612075001</v>
      </c>
      <c r="X42" s="87">
        <f>C42-'[1]ptfire-wild'!C41-'[1]ptfire-rx'!C41</f>
        <v>39423.831208119482</v>
      </c>
      <c r="Y42" s="87">
        <f>D42-'[1]ptfire-wild'!D41-'[1]ptfire-rx'!D41</f>
        <v>84588.039908863648</v>
      </c>
      <c r="Z42" s="87">
        <f>E42-'[1]ptfire-wild'!E41-'[1]ptfire-rx'!E41</f>
        <v>80640.092844029787</v>
      </c>
      <c r="AA42" s="87">
        <f>F42-'[1]ptfire-wild'!F41-'[1]ptfire-rx'!F41</f>
        <v>37374.745148908274</v>
      </c>
      <c r="AB42" s="87">
        <f>G42-'[1]ptfire-wild'!G41-'[1]ptfire-rx'!G41</f>
        <v>23573.067515389292</v>
      </c>
      <c r="AC42" s="87">
        <f>H42-'[1]ptfire-wild'!H41-'[1]ptfire-rx'!H41</f>
        <v>121192.3977522099</v>
      </c>
    </row>
    <row r="43" spans="1:29" x14ac:dyDescent="0.25">
      <c r="A43" s="86" t="s">
        <v>41</v>
      </c>
      <c r="B43" s="87">
        <f>rail!B42+'cmv_c1c2 12'!B42+nonpt!B42+nonroad!B42+'onroad all'!Q42+ptnonipm!B42+pt_oilgas!B42+np_oilgas!B42+rwc!B42+'ptfire-wild'!B42+ptagfire!B42+'cmv_c3 12'!B42+'ptfire-rx'!B42+airports!B42+ptegu_summer!B42+ptegu_winter!B42+ptegu_wintershld!B42</f>
        <v>192153.85289348001</v>
      </c>
      <c r="C43" s="87">
        <f>rail!C42+'cmv_c1c2 12'!AO42+nonpt!C42+nonroad!C42+'onroad all'!AR42+ptnonipm!C42+pt_oilgas!C42+np_oilgas!C42+rwc!C42+livestock!B42+'ptfire-wild'!C42+ptagfire!C42+'cmv_c3 12'!AO42+fertilizer!B42+'ptfire-rx'!C42+airports!C42+ptegu_summer!C42+ptegu_winter!C42+ptegu_wintershld!C42</f>
        <v>119932.8498910574</v>
      </c>
      <c r="D43" s="87">
        <f>rail!D42+'cmv_c1c2 12'!D42+nonpt!D42+nonroad!D42+'onroad all'!AG42+'onroad all'!AT42+'onroad all'!AU42+ptnonipm!D42+pt_oilgas!D42+np_oilgas!D42+rwc!D42+'ptfire-wild'!D42+ptagfire!D42+'cmv_c3 12'!D42+'ptfire-rx'!D42+airports!D42+ptegu_summer!AO42+ptegu_winter!AO42+ptegu_wintershld!AO42</f>
        <v>20115.340274521855</v>
      </c>
      <c r="E43" s="87">
        <f>rail!E42+'cmv_c1c2 12'!E42+nonpt!E42+nonroad!E42+ptnonipm!E42+pt_oilgas!E42+np_oilgas!E42+rwc!E42+'onroad all'!BI42+afdust!BA42+'ptfire-wild'!E42+ptagfire!E42+'cmv_c3 12'!E42+'ptfire-rx'!E42+airports!E42+ptegu_summer!E42+ptegu_winter!E42+ptegu_wintershld!E42</f>
        <v>124363.15157369587</v>
      </c>
      <c r="F43" s="87">
        <f>rail!F42+'cmv_c1c2 12'!F42+nonpt!F42+nonroad!F42+ptnonipm!F42+pt_oilgas!F42+np_oilgas!F42+rwc!F42+'onroad all'!BL42+afdust!BB42+'ptfire-wild'!F42+ptagfire!F42+'cmv_c3 12'!F42+'ptfire-rx'!F42+airports!F42+ptegu_summer!F42+ptegu_winter!F42+ptegu_wintershld!F42</f>
        <v>31904.094132296261</v>
      </c>
      <c r="G43" s="87">
        <f>rail!G42+'cmv_c1c2 12'!G42+nonpt!G42+nonroad!G42+'onroad all'!CB42+ptnonipm!G42+pt_oilgas!G42+np_oilgas!G42+rwc!G42+'ptfire-wild'!G42+ptagfire!G42+'cmv_c3 12'!G42+'ptfire-rx'!G42+airports!G42+ptegu_summer!BO42+ptegu_winter!BO42+ptegu_wintershld!BO42</f>
        <v>2740.1662757064432</v>
      </c>
      <c r="H43" s="87">
        <f>rail!H42+'cmv_c1c2 12'!H42+nonpt!H42+nonroad!H42+'onroad all'!CN42+ptnonipm!H42+pt_oilgas!H42+np_oilgas!H42+rwc!H42+'ptfire-wild'!H42+ptagfire!H42+'cmv_c3 12'!H42+livestock!C42+'ptfire-rx'!H42+solvents!H42+airports!H42+ptegu_summer!H42+ptegu_winter!H42+ptegu_wintershld!H42</f>
        <v>70070.419106087022</v>
      </c>
      <c r="I43" s="45" t="s">
        <v>237</v>
      </c>
      <c r="K43" s="87"/>
      <c r="M43" s="86" t="s">
        <v>41</v>
      </c>
      <c r="N43" s="87">
        <f>B43+'biogenics 12'!H42</f>
        <v>250183.96789948002</v>
      </c>
      <c r="O43" s="87">
        <f t="shared" si="0"/>
        <v>119932.8498910574</v>
      </c>
      <c r="P43" s="87">
        <f>D43+'biogenics 12'!T42</f>
        <v>49680.695825865652</v>
      </c>
      <c r="Q43" s="87">
        <f t="shared" si="1"/>
        <v>124363.15157369587</v>
      </c>
      <c r="R43" s="87">
        <f t="shared" si="1"/>
        <v>31904.094132296261</v>
      </c>
      <c r="S43" s="87">
        <f t="shared" si="1"/>
        <v>2740.1662757064432</v>
      </c>
      <c r="T43" s="87">
        <f>H43+'biogenics 12'!Z42</f>
        <v>261729.61048608704</v>
      </c>
      <c r="V43" s="86" t="s">
        <v>41</v>
      </c>
      <c r="W43" s="87">
        <f>B43-'[1]ptfire-wild'!B42-'[1]ptfire-rx'!B42</f>
        <v>101041.33215548002</v>
      </c>
      <c r="X43" s="87">
        <f>C43-'[1]ptfire-wild'!C42-'[1]ptfire-rx'!C42</f>
        <v>118433.6466990574</v>
      </c>
      <c r="Y43" s="87">
        <f>D43-'[1]ptfire-wild'!D42-'[1]ptfire-rx'!D42</f>
        <v>18675.866328521857</v>
      </c>
      <c r="Z43" s="87">
        <f>E43-'[1]ptfire-wild'!E42-'[1]ptfire-rx'!E42</f>
        <v>114919.09884769586</v>
      </c>
      <c r="AA43" s="87">
        <f>F43-'[1]ptfire-wild'!F42-'[1]ptfire-rx'!F42</f>
        <v>23900.659976296261</v>
      </c>
      <c r="AB43" s="87">
        <f>G43-'[1]ptfire-wild'!G42-'[1]ptfire-rx'!G42</f>
        <v>1995.4438257064435</v>
      </c>
      <c r="AC43" s="87">
        <f>H43-'[1]ptfire-wild'!H42-'[1]ptfire-rx'!H42</f>
        <v>48519.358176087022</v>
      </c>
    </row>
    <row r="44" spans="1:29" x14ac:dyDescent="0.25">
      <c r="A44" s="86" t="s">
        <v>42</v>
      </c>
      <c r="B44" s="87">
        <f>rail!B43+'cmv_c1c2 12'!B43+nonpt!B43+nonroad!B43+'onroad all'!Q43+ptnonipm!B43+pt_oilgas!B43+np_oilgas!B43+rwc!B43+'ptfire-wild'!B43+ptagfire!B43+'cmv_c3 12'!B43+'ptfire-rx'!B43+airports!B43+ptegu_summer!B43+ptegu_winter!B43+ptegu_wintershld!B43</f>
        <v>1011863.8571922901</v>
      </c>
      <c r="C44" s="87">
        <f>rail!C43+'cmv_c1c2 12'!AO43+nonpt!C43+nonroad!C43+'onroad all'!AR43+ptnonipm!C43+pt_oilgas!C43+np_oilgas!C43+rwc!C43+livestock!B43+'ptfire-wild'!C43+ptagfire!C43+'cmv_c3 12'!AO43+fertilizer!B43+'ptfire-rx'!C43+airports!C43+ptegu_summer!C43+ptegu_winter!C43+ptegu_wintershld!C43</f>
        <v>43599.446607776372</v>
      </c>
      <c r="D44" s="87">
        <f>rail!D43+'cmv_c1c2 12'!D43+nonpt!D43+nonroad!D43+'onroad all'!AG43+'onroad all'!AT43+'onroad all'!AU43+ptnonipm!D43+pt_oilgas!D43+np_oilgas!D43+rwc!D43+'ptfire-wild'!D43+ptagfire!D43+'cmv_c3 12'!D43+'ptfire-rx'!D43+airports!D43+ptegu_summer!AO43+ptegu_winter!AO43+ptegu_wintershld!AO43</f>
        <v>112324.0635245903</v>
      </c>
      <c r="E44" s="87">
        <f>rail!E43+'cmv_c1c2 12'!E43+nonpt!E43+nonroad!E43+ptnonipm!E43+pt_oilgas!E43+np_oilgas!E43+rwc!E43+'onroad all'!BI43+afdust!BA43+'ptfire-wild'!E43+ptagfire!E43+'cmv_c3 12'!E43+'ptfire-rx'!E43+airports!E43+ptegu_summer!E43+ptegu_winter!E43+ptegu_wintershld!E43</f>
        <v>134845.67604058306</v>
      </c>
      <c r="F44" s="87">
        <f>rail!F43+'cmv_c1c2 12'!F43+nonpt!F43+nonroad!F43+ptnonipm!F43+pt_oilgas!F43+np_oilgas!F43+rwc!F43+'onroad all'!BL43+afdust!BB43+'ptfire-wild'!F43+ptagfire!F43+'cmv_c3 12'!F43+'ptfire-rx'!F43+airports!F43+ptegu_summer!F43+ptegu_winter!F43+ptegu_wintershld!F43</f>
        <v>73981.200037498013</v>
      </c>
      <c r="G44" s="87">
        <f>rail!G43+'cmv_c1c2 12'!G43+nonpt!G43+nonroad!G43+'onroad all'!CB43+ptnonipm!G43+pt_oilgas!G43+np_oilgas!G43+rwc!G43+'ptfire-wild'!G43+ptagfire!G43+'cmv_c3 12'!G43+'ptfire-rx'!G43+airports!G43+ptegu_summer!BO43+ptegu_winter!BO43+ptegu_wintershld!BO43</f>
        <v>15401.383410246055</v>
      </c>
      <c r="H44" s="87">
        <f>rail!H43+'cmv_c1c2 12'!H43+nonpt!H43+nonroad!H43+'onroad all'!CN43+ptnonipm!H43+pt_oilgas!H43+np_oilgas!H43+rwc!H43+'ptfire-wild'!H43+ptagfire!H43+'cmv_c3 12'!H43+livestock!C43+'ptfire-rx'!H43+solvents!H43+airports!H43+ptegu_summer!H43+ptegu_winter!H43+ptegu_wintershld!H43</f>
        <v>243193.32840757503</v>
      </c>
      <c r="I44" s="45" t="s">
        <v>237</v>
      </c>
      <c r="K44" s="87"/>
      <c r="M44" s="86" t="s">
        <v>42</v>
      </c>
      <c r="N44" s="87">
        <f>B44+'biogenics 12'!H43</f>
        <v>1086511.4231122902</v>
      </c>
      <c r="O44" s="87">
        <f t="shared" si="0"/>
        <v>43599.446607776372</v>
      </c>
      <c r="P44" s="87">
        <f>D44+'biogenics 12'!T43</f>
        <v>131625.9465453903</v>
      </c>
      <c r="Q44" s="87">
        <f t="shared" si="1"/>
        <v>134845.67604058306</v>
      </c>
      <c r="R44" s="87">
        <f t="shared" si="1"/>
        <v>73981.200037498013</v>
      </c>
      <c r="S44" s="87">
        <f t="shared" si="1"/>
        <v>15401.383410246055</v>
      </c>
      <c r="T44" s="87">
        <f>H44+'biogenics 12'!Z43</f>
        <v>1022595.981997575</v>
      </c>
      <c r="V44" s="86" t="s">
        <v>42</v>
      </c>
      <c r="W44" s="87">
        <f>B44-'[1]ptfire-wild'!B43-'[1]ptfire-rx'!B43</f>
        <v>662617.3770022901</v>
      </c>
      <c r="X44" s="87">
        <f>C44-'[1]ptfire-wild'!C43-'[1]ptfire-rx'!C43</f>
        <v>37822.387902376373</v>
      </c>
      <c r="Y44" s="87">
        <f>D44-'[1]ptfire-wild'!D43-'[1]ptfire-rx'!D43</f>
        <v>105240.9133926903</v>
      </c>
      <c r="Z44" s="87">
        <f>E44-'[1]ptfire-wild'!E43-'[1]ptfire-rx'!E43</f>
        <v>97247.334884583048</v>
      </c>
      <c r="AA44" s="87">
        <f>F44-'[1]ptfire-wild'!F43-'[1]ptfire-rx'!F43</f>
        <v>42118.19925749801</v>
      </c>
      <c r="AB44" s="87">
        <f>G44-'[1]ptfire-wild'!G43-'[1]ptfire-rx'!G43</f>
        <v>12068.065766446054</v>
      </c>
      <c r="AC44" s="87">
        <f>H44-'[1]ptfire-wild'!H43-'[1]ptfire-rx'!H43</f>
        <v>160148.12631357502</v>
      </c>
    </row>
    <row r="45" spans="1:29" x14ac:dyDescent="0.25">
      <c r="A45" s="86" t="s">
        <v>43</v>
      </c>
      <c r="B45" s="87">
        <f>rail!B44+'cmv_c1c2 12'!B44+nonpt!B44+nonroad!B44+'onroad all'!Q44+ptnonipm!B44+pt_oilgas!B44+np_oilgas!B44+rwc!B44+'ptfire-wild'!B44+ptagfire!B44+'cmv_c3 12'!B44+'ptfire-rx'!B44+airports!B44+ptegu_summer!B44+ptegu_winter!B44+ptegu_wintershld!B44</f>
        <v>2549474.7935562995</v>
      </c>
      <c r="C45" s="87">
        <f>rail!C44+'cmv_c1c2 12'!AO44+nonpt!C44+nonroad!C44+'onroad all'!AR44+ptnonipm!C44+pt_oilgas!C44+np_oilgas!C44+rwc!C44+livestock!B44+'ptfire-wild'!C44+ptagfire!C44+'cmv_c3 12'!AO44+fertilizer!B44+'ptfire-rx'!C44+airports!C44+ptegu_summer!C44+ptegu_winter!C44+ptegu_wintershld!C44</f>
        <v>467541.99664808752</v>
      </c>
      <c r="D45" s="87">
        <f>rail!D44+'cmv_c1c2 12'!D44+nonpt!D44+nonroad!D44+'onroad all'!AG44+'onroad all'!AT44+'onroad all'!AU44+ptnonipm!D44+pt_oilgas!D44+np_oilgas!D44+rwc!D44+'ptfire-wild'!D44+ptagfire!D44+'cmv_c3 12'!D44+'ptfire-rx'!D44+airports!D44+ptegu_summer!AO44+ptegu_winter!AO44+ptegu_wintershld!AO44</f>
        <v>639738.41489467246</v>
      </c>
      <c r="E45" s="87">
        <f>rail!E44+'cmv_c1c2 12'!E44+nonpt!E44+nonroad!E44+ptnonipm!E44+pt_oilgas!E44+np_oilgas!E44+rwc!E44+'onroad all'!BI44+afdust!BA44+'ptfire-wild'!E44+ptagfire!E44+'cmv_c3 12'!E44+'ptfire-rx'!E44+airports!E44+ptegu_summer!E44+ptegu_winter!E44+ptegu_wintershld!E44</f>
        <v>853461.09526016866</v>
      </c>
      <c r="F45" s="87">
        <f>rail!F44+'cmv_c1c2 12'!F44+nonpt!F44+nonroad!F44+ptnonipm!F44+pt_oilgas!F44+np_oilgas!F44+rwc!F44+'onroad all'!BL44+afdust!BB44+'ptfire-wild'!F44+ptagfire!F44+'cmv_c3 12'!F44+'ptfire-rx'!F44+airports!F44+ptegu_summer!F44+ptegu_winter!F44+ptegu_wintershld!F44</f>
        <v>222961.10502424365</v>
      </c>
      <c r="G45" s="87">
        <f>rail!G44+'cmv_c1c2 12'!G44+nonpt!G44+nonroad!G44+'onroad all'!CB44+ptnonipm!G44+pt_oilgas!G44+np_oilgas!G44+rwc!G44+'ptfire-wild'!G44+ptagfire!G44+'cmv_c3 12'!G44+'ptfire-rx'!G44+airports!G44+ptegu_summer!BO44+ptegu_winter!BO44+ptegu_wintershld!BO44</f>
        <v>165967.51919676168</v>
      </c>
      <c r="H45" s="87">
        <f>rail!H44+'cmv_c1c2 12'!H44+nonpt!H44+nonroad!H44+'onroad all'!CN44+ptnonipm!H44+pt_oilgas!H44+np_oilgas!H44+rwc!H44+'ptfire-wild'!H44+ptagfire!H44+'cmv_c3 12'!H44+livestock!C44+'ptfire-rx'!H44+solvents!H44+airports!H44+ptegu_summer!H44+ptegu_winter!H44+ptegu_wintershld!H44</f>
        <v>1682450.5604906604</v>
      </c>
      <c r="I45" s="45" t="s">
        <v>237</v>
      </c>
      <c r="K45" s="87"/>
      <c r="M45" s="86" t="s">
        <v>43</v>
      </c>
      <c r="N45" s="87">
        <f>B45+'biogenics 12'!H44</f>
        <v>2987056.8807362993</v>
      </c>
      <c r="O45" s="87">
        <f t="shared" si="0"/>
        <v>467541.99664808752</v>
      </c>
      <c r="P45" s="87">
        <f>D45+'biogenics 12'!T44</f>
        <v>741800.82217017142</v>
      </c>
      <c r="Q45" s="87">
        <f t="shared" si="1"/>
        <v>853461.09526016866</v>
      </c>
      <c r="R45" s="87">
        <f t="shared" si="1"/>
        <v>222961.10502424365</v>
      </c>
      <c r="S45" s="87">
        <f t="shared" si="1"/>
        <v>165967.51919676168</v>
      </c>
      <c r="T45" s="87">
        <f>H45+'biogenics 12'!Z44</f>
        <v>3877435.5903906603</v>
      </c>
      <c r="V45" s="86" t="s">
        <v>43</v>
      </c>
      <c r="W45" s="87">
        <f>B45-'[1]ptfire-wild'!B44-'[1]ptfire-rx'!B44</f>
        <v>2078579.0894362994</v>
      </c>
      <c r="X45" s="87">
        <f>C45-'[1]ptfire-wild'!C44-'[1]ptfire-rx'!C44</f>
        <v>459746.62067858753</v>
      </c>
      <c r="Y45" s="87">
        <f>D45-'[1]ptfire-wild'!D44-'[1]ptfire-rx'!D44</f>
        <v>629875.92131897248</v>
      </c>
      <c r="Z45" s="87">
        <f>E45-'[1]ptfire-wild'!E44-'[1]ptfire-rx'!E44</f>
        <v>802487.74501616869</v>
      </c>
      <c r="AA45" s="87">
        <f>F45-'[1]ptfire-wild'!F44-'[1]ptfire-rx'!F44</f>
        <v>179763.35645124366</v>
      </c>
      <c r="AB45" s="87">
        <f>G45-'[1]ptfire-wild'!G44-'[1]ptfire-rx'!G44</f>
        <v>161377.69838356168</v>
      </c>
      <c r="AC45" s="87">
        <f>H45-'[1]ptfire-wild'!H44-'[1]ptfire-rx'!H44</f>
        <v>1570391.9673496604</v>
      </c>
    </row>
    <row r="46" spans="1:29" x14ac:dyDescent="0.25">
      <c r="A46" s="86" t="s">
        <v>44</v>
      </c>
      <c r="B46" s="87">
        <f>rail!B45+'cmv_c1c2 12'!B45+nonpt!B45+nonroad!B45+'onroad all'!Q45+ptnonipm!B45+pt_oilgas!B45+np_oilgas!B45+rwc!B45+'ptfire-wild'!B45+ptagfire!B45+'cmv_c3 12'!B45+'ptfire-rx'!B45+airports!B45+ptegu_summer!B45+ptegu_winter!B45+ptegu_wintershld!B45</f>
        <v>400387.68288470001</v>
      </c>
      <c r="C46" s="87">
        <f>rail!C45+'cmv_c1c2 12'!AO45+nonpt!C45+nonroad!C45+'onroad all'!AR45+ptnonipm!C45+pt_oilgas!C45+np_oilgas!C45+rwc!C45+livestock!B45+'ptfire-wild'!C45+ptagfire!C45+'cmv_c3 12'!AO45+fertilizer!B45+'ptfire-rx'!C45+airports!C45+ptegu_summer!C45+ptegu_winter!C45+ptegu_wintershld!C45</f>
        <v>42436.197960059799</v>
      </c>
      <c r="D46" s="87">
        <f>rail!D45+'cmv_c1c2 12'!D45+nonpt!D45+nonroad!D45+'onroad all'!AG45+'onroad all'!AT45+'onroad all'!AU45+ptnonipm!D45+pt_oilgas!D45+np_oilgas!D45+rwc!D45+'ptfire-wild'!D45+ptagfire!D45+'cmv_c3 12'!D45+'ptfire-rx'!D45+airports!D45+ptegu_summer!AO45+ptegu_winter!AO45+ptegu_wintershld!AO45</f>
        <v>75695.903391391214</v>
      </c>
      <c r="E46" s="87">
        <f>rail!E45+'cmv_c1c2 12'!E45+nonpt!E45+nonroad!E45+ptnonipm!E45+pt_oilgas!E45+np_oilgas!E45+rwc!E45+'onroad all'!BI45+afdust!BA45+'ptfire-wild'!E45+ptagfire!E45+'cmv_c3 12'!E45+'ptfire-rx'!E45+airports!E45+ptegu_summer!E45+ptegu_winter!E45+ptegu_wintershld!E45</f>
        <v>109584.28183659725</v>
      </c>
      <c r="F46" s="87">
        <f>rail!F45+'cmv_c1c2 12'!F45+nonpt!F45+nonroad!F45+ptnonipm!F45+pt_oilgas!F45+np_oilgas!F45+rwc!F45+'onroad all'!BL45+afdust!BB45+'ptfire-wild'!F45+ptagfire!F45+'cmv_c3 12'!F45+'ptfire-rx'!F45+airports!F45+ptegu_summer!F45+ptegu_winter!F45+ptegu_wintershld!F45</f>
        <v>30175.440030130663</v>
      </c>
      <c r="G46" s="87">
        <f>rail!G45+'cmv_c1c2 12'!G45+nonpt!G45+nonroad!G45+'onroad all'!CB45+ptnonipm!G45+pt_oilgas!G45+np_oilgas!G45+rwc!G45+'ptfire-wild'!G45+ptagfire!G45+'cmv_c3 12'!G45+'ptfire-rx'!G45+airports!G45+ptegu_summer!BO45+ptegu_winter!BO45+ptegu_wintershld!BO45</f>
        <v>18229.853857676928</v>
      </c>
      <c r="H46" s="87">
        <f>rail!H45+'cmv_c1c2 12'!H45+nonpt!H45+nonroad!H45+'onroad all'!CN45+ptnonipm!H45+pt_oilgas!H45+np_oilgas!H45+rwc!H45+'ptfire-wild'!H45+ptagfire!H45+'cmv_c3 12'!H45+livestock!C45+'ptfire-rx'!H45+solvents!H45+airports!H45+ptegu_summer!H45+ptegu_winter!H45+ptegu_wintershld!H45</f>
        <v>156908.50481310001</v>
      </c>
      <c r="K46" s="87"/>
      <c r="M46" s="86" t="s">
        <v>44</v>
      </c>
      <c r="N46" s="87">
        <f>B46+'biogenics 12'!H45</f>
        <v>464704.53562470002</v>
      </c>
      <c r="O46" s="87">
        <f t="shared" si="0"/>
        <v>42436.197960059799</v>
      </c>
      <c r="P46" s="87">
        <f>D46+'biogenics 12'!T45</f>
        <v>87664.179994991209</v>
      </c>
      <c r="Q46" s="87">
        <f t="shared" si="1"/>
        <v>109584.28183659725</v>
      </c>
      <c r="R46" s="87">
        <f t="shared" si="1"/>
        <v>30175.440030130663</v>
      </c>
      <c r="S46" s="87">
        <f t="shared" si="1"/>
        <v>18229.853857676928</v>
      </c>
      <c r="T46" s="87">
        <f>H46+'biogenics 12'!Z45</f>
        <v>425886.53010309895</v>
      </c>
      <c r="V46" s="86" t="s">
        <v>44</v>
      </c>
      <c r="W46" s="87">
        <f>B46-'[1]ptfire-wild'!B45-'[1]ptfire-rx'!B45</f>
        <v>259267.55597370001</v>
      </c>
      <c r="X46" s="87">
        <f>C46-'[1]ptfire-wild'!C45-'[1]ptfire-rx'!C45</f>
        <v>40121.238299059798</v>
      </c>
      <c r="Y46" s="87">
        <f>D46-'[1]ptfire-wild'!D45-'[1]ptfire-rx'!D45</f>
        <v>73831.31521939121</v>
      </c>
      <c r="Z46" s="87">
        <f>E46-'[1]ptfire-wild'!E45-'[1]ptfire-rx'!E45</f>
        <v>95282.725325597246</v>
      </c>
      <c r="AA46" s="87">
        <f>F46-'[1]ptfire-wild'!F45-'[1]ptfire-rx'!F45</f>
        <v>18055.477513130663</v>
      </c>
      <c r="AB46" s="87">
        <f>G46-'[1]ptfire-wild'!G45-'[1]ptfire-rx'!G45</f>
        <v>17187.98600967693</v>
      </c>
      <c r="AC46" s="87">
        <f>H46-'[1]ptfire-wild'!H45-'[1]ptfire-rx'!H45</f>
        <v>123630.92808910001</v>
      </c>
    </row>
    <row r="47" spans="1:29" x14ac:dyDescent="0.25">
      <c r="A47" s="86" t="s">
        <v>45</v>
      </c>
      <c r="B47" s="87">
        <f>rail!B46+'cmv_c1c2 12'!B46+nonpt!B46+nonroad!B46+'onroad all'!Q46+ptnonipm!B46+pt_oilgas!B46+np_oilgas!B46+rwc!B46+'ptfire-wild'!B46+ptagfire!B46+'cmv_c3 12'!B46+'ptfire-rx'!B46+airports!B46+ptegu_summer!B46+ptegu_winter!B46+ptegu_wintershld!B46</f>
        <v>101268.0075880181</v>
      </c>
      <c r="C47" s="87">
        <f>rail!C46+'cmv_c1c2 12'!AO46+nonpt!C46+nonroad!C46+'onroad all'!AR46+ptnonipm!C46+pt_oilgas!C46+np_oilgas!C46+rwc!C46+livestock!B46+'ptfire-wild'!C46+ptagfire!C46+'cmv_c3 12'!AO46+fertilizer!B46+'ptfire-rx'!C46+airports!C46+ptegu_summer!C46+ptegu_winter!C46+ptegu_wintershld!C46</f>
        <v>6922.1760107985738</v>
      </c>
      <c r="D47" s="87">
        <f>rail!D46+'cmv_c1c2 12'!D46+nonpt!D46+nonroad!D46+'onroad all'!AG46+'onroad all'!AT46+'onroad all'!AU46+ptnonipm!D46+pt_oilgas!D46+np_oilgas!D46+rwc!D46+'ptfire-wild'!D46+ptagfire!D46+'cmv_c3 12'!D46+'ptfire-rx'!D46+airports!D46+ptegu_summer!AO46+ptegu_winter!AO46+ptegu_wintershld!AO46</f>
        <v>8589.7380140491186</v>
      </c>
      <c r="E47" s="87">
        <f>rail!E46+'cmv_c1c2 12'!E46+nonpt!E46+nonroad!E46+ptnonipm!E46+pt_oilgas!E46+np_oilgas!E46+rwc!E46+'onroad all'!BI46+afdust!BA46+'ptfire-wild'!E46+ptagfire!E46+'cmv_c3 12'!E46+'ptfire-rx'!E46+airports!E46+ptegu_summer!E46+ptegu_winter!E46+ptegu_wintershld!E46</f>
        <v>19017.618899349269</v>
      </c>
      <c r="F47" s="87">
        <f>rail!F46+'cmv_c1c2 12'!F46+nonpt!F46+nonroad!F46+ptnonipm!F46+pt_oilgas!F46+np_oilgas!F46+rwc!F46+'onroad all'!BL46+afdust!BB46+'ptfire-wild'!F46+ptagfire!F46+'cmv_c3 12'!F46+'ptfire-rx'!F46+airports!F46+ptegu_summer!F46+ptegu_winter!F46+ptegu_wintershld!F46</f>
        <v>8483.6765168882703</v>
      </c>
      <c r="G47" s="87">
        <f>rail!G46+'cmv_c1c2 12'!G46+nonpt!G46+nonroad!G46+'onroad all'!CB46+ptnonipm!G46+pt_oilgas!G46+np_oilgas!G46+rwc!G46+'ptfire-wild'!G46+ptagfire!G46+'cmv_c3 12'!G46+'ptfire-rx'!G46+airports!G46+ptegu_summer!BO46+ptegu_winter!BO46+ptegu_wintershld!BO46</f>
        <v>378.99240542979982</v>
      </c>
      <c r="H47" s="87">
        <f>rail!H46+'cmv_c1c2 12'!H46+nonpt!H46+nonroad!H46+'onroad all'!CN46+ptnonipm!H46+pt_oilgas!H46+np_oilgas!H46+rwc!H46+'ptfire-wild'!H46+ptagfire!H46+'cmv_c3 12'!H46+livestock!C46+'ptfire-rx'!H46+solvents!H46+airports!H46+ptegu_summer!H46+ptegu_winter!H46+ptegu_wintershld!H46</f>
        <v>18037.864127551104</v>
      </c>
      <c r="I47" s="45" t="s">
        <v>237</v>
      </c>
      <c r="K47" s="87"/>
      <c r="M47" s="86" t="s">
        <v>45</v>
      </c>
      <c r="N47" s="87">
        <f>B47+'biogenics 12'!H46</f>
        <v>113209.349621018</v>
      </c>
      <c r="O47" s="87">
        <f t="shared" si="0"/>
        <v>6922.1760107985738</v>
      </c>
      <c r="P47" s="87">
        <f>D47+'biogenics 12'!T46</f>
        <v>9865.9488669871189</v>
      </c>
      <c r="Q47" s="87">
        <f t="shared" si="1"/>
        <v>19017.618899349269</v>
      </c>
      <c r="R47" s="87">
        <f t="shared" si="1"/>
        <v>8483.6765168882703</v>
      </c>
      <c r="S47" s="87">
        <f t="shared" si="1"/>
        <v>378.99240542979982</v>
      </c>
      <c r="T47" s="87">
        <f>H47+'biogenics 12'!Z46</f>
        <v>89341.170707551108</v>
      </c>
      <c r="V47" s="86" t="s">
        <v>45</v>
      </c>
      <c r="W47" s="87">
        <f>B47-'[1]ptfire-wild'!B46-'[1]ptfire-rx'!B46</f>
        <v>98412.27210381809</v>
      </c>
      <c r="X47" s="87">
        <f>C47-'[1]ptfire-wild'!C46-'[1]ptfire-rx'!C46</f>
        <v>6875.2912509385742</v>
      </c>
      <c r="Y47" s="87">
        <f>D47-'[1]ptfire-wild'!D46-'[1]ptfire-rx'!D46</f>
        <v>8550.0060879591183</v>
      </c>
      <c r="Z47" s="87">
        <f>E47-'[1]ptfire-wild'!E46-'[1]ptfire-rx'!E46</f>
        <v>18726.42371386927</v>
      </c>
      <c r="AA47" s="87">
        <f>F47-'[1]ptfire-wild'!F46-'[1]ptfire-rx'!F46</f>
        <v>8236.9010165182699</v>
      </c>
      <c r="AB47" s="87">
        <f>G47-'[1]ptfire-wild'!G46-'[1]ptfire-rx'!G46</f>
        <v>357.29751900979983</v>
      </c>
      <c r="AC47" s="87">
        <f>H47-'[1]ptfire-wild'!H46-'[1]ptfire-rx'!H46</f>
        <v>17363.894021421107</v>
      </c>
    </row>
    <row r="48" spans="1:29" x14ac:dyDescent="0.25">
      <c r="A48" s="86" t="s">
        <v>46</v>
      </c>
      <c r="B48" s="87">
        <f>rail!B47+'cmv_c1c2 12'!B47+nonpt!B47+nonroad!B47+'onroad all'!Q47+ptnonipm!B47+pt_oilgas!B47+np_oilgas!B47+rwc!B47+'ptfire-wild'!B47+ptagfire!B47+'cmv_c3 12'!B47+'ptfire-rx'!B47+airports!B47+ptegu_summer!B47+ptegu_winter!B47+ptegu_wintershld!B47</f>
        <v>907271.73060201004</v>
      </c>
      <c r="C48" s="87">
        <f>rail!C47+'cmv_c1c2 12'!AO47+nonpt!C47+nonroad!C47+'onroad all'!AR47+ptnonipm!C47+pt_oilgas!C47+np_oilgas!C47+rwc!C47+livestock!B47+'ptfire-wild'!C47+ptagfire!C47+'cmv_c3 12'!AO47+fertilizer!B47+'ptfire-rx'!C47+airports!C47+ptegu_summer!C47+ptegu_winter!C47+ptegu_wintershld!C47</f>
        <v>50085.62579939609</v>
      </c>
      <c r="D48" s="87">
        <f>rail!D47+'cmv_c1c2 12'!D47+nonpt!D47+nonroad!D47+'onroad all'!AG47+'onroad all'!AT47+'onroad all'!AU47+ptnonipm!D47+pt_oilgas!D47+np_oilgas!D47+rwc!D47+'ptfire-wild'!D47+ptagfire!D47+'cmv_c3 12'!D47+'ptfire-rx'!D47+airports!D47+ptegu_summer!AO47+ptegu_winter!AO47+ptegu_wintershld!AO47</f>
        <v>103102.55667168392</v>
      </c>
      <c r="E48" s="87">
        <f>rail!E47+'cmv_c1c2 12'!E47+nonpt!E47+nonroad!E47+ptnonipm!E47+pt_oilgas!E47+np_oilgas!E47+rwc!E47+'onroad all'!BI47+afdust!BA47+'ptfire-wild'!E47+ptagfire!E47+'cmv_c3 12'!E47+'ptfire-rx'!E47+airports!E47+ptegu_summer!E47+ptegu_winter!E47+ptegu_wintershld!E47</f>
        <v>96446.179758791593</v>
      </c>
      <c r="F48" s="87">
        <f>rail!F47+'cmv_c1c2 12'!F47+nonpt!F47+nonroad!F47+ptnonipm!F47+pt_oilgas!F47+np_oilgas!F47+rwc!F47+'onroad all'!BL47+afdust!BB47+'ptfire-wild'!F47+ptagfire!F47+'cmv_c3 12'!F47+'ptfire-rx'!F47+airports!F47+ptegu_summer!F47+ptegu_winter!F47+ptegu_wintershld!F47</f>
        <v>55406.691231833574</v>
      </c>
      <c r="G48" s="87">
        <f>rail!G47+'cmv_c1c2 12'!G47+nonpt!G47+nonroad!G47+'onroad all'!CB47+ptnonipm!G47+pt_oilgas!G47+np_oilgas!G47+rwc!G47+'ptfire-wild'!G47+ptagfire!G47+'cmv_c3 12'!G47+'ptfire-rx'!G47+airports!G47+ptegu_summer!BO47+ptegu_winter!BO47+ptegu_wintershld!BO47</f>
        <v>19083.574292156743</v>
      </c>
      <c r="H48" s="87">
        <f>rail!H47+'cmv_c1c2 12'!H47+nonpt!H47+nonroad!H47+'onroad all'!CN47+ptnonipm!H47+pt_oilgas!H47+np_oilgas!H47+rwc!H47+'ptfire-wild'!H47+ptagfire!H47+'cmv_c3 12'!H47+livestock!C47+'ptfire-rx'!H47+solvents!H47+airports!H47+ptegu_summer!H47+ptegu_winter!H47+ptegu_wintershld!H47</f>
        <v>214684.18895816</v>
      </c>
      <c r="I48" s="45" t="s">
        <v>237</v>
      </c>
      <c r="K48" s="87"/>
      <c r="M48" s="86" t="s">
        <v>46</v>
      </c>
      <c r="N48" s="87">
        <f>B48+'biogenics 12'!H47</f>
        <v>977514.93119800999</v>
      </c>
      <c r="O48" s="87">
        <f t="shared" si="0"/>
        <v>50085.62579939609</v>
      </c>
      <c r="P48" s="87">
        <f>D48+'biogenics 12'!T47</f>
        <v>114475.96291743292</v>
      </c>
      <c r="Q48" s="87">
        <f t="shared" si="1"/>
        <v>96446.179758791593</v>
      </c>
      <c r="R48" s="87">
        <f t="shared" si="1"/>
        <v>55406.691231833574</v>
      </c>
      <c r="S48" s="87">
        <f t="shared" si="1"/>
        <v>19083.574292156743</v>
      </c>
      <c r="T48" s="87">
        <f>H48+'biogenics 12'!Z47</f>
        <v>969062.57877015998</v>
      </c>
      <c r="V48" s="86" t="s">
        <v>46</v>
      </c>
      <c r="W48" s="87">
        <f>B48-'[1]ptfire-wild'!B47-'[1]ptfire-rx'!B47</f>
        <v>743919.53026401007</v>
      </c>
      <c r="X48" s="87">
        <f>C48-'[1]ptfire-wild'!C47-'[1]ptfire-rx'!C47</f>
        <v>47392.270606696089</v>
      </c>
      <c r="Y48" s="87">
        <f>D48-'[1]ptfire-wild'!D47-'[1]ptfire-rx'!D47</f>
        <v>100239.18583418393</v>
      </c>
      <c r="Z48" s="87">
        <f>E48-'[1]ptfire-wild'!E47-'[1]ptfire-rx'!E47</f>
        <v>79261.927231491587</v>
      </c>
      <c r="AA48" s="87">
        <f>F48-'[1]ptfire-wild'!F47-'[1]ptfire-rx'!F47</f>
        <v>40843.764933733575</v>
      </c>
      <c r="AB48" s="87">
        <f>G48-'[1]ptfire-wild'!G47-'[1]ptfire-rx'!G47</f>
        <v>17661.974745096744</v>
      </c>
      <c r="AC48" s="87">
        <f>H48-'[1]ptfire-wild'!H47-'[1]ptfire-rx'!H47</f>
        <v>175967.20065215998</v>
      </c>
    </row>
    <row r="49" spans="1:29" x14ac:dyDescent="0.25">
      <c r="A49" s="86" t="s">
        <v>47</v>
      </c>
      <c r="B49" s="87">
        <f>rail!B48+'cmv_c1c2 12'!B48+nonpt!B48+nonroad!B48+'onroad all'!Q48+ptnonipm!B48+pt_oilgas!B48+np_oilgas!B48+rwc!B48+'ptfire-wild'!B48+ptagfire!B48+'cmv_c3 12'!B48+'ptfire-rx'!B48+airports!B48+ptegu_summer!B48+ptegu_winter!B48+ptegu_wintershld!B48</f>
        <v>1085412.6454238789</v>
      </c>
      <c r="C49" s="87">
        <f>rail!C48+'cmv_c1c2 12'!AO48+nonpt!C48+nonroad!C48+'onroad all'!AR48+ptnonipm!C48+pt_oilgas!C48+np_oilgas!C48+rwc!C48+livestock!B48+'ptfire-wild'!C48+ptagfire!C48+'cmv_c3 12'!AO48+fertilizer!B48+'ptfire-rx'!C48+airports!C48+ptegu_summer!C48+ptegu_winter!C48+ptegu_wintershld!C48</f>
        <v>43770.28027841061</v>
      </c>
      <c r="D49" s="87">
        <f>rail!D48+'cmv_c1c2 12'!D48+nonpt!D48+nonroad!D48+'onroad all'!AG48+'onroad all'!AT48+'onroad all'!AU48+ptnonipm!D48+pt_oilgas!D48+np_oilgas!D48+rwc!D48+'ptfire-wild'!D48+ptagfire!D48+'cmv_c3 12'!D48+'ptfire-rx'!D48+airports!D48+ptegu_summer!AO48+ptegu_winter!AO48+ptegu_wintershld!AO48</f>
        <v>103383.97219537357</v>
      </c>
      <c r="E49" s="87">
        <f>rail!E48+'cmv_c1c2 12'!E48+nonpt!E48+nonroad!E48+ptnonipm!E48+pt_oilgas!E48+np_oilgas!E48+rwc!E48+'onroad all'!BI48+afdust!BA48+'ptfire-wild'!E48+ptagfire!E48+'cmv_c3 12'!E48+'ptfire-rx'!E48+airports!E48+ptegu_summer!E48+ptegu_winter!E48+ptegu_wintershld!E48</f>
        <v>178874.07173393745</v>
      </c>
      <c r="F49" s="87">
        <f>rail!F48+'cmv_c1c2 12'!F48+nonpt!F48+nonroad!F48+ptnonipm!F48+pt_oilgas!F48+np_oilgas!F48+rwc!F48+'onroad all'!BL48+afdust!BB48+'ptfire-wild'!F48+ptagfire!F48+'cmv_c3 12'!F48+'ptfire-rx'!F48+airports!F48+ptegu_summer!F48+ptegu_winter!F48+ptegu_wintershld!F48</f>
        <v>78564.986331885302</v>
      </c>
      <c r="G49" s="87">
        <f>rail!G48+'cmv_c1c2 12'!G48+nonpt!G48+nonroad!G48+'onroad all'!CB48+ptnonipm!G48+pt_oilgas!G48+np_oilgas!G48+rwc!G48+'ptfire-wild'!G48+ptagfire!G48+'cmv_c3 12'!G48+'ptfire-rx'!G48+airports!G48+ptegu_summer!BO48+ptegu_winter!BO48+ptegu_wintershld!BO48</f>
        <v>14174.451889531951</v>
      </c>
      <c r="H49" s="87">
        <f>rail!H48+'cmv_c1c2 12'!H48+nonpt!H48+nonroad!H48+'onroad all'!CN48+ptnonipm!H48+pt_oilgas!H48+np_oilgas!H48+rwc!H48+'ptfire-wild'!H48+ptagfire!H48+'cmv_c3 12'!H48+livestock!C48+'ptfire-rx'!H48+solvents!H48+airports!H48+ptegu_summer!H48+ptegu_winter!H48+ptegu_wintershld!H48</f>
        <v>253054.36518266989</v>
      </c>
      <c r="K49" s="87"/>
      <c r="M49" s="86" t="s">
        <v>47</v>
      </c>
      <c r="N49" s="87">
        <f>B49+'biogenics 12'!H48</f>
        <v>1209444.111243879</v>
      </c>
      <c r="O49" s="87">
        <f t="shared" si="0"/>
        <v>43770.28027841061</v>
      </c>
      <c r="P49" s="87">
        <f>D49+'biogenics 12'!T48</f>
        <v>114793.92060121757</v>
      </c>
      <c r="Q49" s="87">
        <f t="shared" si="1"/>
        <v>178874.07173393745</v>
      </c>
      <c r="R49" s="87">
        <f t="shared" si="1"/>
        <v>78564.986331885302</v>
      </c>
      <c r="S49" s="87">
        <f t="shared" si="1"/>
        <v>14174.451889531951</v>
      </c>
      <c r="T49" s="87">
        <f>H49+'biogenics 12'!Z48</f>
        <v>896039.48878266988</v>
      </c>
      <c r="V49" s="86" t="s">
        <v>47</v>
      </c>
      <c r="W49" s="87">
        <f>B49-'[1]ptfire-wild'!B48-'[1]ptfire-rx'!B48</f>
        <v>692054.86283387896</v>
      </c>
      <c r="X49" s="87">
        <f>C49-'[1]ptfire-wild'!C48-'[1]ptfire-rx'!C48</f>
        <v>37322.278787910611</v>
      </c>
      <c r="Y49" s="87">
        <f>D49-'[1]ptfire-wild'!D48-'[1]ptfire-rx'!D48</f>
        <v>98429.309364473564</v>
      </c>
      <c r="Z49" s="87">
        <f>E49-'[1]ptfire-wild'!E48-'[1]ptfire-rx'!E48</f>
        <v>139226.69442793744</v>
      </c>
      <c r="AA49" s="87">
        <f>F49-'[1]ptfire-wild'!F48-'[1]ptfire-rx'!F48</f>
        <v>44965.515078885306</v>
      </c>
      <c r="AB49" s="87">
        <f>G49-'[1]ptfire-wild'!G48-'[1]ptfire-rx'!G48</f>
        <v>11344.549901131952</v>
      </c>
      <c r="AC49" s="87">
        <f>H49-'[1]ptfire-wild'!H48-'[1]ptfire-rx'!H48</f>
        <v>160364.31936966989</v>
      </c>
    </row>
    <row r="50" spans="1:29" x14ac:dyDescent="0.25">
      <c r="A50" s="86" t="s">
        <v>48</v>
      </c>
      <c r="B50" s="87">
        <f>rail!B49+'cmv_c1c2 12'!B49+nonpt!B49+nonroad!B49+'onroad all'!Q49+ptnonipm!B49+pt_oilgas!B49+np_oilgas!B49+rwc!B49+'ptfire-wild'!B49+ptagfire!B49+'cmv_c3 12'!B49+'ptfire-rx'!B49+airports!B49+ptegu_summer!B49+ptegu_winter!B49+ptegu_wintershld!B49</f>
        <v>405989.9497274101</v>
      </c>
      <c r="C50" s="87">
        <f>rail!C49+'cmv_c1c2 12'!AO49+nonpt!C49+nonroad!C49+'onroad all'!AR49+ptnonipm!C49+pt_oilgas!C49+np_oilgas!C49+rwc!C49+livestock!B49+'ptfire-wild'!C49+ptagfire!C49+'cmv_c3 12'!AO49+fertilizer!B49+'ptfire-rx'!C49+airports!C49+ptegu_summer!C49+ptegu_winter!C49+ptegu_wintershld!C49</f>
        <v>13570.891920228922</v>
      </c>
      <c r="D50" s="87">
        <f>rail!D49+'cmv_c1c2 12'!D49+nonpt!D49+nonroad!D49+'onroad all'!AG49+'onroad all'!AT49+'onroad all'!AU49+ptnonipm!D49+pt_oilgas!D49+np_oilgas!D49+rwc!D49+'ptfire-wild'!D49+ptagfire!D49+'cmv_c3 12'!D49+'ptfire-rx'!D49+airports!D49+ptegu_summer!AO49+ptegu_winter!AO49+ptegu_wintershld!AO49</f>
        <v>98227.985337179925</v>
      </c>
      <c r="E50" s="87">
        <f>rail!E49+'cmv_c1c2 12'!E49+nonpt!E49+nonroad!E49+ptnonipm!E49+pt_oilgas!E49+np_oilgas!E49+rwc!E49+'onroad all'!BI49+afdust!BA49+'ptfire-wild'!E49+ptagfire!E49+'cmv_c3 12'!E49+'ptfire-rx'!E49+airports!E49+ptegu_summer!E49+ptegu_winter!E49+ptegu_wintershld!E49</f>
        <v>50021.451570277641</v>
      </c>
      <c r="F50" s="87">
        <f>rail!F49+'cmv_c1c2 12'!F49+nonpt!F49+nonroad!F49+ptnonipm!F49+pt_oilgas!F49+np_oilgas!F49+rwc!F49+'onroad all'!BL49+afdust!BB49+'ptfire-wild'!F49+ptagfire!F49+'cmv_c3 12'!F49+'ptfire-rx'!F49+airports!F49+ptegu_summer!F49+ptegu_winter!F49+ptegu_wintershld!F49</f>
        <v>32835.585327449051</v>
      </c>
      <c r="G50" s="87">
        <f>rail!G49+'cmv_c1c2 12'!G49+nonpt!G49+nonroad!G49+'onroad all'!CB49+ptnonipm!G49+pt_oilgas!G49+np_oilgas!G49+rwc!G49+'ptfire-wild'!G49+ptagfire!G49+'cmv_c3 12'!G49+'ptfire-rx'!G49+airports!G49+ptegu_summer!BO49+ptegu_winter!BO49+ptegu_wintershld!BO49</f>
        <v>39694.771401682752</v>
      </c>
      <c r="H50" s="87">
        <f>rail!H49+'cmv_c1c2 12'!H49+nonpt!H49+nonroad!H49+'onroad all'!CN49+ptnonipm!H49+pt_oilgas!H49+np_oilgas!H49+rwc!H49+'ptfire-wild'!H49+ptagfire!H49+'cmv_c3 12'!H49+livestock!C49+'ptfire-rx'!H49+solvents!H49+airports!H49+ptegu_summer!H49+ptegu_winter!H49+ptegu_wintershld!H49</f>
        <v>220244.70278973904</v>
      </c>
      <c r="I50" s="45" t="s">
        <v>237</v>
      </c>
      <c r="K50" s="87"/>
      <c r="M50" s="86" t="s">
        <v>48</v>
      </c>
      <c r="N50" s="87">
        <f>B50+'biogenics 12'!H49</f>
        <v>443886.47649441008</v>
      </c>
      <c r="O50" s="87">
        <f t="shared" si="0"/>
        <v>13570.891920228922</v>
      </c>
      <c r="P50" s="87">
        <f>D50+'biogenics 12'!T49</f>
        <v>101340.69828810237</v>
      </c>
      <c r="Q50" s="87">
        <f t="shared" si="1"/>
        <v>50021.451570277641</v>
      </c>
      <c r="R50" s="87">
        <f t="shared" si="1"/>
        <v>32835.585327449051</v>
      </c>
      <c r="S50" s="87">
        <f t="shared" si="1"/>
        <v>39694.771401682752</v>
      </c>
      <c r="T50" s="87">
        <f>H50+'biogenics 12'!Z49</f>
        <v>668785.33864973905</v>
      </c>
      <c r="V50" s="86" t="s">
        <v>48</v>
      </c>
      <c r="W50" s="87">
        <f>B50-'[1]ptfire-wild'!B49-'[1]ptfire-rx'!B49</f>
        <v>285763.01773341006</v>
      </c>
      <c r="X50" s="87">
        <f>C50-'[1]ptfire-wild'!C49-'[1]ptfire-rx'!C49</f>
        <v>11588.536455228921</v>
      </c>
      <c r="Y50" s="87">
        <f>D50-'[1]ptfire-wild'!D49-'[1]ptfire-rx'!D49</f>
        <v>96117.926545179915</v>
      </c>
      <c r="Z50" s="87">
        <f>E50-'[1]ptfire-wild'!E49-'[1]ptfire-rx'!E49</f>
        <v>37371.528795277642</v>
      </c>
      <c r="AA50" s="87">
        <f>F50-'[1]ptfire-wild'!F49-'[1]ptfire-rx'!F49</f>
        <v>22115.311810449053</v>
      </c>
      <c r="AB50" s="87">
        <f>G50-'[1]ptfire-wild'!G49-'[1]ptfire-rx'!G49</f>
        <v>38647.675587682752</v>
      </c>
      <c r="AC50" s="87">
        <f>H50-'[1]ptfire-wild'!H49-'[1]ptfire-rx'!H49</f>
        <v>191748.33433873905</v>
      </c>
    </row>
    <row r="51" spans="1:29" x14ac:dyDescent="0.25">
      <c r="A51" s="86" t="s">
        <v>49</v>
      </c>
      <c r="B51" s="87">
        <f>rail!B50+'cmv_c1c2 12'!B50+nonpt!B50+nonroad!B50+'onroad all'!Q50+ptnonipm!B50+pt_oilgas!B50+np_oilgas!B50+rwc!B50+'ptfire-wild'!B50+ptagfire!B50+'cmv_c3 12'!B50+'ptfire-rx'!B50+airports!B50+ptegu_summer!B50+ptegu_winter!B50+ptegu_wintershld!B50</f>
        <v>639191.13479537703</v>
      </c>
      <c r="C51" s="87">
        <f>rail!C50+'cmv_c1c2 12'!AO50+nonpt!C50+nonroad!C50+'onroad all'!AR50+ptnonipm!C50+pt_oilgas!C50+np_oilgas!C50+rwc!C50+livestock!B50+'ptfire-wild'!C50+ptagfire!C50+'cmv_c3 12'!AO50+fertilizer!B50+'ptfire-rx'!C50+airports!C50+ptegu_summer!C50+ptegu_winter!C50+ptegu_wintershld!C50</f>
        <v>82758.35085642671</v>
      </c>
      <c r="D51" s="87">
        <f>rail!D50+'cmv_c1c2 12'!D50+nonpt!D50+nonroad!D50+'onroad all'!AG50+'onroad all'!AT50+'onroad all'!AU50+ptnonipm!D50+pt_oilgas!D50+np_oilgas!D50+rwc!D50+'ptfire-wild'!D50+ptagfire!D50+'cmv_c3 12'!D50+'ptfire-rx'!D50+airports!D50+ptegu_summer!AO50+ptegu_winter!AO50+ptegu_wintershld!AO50</f>
        <v>96225.901471481513</v>
      </c>
      <c r="E51" s="87">
        <f>rail!E50+'cmv_c1c2 12'!E50+nonpt!E50+nonroad!E50+ptnonipm!E50+pt_oilgas!E50+np_oilgas!E50+rwc!E50+'onroad all'!BI50+afdust!BA50+'ptfire-wild'!E50+ptagfire!E50+'cmv_c3 12'!E50+'ptfire-rx'!E50+airports!E50+ptegu_summer!E50+ptegu_winter!E50+ptegu_wintershld!E50</f>
        <v>107104.37639000038</v>
      </c>
      <c r="F51" s="87">
        <f>rail!F50+'cmv_c1c2 12'!F50+nonpt!F50+nonroad!F50+ptnonipm!F50+pt_oilgas!F50+np_oilgas!F50+rwc!F50+'onroad all'!BL50+afdust!BB50+'ptfire-wild'!F50+ptagfire!F50+'cmv_c3 12'!F50+'ptfire-rx'!F50+airports!F50+ptegu_summer!F50+ptegu_winter!F50+ptegu_wintershld!F50</f>
        <v>50116.233386485481</v>
      </c>
      <c r="G51" s="87">
        <f>rail!G50+'cmv_c1c2 12'!G50+nonpt!G50+nonroad!G50+'onroad all'!CB50+ptnonipm!G50+pt_oilgas!G50+np_oilgas!G50+rwc!G50+'ptfire-wild'!G50+ptagfire!G50+'cmv_c3 12'!G50+'ptfire-rx'!G50+airports!G50+ptegu_summer!BO50+ptegu_winter!BO50+ptegu_wintershld!BO50</f>
        <v>24000.715709509292</v>
      </c>
      <c r="H51" s="87">
        <f>rail!H50+'cmv_c1c2 12'!H50+nonpt!H50+nonroad!H50+'onroad all'!CN50+ptnonipm!H50+pt_oilgas!H50+np_oilgas!H50+rwc!H50+'ptfire-wild'!H50+ptagfire!H50+'cmv_c3 12'!H50+livestock!C50+'ptfire-rx'!H50+solvents!H50+airports!H50+ptegu_summer!H50+ptegu_winter!H50+ptegu_wintershld!H50</f>
        <v>166305.37955479597</v>
      </c>
      <c r="I51" s="45" t="s">
        <v>237</v>
      </c>
      <c r="K51" s="87"/>
      <c r="M51" s="86" t="s">
        <v>49</v>
      </c>
      <c r="N51" s="87">
        <f>B51+'biogenics 12'!H50</f>
        <v>692775.2230853769</v>
      </c>
      <c r="O51" s="87">
        <f t="shared" si="0"/>
        <v>82758.35085642671</v>
      </c>
      <c r="P51" s="87">
        <f>D51+'biogenics 12'!T50</f>
        <v>117097.08162575791</v>
      </c>
      <c r="Q51" s="87">
        <f t="shared" si="1"/>
        <v>107104.37639000038</v>
      </c>
      <c r="R51" s="87">
        <f t="shared" si="1"/>
        <v>50116.233386485481</v>
      </c>
      <c r="S51" s="87">
        <f t="shared" si="1"/>
        <v>24000.715709509292</v>
      </c>
      <c r="T51" s="87">
        <f>H51+'biogenics 12'!Z50</f>
        <v>490417.40069479495</v>
      </c>
      <c r="V51" s="86" t="s">
        <v>49</v>
      </c>
      <c r="W51" s="87">
        <f>B51-'[1]ptfire-wild'!B50-'[1]ptfire-rx'!B50</f>
        <v>590915.81294337695</v>
      </c>
      <c r="X51" s="87">
        <f>C51-'[1]ptfire-wild'!C50-'[1]ptfire-rx'!C50</f>
        <v>81965.060790876712</v>
      </c>
      <c r="Y51" s="87">
        <f>D51-'[1]ptfire-wild'!D50-'[1]ptfire-rx'!D50</f>
        <v>95517.327983191513</v>
      </c>
      <c r="Z51" s="87">
        <f>E51-'[1]ptfire-wild'!E50-'[1]ptfire-rx'!E50</f>
        <v>102148.84382980039</v>
      </c>
      <c r="AA51" s="87">
        <f>F51-'[1]ptfire-wild'!F50-'[1]ptfire-rx'!F50</f>
        <v>45916.62976658548</v>
      </c>
      <c r="AB51" s="87">
        <f>G51-'[1]ptfire-wild'!G50-'[1]ptfire-rx'!G50</f>
        <v>23622.681461079294</v>
      </c>
      <c r="AC51" s="87">
        <f>H51-'[1]ptfire-wild'!H50-'[1]ptfire-rx'!H50</f>
        <v>154901.81581079596</v>
      </c>
    </row>
    <row r="52" spans="1:29" x14ac:dyDescent="0.25">
      <c r="A52" s="86" t="s">
        <v>50</v>
      </c>
      <c r="B52" s="87">
        <f>rail!B51+'cmv_c1c2 12'!B51+nonpt!B51+nonroad!B51+'onroad all'!Q51+ptnonipm!B51+pt_oilgas!B51+np_oilgas!B51+rwc!B51+'ptfire-wild'!B51+ptagfire!B51+'cmv_c3 12'!B51+'ptfire-rx'!B51+airports!B51+ptegu_summer!B51+ptegu_winter!B51+ptegu_wintershld!B51</f>
        <v>724778.93467154005</v>
      </c>
      <c r="C52" s="87">
        <f>rail!C51+'cmv_c1c2 12'!AO51+nonpt!C51+nonroad!C51+'onroad all'!AR51+ptnonipm!C51+pt_oilgas!C51+np_oilgas!C51+rwc!C51+livestock!B51+'ptfire-wild'!C51+ptagfire!C51+'cmv_c3 12'!AO51+fertilizer!B51+'ptfire-rx'!C51+airports!C51+ptegu_summer!C51+ptegu_winter!C51+ptegu_wintershld!C51</f>
        <v>29497.199394293599</v>
      </c>
      <c r="D52" s="87">
        <f>rail!D51+'cmv_c1c2 12'!D51+nonpt!D51+nonroad!D51+'onroad all'!AG51+'onroad all'!AT51+'onroad all'!AU51+ptnonipm!D51+pt_oilgas!D51+np_oilgas!D51+rwc!D51+'ptfire-wild'!D51+ptagfire!D51+'cmv_c3 12'!D51+'ptfire-rx'!D51+airports!D51+ptegu_summer!AO51+ptegu_winter!AO51+ptegu_wintershld!AO51</f>
        <v>82430.124761377214</v>
      </c>
      <c r="E52" s="87">
        <f>rail!E51+'cmv_c1c2 12'!E51+nonpt!E51+nonroad!E51+ptnonipm!E51+pt_oilgas!E51+np_oilgas!E51+rwc!E51+'onroad all'!BI51+afdust!BA51+'ptfire-wild'!E51+ptagfire!E51+'cmv_c3 12'!E51+'ptfire-rx'!E51+airports!E51+ptegu_summer!E51+ptegu_winter!E51+ptegu_wintershld!E51</f>
        <v>357786.71731837327</v>
      </c>
      <c r="F52" s="87">
        <f>rail!F51+'cmv_c1c2 12'!F51+nonpt!F51+nonroad!F51+ptnonipm!F51+pt_oilgas!F51+np_oilgas!F51+rwc!F51+'onroad all'!BL51+afdust!BB51+'ptfire-wild'!F51+ptagfire!F51+'cmv_c3 12'!F51+'ptfire-rx'!F51+airports!F51+ptegu_summer!F51+ptegu_winter!F51+ptegu_wintershld!F51</f>
        <v>93134.92726212526</v>
      </c>
      <c r="G52" s="87">
        <f>rail!G51+'cmv_c1c2 12'!G51+nonpt!G51+nonroad!G51+'onroad all'!CB51+ptnonipm!G51+pt_oilgas!G51+np_oilgas!G51+rwc!G51+'ptfire-wild'!G51+ptagfire!G51+'cmv_c3 12'!G51+'ptfire-rx'!G51+airports!G51+ptegu_summer!BO51+ptegu_winter!BO51+ptegu_wintershld!BO51</f>
        <v>32083.386881666935</v>
      </c>
      <c r="H52" s="87">
        <f>rail!H51+'cmv_c1c2 12'!H51+nonpt!H51+nonroad!H51+'onroad all'!CN51+ptnonipm!H51+pt_oilgas!H51+np_oilgas!H51+rwc!H51+'ptfire-wild'!H51+ptagfire!H51+'cmv_c3 12'!H51+livestock!C51+'ptfire-rx'!H51+solvents!H51+airports!H51+ptegu_summer!H51+ptegu_winter!H51+ptegu_wintershld!H51</f>
        <v>240078.63535767002</v>
      </c>
      <c r="I52" s="46"/>
      <c r="K52" s="87"/>
      <c r="M52" s="86" t="s">
        <v>50</v>
      </c>
      <c r="N52" s="87">
        <f>B52+'biogenics 12'!H51</f>
        <v>781832.34091154009</v>
      </c>
      <c r="O52" s="87">
        <f t="shared" si="0"/>
        <v>29497.199394293599</v>
      </c>
      <c r="P52" s="87">
        <f>D52+'biogenics 12'!T51</f>
        <v>96074.077472433419</v>
      </c>
      <c r="Q52" s="87">
        <f t="shared" si="1"/>
        <v>357786.71731837327</v>
      </c>
      <c r="R52" s="87">
        <f t="shared" si="1"/>
        <v>93134.92726212526</v>
      </c>
      <c r="S52" s="87">
        <f t="shared" si="1"/>
        <v>32083.386881666935</v>
      </c>
      <c r="T52" s="87">
        <f>H52+'biogenics 12'!Z51</f>
        <v>477623.59255766904</v>
      </c>
      <c r="V52" s="86" t="s">
        <v>50</v>
      </c>
      <c r="W52" s="87">
        <f>B52-'[1]ptfire-wild'!B51-'[1]ptfire-rx'!B51</f>
        <v>111430.16272754007</v>
      </c>
      <c r="X52" s="87">
        <f>C52-'[1]ptfire-wild'!C51-'[1]ptfire-rx'!C51</f>
        <v>19449.735842293598</v>
      </c>
      <c r="Y52" s="87">
        <f>D52-'[1]ptfire-wild'!D51-'[1]ptfire-rx'!D51</f>
        <v>75048.207679377214</v>
      </c>
      <c r="Z52" s="87">
        <f>E52-'[1]ptfire-wild'!E51-'[1]ptfire-rx'!E51</f>
        <v>296272.93129537324</v>
      </c>
      <c r="AA52" s="87">
        <f>F52-'[1]ptfire-wild'!F51-'[1]ptfire-rx'!F51</f>
        <v>41004.59976012526</v>
      </c>
      <c r="AB52" s="87">
        <f>G52-'[1]ptfire-wild'!G51-'[1]ptfire-rx'!G51</f>
        <v>27775.924286666934</v>
      </c>
      <c r="AC52" s="87">
        <f>H52-'[1]ptfire-wild'!H51-'[1]ptfire-rx'!H51</f>
        <v>95646.318804670009</v>
      </c>
    </row>
    <row r="53" spans="1:29" x14ac:dyDescent="0.25">
      <c r="A53" s="86" t="s">
        <v>365</v>
      </c>
      <c r="B53" s="87">
        <f>ptegu_summer!B54+ptnonipm!B54+pt_oilgas!B54+ptegu_winter!B54+ptegu_wintershld!B54+airports!B54</f>
        <v>6303.1966841200001</v>
      </c>
      <c r="C53" s="87">
        <f>ptegu_summer!C54+ptnonipm!C54+pt_oilgas!C54+ptegu_winter!C54+ptegu_wintershld!C54+airports!C54</f>
        <v>101.27192739</v>
      </c>
      <c r="D53" s="87">
        <f>ptegu_summer!AO54+ptnonipm!D54+pt_oilgas!D54+ptegu_winter!AO54+ptegu_wintershld!AO54+airports!D54</f>
        <v>12146.580504696123</v>
      </c>
      <c r="E53" s="87">
        <f>ptegu_summer!E54+ptnonipm!E54+pt_oilgas!E54+ptegu_winter!E54+ptegu_wintershld!E54+airports!E54</f>
        <v>4364.6547488606993</v>
      </c>
      <c r="F53" s="87">
        <f>ptegu_summer!F54+ptnonipm!F54+pt_oilgas!F54+ptegu_winter!F54+ptegu_wintershld!F54+airports!F54</f>
        <v>2114.1957127966998</v>
      </c>
      <c r="G53" s="87">
        <f>ptegu_summer!BO54+ptnonipm!G54+pt_oilgas!G54+ptegu_winter!BO54+ptegu_wintershld!BO54+airports!G54</f>
        <v>7804.3851004733324</v>
      </c>
      <c r="H53" s="87">
        <f>ptegu_summer!H54+ptnonipm!H54+pt_oilgas!H54+ptegu_winter!H54+ptegu_wintershld!H54+airports!H54</f>
        <v>2395.8875872920003</v>
      </c>
      <c r="I53" s="46"/>
      <c r="M53" s="86" t="s">
        <v>365</v>
      </c>
      <c r="N53" s="87">
        <f>B53</f>
        <v>6303.1966841200001</v>
      </c>
      <c r="O53" s="87">
        <f t="shared" si="0"/>
        <v>101.27192739</v>
      </c>
      <c r="P53" s="87">
        <f>D53</f>
        <v>12146.580504696123</v>
      </c>
      <c r="Q53" s="87">
        <f t="shared" si="1"/>
        <v>4364.6547488606993</v>
      </c>
      <c r="R53" s="87">
        <f t="shared" si="1"/>
        <v>2114.1957127966998</v>
      </c>
      <c r="S53" s="87">
        <f t="shared" si="1"/>
        <v>7804.3851004733324</v>
      </c>
      <c r="T53" s="87">
        <f>H53</f>
        <v>2395.8875872920003</v>
      </c>
      <c r="V53" s="86" t="s">
        <v>365</v>
      </c>
      <c r="W53" s="87">
        <f>B53</f>
        <v>6303.1966841200001</v>
      </c>
      <c r="X53" s="87">
        <f t="shared" ref="X53:AC53" si="2">C53</f>
        <v>101.27192739</v>
      </c>
      <c r="Y53" s="87">
        <f t="shared" si="2"/>
        <v>12146.580504696123</v>
      </c>
      <c r="Z53" s="87">
        <f t="shared" si="2"/>
        <v>4364.6547488606993</v>
      </c>
      <c r="AA53" s="87">
        <f t="shared" si="2"/>
        <v>2114.1957127966998</v>
      </c>
      <c r="AB53" s="87">
        <f t="shared" si="2"/>
        <v>7804.3851004733324</v>
      </c>
      <c r="AC53" s="87">
        <f t="shared" si="2"/>
        <v>2395.8875872920003</v>
      </c>
    </row>
    <row r="55" spans="1:29" x14ac:dyDescent="0.25">
      <c r="A55" s="86" t="s">
        <v>56</v>
      </c>
      <c r="B55" s="87">
        <f>SUM(B3:B53)</f>
        <v>41619482.698508382</v>
      </c>
      <c r="C55" s="87">
        <f t="shared" ref="C55:H55" si="3">SUM(C3:C53)</f>
        <v>4539455.5370875057</v>
      </c>
      <c r="D55" s="87">
        <f t="shared" si="3"/>
        <v>5784669.0314703481</v>
      </c>
      <c r="E55" s="87">
        <f t="shared" si="3"/>
        <v>9598119.5474554002</v>
      </c>
      <c r="F55" s="87">
        <f t="shared" si="3"/>
        <v>3431999.4979459262</v>
      </c>
      <c r="G55" s="87">
        <f t="shared" si="3"/>
        <v>1641851.9528718689</v>
      </c>
      <c r="H55" s="87">
        <f t="shared" si="3"/>
        <v>12338884.562591553</v>
      </c>
      <c r="K55" s="87"/>
      <c r="M55" s="86" t="s">
        <v>56</v>
      </c>
      <c r="N55" s="87">
        <f>SUM(N3:N53)</f>
        <v>45592497.075200357</v>
      </c>
      <c r="O55" s="87">
        <f t="shared" ref="O55:T55" si="4">SUM(O3:O53)</f>
        <v>4539455.5370875057</v>
      </c>
      <c r="P55" s="87">
        <f t="shared" si="4"/>
        <v>6767916.3289263966</v>
      </c>
      <c r="Q55" s="87">
        <f t="shared" si="4"/>
        <v>9598119.5474554002</v>
      </c>
      <c r="R55" s="87">
        <f t="shared" si="4"/>
        <v>3431999.4979459262</v>
      </c>
      <c r="S55" s="87">
        <f t="shared" si="4"/>
        <v>1641851.9528718689</v>
      </c>
      <c r="T55" s="87">
        <f t="shared" si="4"/>
        <v>39130791.595615551</v>
      </c>
      <c r="V55" s="86" t="s">
        <v>56</v>
      </c>
      <c r="W55" s="87">
        <f>SUM(W3:W53)</f>
        <v>27881639.123960305</v>
      </c>
      <c r="X55" s="87">
        <f t="shared" ref="X55:AC55" si="5">SUM(X3:X53)</f>
        <v>4299518.148472175</v>
      </c>
      <c r="Y55" s="87">
        <f t="shared" si="5"/>
        <v>5557169.3804142382</v>
      </c>
      <c r="Z55" s="87">
        <f t="shared" si="5"/>
        <v>8134457.2509637708</v>
      </c>
      <c r="AA55" s="87">
        <f t="shared" si="5"/>
        <v>2196268.4526550658</v>
      </c>
      <c r="AB55" s="87">
        <f t="shared" si="5"/>
        <v>1530442.7517150387</v>
      </c>
      <c r="AC55" s="87">
        <f t="shared" si="5"/>
        <v>9224644.5623726547</v>
      </c>
    </row>
    <row r="56" spans="1:29" x14ac:dyDescent="0.25">
      <c r="B56" s="87"/>
      <c r="C56" s="87"/>
      <c r="D56" s="87"/>
      <c r="E56" s="87"/>
      <c r="F56" s="87"/>
      <c r="G56" s="87"/>
      <c r="H56" s="87"/>
      <c r="N56" s="87"/>
      <c r="O56" s="87"/>
      <c r="P56" s="87"/>
      <c r="Q56" s="87"/>
      <c r="R56" s="87"/>
      <c r="S56" s="87"/>
      <c r="T56" s="87"/>
      <c r="W56" s="87"/>
      <c r="X56" s="87"/>
      <c r="Y56" s="87"/>
      <c r="Z56" s="87"/>
      <c r="AA56" s="87"/>
      <c r="AB56" s="87"/>
      <c r="AC56" s="87"/>
    </row>
    <row r="57" spans="1:29" x14ac:dyDescent="0.25">
      <c r="B57" s="87"/>
      <c r="C57" s="87"/>
      <c r="D57" s="87"/>
      <c r="E57" s="87"/>
      <c r="F57" s="87"/>
      <c r="G57" s="87"/>
      <c r="H57" s="87"/>
      <c r="N57" s="87"/>
      <c r="O57" s="87"/>
      <c r="P57" s="87"/>
      <c r="Q57" s="87"/>
      <c r="R57" s="87"/>
      <c r="S57" s="87"/>
      <c r="T57" s="87"/>
      <c r="W57" s="87"/>
      <c r="X57" s="87"/>
      <c r="Y57" s="87"/>
      <c r="Z57" s="87"/>
      <c r="AA57" s="87"/>
      <c r="AB57" s="87"/>
      <c r="AC57" s="87"/>
    </row>
    <row r="58" spans="1:29" x14ac:dyDescent="0.25">
      <c r="B58" s="87"/>
      <c r="C58" s="87"/>
      <c r="D58" s="87"/>
      <c r="E58" s="87"/>
      <c r="F58" s="87"/>
      <c r="G58" s="87"/>
      <c r="H58" s="87"/>
      <c r="N58" s="87"/>
      <c r="O58" s="87"/>
      <c r="P58" s="87"/>
      <c r="Q58" s="87"/>
      <c r="R58" s="87"/>
      <c r="S58" s="87"/>
      <c r="T58" s="87"/>
      <c r="W58" s="87"/>
      <c r="X58" s="87"/>
      <c r="Y58" s="87"/>
      <c r="Z58" s="87"/>
      <c r="AA58" s="87"/>
      <c r="AB58" s="87"/>
      <c r="AC58" s="87"/>
    </row>
    <row r="59" spans="1:29" x14ac:dyDescent="0.25">
      <c r="B59" s="87"/>
      <c r="C59" s="87"/>
      <c r="D59" s="87"/>
      <c r="E59" s="87"/>
      <c r="F59" s="87"/>
      <c r="G59" s="87"/>
      <c r="H59" s="87"/>
    </row>
    <row r="60" spans="1:29" x14ac:dyDescent="0.25">
      <c r="B60" s="87"/>
      <c r="C60" s="87"/>
      <c r="D60" s="87"/>
      <c r="E60" s="87"/>
      <c r="F60" s="87"/>
      <c r="G60" s="87"/>
      <c r="H60" s="87"/>
      <c r="N60" s="87"/>
    </row>
    <row r="61" spans="1:29" x14ac:dyDescent="0.25">
      <c r="B61" s="87"/>
      <c r="C61" s="87"/>
      <c r="D61" s="87"/>
      <c r="E61" s="87"/>
      <c r="F61" s="87"/>
      <c r="G61" s="87"/>
      <c r="H61" s="87"/>
    </row>
    <row r="90" spans="9:9" x14ac:dyDescent="0.25">
      <c r="I90" s="86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H8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3" sqref="J13"/>
    </sheetView>
  </sheetViews>
  <sheetFormatPr defaultRowHeight="15" x14ac:dyDescent="0.25"/>
  <cols>
    <col min="1" max="1" width="19.85546875" customWidth="1"/>
    <col min="2" max="9" width="9.140625" style="86"/>
    <col min="10" max="11" width="9.140625" style="27"/>
    <col min="13" max="13" width="15.5703125" bestFit="1" customWidth="1"/>
    <col min="14" max="14" width="6.7109375" style="86" bestFit="1" customWidth="1"/>
    <col min="15" max="15" width="6.7109375" style="27" bestFit="1" customWidth="1"/>
    <col min="16" max="16" width="5.7109375" bestFit="1" customWidth="1"/>
    <col min="17" max="17" width="14.5703125" bestFit="1" customWidth="1"/>
    <col min="18" max="18" width="5.5703125" bestFit="1" customWidth="1"/>
    <col min="19" max="19" width="5.42578125" style="86" bestFit="1" customWidth="1"/>
    <col min="20" max="20" width="6.7109375" bestFit="1" customWidth="1"/>
    <col min="21" max="22" width="9.28515625" bestFit="1" customWidth="1"/>
    <col min="23" max="23" width="5.7109375" bestFit="1" customWidth="1"/>
    <col min="24" max="24" width="7.7109375" bestFit="1" customWidth="1"/>
    <col min="25" max="25" width="5.7109375" style="27" bestFit="1" customWidth="1"/>
    <col min="26" max="26" width="6.7109375" bestFit="1" customWidth="1"/>
    <col min="27" max="27" width="5.7109375" style="86" bestFit="1" customWidth="1"/>
    <col min="28" max="28" width="6.42578125" bestFit="1" customWidth="1"/>
    <col min="29" max="29" width="15.42578125" bestFit="1" customWidth="1"/>
    <col min="30" max="30" width="6.5703125" customWidth="1"/>
    <col min="31" max="31" width="5.7109375" bestFit="1" customWidth="1"/>
    <col min="32" max="32" width="5.140625" bestFit="1" customWidth="1"/>
    <col min="33" max="33" width="5.7109375" style="86" bestFit="1" customWidth="1"/>
    <col min="34" max="34" width="5.7109375" style="27" bestFit="1" customWidth="1"/>
    <col min="35" max="35" width="6.7109375" bestFit="1" customWidth="1"/>
    <col min="36" max="36" width="6.140625" style="27" bestFit="1" customWidth="1"/>
    <col min="37" max="37" width="7.7109375" bestFit="1" customWidth="1"/>
    <col min="38" max="38" width="10" bestFit="1" customWidth="1"/>
    <col min="39" max="39" width="9.28515625" style="86" bestFit="1" customWidth="1"/>
    <col min="40" max="40" width="7.7109375" bestFit="1" customWidth="1"/>
    <col min="41" max="41" width="6.7109375" bestFit="1" customWidth="1"/>
    <col min="42" max="42" width="7.7109375" bestFit="1" customWidth="1"/>
    <col min="43" max="43" width="6" bestFit="1" customWidth="1"/>
    <col min="44" max="44" width="6.7109375" bestFit="1" customWidth="1"/>
    <col min="45" max="45" width="5.7109375" bestFit="1" customWidth="1"/>
    <col min="46" max="46" width="7.7109375" bestFit="1" customWidth="1"/>
    <col min="47" max="50" width="5.7109375" bestFit="1" customWidth="1"/>
    <col min="51" max="51" width="5.85546875" bestFit="1" customWidth="1"/>
    <col min="52" max="52" width="4.140625" bestFit="1" customWidth="1"/>
    <col min="53" max="53" width="7.7109375" bestFit="1" customWidth="1"/>
    <col min="54" max="54" width="6.85546875" bestFit="1" customWidth="1"/>
    <col min="55" max="55" width="6.7109375" bestFit="1" customWidth="1"/>
    <col min="56" max="56" width="5.140625" bestFit="1" customWidth="1"/>
    <col min="57" max="57" width="5.28515625" bestFit="1" customWidth="1"/>
    <col min="58" max="58" width="8.7109375" bestFit="1" customWidth="1"/>
    <col min="59" max="59" width="4.85546875" bestFit="1" customWidth="1"/>
    <col min="60" max="60" width="7.85546875" bestFit="1" customWidth="1"/>
    <col min="61" max="61" width="5.85546875" bestFit="1" customWidth="1"/>
    <col min="62" max="62" width="6" bestFit="1" customWidth="1"/>
    <col min="63" max="63" width="6.7109375" bestFit="1" customWidth="1"/>
    <col min="64" max="64" width="7.7109375" style="27" bestFit="1" customWidth="1"/>
    <col min="65" max="66" width="5.7109375" bestFit="1" customWidth="1"/>
    <col min="67" max="67" width="4.140625" bestFit="1" customWidth="1"/>
    <col min="68" max="68" width="9.28515625" bestFit="1" customWidth="1"/>
    <col min="69" max="69" width="8" style="27" bestFit="1" customWidth="1"/>
    <col min="70" max="70" width="6.7109375" bestFit="1" customWidth="1"/>
    <col min="71" max="71" width="5.7109375" bestFit="1" customWidth="1"/>
    <col min="72" max="72" width="6.7109375" bestFit="1" customWidth="1"/>
    <col min="73" max="73" width="4.85546875" style="86" bestFit="1" customWidth="1"/>
    <col min="74" max="74" width="6.7109375" bestFit="1" customWidth="1"/>
    <col min="75" max="75" width="9.140625" bestFit="1" customWidth="1"/>
    <col min="76" max="76" width="7.140625" bestFit="1" customWidth="1"/>
    <col min="78" max="85" width="9.140625" style="27"/>
  </cols>
  <sheetData>
    <row r="1" spans="1:86" x14ac:dyDescent="0.25">
      <c r="A1" s="86"/>
      <c r="B1" s="86" t="s">
        <v>491</v>
      </c>
      <c r="I1" s="65" t="s">
        <v>374</v>
      </c>
      <c r="J1" s="86"/>
      <c r="K1" s="86"/>
      <c r="M1" s="27" t="s">
        <v>489</v>
      </c>
      <c r="P1" s="26"/>
      <c r="Q1" s="26"/>
      <c r="R1" s="26"/>
      <c r="T1" s="26"/>
      <c r="U1" s="26"/>
      <c r="V1" s="26"/>
      <c r="W1" s="26"/>
      <c r="X1" s="26"/>
      <c r="Z1" s="26"/>
      <c r="AB1" s="26"/>
      <c r="AC1" s="26"/>
      <c r="AD1" s="26"/>
      <c r="AE1" s="26"/>
      <c r="AF1" s="26"/>
      <c r="AI1" s="26"/>
      <c r="AK1" s="26"/>
      <c r="AL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M1" s="26"/>
      <c r="BN1" s="26"/>
      <c r="BO1" s="26"/>
      <c r="BP1" s="26"/>
      <c r="BR1" s="26"/>
      <c r="BS1" s="26"/>
      <c r="BT1" s="26"/>
      <c r="BV1" s="26"/>
      <c r="BW1" s="26"/>
      <c r="BX1" s="26"/>
      <c r="CA1" s="27" t="s">
        <v>310</v>
      </c>
    </row>
    <row r="2" spans="1:86" x14ac:dyDescent="0.25">
      <c r="A2" s="86" t="s">
        <v>52</v>
      </c>
      <c r="B2" s="87" t="s">
        <v>59</v>
      </c>
      <c r="C2" s="87" t="s">
        <v>57</v>
      </c>
      <c r="D2" s="87" t="s">
        <v>60</v>
      </c>
      <c r="E2" s="87" t="s">
        <v>54</v>
      </c>
      <c r="F2" s="87" t="s">
        <v>53</v>
      </c>
      <c r="G2" s="87" t="s">
        <v>61</v>
      </c>
      <c r="H2" s="87" t="s">
        <v>62</v>
      </c>
      <c r="I2" s="87" t="s">
        <v>150</v>
      </c>
      <c r="J2" s="87"/>
      <c r="K2" s="87"/>
      <c r="L2" s="25"/>
      <c r="M2" s="25" t="s">
        <v>226</v>
      </c>
      <c r="N2" s="87" t="s">
        <v>457</v>
      </c>
      <c r="O2" s="25" t="s">
        <v>359</v>
      </c>
      <c r="P2" s="25" t="s">
        <v>131</v>
      </c>
      <c r="Q2" s="25" t="s">
        <v>132</v>
      </c>
      <c r="R2" s="25" t="s">
        <v>133</v>
      </c>
      <c r="S2" s="87" t="s">
        <v>335</v>
      </c>
      <c r="T2" s="25" t="s">
        <v>360</v>
      </c>
      <c r="U2" s="25" t="s">
        <v>134</v>
      </c>
      <c r="V2" s="25" t="s">
        <v>59</v>
      </c>
      <c r="W2" s="25" t="s">
        <v>136</v>
      </c>
      <c r="X2" s="25" t="s">
        <v>137</v>
      </c>
      <c r="Y2" s="25" t="s">
        <v>361</v>
      </c>
      <c r="Z2" s="25" t="s">
        <v>138</v>
      </c>
      <c r="AA2" s="87" t="s">
        <v>458</v>
      </c>
      <c r="AB2" s="25" t="s">
        <v>139</v>
      </c>
      <c r="AC2" s="25" t="s">
        <v>140</v>
      </c>
      <c r="AD2" s="25" t="s">
        <v>141</v>
      </c>
      <c r="AE2" s="25" t="s">
        <v>142</v>
      </c>
      <c r="AF2" s="25" t="s">
        <v>143</v>
      </c>
      <c r="AG2" s="87" t="s">
        <v>459</v>
      </c>
      <c r="AH2" s="25" t="s">
        <v>362</v>
      </c>
      <c r="AI2" s="25" t="s">
        <v>144</v>
      </c>
      <c r="AJ2" s="25" t="s">
        <v>367</v>
      </c>
      <c r="AK2" s="25" t="s">
        <v>57</v>
      </c>
      <c r="AL2" s="25" t="s">
        <v>128</v>
      </c>
      <c r="AM2" s="87" t="s">
        <v>460</v>
      </c>
      <c r="AN2" s="25" t="s">
        <v>145</v>
      </c>
      <c r="AO2" s="25" t="s">
        <v>146</v>
      </c>
      <c r="AP2" s="25" t="s">
        <v>60</v>
      </c>
      <c r="AQ2" s="25" t="s">
        <v>147</v>
      </c>
      <c r="AR2" s="25" t="s">
        <v>148</v>
      </c>
      <c r="AS2" s="25" t="s">
        <v>149</v>
      </c>
      <c r="AT2" s="25" t="s">
        <v>150</v>
      </c>
      <c r="AU2" s="25" t="s">
        <v>151</v>
      </c>
      <c r="AV2" s="25" t="s">
        <v>152</v>
      </c>
      <c r="AW2" s="25" t="s">
        <v>153</v>
      </c>
      <c r="AX2" s="25" t="s">
        <v>154</v>
      </c>
      <c r="AY2" s="25" t="s">
        <v>155</v>
      </c>
      <c r="AZ2" s="25" t="s">
        <v>156</v>
      </c>
      <c r="BA2" s="25" t="s">
        <v>54</v>
      </c>
      <c r="BB2" s="25" t="s">
        <v>53</v>
      </c>
      <c r="BC2" s="25" t="s">
        <v>157</v>
      </c>
      <c r="BD2" s="25" t="s">
        <v>158</v>
      </c>
      <c r="BE2" s="25" t="s">
        <v>159</v>
      </c>
      <c r="BF2" s="25" t="s">
        <v>160</v>
      </c>
      <c r="BG2" s="25" t="s">
        <v>161</v>
      </c>
      <c r="BH2" s="25" t="s">
        <v>162</v>
      </c>
      <c r="BI2" s="25" t="s">
        <v>163</v>
      </c>
      <c r="BJ2" s="25" t="s">
        <v>164</v>
      </c>
      <c r="BK2" s="25" t="s">
        <v>165</v>
      </c>
      <c r="BL2" s="25" t="s">
        <v>363</v>
      </c>
      <c r="BM2" s="25" t="s">
        <v>166</v>
      </c>
      <c r="BN2" s="25" t="s">
        <v>167</v>
      </c>
      <c r="BO2" s="25" t="s">
        <v>168</v>
      </c>
      <c r="BP2" s="25" t="s">
        <v>61</v>
      </c>
      <c r="BQ2" s="25" t="s">
        <v>368</v>
      </c>
      <c r="BR2" s="25" t="s">
        <v>169</v>
      </c>
      <c r="BS2" s="25" t="s">
        <v>170</v>
      </c>
      <c r="BT2" s="25" t="s">
        <v>171</v>
      </c>
      <c r="BU2" s="87" t="s">
        <v>172</v>
      </c>
      <c r="BV2" s="25" t="s">
        <v>173</v>
      </c>
      <c r="BW2" s="25" t="s">
        <v>174</v>
      </c>
      <c r="BX2" s="25" t="s">
        <v>369</v>
      </c>
      <c r="BZ2" s="25" t="s">
        <v>141</v>
      </c>
      <c r="CA2" s="25" t="s">
        <v>59</v>
      </c>
      <c r="CB2" s="25" t="s">
        <v>57</v>
      </c>
      <c r="CC2" s="25" t="s">
        <v>60</v>
      </c>
      <c r="CD2" s="25" t="s">
        <v>54</v>
      </c>
      <c r="CE2" s="25" t="s">
        <v>53</v>
      </c>
      <c r="CF2" s="25" t="s">
        <v>61</v>
      </c>
      <c r="CG2" s="25" t="s">
        <v>62</v>
      </c>
      <c r="CH2" s="25" t="s">
        <v>150</v>
      </c>
    </row>
    <row r="3" spans="1:86" x14ac:dyDescent="0.25">
      <c r="A3" s="18" t="s">
        <v>76</v>
      </c>
      <c r="B3" s="87">
        <v>9027.8067737000001</v>
      </c>
      <c r="C3" s="87">
        <v>7.0308121136999997</v>
      </c>
      <c r="D3" s="87">
        <v>16390.134093000001</v>
      </c>
      <c r="E3" s="87">
        <v>3518.5229868000001</v>
      </c>
      <c r="F3" s="87">
        <v>1611.5665530000001</v>
      </c>
      <c r="G3" s="87">
        <v>17792.740914999998</v>
      </c>
      <c r="H3" s="87">
        <v>3973.2411299</v>
      </c>
      <c r="I3" s="87">
        <v>2121.4107752999998</v>
      </c>
      <c r="J3" s="87"/>
      <c r="K3" s="87"/>
      <c r="L3" s="25"/>
      <c r="M3" s="25" t="s">
        <v>121</v>
      </c>
      <c r="N3" s="87">
        <v>0</v>
      </c>
      <c r="O3" s="25">
        <v>6.24606362722984</v>
      </c>
      <c r="P3" s="25">
        <v>0.63938494610102803</v>
      </c>
      <c r="Q3" s="25">
        <v>0.63938494610102803</v>
      </c>
      <c r="R3" s="25">
        <v>0.68181240846343305</v>
      </c>
      <c r="S3" s="87">
        <v>0</v>
      </c>
      <c r="T3" s="25">
        <v>13.957516457946699</v>
      </c>
      <c r="U3" s="25">
        <v>15.298513683956299</v>
      </c>
      <c r="V3" s="25">
        <v>5898.0729900737297</v>
      </c>
      <c r="W3" s="25">
        <v>2.12843867207744</v>
      </c>
      <c r="X3" s="25">
        <v>1.40833663342945</v>
      </c>
      <c r="Y3" s="25">
        <v>0.68298397363747798</v>
      </c>
      <c r="Z3" s="25">
        <v>2.1301034158929002</v>
      </c>
      <c r="AA3" s="87">
        <v>0</v>
      </c>
      <c r="AB3" s="25">
        <v>33.496928096488901</v>
      </c>
      <c r="AC3" s="25">
        <v>33.496928096488901</v>
      </c>
      <c r="AD3" s="25">
        <v>0.15801768676766001</v>
      </c>
      <c r="AE3" s="25">
        <v>1.12636961115047</v>
      </c>
      <c r="AF3" s="25">
        <v>0.116897094545324</v>
      </c>
      <c r="AG3" s="87">
        <v>0.87482735197392603</v>
      </c>
      <c r="AH3" s="25">
        <v>0.54081957777079603</v>
      </c>
      <c r="AI3" s="25">
        <v>53.702396401549699</v>
      </c>
      <c r="AJ3" s="25">
        <v>4.5848556589626298E-2</v>
      </c>
      <c r="AK3" s="25">
        <v>1.47269109498283E-2</v>
      </c>
      <c r="AL3" s="25">
        <v>0</v>
      </c>
      <c r="AM3" s="87">
        <v>338.61042196553001</v>
      </c>
      <c r="AN3" s="25">
        <v>4340.1610863960505</v>
      </c>
      <c r="AO3" s="25">
        <v>482.08213847680798</v>
      </c>
      <c r="AP3" s="25">
        <v>4822.4012425596302</v>
      </c>
      <c r="AQ3" s="25">
        <v>0.11439532921620101</v>
      </c>
      <c r="AR3" s="25">
        <v>4.0157336301014004</v>
      </c>
      <c r="AS3" s="25">
        <v>48.719845213490203</v>
      </c>
      <c r="AT3" s="25">
        <v>147.621386200155</v>
      </c>
      <c r="AU3" s="25">
        <v>11.5128853504237</v>
      </c>
      <c r="AV3" s="25">
        <v>1.6348587774268699</v>
      </c>
      <c r="AW3" s="25">
        <v>4.6894818336833097</v>
      </c>
      <c r="AX3" s="25">
        <v>17.9353971308037</v>
      </c>
      <c r="AY3" s="25">
        <v>0.459579439695321</v>
      </c>
      <c r="AZ3" s="25">
        <v>8.5176806739904301</v>
      </c>
      <c r="BA3" s="25">
        <v>2311.4331146603199</v>
      </c>
      <c r="BB3" s="25">
        <v>641.58227355878898</v>
      </c>
      <c r="BC3" s="25">
        <v>1669.85084110153</v>
      </c>
      <c r="BD3" s="25">
        <v>2.4888533209874399</v>
      </c>
      <c r="BE3" s="25">
        <v>0.792162965657499</v>
      </c>
      <c r="BF3" s="25">
        <v>399.97632483384302</v>
      </c>
      <c r="BG3" s="25">
        <v>3.0894054024261699</v>
      </c>
      <c r="BH3" s="25">
        <v>6.3567391562029698</v>
      </c>
      <c r="BI3" s="25">
        <v>5.8744229691848802E-2</v>
      </c>
      <c r="BJ3" s="25">
        <v>0.50119903878481198</v>
      </c>
      <c r="BK3" s="25">
        <v>16.294645009606601</v>
      </c>
      <c r="BL3" s="25">
        <v>1.2630645807818299</v>
      </c>
      <c r="BM3" s="25">
        <v>114.981854638249</v>
      </c>
      <c r="BN3" s="25">
        <v>2.1119928408318001</v>
      </c>
      <c r="BO3" s="25">
        <v>1.46062370299332</v>
      </c>
      <c r="BP3" s="25">
        <v>5383.8131244999804</v>
      </c>
      <c r="BQ3" s="25">
        <v>0.98098352778636999</v>
      </c>
      <c r="BR3" s="25">
        <v>0</v>
      </c>
      <c r="BS3" s="25">
        <v>18.728026567063999</v>
      </c>
      <c r="BT3" s="25">
        <v>14.7516136432209</v>
      </c>
      <c r="BU3" s="87">
        <v>0</v>
      </c>
      <c r="BV3" s="25">
        <v>27.629025188907001</v>
      </c>
      <c r="BW3" s="25">
        <v>384.70842783798099</v>
      </c>
      <c r="BX3" s="25">
        <v>6.4875591736974298</v>
      </c>
      <c r="BZ3" s="34">
        <f t="shared" ref="BZ3:BZ47" si="0">AD3/AP3</f>
        <v>3.2767428262312637E-5</v>
      </c>
      <c r="CA3" s="22">
        <f t="shared" ref="CA3:CA34" si="1">IF(B3=0,"",(V3-B3)/B3)</f>
        <v>-0.34667709024786375</v>
      </c>
      <c r="CB3" s="22">
        <f t="shared" ref="CB3:CB34" si="2">IF(C3=0,"",(AK3-C3)/C3)</f>
        <v>-0.99790537555097913</v>
      </c>
      <c r="CC3" s="22">
        <f t="shared" ref="CC3:CC34" si="3">IF(D3=0,"",(AP3-D3)/D3)</f>
        <v>-0.70577414344528089</v>
      </c>
      <c r="CD3" s="22">
        <f t="shared" ref="CD3:CD34" si="4">IF(E3=0,"",(BA3-E3)/E3)</f>
        <v>-0.34306721219902991</v>
      </c>
      <c r="CE3" s="22">
        <f t="shared" ref="CE3:CE34" si="5">IF(F3=0,"",(BB3-F3)/F3)</f>
        <v>-0.60188906107262152</v>
      </c>
      <c r="CF3" s="22">
        <f t="shared" ref="CF3:CF34" si="6">IF(G3=0,"",(BP3-G3)/G3)</f>
        <v>-0.6974151902610346</v>
      </c>
      <c r="CG3" s="22">
        <f t="shared" ref="CG3:CG34" si="7">IF(H3=0,"",(BW3-H3)/H3)</f>
        <v>-0.90317516222639538</v>
      </c>
      <c r="CH3" s="22">
        <f>IF(I3=0,"",(AT3-I3)/I3)</f>
        <v>-0.93041357764420751</v>
      </c>
    </row>
    <row r="4" spans="1:86" x14ac:dyDescent="0.25">
      <c r="A4" s="18" t="s">
        <v>77</v>
      </c>
      <c r="B4" s="87">
        <v>213.30504268999999</v>
      </c>
      <c r="C4" s="87">
        <v>17.971697795000001</v>
      </c>
      <c r="D4" s="87">
        <v>196.85154360999999</v>
      </c>
      <c r="E4" s="87">
        <v>33.692995338999999</v>
      </c>
      <c r="F4" s="87">
        <v>15.408735578</v>
      </c>
      <c r="G4" s="87">
        <v>57.530345523999998</v>
      </c>
      <c r="H4" s="87">
        <v>259.96008174000002</v>
      </c>
      <c r="I4" s="87">
        <v>70.156688258000003</v>
      </c>
      <c r="J4" s="87"/>
      <c r="K4" s="87"/>
      <c r="L4" s="25"/>
      <c r="M4" s="25" t="s">
        <v>77</v>
      </c>
      <c r="N4" s="87">
        <v>0</v>
      </c>
      <c r="O4" s="25">
        <v>2.8916782942756498</v>
      </c>
      <c r="P4" s="25">
        <v>0.49981203021003701</v>
      </c>
      <c r="Q4" s="25">
        <v>0.49981203021003701</v>
      </c>
      <c r="R4" s="25">
        <v>0.73416896034656798</v>
      </c>
      <c r="S4" s="87">
        <v>0</v>
      </c>
      <c r="T4" s="25">
        <v>2.0205990861585801</v>
      </c>
      <c r="U4" s="25">
        <v>45.652905857129603</v>
      </c>
      <c r="V4" s="25">
        <v>213.30519342405299</v>
      </c>
      <c r="W4" s="25">
        <v>13.698964240934499</v>
      </c>
      <c r="X4" s="25">
        <v>2.1645175554188101</v>
      </c>
      <c r="Y4" s="25">
        <v>1.14238827548789</v>
      </c>
      <c r="Z4" s="25">
        <v>16.790287869292499</v>
      </c>
      <c r="AA4" s="87">
        <v>0</v>
      </c>
      <c r="AB4" s="25">
        <v>9.1840987738230293</v>
      </c>
      <c r="AC4" s="25">
        <v>9.1840987738230293</v>
      </c>
      <c r="AD4" s="25">
        <v>0.104769035203249</v>
      </c>
      <c r="AE4" s="25">
        <v>2.5014647272720598</v>
      </c>
      <c r="AF4" s="25">
        <v>6.3972689291930507E-2</v>
      </c>
      <c r="AG4" s="87">
        <v>0.51223322586101605</v>
      </c>
      <c r="AH4" s="25">
        <v>0.486828964257565</v>
      </c>
      <c r="AI4" s="25">
        <v>8.8408726679000509</v>
      </c>
      <c r="AJ4" s="25">
        <v>2.6845268818681999E-2</v>
      </c>
      <c r="AK4" s="25">
        <v>17.9716849401246</v>
      </c>
      <c r="AL4" s="25">
        <v>0</v>
      </c>
      <c r="AM4" s="87">
        <v>204.477606793543</v>
      </c>
      <c r="AN4" s="25">
        <v>177.16629545890601</v>
      </c>
      <c r="AO4" s="25">
        <v>19.580436466696199</v>
      </c>
      <c r="AP4" s="25">
        <v>196.851500960805</v>
      </c>
      <c r="AQ4" s="25">
        <v>5.8257284330098198E-2</v>
      </c>
      <c r="AR4" s="25">
        <v>5.42587582668033</v>
      </c>
      <c r="AS4" s="25">
        <v>0.21920044974288599</v>
      </c>
      <c r="AT4" s="25">
        <v>71.452628938431701</v>
      </c>
      <c r="AU4" s="25">
        <v>0.262932432462815</v>
      </c>
      <c r="AV4" s="25">
        <v>1.5209788501793999</v>
      </c>
      <c r="AW4" s="25">
        <v>0.54683355294675395</v>
      </c>
      <c r="AX4" s="25">
        <v>0.31178170909435299</v>
      </c>
      <c r="AY4" s="25">
        <v>8.7655274282533602E-3</v>
      </c>
      <c r="AZ4" s="25">
        <v>0.40184128742660102</v>
      </c>
      <c r="BA4" s="25">
        <v>33.693730626332602</v>
      </c>
      <c r="BB4" s="25">
        <v>15.408219112330601</v>
      </c>
      <c r="BC4" s="25">
        <v>18.285511514002</v>
      </c>
      <c r="BD4" s="25">
        <v>2.4841852323395901E-3</v>
      </c>
      <c r="BE4" s="25">
        <v>1.1448155558127599E-2</v>
      </c>
      <c r="BF4" s="25">
        <v>5.9568803506561396</v>
      </c>
      <c r="BG4" s="25">
        <v>8.97482907896405E-2</v>
      </c>
      <c r="BH4" s="25">
        <v>0.82012259530966702</v>
      </c>
      <c r="BI4" s="25">
        <v>0.92864338511770395</v>
      </c>
      <c r="BJ4" s="25">
        <v>0.169461157316313</v>
      </c>
      <c r="BK4" s="25">
        <v>2.1023863419589102</v>
      </c>
      <c r="BL4" s="25">
        <v>2.8152989455546802</v>
      </c>
      <c r="BM4" s="25">
        <v>1.03712663789635</v>
      </c>
      <c r="BN4" s="25">
        <v>0.99173968087325104</v>
      </c>
      <c r="BO4" s="25">
        <v>2.58445223410881E-2</v>
      </c>
      <c r="BP4" s="25">
        <v>57.541080135919501</v>
      </c>
      <c r="BQ4" s="25">
        <v>0.57438605560990597</v>
      </c>
      <c r="BR4" s="25">
        <v>0</v>
      </c>
      <c r="BS4" s="25">
        <v>31.8428888631314</v>
      </c>
      <c r="BT4" s="25">
        <v>16.785020109503598</v>
      </c>
      <c r="BU4" s="87">
        <v>0</v>
      </c>
      <c r="BV4" s="25">
        <v>9.2429891259074903</v>
      </c>
      <c r="BW4" s="25">
        <v>259.95995398733498</v>
      </c>
      <c r="BX4" s="25">
        <v>5.1664944194657298</v>
      </c>
      <c r="BZ4" s="34">
        <f t="shared" si="0"/>
        <v>5.3222370513755703E-4</v>
      </c>
      <c r="CA4" s="22">
        <f t="shared" si="1"/>
        <v>7.0665958522651417E-7</v>
      </c>
      <c r="CB4" s="22">
        <f t="shared" si="2"/>
        <v>-7.152844181571069E-7</v>
      </c>
      <c r="CC4" s="22">
        <f t="shared" si="3"/>
        <v>-2.1665664496737943E-7</v>
      </c>
      <c r="CD4" s="22">
        <f t="shared" si="4"/>
        <v>2.1823151227865131E-5</v>
      </c>
      <c r="CE4" s="22">
        <f t="shared" si="5"/>
        <v>-3.3517719009768334E-5</v>
      </c>
      <c r="CF4" s="22">
        <f t="shared" si="6"/>
        <v>1.8659043017610067E-4</v>
      </c>
      <c r="CG4" s="22">
        <f t="shared" si="7"/>
        <v>-4.9143185439033364E-7</v>
      </c>
      <c r="CH4" s="22">
        <f t="shared" ref="CH4:CH15" si="8">IF(I4=0,"",(AT4-I4)/I4)</f>
        <v>1.8472090296878026E-2</v>
      </c>
    </row>
    <row r="5" spans="1:86" x14ac:dyDescent="0.25">
      <c r="A5" s="18" t="s">
        <v>78</v>
      </c>
      <c r="B5" s="87">
        <v>5618.3462410000002</v>
      </c>
      <c r="C5" s="87">
        <v>117.1504705</v>
      </c>
      <c r="D5" s="87">
        <v>17085.875045000001</v>
      </c>
      <c r="E5" s="87">
        <v>855.72754313999997</v>
      </c>
      <c r="F5" s="87">
        <v>530.08385679000003</v>
      </c>
      <c r="G5" s="87">
        <v>45933.122861999997</v>
      </c>
      <c r="H5" s="87">
        <v>3793.2773649000001</v>
      </c>
      <c r="I5" s="87">
        <v>2253.4225971000001</v>
      </c>
      <c r="J5" s="87"/>
      <c r="K5" s="87"/>
      <c r="L5" s="25"/>
      <c r="M5" s="25" t="s">
        <v>71</v>
      </c>
      <c r="N5" s="87">
        <v>0</v>
      </c>
      <c r="O5" s="25">
        <v>40.336267196064298</v>
      </c>
      <c r="P5" s="25">
        <v>19.615739728709698</v>
      </c>
      <c r="Q5" s="25">
        <v>19.615739728709698</v>
      </c>
      <c r="R5" s="25">
        <v>3.9538852930135202</v>
      </c>
      <c r="S5" s="87">
        <v>0</v>
      </c>
      <c r="T5" s="25">
        <v>9.7448291406895002</v>
      </c>
      <c r="U5" s="25">
        <v>53.2022788200862</v>
      </c>
      <c r="V5" s="25">
        <v>5614.8485232912199</v>
      </c>
      <c r="W5" s="25">
        <v>21.0511076566989</v>
      </c>
      <c r="X5" s="25">
        <v>1.98799175894558</v>
      </c>
      <c r="Y5" s="25">
        <v>6.0570508924277702</v>
      </c>
      <c r="Z5" s="25">
        <v>387.79456771912999</v>
      </c>
      <c r="AA5" s="87">
        <v>0</v>
      </c>
      <c r="AB5" s="25">
        <v>43.884138725957101</v>
      </c>
      <c r="AC5" s="25">
        <v>43.884138725957101</v>
      </c>
      <c r="AD5" s="25">
        <v>1.2721485479883801</v>
      </c>
      <c r="AE5" s="25">
        <v>50.353337186042701</v>
      </c>
      <c r="AF5" s="25">
        <v>1.77811623861174</v>
      </c>
      <c r="AG5" s="87">
        <v>6.7358074703700597</v>
      </c>
      <c r="AH5" s="25">
        <v>34.657887416568897</v>
      </c>
      <c r="AI5" s="25">
        <v>173.26211771323301</v>
      </c>
      <c r="AJ5" s="25">
        <v>0.35301685559297302</v>
      </c>
      <c r="AK5" s="25">
        <v>117.150918913041</v>
      </c>
      <c r="AL5" s="25">
        <v>0</v>
      </c>
      <c r="AM5" s="87">
        <v>3663.2099567318</v>
      </c>
      <c r="AN5" s="25">
        <v>15353.7098201342</v>
      </c>
      <c r="AO5" s="25">
        <v>1704.69650704572</v>
      </c>
      <c r="AP5" s="25">
        <v>17059.678475727898</v>
      </c>
      <c r="AQ5" s="25">
        <v>6.6976632563479299</v>
      </c>
      <c r="AR5" s="25">
        <v>51.022023315205402</v>
      </c>
      <c r="AS5" s="25">
        <v>14.353600321874699</v>
      </c>
      <c r="AT5" s="25">
        <v>2271.93215364354</v>
      </c>
      <c r="AU5" s="25">
        <v>13.468838381534299</v>
      </c>
      <c r="AV5" s="25">
        <v>3.3395774070338402</v>
      </c>
      <c r="AW5" s="25">
        <v>23.067904205369299</v>
      </c>
      <c r="AX5" s="25">
        <v>7.0816940506217598</v>
      </c>
      <c r="AY5" s="25">
        <v>1.65916164850609</v>
      </c>
      <c r="AZ5" s="25">
        <v>6.9025580854895097</v>
      </c>
      <c r="BA5" s="25">
        <v>870.26488261585803</v>
      </c>
      <c r="BB5" s="25">
        <v>528.39081010595498</v>
      </c>
      <c r="BC5" s="25">
        <v>341.87407250990202</v>
      </c>
      <c r="BD5" s="25">
        <v>7.3212035031443495E-2</v>
      </c>
      <c r="BE5" s="25">
        <v>0.174171336276503</v>
      </c>
      <c r="BF5" s="25">
        <v>199.179474174045</v>
      </c>
      <c r="BG5" s="25">
        <v>2.2784564934384899</v>
      </c>
      <c r="BH5" s="25">
        <v>50.650979114955597</v>
      </c>
      <c r="BI5" s="25">
        <v>2.6417918214979101</v>
      </c>
      <c r="BJ5" s="25">
        <v>3.01883483633438</v>
      </c>
      <c r="BK5" s="25">
        <v>127.13278878635001</v>
      </c>
      <c r="BL5" s="25">
        <v>13.3199180468526</v>
      </c>
      <c r="BM5" s="25">
        <v>26.569513496916301</v>
      </c>
      <c r="BN5" s="25">
        <v>31.5982303983854</v>
      </c>
      <c r="BO5" s="25">
        <v>15.2000235122934</v>
      </c>
      <c r="BP5" s="25">
        <v>45930.518167960399</v>
      </c>
      <c r="BQ5" s="25">
        <v>7.5531923555717002</v>
      </c>
      <c r="BR5" s="25">
        <v>1069.57653819232</v>
      </c>
      <c r="BS5" s="25">
        <v>13.1798650993214</v>
      </c>
      <c r="BT5" s="25">
        <v>149.10947172688299</v>
      </c>
      <c r="BU5" s="87">
        <v>0</v>
      </c>
      <c r="BV5" s="25">
        <v>259.42990216774899</v>
      </c>
      <c r="BW5" s="25">
        <v>3797.08597772864</v>
      </c>
      <c r="BX5" s="25">
        <v>95.258219441162694</v>
      </c>
      <c r="BZ5" s="34">
        <f t="shared" si="0"/>
        <v>7.4570487937293921E-5</v>
      </c>
      <c r="CA5" s="22">
        <f t="shared" si="1"/>
        <v>-6.2255289345744828E-4</v>
      </c>
      <c r="CB5" s="22">
        <f t="shared" si="2"/>
        <v>3.8276674356095303E-6</v>
      </c>
      <c r="CC5" s="22">
        <f t="shared" si="3"/>
        <v>-1.5332295948031352E-3</v>
      </c>
      <c r="CD5" s="22">
        <f t="shared" si="4"/>
        <v>1.6988280431543504E-2</v>
      </c>
      <c r="CE5" s="22">
        <f t="shared" si="5"/>
        <v>-3.1939223622042259E-3</v>
      </c>
      <c r="CF5" s="22">
        <f t="shared" si="6"/>
        <v>-5.6706225862820033E-5</v>
      </c>
      <c r="CG5" s="22">
        <f t="shared" si="7"/>
        <v>1.004042800529664E-3</v>
      </c>
      <c r="CH5" s="22">
        <f t="shared" si="8"/>
        <v>8.2139748520142011E-3</v>
      </c>
    </row>
    <row r="6" spans="1:86" x14ac:dyDescent="0.25">
      <c r="A6" s="18" t="s">
        <v>79</v>
      </c>
      <c r="B6" s="87">
        <v>44530.325173999998</v>
      </c>
      <c r="C6" s="87">
        <v>402.27814532000002</v>
      </c>
      <c r="D6" s="87">
        <v>16478.489432999999</v>
      </c>
      <c r="E6" s="87">
        <v>3324.4759856999999</v>
      </c>
      <c r="F6" s="87">
        <v>1424.4305535999999</v>
      </c>
      <c r="G6" s="87">
        <v>19974.781422</v>
      </c>
      <c r="H6" s="87">
        <v>3421.7216877000001</v>
      </c>
      <c r="I6" s="87">
        <v>987.03293874999997</v>
      </c>
      <c r="J6" s="87"/>
      <c r="K6" s="87"/>
      <c r="L6" s="25"/>
      <c r="M6" s="25" t="s">
        <v>122</v>
      </c>
      <c r="N6" s="87">
        <v>0</v>
      </c>
      <c r="O6" s="25">
        <v>3.8925542188518598</v>
      </c>
      <c r="P6" s="25">
        <v>24.0198670277105</v>
      </c>
      <c r="Q6" s="25">
        <v>24.0198670277105</v>
      </c>
      <c r="R6" s="25">
        <v>33.191495780879599</v>
      </c>
      <c r="S6" s="87">
        <v>0</v>
      </c>
      <c r="T6" s="25">
        <v>10.6907598278615</v>
      </c>
      <c r="U6" s="25">
        <v>16.855096544893001</v>
      </c>
      <c r="V6" s="25">
        <v>44510.246137201102</v>
      </c>
      <c r="W6" s="25">
        <v>17.5232019149454</v>
      </c>
      <c r="X6" s="25">
        <v>2.98530171687141</v>
      </c>
      <c r="Y6" s="25">
        <v>3.3042021544921698</v>
      </c>
      <c r="Z6" s="25">
        <v>21.5813182390953</v>
      </c>
      <c r="AA6" s="87">
        <v>0</v>
      </c>
      <c r="AB6" s="25">
        <v>247.63540655093701</v>
      </c>
      <c r="AC6" s="25">
        <v>247.63540655093701</v>
      </c>
      <c r="AD6" s="25">
        <v>0.57970063922273796</v>
      </c>
      <c r="AE6" s="25">
        <v>23.118746194712799</v>
      </c>
      <c r="AF6" s="25">
        <v>9.5278391868391897E-3</v>
      </c>
      <c r="AG6" s="87">
        <v>6.4638126038668702</v>
      </c>
      <c r="AH6" s="25">
        <v>7.0398126590210603</v>
      </c>
      <c r="AI6" s="25">
        <v>1205.4352554664499</v>
      </c>
      <c r="AJ6" s="25">
        <v>0.33876135913695798</v>
      </c>
      <c r="AK6" s="25">
        <v>402.26951618355997</v>
      </c>
      <c r="AL6" s="25">
        <v>0</v>
      </c>
      <c r="AM6" s="87">
        <v>3260.4583242355202</v>
      </c>
      <c r="AN6" s="25">
        <v>14822.2844737175</v>
      </c>
      <c r="AO6" s="25">
        <v>1646.3406234556801</v>
      </c>
      <c r="AP6" s="25">
        <v>16469.204797812399</v>
      </c>
      <c r="AQ6" s="25">
        <v>9.3319505325868496E-2</v>
      </c>
      <c r="AR6" s="25">
        <v>35.432879744633397</v>
      </c>
      <c r="AS6" s="25">
        <v>7.7501547644636899</v>
      </c>
      <c r="AT6" s="25">
        <v>1002.34344112223</v>
      </c>
      <c r="AU6" s="25">
        <v>8.5167715450822499</v>
      </c>
      <c r="AV6" s="25">
        <v>14.655433718591</v>
      </c>
      <c r="AW6" s="25">
        <v>69.346424877869694</v>
      </c>
      <c r="AX6" s="25">
        <v>8.08936128865958</v>
      </c>
      <c r="AY6" s="25">
        <v>7.2023241389573203</v>
      </c>
      <c r="AZ6" s="25">
        <v>12.0728127093337</v>
      </c>
      <c r="BA6" s="25">
        <v>3291.9886746874799</v>
      </c>
      <c r="BB6" s="25">
        <v>1418.7304142380799</v>
      </c>
      <c r="BC6" s="25">
        <v>1873.25826044939</v>
      </c>
      <c r="BD6" s="25">
        <v>0.37542011309710699</v>
      </c>
      <c r="BE6" s="25">
        <v>0.61272443437667001</v>
      </c>
      <c r="BF6" s="25">
        <v>520.58502301665999</v>
      </c>
      <c r="BG6" s="25">
        <v>11.0707859798166</v>
      </c>
      <c r="BH6" s="25">
        <v>193.99597324779299</v>
      </c>
      <c r="BI6" s="25">
        <v>4.7041992033156701</v>
      </c>
      <c r="BJ6" s="25">
        <v>9.5396629243208508</v>
      </c>
      <c r="BK6" s="25">
        <v>485.34997302552199</v>
      </c>
      <c r="BL6" s="25">
        <v>24.09869514196</v>
      </c>
      <c r="BM6" s="25">
        <v>17.5499335515909</v>
      </c>
      <c r="BN6" s="25">
        <v>46.6591435240463</v>
      </c>
      <c r="BO6" s="25">
        <v>0.65429217458401401</v>
      </c>
      <c r="BP6" s="25">
        <v>19973.345512124401</v>
      </c>
      <c r="BQ6" s="25">
        <v>7.2481392772976099</v>
      </c>
      <c r="BR6" s="25">
        <v>92.258587167997604</v>
      </c>
      <c r="BS6" s="25">
        <v>205.30172015345201</v>
      </c>
      <c r="BT6" s="25">
        <v>58.545431748664399</v>
      </c>
      <c r="BU6" s="87">
        <v>0</v>
      </c>
      <c r="BV6" s="25">
        <v>295.73842984239002</v>
      </c>
      <c r="BW6" s="25">
        <v>3414.96710738724</v>
      </c>
      <c r="BX6" s="25">
        <v>30.045702445036898</v>
      </c>
      <c r="BZ6" s="34">
        <f t="shared" si="0"/>
        <v>3.519906676366909E-5</v>
      </c>
      <c r="CA6" s="22">
        <f t="shared" si="1"/>
        <v>-4.5090703291381464E-4</v>
      </c>
      <c r="CB6" s="22">
        <f t="shared" si="2"/>
        <v>-2.1450671731583287E-5</v>
      </c>
      <c r="CC6" s="22">
        <f t="shared" si="3"/>
        <v>-5.6343970273186109E-4</v>
      </c>
      <c r="CD6" s="22">
        <f t="shared" si="4"/>
        <v>-9.7721599290420073E-3</v>
      </c>
      <c r="CE6" s="22">
        <f t="shared" si="5"/>
        <v>-4.0016969219832648E-3</v>
      </c>
      <c r="CF6" s="22">
        <f t="shared" si="6"/>
        <v>-7.1886137087736476E-5</v>
      </c>
      <c r="CG6" s="22">
        <f t="shared" si="7"/>
        <v>-1.9740297222420491E-3</v>
      </c>
      <c r="CH6" s="22">
        <f t="shared" si="8"/>
        <v>1.5511642794433619E-2</v>
      </c>
    </row>
    <row r="7" spans="1:86" x14ac:dyDescent="0.25">
      <c r="A7" s="18" t="s">
        <v>80</v>
      </c>
      <c r="B7" s="87">
        <v>543126.15469</v>
      </c>
      <c r="C7" s="87">
        <v>1484.8129362</v>
      </c>
      <c r="D7" s="87">
        <v>47250.182269999998</v>
      </c>
      <c r="E7" s="87">
        <v>11542.088293999999</v>
      </c>
      <c r="F7" s="87">
        <v>9262.2433225000004</v>
      </c>
      <c r="G7" s="87">
        <v>140357.20447999999</v>
      </c>
      <c r="H7" s="87">
        <v>26034.796117000002</v>
      </c>
      <c r="I7" s="87">
        <v>8089.3095359999998</v>
      </c>
      <c r="J7" s="87"/>
      <c r="K7" s="87"/>
      <c r="L7" s="25"/>
      <c r="M7" s="25" t="s">
        <v>123</v>
      </c>
      <c r="N7" s="87">
        <v>0</v>
      </c>
      <c r="O7" s="25">
        <v>162.969047726675</v>
      </c>
      <c r="P7" s="25">
        <v>196.388187777947</v>
      </c>
      <c r="Q7" s="25">
        <v>196.388187777947</v>
      </c>
      <c r="R7" s="25">
        <v>27.518898339423298</v>
      </c>
      <c r="S7" s="87">
        <v>0</v>
      </c>
      <c r="T7" s="25">
        <v>225.65734829449499</v>
      </c>
      <c r="U7" s="25">
        <v>923.73827965277496</v>
      </c>
      <c r="V7" s="25">
        <v>542032.30033274996</v>
      </c>
      <c r="W7" s="25">
        <v>217.68955469274499</v>
      </c>
      <c r="X7" s="25">
        <v>113.097219319149</v>
      </c>
      <c r="Y7" s="25">
        <v>49.169176388161702</v>
      </c>
      <c r="Z7" s="25">
        <v>4019.2745855199701</v>
      </c>
      <c r="AA7" s="87">
        <v>0</v>
      </c>
      <c r="AB7" s="25">
        <v>716.44538012502198</v>
      </c>
      <c r="AC7" s="25">
        <v>716.44538012502198</v>
      </c>
      <c r="AD7" s="25">
        <v>7.5955097589704197</v>
      </c>
      <c r="AE7" s="25">
        <v>103.31494290397301</v>
      </c>
      <c r="AF7" s="25">
        <v>4.9428772262155398</v>
      </c>
      <c r="AG7" s="87">
        <v>32.572484342426002</v>
      </c>
      <c r="AH7" s="25">
        <v>159.24772137776</v>
      </c>
      <c r="AI7" s="25">
        <v>2845.4015115644502</v>
      </c>
      <c r="AJ7" s="25">
        <v>1.70707281590242</v>
      </c>
      <c r="AK7" s="25">
        <v>1484.3815682319801</v>
      </c>
      <c r="AL7" s="25">
        <v>0</v>
      </c>
      <c r="AM7" s="87">
        <v>23956.074655111101</v>
      </c>
      <c r="AN7" s="25">
        <v>39313.818489295998</v>
      </c>
      <c r="AO7" s="25">
        <v>4360.6036756447902</v>
      </c>
      <c r="AP7" s="25">
        <v>43682.017674699797</v>
      </c>
      <c r="AQ7" s="25">
        <v>12.6680452694363</v>
      </c>
      <c r="AR7" s="25">
        <v>454.10191383259399</v>
      </c>
      <c r="AS7" s="25">
        <v>1174.9209079072</v>
      </c>
      <c r="AT7" s="25">
        <v>8129.7167096651201</v>
      </c>
      <c r="AU7" s="25">
        <v>70.493473733804905</v>
      </c>
      <c r="AV7" s="25">
        <v>169.49490815434501</v>
      </c>
      <c r="AW7" s="25">
        <v>309.92350189479498</v>
      </c>
      <c r="AX7" s="25">
        <v>96.527746766192905</v>
      </c>
      <c r="AY7" s="25">
        <v>62.294277564223499</v>
      </c>
      <c r="AZ7" s="25">
        <v>112.16581895943899</v>
      </c>
      <c r="BA7" s="25">
        <v>11560.7947364477</v>
      </c>
      <c r="BB7" s="25">
        <v>9169.7045793936304</v>
      </c>
      <c r="BC7" s="25">
        <v>2391.09015705406</v>
      </c>
      <c r="BD7" s="25">
        <v>132.316663376268</v>
      </c>
      <c r="BE7" s="25">
        <v>3.6087250870439802</v>
      </c>
      <c r="BF7" s="25">
        <v>4198.7407995868798</v>
      </c>
      <c r="BG7" s="25">
        <v>224.17446788472</v>
      </c>
      <c r="BH7" s="25">
        <v>536.98361253923497</v>
      </c>
      <c r="BI7" s="25">
        <v>5.0068193666710297</v>
      </c>
      <c r="BJ7" s="25">
        <v>71.6560953356814</v>
      </c>
      <c r="BK7" s="25">
        <v>1346.10970887492</v>
      </c>
      <c r="BL7" s="25">
        <v>197.53204982385699</v>
      </c>
      <c r="BM7" s="25">
        <v>245.577321075855</v>
      </c>
      <c r="BN7" s="25">
        <v>404.64743892228603</v>
      </c>
      <c r="BO7" s="25">
        <v>5.0622923640492203</v>
      </c>
      <c r="BP7" s="25">
        <v>140350.69803583101</v>
      </c>
      <c r="BQ7" s="25">
        <v>36.524948640779698</v>
      </c>
      <c r="BR7" s="25">
        <v>0</v>
      </c>
      <c r="BS7" s="25">
        <v>988.96861080619999</v>
      </c>
      <c r="BT7" s="25">
        <v>2411.8788134056099</v>
      </c>
      <c r="BU7" s="87">
        <v>0</v>
      </c>
      <c r="BV7" s="25">
        <v>1867.34479817651</v>
      </c>
      <c r="BW7" s="25">
        <v>25911.528002081501</v>
      </c>
      <c r="BX7" s="25">
        <v>1011.7885614685</v>
      </c>
      <c r="BZ7" s="34">
        <f t="shared" si="0"/>
        <v>1.7388184345178877E-4</v>
      </c>
      <c r="CA7" s="22">
        <f t="shared" si="1"/>
        <v>-2.0139968362863575E-3</v>
      </c>
      <c r="CB7" s="22">
        <f t="shared" si="2"/>
        <v>-2.9052007663934369E-4</v>
      </c>
      <c r="CC7" s="22">
        <f t="shared" si="3"/>
        <v>-7.5516419702060994E-2</v>
      </c>
      <c r="CD7" s="22">
        <f t="shared" si="4"/>
        <v>1.6207155907328734E-3</v>
      </c>
      <c r="CE7" s="22">
        <f t="shared" si="5"/>
        <v>-9.9909643791772692E-3</v>
      </c>
      <c r="CF7" s="22">
        <f t="shared" si="6"/>
        <v>-4.6356324871821625E-5</v>
      </c>
      <c r="CG7" s="22">
        <f t="shared" si="7"/>
        <v>-4.7347447763576023E-3</v>
      </c>
      <c r="CH7" s="22">
        <f t="shared" si="8"/>
        <v>4.9951325864458001E-3</v>
      </c>
    </row>
    <row r="8" spans="1:86" x14ac:dyDescent="0.25">
      <c r="A8" s="57" t="s">
        <v>81</v>
      </c>
      <c r="B8" s="87">
        <v>90742.038837999993</v>
      </c>
      <c r="C8" s="87">
        <v>3969.8406779000002</v>
      </c>
      <c r="D8" s="87">
        <v>73344.854424999998</v>
      </c>
      <c r="E8" s="87">
        <v>18831.032479000001</v>
      </c>
      <c r="F8" s="87">
        <v>12398.724410000001</v>
      </c>
      <c r="G8" s="87">
        <v>159339.87628</v>
      </c>
      <c r="H8" s="87">
        <v>53680.951589999997</v>
      </c>
      <c r="I8" s="87">
        <v>19988.745896</v>
      </c>
      <c r="J8" s="87"/>
      <c r="K8" s="87"/>
      <c r="L8" s="25"/>
      <c r="M8" s="25" t="s">
        <v>72</v>
      </c>
      <c r="N8" s="87">
        <v>0</v>
      </c>
      <c r="O8" s="25">
        <v>974.94412902201395</v>
      </c>
      <c r="P8" s="25">
        <v>221.88183089675499</v>
      </c>
      <c r="Q8" s="25">
        <v>221.88183089675499</v>
      </c>
      <c r="R8" s="25">
        <v>55.3882489402163</v>
      </c>
      <c r="S8" s="87">
        <v>0</v>
      </c>
      <c r="T8" s="25">
        <v>446.09127953943801</v>
      </c>
      <c r="U8" s="25">
        <v>1210.8750402413</v>
      </c>
      <c r="V8" s="25">
        <v>90672.922121892101</v>
      </c>
      <c r="W8" s="25">
        <v>802.85098314311995</v>
      </c>
      <c r="X8" s="25">
        <v>84.190351122055006</v>
      </c>
      <c r="Y8" s="25">
        <v>94.948671178378405</v>
      </c>
      <c r="Z8" s="25">
        <v>8593.3262188747503</v>
      </c>
      <c r="AA8" s="87">
        <v>0</v>
      </c>
      <c r="AB8" s="25">
        <v>767.42262598426498</v>
      </c>
      <c r="AC8" s="25">
        <v>767.42262598426498</v>
      </c>
      <c r="AD8" s="25">
        <v>21.282800884964502</v>
      </c>
      <c r="AE8" s="25">
        <v>250.39680291440499</v>
      </c>
      <c r="AF8" s="25">
        <v>9.9956889811698506</v>
      </c>
      <c r="AG8" s="87">
        <v>94.901675122101096</v>
      </c>
      <c r="AH8" s="25">
        <v>848.42608732444899</v>
      </c>
      <c r="AI8" s="25">
        <v>3388.8322181621802</v>
      </c>
      <c r="AJ8" s="25">
        <v>4.9736649627293197</v>
      </c>
      <c r="AK8" s="25">
        <v>3968.1411081995402</v>
      </c>
      <c r="AL8" s="25">
        <v>0</v>
      </c>
      <c r="AM8" s="87">
        <v>49942.404962059998</v>
      </c>
      <c r="AN8" s="25">
        <v>65981.328933257493</v>
      </c>
      <c r="AO8" s="25">
        <v>7309.9794995795301</v>
      </c>
      <c r="AP8" s="25">
        <v>73312.591233722007</v>
      </c>
      <c r="AQ8" s="25">
        <v>13.465339430493</v>
      </c>
      <c r="AR8" s="25">
        <v>557.64595383141204</v>
      </c>
      <c r="AS8" s="25">
        <v>233.32816504239</v>
      </c>
      <c r="AT8" s="25">
        <v>20252.199405263898</v>
      </c>
      <c r="AU8" s="25">
        <v>344.36816886277899</v>
      </c>
      <c r="AV8" s="25">
        <v>124.892577104559</v>
      </c>
      <c r="AW8" s="25">
        <v>505.01744322341102</v>
      </c>
      <c r="AX8" s="25">
        <v>154.6161948084</v>
      </c>
      <c r="AY8" s="25">
        <v>85.177599797725804</v>
      </c>
      <c r="AZ8" s="25">
        <v>278.26458680905898</v>
      </c>
      <c r="BA8" s="25">
        <v>19267.821175642901</v>
      </c>
      <c r="BB8" s="25">
        <v>12386.9875550744</v>
      </c>
      <c r="BC8" s="25">
        <v>6880.83362056849</v>
      </c>
      <c r="BD8" s="25">
        <v>73.115702699008594</v>
      </c>
      <c r="BE8" s="25">
        <v>6.8759197695067797</v>
      </c>
      <c r="BF8" s="25">
        <v>5929.9963306587797</v>
      </c>
      <c r="BG8" s="25">
        <v>121.361974369064</v>
      </c>
      <c r="BH8" s="25">
        <v>873.69724879376997</v>
      </c>
      <c r="BI8" s="25">
        <v>37.832385008470197</v>
      </c>
      <c r="BJ8" s="25">
        <v>178.89311090009201</v>
      </c>
      <c r="BK8" s="25">
        <v>2191.8854729577401</v>
      </c>
      <c r="BL8" s="25">
        <v>659.79016470999795</v>
      </c>
      <c r="BM8" s="25">
        <v>685.87633914030698</v>
      </c>
      <c r="BN8" s="25">
        <v>550.16056755448597</v>
      </c>
      <c r="BO8" s="25">
        <v>11.6277675748606</v>
      </c>
      <c r="BP8" s="25">
        <v>159338.80830672401</v>
      </c>
      <c r="BQ8" s="25">
        <v>116.873516124166</v>
      </c>
      <c r="BR8" s="25">
        <v>0</v>
      </c>
      <c r="BS8" s="25">
        <v>416.03931238929403</v>
      </c>
      <c r="BT8" s="25">
        <v>3363.43883628292</v>
      </c>
      <c r="BU8" s="87">
        <v>0</v>
      </c>
      <c r="BV8" s="25">
        <v>3819.5408299864298</v>
      </c>
      <c r="BW8" s="25">
        <v>53684.506840430302</v>
      </c>
      <c r="BX8" s="25">
        <v>4202.0604616189603</v>
      </c>
      <c r="BZ8" s="34">
        <f t="shared" si="0"/>
        <v>2.9030212309798882E-4</v>
      </c>
      <c r="CA8" s="22">
        <f t="shared" si="1"/>
        <v>-7.6168352610287641E-4</v>
      </c>
      <c r="CB8" s="22">
        <f t="shared" si="2"/>
        <v>-4.2812038022619421E-4</v>
      </c>
      <c r="CC8" s="22">
        <f t="shared" si="3"/>
        <v>-4.3988350008904799E-4</v>
      </c>
      <c r="CD8" s="22">
        <f t="shared" si="4"/>
        <v>2.3195153910440004E-2</v>
      </c>
      <c r="CE8" s="22">
        <f t="shared" si="5"/>
        <v>-9.4661793725607209E-4</v>
      </c>
      <c r="CF8" s="22">
        <f t="shared" si="6"/>
        <v>-6.7024859120159296E-6</v>
      </c>
      <c r="CG8" s="22">
        <f t="shared" si="7"/>
        <v>6.6229273606381372E-5</v>
      </c>
      <c r="CH8" s="22">
        <f t="shared" si="8"/>
        <v>1.3180091969482607E-2</v>
      </c>
    </row>
    <row r="9" spans="1:86" x14ac:dyDescent="0.25">
      <c r="A9" s="18" t="s">
        <v>82</v>
      </c>
      <c r="B9" s="87">
        <v>5730.8365336999996</v>
      </c>
      <c r="C9" s="87">
        <v>2350.1062880999998</v>
      </c>
      <c r="D9" s="87">
        <v>3280.9196154000001</v>
      </c>
      <c r="E9" s="87">
        <v>3392.4531867999999</v>
      </c>
      <c r="F9" s="87">
        <v>1955.1755969000001</v>
      </c>
      <c r="G9" s="87">
        <v>237119.93411999999</v>
      </c>
      <c r="H9" s="87">
        <v>10520.023606000001</v>
      </c>
      <c r="I9" s="87">
        <v>2334.1724629</v>
      </c>
      <c r="J9" s="87"/>
      <c r="K9" s="87"/>
      <c r="L9" s="25"/>
      <c r="M9" s="25" t="s">
        <v>124</v>
      </c>
      <c r="N9" s="87">
        <v>0</v>
      </c>
      <c r="O9" s="25">
        <v>15.9680239691923</v>
      </c>
      <c r="P9" s="25">
        <v>12.8716357447626</v>
      </c>
      <c r="Q9" s="25">
        <v>12.8716357447626</v>
      </c>
      <c r="R9" s="25">
        <v>9.1133434259513102</v>
      </c>
      <c r="S9" s="87">
        <v>0</v>
      </c>
      <c r="T9" s="25">
        <v>19.5073593114214</v>
      </c>
      <c r="U9" s="25">
        <v>151.28900459891199</v>
      </c>
      <c r="V9" s="25">
        <v>5686.0151092179904</v>
      </c>
      <c r="W9" s="25">
        <v>54.7715145124034</v>
      </c>
      <c r="X9" s="25">
        <v>11.6245548269526</v>
      </c>
      <c r="Y9" s="25">
        <v>12.5690744303662</v>
      </c>
      <c r="Z9" s="25">
        <v>6330.8236860632796</v>
      </c>
      <c r="AA9" s="87">
        <v>0</v>
      </c>
      <c r="AB9" s="25">
        <v>63.358857663910499</v>
      </c>
      <c r="AC9" s="25">
        <v>63.358857663910499</v>
      </c>
      <c r="AD9" s="25">
        <v>2.1314176198308701</v>
      </c>
      <c r="AE9" s="25">
        <v>62.168844860673303</v>
      </c>
      <c r="AF9" s="25">
        <v>8.24674674307491</v>
      </c>
      <c r="AG9" s="87">
        <v>14.5305864467635</v>
      </c>
      <c r="AH9" s="25">
        <v>39.4993453689464</v>
      </c>
      <c r="AI9" s="25">
        <v>238.91711436843701</v>
      </c>
      <c r="AJ9" s="25">
        <v>0.76152891282472102</v>
      </c>
      <c r="AK9" s="25">
        <v>2350.0974908645999</v>
      </c>
      <c r="AL9" s="25">
        <v>0</v>
      </c>
      <c r="AM9" s="87">
        <v>10351.7139456811</v>
      </c>
      <c r="AN9" s="25">
        <v>2806.2784517212199</v>
      </c>
      <c r="AO9" s="25">
        <v>309.67744436995002</v>
      </c>
      <c r="AP9" s="25">
        <v>3118.0873137110002</v>
      </c>
      <c r="AQ9" s="25">
        <v>0.85142787533562903</v>
      </c>
      <c r="AR9" s="25">
        <v>71.979769556973807</v>
      </c>
      <c r="AS9" s="25">
        <v>50.2731241014787</v>
      </c>
      <c r="AT9" s="25">
        <v>2384.3028282239002</v>
      </c>
      <c r="AU9" s="25">
        <v>41.377614642907403</v>
      </c>
      <c r="AV9" s="25">
        <v>15.060804269029999</v>
      </c>
      <c r="AW9" s="25">
        <v>51.502414880942702</v>
      </c>
      <c r="AX9" s="25">
        <v>29.344095844632299</v>
      </c>
      <c r="AY9" s="25">
        <v>2.9713238093663299</v>
      </c>
      <c r="AZ9" s="25">
        <v>17.729453695185999</v>
      </c>
      <c r="BA9" s="25">
        <v>3421.9407609160198</v>
      </c>
      <c r="BB9" s="25">
        <v>1950.48416416495</v>
      </c>
      <c r="BC9" s="25">
        <v>1471.45659675107</v>
      </c>
      <c r="BD9" s="25">
        <v>6.6657302534764096</v>
      </c>
      <c r="BE9" s="25">
        <v>1.61062061211329</v>
      </c>
      <c r="BF9" s="25">
        <v>887.88459663089895</v>
      </c>
      <c r="BG9" s="25">
        <v>10.044327655329299</v>
      </c>
      <c r="BH9" s="25">
        <v>189.81266842757199</v>
      </c>
      <c r="BI9" s="25">
        <v>3.3845377761520901</v>
      </c>
      <c r="BJ9" s="25">
        <v>7.4916687910404303</v>
      </c>
      <c r="BK9" s="25">
        <v>476.09670241145</v>
      </c>
      <c r="BL9" s="25">
        <v>50.684847510861303</v>
      </c>
      <c r="BM9" s="25">
        <v>129.99027839393301</v>
      </c>
      <c r="BN9" s="25">
        <v>27.3349703353196</v>
      </c>
      <c r="BO9" s="25">
        <v>1.9092316341209301</v>
      </c>
      <c r="BP9" s="25">
        <v>237120.93018510999</v>
      </c>
      <c r="BQ9" s="25">
        <v>22.374906970975498</v>
      </c>
      <c r="BR9" s="25">
        <v>0</v>
      </c>
      <c r="BS9" s="25">
        <v>23.318770142533001</v>
      </c>
      <c r="BT9" s="25">
        <v>459.62055983179903</v>
      </c>
      <c r="BU9" s="87">
        <v>0</v>
      </c>
      <c r="BV9" s="25">
        <v>281.32193993306299</v>
      </c>
      <c r="BW9" s="25">
        <v>10520.566833247</v>
      </c>
      <c r="BX9" s="25">
        <v>181.32451762565199</v>
      </c>
      <c r="BZ9" s="34">
        <f t="shared" si="0"/>
        <v>6.835657264819046E-4</v>
      </c>
      <c r="CA9" s="22">
        <f t="shared" si="1"/>
        <v>-7.8210963126304975E-3</v>
      </c>
      <c r="CB9" s="22">
        <f t="shared" si="2"/>
        <v>-3.7433351182755088E-6</v>
      </c>
      <c r="CC9" s="22">
        <f t="shared" si="3"/>
        <v>-4.9630079604723223E-2</v>
      </c>
      <c r="CD9" s="22">
        <f t="shared" si="4"/>
        <v>8.6921093652097426E-3</v>
      </c>
      <c r="CE9" s="22">
        <f t="shared" si="5"/>
        <v>-2.3994943177934962E-3</v>
      </c>
      <c r="CF9" s="22">
        <f t="shared" si="6"/>
        <v>4.2006806120872468E-6</v>
      </c>
      <c r="CG9" s="22">
        <f t="shared" si="7"/>
        <v>5.1637455137367058E-5</v>
      </c>
      <c r="CH9" s="22">
        <f t="shared" si="8"/>
        <v>2.1476718674685102E-2</v>
      </c>
    </row>
    <row r="10" spans="1:86" x14ac:dyDescent="0.25">
      <c r="A10" s="18" t="s">
        <v>83</v>
      </c>
      <c r="B10" s="87">
        <v>69814.909981999997</v>
      </c>
      <c r="C10" s="87">
        <v>2100.2329822000002</v>
      </c>
      <c r="D10" s="87">
        <v>52573.540041</v>
      </c>
      <c r="E10" s="87">
        <v>8580.6085779999994</v>
      </c>
      <c r="F10" s="87">
        <v>5737.6898465000004</v>
      </c>
      <c r="G10" s="87">
        <v>99850.395149000004</v>
      </c>
      <c r="H10" s="87">
        <v>17752.038501999999</v>
      </c>
      <c r="I10" s="87">
        <v>7551.7326491000003</v>
      </c>
      <c r="J10" s="87"/>
      <c r="K10" s="87"/>
      <c r="L10" s="25"/>
      <c r="M10" s="25" t="s">
        <v>125</v>
      </c>
      <c r="N10" s="87">
        <v>0</v>
      </c>
      <c r="O10" s="25">
        <v>37.234386577840702</v>
      </c>
      <c r="P10" s="25">
        <v>470.206202566549</v>
      </c>
      <c r="Q10" s="25">
        <v>470.206202566549</v>
      </c>
      <c r="R10" s="25">
        <v>35.908484699409598</v>
      </c>
      <c r="S10" s="87">
        <v>0</v>
      </c>
      <c r="T10" s="25">
        <v>147.626104176826</v>
      </c>
      <c r="U10" s="25">
        <v>8400.59723093098</v>
      </c>
      <c r="V10" s="25">
        <v>69365.386310743197</v>
      </c>
      <c r="W10" s="25">
        <v>430.36378455312899</v>
      </c>
      <c r="X10" s="25">
        <v>1201.3484074241401</v>
      </c>
      <c r="Y10" s="25">
        <v>660.23715908610802</v>
      </c>
      <c r="Z10" s="25">
        <v>170.57283480033999</v>
      </c>
      <c r="AA10" s="87">
        <v>0</v>
      </c>
      <c r="AB10" s="25">
        <v>886.20023440724799</v>
      </c>
      <c r="AC10" s="25">
        <v>886.20023440724799</v>
      </c>
      <c r="AD10" s="25">
        <v>1.13936215313641</v>
      </c>
      <c r="AE10" s="25">
        <v>138.07804039382199</v>
      </c>
      <c r="AF10" s="25">
        <v>3.4009612780089902</v>
      </c>
      <c r="AG10" s="87">
        <v>14.403225645075199</v>
      </c>
      <c r="AH10" s="25">
        <v>32.193068007782202</v>
      </c>
      <c r="AI10" s="25">
        <v>949.52048032340304</v>
      </c>
      <c r="AJ10" s="25">
        <v>0.75485671532843401</v>
      </c>
      <c r="AK10" s="25">
        <v>2080.1119094338001</v>
      </c>
      <c r="AL10" s="25">
        <v>0</v>
      </c>
      <c r="AM10" s="87">
        <v>17851.7562550853</v>
      </c>
      <c r="AN10" s="25">
        <v>47156.810025453196</v>
      </c>
      <c r="AO10" s="25">
        <v>5238.5026027424601</v>
      </c>
      <c r="AP10" s="25">
        <v>52396.451990348804</v>
      </c>
      <c r="AQ10" s="25">
        <v>2.3964692156002299</v>
      </c>
      <c r="AR10" s="25">
        <v>224.02258827963101</v>
      </c>
      <c r="AS10" s="25">
        <v>42.584392633916998</v>
      </c>
      <c r="AT10" s="25">
        <v>8814.54044881152</v>
      </c>
      <c r="AU10" s="25">
        <v>46.380866690811096</v>
      </c>
      <c r="AV10" s="25">
        <v>91.426286616291094</v>
      </c>
      <c r="AW10" s="25">
        <v>232.935871299128</v>
      </c>
      <c r="AX10" s="25">
        <v>55.479302884674503</v>
      </c>
      <c r="AY10" s="25">
        <v>77.193155530569797</v>
      </c>
      <c r="AZ10" s="25">
        <v>20.6049506640773</v>
      </c>
      <c r="BA10" s="25">
        <v>8449.8954954425699</v>
      </c>
      <c r="BB10" s="25">
        <v>5684.3810230155595</v>
      </c>
      <c r="BC10" s="25">
        <v>2765.5144724270099</v>
      </c>
      <c r="BD10" s="25">
        <v>0.35974683223377801</v>
      </c>
      <c r="BE10" s="25">
        <v>1.0091692675694499</v>
      </c>
      <c r="BF10" s="25">
        <v>2301.3498178781601</v>
      </c>
      <c r="BG10" s="25">
        <v>6.9946413576062199</v>
      </c>
      <c r="BH10" s="25">
        <v>543.33451248254698</v>
      </c>
      <c r="BI10" s="25">
        <v>105.651811539256</v>
      </c>
      <c r="BJ10" s="25">
        <v>65.364801968727306</v>
      </c>
      <c r="BK10" s="25">
        <v>1358.84913454598</v>
      </c>
      <c r="BL10" s="25">
        <v>1373.61913342656</v>
      </c>
      <c r="BM10" s="25">
        <v>108.402586486769</v>
      </c>
      <c r="BN10" s="25">
        <v>586.28011929112597</v>
      </c>
      <c r="BO10" s="25">
        <v>40.1798550461045</v>
      </c>
      <c r="BP10" s="25">
        <v>99755.283427728107</v>
      </c>
      <c r="BQ10" s="25">
        <v>914.46046511328097</v>
      </c>
      <c r="BR10" s="25">
        <v>1617.0250513401299</v>
      </c>
      <c r="BS10" s="25">
        <v>105.512126726188</v>
      </c>
      <c r="BT10" s="25">
        <v>538.438835812364</v>
      </c>
      <c r="BU10" s="87">
        <v>0</v>
      </c>
      <c r="BV10" s="25">
        <v>1140.7365380901099</v>
      </c>
      <c r="BW10" s="25">
        <v>17298.175452096599</v>
      </c>
      <c r="BX10" s="25">
        <v>473.70189041929098</v>
      </c>
      <c r="BZ10" s="34">
        <f t="shared" si="0"/>
        <v>2.1745024898752218E-5</v>
      </c>
      <c r="CA10" s="22">
        <f t="shared" si="1"/>
        <v>-6.4387918192933078E-3</v>
      </c>
      <c r="CB10" s="22">
        <f t="shared" si="2"/>
        <v>-9.580400334977696E-3</v>
      </c>
      <c r="CC10" s="22">
        <f t="shared" si="3"/>
        <v>-3.3683874152870968E-3</v>
      </c>
      <c r="CD10" s="22">
        <f t="shared" si="4"/>
        <v>-1.5233544493868127E-2</v>
      </c>
      <c r="CE10" s="22">
        <f t="shared" si="5"/>
        <v>-9.2909907838534186E-3</v>
      </c>
      <c r="CF10" s="22">
        <f t="shared" si="6"/>
        <v>-9.5254226215096686E-4</v>
      </c>
      <c r="CG10" s="22">
        <f t="shared" si="7"/>
        <v>-2.5566813065004735E-2</v>
      </c>
      <c r="CH10" s="22">
        <f t="shared" si="8"/>
        <v>0.16722093569639523</v>
      </c>
    </row>
    <row r="11" spans="1:86" x14ac:dyDescent="0.25">
      <c r="A11" s="18" t="s">
        <v>84</v>
      </c>
      <c r="B11" s="87">
        <v>472622.89546999999</v>
      </c>
      <c r="C11" s="87">
        <v>13815.920247</v>
      </c>
      <c r="D11" s="87">
        <v>279271.87927999999</v>
      </c>
      <c r="E11" s="87">
        <v>9708.1964645999997</v>
      </c>
      <c r="F11" s="87">
        <v>9031.0631835999993</v>
      </c>
      <c r="G11" s="87">
        <v>182100.07204</v>
      </c>
      <c r="H11" s="87">
        <v>89332.276673</v>
      </c>
      <c r="I11" s="87">
        <v>40676.473011000002</v>
      </c>
      <c r="J11" s="87"/>
      <c r="K11" s="87"/>
      <c r="L11" s="25"/>
      <c r="M11" s="25" t="s">
        <v>126</v>
      </c>
      <c r="N11" s="87">
        <v>0</v>
      </c>
      <c r="O11" s="25">
        <v>45.312074686842003</v>
      </c>
      <c r="P11" s="25">
        <v>252.629760987835</v>
      </c>
      <c r="Q11" s="25">
        <v>252.629760987835</v>
      </c>
      <c r="R11" s="25">
        <v>57.606980622612902</v>
      </c>
      <c r="S11" s="87">
        <v>0</v>
      </c>
      <c r="T11" s="25">
        <v>611.57039028575502</v>
      </c>
      <c r="U11" s="25">
        <v>8242.4549961710309</v>
      </c>
      <c r="V11" s="25">
        <v>358583.50963915797</v>
      </c>
      <c r="W11" s="25">
        <v>1656.47596788792</v>
      </c>
      <c r="X11" s="25">
        <v>926.01001397170899</v>
      </c>
      <c r="Y11" s="25">
        <v>316.63215986036602</v>
      </c>
      <c r="Z11" s="25">
        <v>3416.4510989157202</v>
      </c>
      <c r="AA11" s="87">
        <v>0</v>
      </c>
      <c r="AB11" s="25">
        <v>1988.9211964203701</v>
      </c>
      <c r="AC11" s="25">
        <v>1988.9211964203701</v>
      </c>
      <c r="AD11" s="25">
        <v>8.6915190047694804</v>
      </c>
      <c r="AE11" s="25">
        <v>486.28173994474901</v>
      </c>
      <c r="AF11" s="25">
        <v>5.2381094018598997</v>
      </c>
      <c r="AG11" s="87">
        <v>33.709928423173302</v>
      </c>
      <c r="AH11" s="25">
        <v>49.765568989382601</v>
      </c>
      <c r="AI11" s="25">
        <v>3097.2807479242701</v>
      </c>
      <c r="AJ11" s="25">
        <v>1.76669295163871</v>
      </c>
      <c r="AK11" s="25">
        <v>11524.5202191151</v>
      </c>
      <c r="AL11" s="25">
        <v>0</v>
      </c>
      <c r="AM11" s="87">
        <v>34253.312008465698</v>
      </c>
      <c r="AN11" s="25">
        <v>198375.59088565101</v>
      </c>
      <c r="AO11" s="25">
        <v>22033.048628008601</v>
      </c>
      <c r="AP11" s="25">
        <v>220417.33103266399</v>
      </c>
      <c r="AQ11" s="25">
        <v>4.5550244247797602</v>
      </c>
      <c r="AR11" s="25">
        <v>563.19501459131698</v>
      </c>
      <c r="AS11" s="25">
        <v>116.578011783704</v>
      </c>
      <c r="AT11" s="25">
        <v>15580.716002397499</v>
      </c>
      <c r="AU11" s="25">
        <v>128.27857532917699</v>
      </c>
      <c r="AV11" s="25">
        <v>99.520676400072801</v>
      </c>
      <c r="AW11" s="25">
        <v>263.81414088636802</v>
      </c>
      <c r="AX11" s="25">
        <v>91.099721280664895</v>
      </c>
      <c r="AY11" s="25">
        <v>22.7484846970573</v>
      </c>
      <c r="AZ11" s="25">
        <v>34.077205273455696</v>
      </c>
      <c r="BA11" s="25">
        <v>7190.2222104113798</v>
      </c>
      <c r="BB11" s="25">
        <v>5870.6673464128598</v>
      </c>
      <c r="BC11" s="25">
        <v>1319.55486399852</v>
      </c>
      <c r="BD11" s="25">
        <v>2.4869382286964599</v>
      </c>
      <c r="BE11" s="25">
        <v>2.1445128108379201</v>
      </c>
      <c r="BF11" s="25">
        <v>2071.3188551397898</v>
      </c>
      <c r="BG11" s="25">
        <v>13.9826100262901</v>
      </c>
      <c r="BH11" s="25">
        <v>597.29711073265105</v>
      </c>
      <c r="BI11" s="25">
        <v>102.81715978549001</v>
      </c>
      <c r="BJ11" s="25">
        <v>64.323054768321796</v>
      </c>
      <c r="BK11" s="25">
        <v>1495.2190932389699</v>
      </c>
      <c r="BL11" s="25">
        <v>1517.73300505629</v>
      </c>
      <c r="BM11" s="25">
        <v>220.736192132806</v>
      </c>
      <c r="BN11" s="25">
        <v>467.67895071016301</v>
      </c>
      <c r="BO11" s="25">
        <v>76.546053188332195</v>
      </c>
      <c r="BP11" s="25">
        <v>143662.73227819201</v>
      </c>
      <c r="BQ11" s="25">
        <v>2389.5636097278202</v>
      </c>
      <c r="BR11" s="25">
        <v>1849.0440257098601</v>
      </c>
      <c r="BS11" s="25">
        <v>975.80021819385797</v>
      </c>
      <c r="BT11" s="25">
        <v>943.32726398264504</v>
      </c>
      <c r="BU11" s="87">
        <v>0</v>
      </c>
      <c r="BV11" s="25">
        <v>1252.0480009366099</v>
      </c>
      <c r="BW11" s="25">
        <v>33939.687455811101</v>
      </c>
      <c r="BX11" s="25">
        <v>463.87095397317597</v>
      </c>
      <c r="BZ11" s="34">
        <f t="shared" si="0"/>
        <v>3.9432103474120512E-5</v>
      </c>
      <c r="CA11" s="22">
        <f t="shared" si="1"/>
        <v>-0.24129043879145023</v>
      </c>
      <c r="CB11" s="22">
        <f t="shared" si="2"/>
        <v>-0.16585214643103172</v>
      </c>
      <c r="CC11" s="22">
        <f t="shared" si="3"/>
        <v>-0.21074283740658331</v>
      </c>
      <c r="CD11" s="22">
        <f t="shared" si="4"/>
        <v>-0.25936581149445931</v>
      </c>
      <c r="CE11" s="22">
        <f t="shared" si="5"/>
        <v>-0.34994726234739171</v>
      </c>
      <c r="CF11" s="22">
        <f t="shared" si="6"/>
        <v>-0.21107811397990478</v>
      </c>
      <c r="CG11" s="22">
        <f t="shared" si="7"/>
        <v>-0.62007363161640872</v>
      </c>
      <c r="CH11" s="22">
        <f t="shared" si="8"/>
        <v>-0.6169600054020401</v>
      </c>
    </row>
    <row r="12" spans="1:86" x14ac:dyDescent="0.25">
      <c r="A12" s="18" t="s">
        <v>85</v>
      </c>
      <c r="B12" s="87">
        <v>161642.99877000001</v>
      </c>
      <c r="C12" s="87">
        <v>2046.240509</v>
      </c>
      <c r="D12" s="87">
        <v>57584.488733999999</v>
      </c>
      <c r="E12" s="87">
        <v>24003.301361000002</v>
      </c>
      <c r="F12" s="87">
        <v>10644.389422</v>
      </c>
      <c r="G12" s="87">
        <v>75867.361415000007</v>
      </c>
      <c r="H12" s="87">
        <v>18828.537978</v>
      </c>
      <c r="I12" s="87">
        <v>4123.9065185999998</v>
      </c>
      <c r="J12" s="87"/>
      <c r="K12" s="87"/>
      <c r="L12" s="25"/>
      <c r="M12" s="25" t="s">
        <v>73</v>
      </c>
      <c r="N12" s="87">
        <v>0</v>
      </c>
      <c r="O12" s="25">
        <v>77.861821547136103</v>
      </c>
      <c r="P12" s="25">
        <v>378.15917545164803</v>
      </c>
      <c r="Q12" s="25">
        <v>378.15917545164803</v>
      </c>
      <c r="R12" s="25">
        <v>43.319877908804699</v>
      </c>
      <c r="S12" s="87">
        <v>0</v>
      </c>
      <c r="T12" s="25">
        <v>92.151835743554201</v>
      </c>
      <c r="U12" s="25">
        <v>453.455570966724</v>
      </c>
      <c r="V12" s="25">
        <v>47733.153856222903</v>
      </c>
      <c r="W12" s="25">
        <v>155.634223700815</v>
      </c>
      <c r="X12" s="25">
        <v>43.649826666018903</v>
      </c>
      <c r="Y12" s="25">
        <v>36.089586796210099</v>
      </c>
      <c r="Z12" s="25">
        <v>478.06561488139499</v>
      </c>
      <c r="AA12" s="87">
        <v>0</v>
      </c>
      <c r="AB12" s="25">
        <v>477.014159623718</v>
      </c>
      <c r="AC12" s="25">
        <v>477.014159623718</v>
      </c>
      <c r="AD12" s="25">
        <v>11.7465166442324</v>
      </c>
      <c r="AE12" s="25">
        <v>101.94407668384601</v>
      </c>
      <c r="AF12" s="25">
        <v>0.69853292895428998</v>
      </c>
      <c r="AG12" s="87">
        <v>52.967471618276001</v>
      </c>
      <c r="AH12" s="25">
        <v>60.389995006024201</v>
      </c>
      <c r="AI12" s="25">
        <v>4450.7972473685404</v>
      </c>
      <c r="AJ12" s="25">
        <v>2.7759662336795201</v>
      </c>
      <c r="AK12" s="25">
        <v>1948.2797805876</v>
      </c>
      <c r="AL12" s="25">
        <v>0</v>
      </c>
      <c r="AM12" s="87">
        <v>14044.626242856701</v>
      </c>
      <c r="AN12" s="25">
        <v>23152.300206266998</v>
      </c>
      <c r="AO12" s="25">
        <v>2560.73148975298</v>
      </c>
      <c r="AP12" s="25">
        <v>25724.7782126643</v>
      </c>
      <c r="AQ12" s="25">
        <v>1.3838805333786</v>
      </c>
      <c r="AR12" s="25">
        <v>185.73863606067101</v>
      </c>
      <c r="AS12" s="25">
        <v>235.836834116966</v>
      </c>
      <c r="AT12" s="25">
        <v>3928.2659731736999</v>
      </c>
      <c r="AU12" s="25">
        <v>83.143961172164296</v>
      </c>
      <c r="AV12" s="25">
        <v>22.7779060278774</v>
      </c>
      <c r="AW12" s="25">
        <v>187.86563173443099</v>
      </c>
      <c r="AX12" s="25">
        <v>96.694756038890603</v>
      </c>
      <c r="AY12" s="25">
        <v>91.024984841019105</v>
      </c>
      <c r="AZ12" s="25">
        <v>59.9068416643793</v>
      </c>
      <c r="BA12" s="25">
        <v>21558.580350994602</v>
      </c>
      <c r="BB12" s="25">
        <v>8398.4445337813104</v>
      </c>
      <c r="BC12" s="25">
        <v>13160.1358172133</v>
      </c>
      <c r="BD12" s="25">
        <v>12.515513258144599</v>
      </c>
      <c r="BE12" s="25">
        <v>4.9199380478072197</v>
      </c>
      <c r="BF12" s="25">
        <v>4543.3639110347904</v>
      </c>
      <c r="BG12" s="25">
        <v>31.4504616533562</v>
      </c>
      <c r="BH12" s="25">
        <v>581.27465387919801</v>
      </c>
      <c r="BI12" s="25">
        <v>4.5408466590607102</v>
      </c>
      <c r="BJ12" s="25">
        <v>30.2675419181313</v>
      </c>
      <c r="BK12" s="25">
        <v>1458.18474570335</v>
      </c>
      <c r="BL12" s="25">
        <v>103.50516403208999</v>
      </c>
      <c r="BM12" s="25">
        <v>561.17055289163704</v>
      </c>
      <c r="BN12" s="25">
        <v>384.84247457751098</v>
      </c>
      <c r="BO12" s="25">
        <v>8.6629785625864599</v>
      </c>
      <c r="BP12" s="25">
        <v>17420.917658326998</v>
      </c>
      <c r="BQ12" s="25">
        <v>71.184255444655804</v>
      </c>
      <c r="BR12" s="25">
        <v>0</v>
      </c>
      <c r="BS12" s="25">
        <v>1761.44853884227</v>
      </c>
      <c r="BT12" s="25">
        <v>708.65258717536096</v>
      </c>
      <c r="BU12" s="87">
        <v>0</v>
      </c>
      <c r="BV12" s="25">
        <v>647.41934129641697</v>
      </c>
      <c r="BW12" s="25">
        <v>14571.047985958699</v>
      </c>
      <c r="BX12" s="25">
        <v>243.51571193856299</v>
      </c>
      <c r="BZ12" s="34">
        <f t="shared" si="0"/>
        <v>4.5662265956678276E-4</v>
      </c>
      <c r="CA12" s="22">
        <f t="shared" si="1"/>
        <v>-0.70470014649912638</v>
      </c>
      <c r="CB12" s="22">
        <f t="shared" si="2"/>
        <v>-4.7873516324957052E-2</v>
      </c>
      <c r="CC12" s="22">
        <f t="shared" si="3"/>
        <v>-0.55326896568458295</v>
      </c>
      <c r="CD12" s="22">
        <f t="shared" si="4"/>
        <v>-0.1018493653534478</v>
      </c>
      <c r="CE12" s="22">
        <f t="shared" si="5"/>
        <v>-0.21099800084133841</v>
      </c>
      <c r="CF12" s="22">
        <f t="shared" si="6"/>
        <v>-0.7703766503354017</v>
      </c>
      <c r="CG12" s="22">
        <f t="shared" si="7"/>
        <v>-0.22611899006794467</v>
      </c>
      <c r="CH12" s="22">
        <f t="shared" si="8"/>
        <v>-4.7440586866822759E-2</v>
      </c>
    </row>
    <row r="13" spans="1:86" x14ac:dyDescent="0.25">
      <c r="A13" s="21" t="s">
        <v>86</v>
      </c>
      <c r="B13" s="87">
        <v>424.40448874999998</v>
      </c>
      <c r="C13" s="87">
        <v>2.7875092899999999E-2</v>
      </c>
      <c r="D13" s="87">
        <v>114.16567375</v>
      </c>
      <c r="E13" s="87">
        <v>11.169998705999999</v>
      </c>
      <c r="F13" s="87">
        <v>9.2344458978000006</v>
      </c>
      <c r="G13" s="87">
        <v>4.2788330032999999</v>
      </c>
      <c r="H13" s="87">
        <v>75.205828377000003</v>
      </c>
      <c r="I13" s="87">
        <v>25.799280501999998</v>
      </c>
      <c r="J13" s="87"/>
      <c r="K13" s="87"/>
      <c r="L13" s="25"/>
      <c r="M13" s="25" t="s">
        <v>86</v>
      </c>
      <c r="N13" s="87">
        <v>0</v>
      </c>
      <c r="O13" s="25">
        <v>0</v>
      </c>
      <c r="P13" s="25">
        <v>0</v>
      </c>
      <c r="Q13" s="25">
        <v>0</v>
      </c>
      <c r="R13" s="25">
        <v>0</v>
      </c>
      <c r="S13" s="87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87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87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87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87">
        <v>0</v>
      </c>
      <c r="BV13" s="25">
        <v>0</v>
      </c>
      <c r="BW13" s="25">
        <v>0</v>
      </c>
      <c r="BX13" s="25">
        <v>0</v>
      </c>
      <c r="BZ13" s="34" t="e">
        <f t="shared" si="0"/>
        <v>#DIV/0!</v>
      </c>
      <c r="CA13" s="22">
        <f t="shared" si="1"/>
        <v>-1</v>
      </c>
      <c r="CB13" s="22">
        <f t="shared" si="2"/>
        <v>-1</v>
      </c>
      <c r="CC13" s="22">
        <f t="shared" si="3"/>
        <v>-1</v>
      </c>
      <c r="CD13" s="22">
        <f t="shared" si="4"/>
        <v>-1</v>
      </c>
      <c r="CE13" s="22">
        <f t="shared" si="5"/>
        <v>-1</v>
      </c>
      <c r="CF13" s="22">
        <f t="shared" si="6"/>
        <v>-1</v>
      </c>
      <c r="CG13" s="22">
        <f t="shared" si="7"/>
        <v>-1</v>
      </c>
      <c r="CH13" s="22">
        <f t="shared" si="8"/>
        <v>-1</v>
      </c>
    </row>
    <row r="14" spans="1:86" x14ac:dyDescent="0.25">
      <c r="A14" s="21" t="s">
        <v>87</v>
      </c>
      <c r="B14" s="87">
        <v>2729.4481105999998</v>
      </c>
      <c r="C14" s="87">
        <v>0.24915751320000001</v>
      </c>
      <c r="D14" s="87">
        <v>6826.5899079999999</v>
      </c>
      <c r="E14" s="87">
        <v>163.81600908999999</v>
      </c>
      <c r="F14" s="87">
        <v>443.05283059999999</v>
      </c>
      <c r="G14" s="87">
        <v>442.82314707</v>
      </c>
      <c r="H14" s="87">
        <v>424.93662060999998</v>
      </c>
      <c r="I14" s="87">
        <v>191.61036118000001</v>
      </c>
      <c r="J14" s="87"/>
      <c r="K14" s="87"/>
      <c r="L14" s="25"/>
      <c r="M14" s="25" t="s">
        <v>180</v>
      </c>
      <c r="N14" s="87">
        <v>0</v>
      </c>
      <c r="O14" s="25">
        <v>0</v>
      </c>
      <c r="P14" s="25">
        <v>0</v>
      </c>
      <c r="Q14" s="25">
        <v>0</v>
      </c>
      <c r="R14" s="25">
        <v>0</v>
      </c>
      <c r="S14" s="87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87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87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87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87">
        <v>0</v>
      </c>
      <c r="BV14" s="25">
        <v>0</v>
      </c>
      <c r="BW14" s="25">
        <v>0</v>
      </c>
      <c r="BX14" s="25">
        <v>0</v>
      </c>
      <c r="BZ14" s="34" t="e">
        <f t="shared" si="0"/>
        <v>#DIV/0!</v>
      </c>
      <c r="CA14" s="22">
        <f t="shared" si="1"/>
        <v>-1</v>
      </c>
      <c r="CB14" s="22">
        <f t="shared" si="2"/>
        <v>-1</v>
      </c>
      <c r="CC14" s="22">
        <f t="shared" si="3"/>
        <v>-1</v>
      </c>
      <c r="CD14" s="22">
        <f t="shared" si="4"/>
        <v>-1</v>
      </c>
      <c r="CE14" s="22">
        <f t="shared" si="5"/>
        <v>-1</v>
      </c>
      <c r="CF14" s="22">
        <f t="shared" si="6"/>
        <v>-1</v>
      </c>
      <c r="CG14" s="22">
        <f t="shared" si="7"/>
        <v>-1</v>
      </c>
      <c r="CH14" s="22">
        <f t="shared" si="8"/>
        <v>-1</v>
      </c>
    </row>
    <row r="15" spans="1:86" x14ac:dyDescent="0.25">
      <c r="A15" s="15" t="s">
        <v>88</v>
      </c>
      <c r="B15" s="79">
        <v>16986.655395000002</v>
      </c>
      <c r="C15" s="79">
        <v>4.6065838400000003E-2</v>
      </c>
      <c r="D15" s="79">
        <v>12178.163269000001</v>
      </c>
      <c r="E15" s="79">
        <v>535.74579486000005</v>
      </c>
      <c r="F15" s="79">
        <v>406.94694919</v>
      </c>
      <c r="G15" s="79">
        <v>39.297487553000003</v>
      </c>
      <c r="H15" s="79">
        <v>65.773023995000003</v>
      </c>
      <c r="I15" s="79">
        <v>13.359774221</v>
      </c>
      <c r="J15" s="79"/>
      <c r="K15" s="79"/>
      <c r="L15" s="25"/>
      <c r="M15" s="25" t="s">
        <v>88</v>
      </c>
      <c r="N15" s="87">
        <v>0</v>
      </c>
      <c r="O15" s="25">
        <v>0</v>
      </c>
      <c r="P15" s="25">
        <v>0</v>
      </c>
      <c r="Q15" s="25">
        <v>0</v>
      </c>
      <c r="R15" s="25">
        <v>0</v>
      </c>
      <c r="S15" s="87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87">
        <v>0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87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87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87">
        <v>0</v>
      </c>
      <c r="BV15" s="25">
        <v>0</v>
      </c>
      <c r="BW15" s="25">
        <v>0</v>
      </c>
      <c r="BX15" s="25">
        <v>0</v>
      </c>
      <c r="BZ15" s="34" t="e">
        <f t="shared" si="0"/>
        <v>#DIV/0!</v>
      </c>
      <c r="CA15" s="22">
        <f t="shared" si="1"/>
        <v>-1</v>
      </c>
      <c r="CB15" s="22">
        <f t="shared" si="2"/>
        <v>-1</v>
      </c>
      <c r="CC15" s="22">
        <f t="shared" si="3"/>
        <v>-1</v>
      </c>
      <c r="CD15" s="22">
        <f t="shared" si="4"/>
        <v>-1</v>
      </c>
      <c r="CE15" s="22">
        <f t="shared" si="5"/>
        <v>-1</v>
      </c>
      <c r="CF15" s="22">
        <f t="shared" si="6"/>
        <v>-1</v>
      </c>
      <c r="CG15" s="22">
        <f t="shared" si="7"/>
        <v>-1</v>
      </c>
      <c r="CH15" s="22">
        <f t="shared" si="8"/>
        <v>-1</v>
      </c>
    </row>
    <row r="16" spans="1:86" x14ac:dyDescent="0.25">
      <c r="A16" s="19" t="s">
        <v>89</v>
      </c>
      <c r="B16" s="87">
        <v>364.52726693</v>
      </c>
      <c r="C16" s="87">
        <v>8.0077747490999993</v>
      </c>
      <c r="D16" s="87">
        <v>4452.5840658999996</v>
      </c>
      <c r="E16" s="87">
        <v>776.89414237000005</v>
      </c>
      <c r="F16" s="87">
        <v>546.95885092000003</v>
      </c>
      <c r="G16" s="87">
        <v>3262.8721163999999</v>
      </c>
      <c r="H16" s="87">
        <v>2421.4378950999999</v>
      </c>
      <c r="I16" s="87"/>
      <c r="J16" s="87"/>
      <c r="K16" s="87"/>
      <c r="L16" s="25"/>
      <c r="M16" s="25" t="s">
        <v>181</v>
      </c>
      <c r="N16" s="87">
        <v>0</v>
      </c>
      <c r="O16" s="25">
        <v>0</v>
      </c>
      <c r="P16" s="25">
        <v>0</v>
      </c>
      <c r="Q16" s="25">
        <v>0</v>
      </c>
      <c r="R16" s="25">
        <v>0</v>
      </c>
      <c r="S16" s="87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87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87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87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87">
        <v>0</v>
      </c>
      <c r="BV16" s="25">
        <v>0</v>
      </c>
      <c r="BW16" s="25">
        <v>0</v>
      </c>
      <c r="BX16" s="25">
        <v>0</v>
      </c>
      <c r="BZ16" s="34" t="e">
        <f t="shared" si="0"/>
        <v>#DIV/0!</v>
      </c>
      <c r="CA16" s="22">
        <f t="shared" si="1"/>
        <v>-1</v>
      </c>
      <c r="CB16" s="22">
        <f t="shared" si="2"/>
        <v>-1</v>
      </c>
      <c r="CC16" s="22">
        <f t="shared" si="3"/>
        <v>-1</v>
      </c>
      <c r="CD16" s="22">
        <f t="shared" si="4"/>
        <v>-1</v>
      </c>
      <c r="CE16" s="22">
        <f t="shared" si="5"/>
        <v>-1</v>
      </c>
      <c r="CF16" s="22">
        <f t="shared" si="6"/>
        <v>-1</v>
      </c>
      <c r="CG16" s="22">
        <f t="shared" si="7"/>
        <v>-1</v>
      </c>
    </row>
    <row r="17" spans="1:85" x14ac:dyDescent="0.25">
      <c r="A17" s="55" t="s">
        <v>90</v>
      </c>
      <c r="B17" s="87">
        <v>16212.739651</v>
      </c>
      <c r="C17" s="87">
        <v>44.872879912000002</v>
      </c>
      <c r="D17" s="87">
        <v>23261.878843999999</v>
      </c>
      <c r="E17" s="87">
        <v>6272.5085990999996</v>
      </c>
      <c r="F17" s="87">
        <v>5306.5532279999998</v>
      </c>
      <c r="G17" s="87">
        <v>1361.5398516</v>
      </c>
      <c r="H17" s="87">
        <v>13198.566167999999</v>
      </c>
      <c r="I17" s="87"/>
      <c r="J17" s="87"/>
      <c r="K17" s="87"/>
      <c r="L17" s="25"/>
      <c r="M17" s="25" t="s">
        <v>330</v>
      </c>
      <c r="N17" s="87">
        <v>9.7944542118989499</v>
      </c>
      <c r="O17" s="25">
        <v>557.32908659054203</v>
      </c>
      <c r="P17" s="25">
        <v>27.334727625504399</v>
      </c>
      <c r="Q17" s="25">
        <v>26.5575036681862</v>
      </c>
      <c r="R17" s="25">
        <v>39.490334303807799</v>
      </c>
      <c r="S17" s="87">
        <v>4.6951365682895698</v>
      </c>
      <c r="T17" s="25">
        <v>278.266821773228</v>
      </c>
      <c r="U17" s="25">
        <v>3242.6146451832901</v>
      </c>
      <c r="V17" s="25">
        <v>16254.280359573801</v>
      </c>
      <c r="W17" s="25">
        <v>98.297338263046697</v>
      </c>
      <c r="X17" s="25">
        <v>32.164139547690802</v>
      </c>
      <c r="Y17" s="25">
        <v>151.04703026260199</v>
      </c>
      <c r="Z17" s="25">
        <v>158.04401023929699</v>
      </c>
      <c r="AA17" s="87">
        <v>5.6431275710742597</v>
      </c>
      <c r="AB17" s="25">
        <v>662.59128453543599</v>
      </c>
      <c r="AC17" s="25">
        <v>662.59128453543599</v>
      </c>
      <c r="AD17" s="25">
        <v>0</v>
      </c>
      <c r="AE17" s="25">
        <v>47.324530075938299</v>
      </c>
      <c r="AF17" s="25">
        <v>5.3648240086700998</v>
      </c>
      <c r="AG17" s="87">
        <v>272.491194610344</v>
      </c>
      <c r="AH17" s="25">
        <v>265.15133822957802</v>
      </c>
      <c r="AI17" s="25">
        <v>129.705486902671</v>
      </c>
      <c r="AJ17" s="25">
        <v>3.3190290714251298</v>
      </c>
      <c r="AK17" s="25">
        <v>44.982100322458997</v>
      </c>
      <c r="AL17" s="25">
        <v>0</v>
      </c>
      <c r="AM17" s="87">
        <v>13920.104430518501</v>
      </c>
      <c r="AN17" s="25">
        <v>20985.950123734401</v>
      </c>
      <c r="AO17" s="25">
        <v>2331.7739098419802</v>
      </c>
      <c r="AP17" s="25">
        <v>23317.7240335764</v>
      </c>
      <c r="AQ17" s="25">
        <v>4.4075215129879997E-2</v>
      </c>
      <c r="AR17" s="25">
        <v>231.60907983156599</v>
      </c>
      <c r="AS17" s="25">
        <v>82.220423948808602</v>
      </c>
      <c r="AT17" s="25">
        <v>5647.5321662824899</v>
      </c>
      <c r="AU17" s="25">
        <v>69.365972982357505</v>
      </c>
      <c r="AV17" s="25">
        <v>144.580272160584</v>
      </c>
      <c r="AW17" s="25">
        <v>299.39208750144701</v>
      </c>
      <c r="AX17" s="25">
        <v>87.279848211775999</v>
      </c>
      <c r="AY17" s="25">
        <v>4.34592413569447</v>
      </c>
      <c r="AZ17" s="25">
        <v>39.923104217993</v>
      </c>
      <c r="BA17" s="25">
        <v>6317.9281402086199</v>
      </c>
      <c r="BB17" s="25">
        <v>5319.3651271517501</v>
      </c>
      <c r="BC17" s="25">
        <v>998.56301305687202</v>
      </c>
      <c r="BD17" s="25">
        <v>3.3025045529853601</v>
      </c>
      <c r="BE17" s="25">
        <v>1.0035792842959299</v>
      </c>
      <c r="BF17" s="25">
        <v>742.34559632268997</v>
      </c>
      <c r="BG17" s="25">
        <v>22.402938190336101</v>
      </c>
      <c r="BH17" s="25">
        <v>795.91311628829703</v>
      </c>
      <c r="BI17" s="25">
        <v>190.85649658007901</v>
      </c>
      <c r="BJ17" s="25">
        <v>104.817803314648</v>
      </c>
      <c r="BK17" s="25">
        <v>1989.27631453341</v>
      </c>
      <c r="BL17" s="25">
        <v>211.62359970378699</v>
      </c>
      <c r="BM17" s="25">
        <v>216.36938595765901</v>
      </c>
      <c r="BN17" s="25">
        <v>472.93904297359302</v>
      </c>
      <c r="BO17" s="25">
        <v>53.030715995083497</v>
      </c>
      <c r="BP17" s="25">
        <v>1365.5708265017599</v>
      </c>
      <c r="BQ17" s="25">
        <v>3334.6097440050198</v>
      </c>
      <c r="BR17" s="25">
        <v>3.8718856010626399</v>
      </c>
      <c r="BS17" s="25">
        <v>31.131931088828001</v>
      </c>
      <c r="BT17" s="25">
        <v>2128.6500929476902</v>
      </c>
      <c r="BU17" s="87">
        <v>0.51965979922439098</v>
      </c>
      <c r="BV17" s="25">
        <v>930.93591053225396</v>
      </c>
      <c r="BW17" s="25">
        <v>13234.4252118366</v>
      </c>
      <c r="BX17" s="25">
        <v>1721.2532450579499</v>
      </c>
      <c r="BZ17" s="34">
        <f t="shared" si="0"/>
        <v>0</v>
      </c>
      <c r="CA17" s="22">
        <f t="shared" si="1"/>
        <v>2.5622263397807928E-3</v>
      </c>
      <c r="CB17" s="22">
        <f t="shared" si="2"/>
        <v>2.4339960054533378E-3</v>
      </c>
      <c r="CC17" s="22">
        <f t="shared" si="3"/>
        <v>2.4007170680800504E-3</v>
      </c>
      <c r="CD17" s="22">
        <f t="shared" si="4"/>
        <v>7.2410488389186419E-3</v>
      </c>
      <c r="CE17" s="22">
        <f t="shared" si="5"/>
        <v>2.4143542147374401E-3</v>
      </c>
      <c r="CF17" s="22">
        <f t="shared" si="6"/>
        <v>2.9606000125688269E-3</v>
      </c>
      <c r="CG17" s="22">
        <f t="shared" si="7"/>
        <v>2.7168893484461492E-3</v>
      </c>
    </row>
    <row r="18" spans="1:85" x14ac:dyDescent="0.25">
      <c r="A18" s="19" t="s">
        <v>91</v>
      </c>
      <c r="B18" s="87">
        <v>2539.9394858999999</v>
      </c>
      <c r="C18" s="87">
        <v>6.3670756239999999</v>
      </c>
      <c r="D18" s="87">
        <v>12824.138175</v>
      </c>
      <c r="E18" s="87">
        <v>607.46997581999995</v>
      </c>
      <c r="F18" s="87">
        <v>292.71410435000001</v>
      </c>
      <c r="G18" s="87">
        <v>4574.7037678999995</v>
      </c>
      <c r="H18" s="87">
        <v>311.40691165999999</v>
      </c>
      <c r="I18" s="87"/>
      <c r="J18" s="87"/>
      <c r="K18" s="87"/>
      <c r="L18" s="25"/>
      <c r="M18" s="25" t="s">
        <v>182</v>
      </c>
      <c r="N18" s="87">
        <v>0</v>
      </c>
      <c r="O18" s="25">
        <v>3.5697222752690898</v>
      </c>
      <c r="P18" s="25">
        <v>0.29712629755650499</v>
      </c>
      <c r="Q18" s="25">
        <v>0.29712629755650499</v>
      </c>
      <c r="R18" s="25">
        <v>8.4799408356619296E-2</v>
      </c>
      <c r="S18" s="87">
        <v>0</v>
      </c>
      <c r="T18" s="25">
        <v>22.403896382227899</v>
      </c>
      <c r="U18" s="25">
        <v>30.688114722241099</v>
      </c>
      <c r="V18" s="25">
        <v>2518.57686998793</v>
      </c>
      <c r="W18" s="25">
        <v>64.287018097272394</v>
      </c>
      <c r="X18" s="25">
        <v>22.714026905946401</v>
      </c>
      <c r="Y18" s="25">
        <v>39.3892667125412</v>
      </c>
      <c r="Z18" s="25">
        <v>0</v>
      </c>
      <c r="AA18" s="87">
        <v>0</v>
      </c>
      <c r="AB18" s="25">
        <v>5.7030587102520203</v>
      </c>
      <c r="AC18" s="25">
        <v>5.7030587102520203</v>
      </c>
      <c r="AD18" s="25">
        <v>0</v>
      </c>
      <c r="AE18" s="25">
        <v>17.133586747186001</v>
      </c>
      <c r="AF18" s="25">
        <v>4.6691101129317302E-4</v>
      </c>
      <c r="AG18" s="87">
        <v>0.26131151582083101</v>
      </c>
      <c r="AH18" s="25">
        <v>5.0229973379189302E-3</v>
      </c>
      <c r="AI18" s="25">
        <v>0</v>
      </c>
      <c r="AJ18" s="25">
        <v>1.5735308269977901E-2</v>
      </c>
      <c r="AK18" s="25">
        <v>6.3884583872087797</v>
      </c>
      <c r="AL18" s="25">
        <v>0</v>
      </c>
      <c r="AM18" s="87">
        <v>334.20978940017602</v>
      </c>
      <c r="AN18" s="25">
        <v>11068.955640386401</v>
      </c>
      <c r="AO18" s="25">
        <v>1229.8840882408699</v>
      </c>
      <c r="AP18" s="25">
        <v>12298.839728627299</v>
      </c>
      <c r="AQ18" s="25">
        <v>0</v>
      </c>
      <c r="AR18" s="25">
        <v>43.577331136460501</v>
      </c>
      <c r="AS18" s="25">
        <v>5.1970372055754899</v>
      </c>
      <c r="AT18" s="25">
        <v>75.115341953292798</v>
      </c>
      <c r="AU18" s="25">
        <v>3.0796265270920502</v>
      </c>
      <c r="AV18" s="25">
        <v>0.67699042904809803</v>
      </c>
      <c r="AW18" s="25">
        <v>9.8228465208309199</v>
      </c>
      <c r="AX18" s="25">
        <v>2.6016041243682499</v>
      </c>
      <c r="AY18" s="25">
        <v>5.6744655169562797E-4</v>
      </c>
      <c r="AZ18" s="25">
        <v>0.408855116309574</v>
      </c>
      <c r="BA18" s="25">
        <v>586.61425824519802</v>
      </c>
      <c r="BB18" s="25">
        <v>290.860246690775</v>
      </c>
      <c r="BC18" s="25">
        <v>295.75401155442302</v>
      </c>
      <c r="BD18" s="25">
        <v>1.30853618611418E-3</v>
      </c>
      <c r="BE18" s="25">
        <v>3.2098159250869202E-2</v>
      </c>
      <c r="BF18" s="25">
        <v>156.48078960418101</v>
      </c>
      <c r="BG18" s="25">
        <v>3.0996742671009903E-4</v>
      </c>
      <c r="BH18" s="25">
        <v>2.1400090562564298</v>
      </c>
      <c r="BI18" s="25">
        <v>0.30313874303477001</v>
      </c>
      <c r="BJ18" s="25">
        <v>5.5770922347702201E-2</v>
      </c>
      <c r="BK18" s="25">
        <v>5.6884950748744698</v>
      </c>
      <c r="BL18" s="25">
        <v>4.75481360618266</v>
      </c>
      <c r="BM18" s="25">
        <v>7.8824734162270698</v>
      </c>
      <c r="BN18" s="25">
        <v>95.985523331183799</v>
      </c>
      <c r="BO18" s="25">
        <v>0.50280251002939702</v>
      </c>
      <c r="BP18" s="25">
        <v>4581.95724195616</v>
      </c>
      <c r="BQ18" s="25">
        <v>27.605357503265601</v>
      </c>
      <c r="BR18" s="25">
        <v>81.114092221541995</v>
      </c>
      <c r="BS18" s="25">
        <v>0</v>
      </c>
      <c r="BT18" s="25">
        <v>17.1094746464723</v>
      </c>
      <c r="BU18" s="87">
        <v>0</v>
      </c>
      <c r="BV18" s="25">
        <v>0.42037499191454603</v>
      </c>
      <c r="BW18" s="25">
        <v>307.92519292536701</v>
      </c>
      <c r="BX18" s="25">
        <v>18.505918708311899</v>
      </c>
      <c r="BZ18" s="34">
        <f t="shared" si="0"/>
        <v>0</v>
      </c>
      <c r="CA18" s="22">
        <f t="shared" si="1"/>
        <v>-8.4106790853327486E-3</v>
      </c>
      <c r="CB18" s="22">
        <f t="shared" si="2"/>
        <v>3.3583334754466775E-3</v>
      </c>
      <c r="CC18" s="22">
        <f t="shared" si="3"/>
        <v>-4.0961695765002214E-2</v>
      </c>
      <c r="CD18" s="22">
        <f t="shared" si="4"/>
        <v>-3.4332096078739716E-2</v>
      </c>
      <c r="CE18" s="22">
        <f t="shared" si="5"/>
        <v>-6.3333390215059302E-3</v>
      </c>
      <c r="CF18" s="22">
        <f t="shared" si="6"/>
        <v>1.5855614754898468E-3</v>
      </c>
      <c r="CG18" s="22">
        <f t="shared" si="7"/>
        <v>-1.1180608407415133E-2</v>
      </c>
    </row>
    <row r="19" spans="1:85" x14ac:dyDescent="0.25">
      <c r="A19" s="19" t="s">
        <v>92</v>
      </c>
      <c r="B19" s="87">
        <v>7103.1438717000001</v>
      </c>
      <c r="C19" s="87">
        <v>37.827991513999997</v>
      </c>
      <c r="D19" s="87">
        <v>24905.215649000002</v>
      </c>
      <c r="E19" s="87">
        <v>6588.4320601999998</v>
      </c>
      <c r="F19" s="87">
        <v>5399.1527323999999</v>
      </c>
      <c r="G19" s="87">
        <v>142477.18283000001</v>
      </c>
      <c r="H19" s="87">
        <v>722.88651749999997</v>
      </c>
      <c r="I19" s="87"/>
      <c r="J19" s="87"/>
      <c r="K19" s="87"/>
      <c r="L19" s="25"/>
      <c r="M19" s="25" t="s">
        <v>183</v>
      </c>
      <c r="N19" s="87">
        <v>0</v>
      </c>
      <c r="O19" s="25">
        <v>0</v>
      </c>
      <c r="P19" s="25">
        <v>0</v>
      </c>
      <c r="Q19" s="25">
        <v>0</v>
      </c>
      <c r="R19" s="25">
        <v>0</v>
      </c>
      <c r="S19" s="87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87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87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87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87">
        <v>0</v>
      </c>
      <c r="BV19" s="25">
        <v>0</v>
      </c>
      <c r="BW19" s="25">
        <v>0</v>
      </c>
      <c r="BX19" s="25">
        <v>0</v>
      </c>
      <c r="BZ19" s="34" t="e">
        <f t="shared" si="0"/>
        <v>#DIV/0!</v>
      </c>
      <c r="CA19" s="22">
        <f t="shared" si="1"/>
        <v>-1</v>
      </c>
      <c r="CB19" s="22">
        <f t="shared" si="2"/>
        <v>-1</v>
      </c>
      <c r="CC19" s="22">
        <f t="shared" si="3"/>
        <v>-1</v>
      </c>
      <c r="CD19" s="22">
        <f t="shared" si="4"/>
        <v>-1</v>
      </c>
      <c r="CE19" s="22">
        <f t="shared" si="5"/>
        <v>-1</v>
      </c>
      <c r="CF19" s="22">
        <f t="shared" si="6"/>
        <v>-1</v>
      </c>
      <c r="CG19" s="22">
        <f t="shared" si="7"/>
        <v>-1</v>
      </c>
    </row>
    <row r="20" spans="1:85" x14ac:dyDescent="0.25">
      <c r="A20" s="55" t="s">
        <v>93</v>
      </c>
      <c r="B20" s="87">
        <v>31700.685874999999</v>
      </c>
      <c r="C20" s="87">
        <v>669.02179393999995</v>
      </c>
      <c r="D20" s="87">
        <v>71084.633818999995</v>
      </c>
      <c r="E20" s="87">
        <v>29956.937034999999</v>
      </c>
      <c r="F20" s="87">
        <v>18661.657205</v>
      </c>
      <c r="G20" s="87">
        <v>168083.19072000001</v>
      </c>
      <c r="H20" s="87">
        <v>9349.8604360000008</v>
      </c>
      <c r="I20" s="87"/>
      <c r="J20" s="87"/>
      <c r="K20" s="87"/>
      <c r="L20" s="25"/>
      <c r="M20" s="25" t="s">
        <v>184</v>
      </c>
      <c r="N20" s="87">
        <v>0.85804439172340996</v>
      </c>
      <c r="O20" s="25">
        <v>108.601799000189</v>
      </c>
      <c r="P20" s="25">
        <v>6.8004101872416403</v>
      </c>
      <c r="Q20" s="25">
        <v>6.74579379138879</v>
      </c>
      <c r="R20" s="25">
        <v>5.0382234386911202</v>
      </c>
      <c r="S20" s="87">
        <v>2.3079216169435401</v>
      </c>
      <c r="T20" s="25">
        <v>372.61759206788099</v>
      </c>
      <c r="U20" s="25">
        <v>9647.8485017104995</v>
      </c>
      <c r="V20" s="25">
        <v>31798.2184045018</v>
      </c>
      <c r="W20" s="25">
        <v>169.993042373539</v>
      </c>
      <c r="X20" s="25">
        <v>800.41763438203498</v>
      </c>
      <c r="Y20" s="25">
        <v>35.871156455098102</v>
      </c>
      <c r="Z20" s="25">
        <v>3.3267561784891901</v>
      </c>
      <c r="AA20" s="87">
        <v>0.66759666214719204</v>
      </c>
      <c r="AB20" s="25">
        <v>894.42231946963602</v>
      </c>
      <c r="AC20" s="25">
        <v>894.42231946963602</v>
      </c>
      <c r="AD20" s="25">
        <v>0</v>
      </c>
      <c r="AE20" s="25">
        <v>32.575311081838102</v>
      </c>
      <c r="AF20" s="25">
        <v>1.40114245355264</v>
      </c>
      <c r="AG20" s="87">
        <v>89.606960653230701</v>
      </c>
      <c r="AH20" s="25">
        <v>53.456233860138703</v>
      </c>
      <c r="AI20" s="25">
        <v>58.573798478820997</v>
      </c>
      <c r="AJ20" s="25">
        <v>1.52396279610251</v>
      </c>
      <c r="AK20" s="25">
        <v>670.96798235541996</v>
      </c>
      <c r="AL20" s="25">
        <v>0</v>
      </c>
      <c r="AM20" s="87">
        <v>10295.1348165159</v>
      </c>
      <c r="AN20" s="25">
        <v>64162.248837349303</v>
      </c>
      <c r="AO20" s="25">
        <v>7129.1378498101103</v>
      </c>
      <c r="AP20" s="25">
        <v>71291.386687159393</v>
      </c>
      <c r="AQ20" s="25">
        <v>3.16326054945619E-2</v>
      </c>
      <c r="AR20" s="25">
        <v>121.17471272973501</v>
      </c>
      <c r="AS20" s="25">
        <v>984.83402018260904</v>
      </c>
      <c r="AT20" s="25">
        <v>3437.7014810938499</v>
      </c>
      <c r="AU20" s="25">
        <v>202.707557531562</v>
      </c>
      <c r="AV20" s="25">
        <v>251.24150240357201</v>
      </c>
      <c r="AW20" s="25">
        <v>141.173417421474</v>
      </c>
      <c r="AX20" s="25">
        <v>1054.5533766635001</v>
      </c>
      <c r="AY20" s="25">
        <v>24.394443343750002</v>
      </c>
      <c r="AZ20" s="25">
        <v>168.23687878208</v>
      </c>
      <c r="BA20" s="25">
        <v>30039.362302633301</v>
      </c>
      <c r="BB20" s="25">
        <v>18712.103917181801</v>
      </c>
      <c r="BC20" s="25">
        <v>11327.2583854514</v>
      </c>
      <c r="BD20" s="25">
        <v>1.39818184824485E-2</v>
      </c>
      <c r="BE20" s="25">
        <v>22.532500571314401</v>
      </c>
      <c r="BF20" s="25">
        <v>9663.9890321164894</v>
      </c>
      <c r="BG20" s="25">
        <v>127.95317533292599</v>
      </c>
      <c r="BH20" s="25">
        <v>248.83306394748601</v>
      </c>
      <c r="BI20" s="25">
        <v>48.915006909726202</v>
      </c>
      <c r="BJ20" s="25">
        <v>32.569202949585801</v>
      </c>
      <c r="BK20" s="25">
        <v>622.03875472356901</v>
      </c>
      <c r="BL20" s="25">
        <v>482.47235173724698</v>
      </c>
      <c r="BM20" s="25">
        <v>4617.5501471769603</v>
      </c>
      <c r="BN20" s="25">
        <v>379.157655215749</v>
      </c>
      <c r="BO20" s="25">
        <v>121.410200091014</v>
      </c>
      <c r="BP20" s="25">
        <v>168540.98003955401</v>
      </c>
      <c r="BQ20" s="25">
        <v>2316.6816289540898</v>
      </c>
      <c r="BR20" s="25">
        <v>3869.1099768190702</v>
      </c>
      <c r="BS20" s="25">
        <v>116.3138998315</v>
      </c>
      <c r="BT20" s="25">
        <v>438.93153269194499</v>
      </c>
      <c r="BU20" s="87">
        <v>0.47790863178954701</v>
      </c>
      <c r="BV20" s="25">
        <v>268.305782584822</v>
      </c>
      <c r="BW20" s="25">
        <v>9374.74224316869</v>
      </c>
      <c r="BX20" s="25">
        <v>2785.3104476475901</v>
      </c>
      <c r="BZ20" s="34">
        <f t="shared" si="0"/>
        <v>0</v>
      </c>
      <c r="CA20" s="22">
        <f t="shared" si="1"/>
        <v>3.0766693782710163E-3</v>
      </c>
      <c r="CB20" s="22">
        <f t="shared" si="2"/>
        <v>2.9090060040623299E-3</v>
      </c>
      <c r="CC20" s="22">
        <f t="shared" si="3"/>
        <v>2.9085451672416899E-3</v>
      </c>
      <c r="CD20" s="22">
        <f t="shared" si="4"/>
        <v>2.7514584530788531E-3</v>
      </c>
      <c r="CE20" s="22">
        <f t="shared" si="5"/>
        <v>2.7032278874078459E-3</v>
      </c>
      <c r="CF20" s="22">
        <f t="shared" si="6"/>
        <v>2.7235877519519434E-3</v>
      </c>
      <c r="CG20" s="22">
        <f t="shared" si="7"/>
        <v>2.6611955696029589E-3</v>
      </c>
    </row>
    <row r="21" spans="1:85" x14ac:dyDescent="0.25">
      <c r="A21" s="19" t="s">
        <v>94</v>
      </c>
      <c r="B21" s="87">
        <v>2749.9312116000001</v>
      </c>
      <c r="C21" s="87">
        <v>75.530584396999998</v>
      </c>
      <c r="D21" s="87">
        <v>4773.3293027</v>
      </c>
      <c r="E21" s="87">
        <v>4782.7574887999999</v>
      </c>
      <c r="F21" s="87">
        <v>3128.293709</v>
      </c>
      <c r="G21" s="87">
        <v>4762.9095010999999</v>
      </c>
      <c r="H21" s="87">
        <v>461.23249475</v>
      </c>
      <c r="I21" s="87"/>
      <c r="J21" s="87"/>
      <c r="K21" s="87"/>
      <c r="L21" s="25"/>
      <c r="M21" s="25" t="s">
        <v>185</v>
      </c>
      <c r="N21" s="87">
        <v>0</v>
      </c>
      <c r="O21" s="25">
        <v>0</v>
      </c>
      <c r="P21" s="25">
        <v>0</v>
      </c>
      <c r="Q21" s="25">
        <v>0</v>
      </c>
      <c r="R21" s="25">
        <v>0</v>
      </c>
      <c r="S21" s="87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87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87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87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87">
        <v>0</v>
      </c>
      <c r="BV21" s="25">
        <v>0</v>
      </c>
      <c r="BW21" s="25">
        <v>0</v>
      </c>
      <c r="BX21" s="25">
        <v>0</v>
      </c>
      <c r="BZ21" s="34" t="e">
        <f t="shared" si="0"/>
        <v>#DIV/0!</v>
      </c>
      <c r="CA21" s="22">
        <f t="shared" si="1"/>
        <v>-1</v>
      </c>
      <c r="CB21" s="22">
        <f t="shared" si="2"/>
        <v>-1</v>
      </c>
      <c r="CC21" s="22">
        <f t="shared" si="3"/>
        <v>-1</v>
      </c>
      <c r="CD21" s="22">
        <f t="shared" si="4"/>
        <v>-1</v>
      </c>
      <c r="CE21" s="22">
        <f t="shared" si="5"/>
        <v>-1</v>
      </c>
      <c r="CF21" s="22">
        <f t="shared" si="6"/>
        <v>-1</v>
      </c>
      <c r="CG21" s="22">
        <f t="shared" si="7"/>
        <v>-1</v>
      </c>
    </row>
    <row r="22" spans="1:85" x14ac:dyDescent="0.25">
      <c r="A22" s="19" t="s">
        <v>95</v>
      </c>
      <c r="B22" s="87">
        <v>2926.1817885999999</v>
      </c>
      <c r="C22" s="87">
        <v>107.86201583</v>
      </c>
      <c r="D22" s="87">
        <v>5303.8675571000003</v>
      </c>
      <c r="E22" s="87">
        <v>8612.4467217000001</v>
      </c>
      <c r="F22" s="87">
        <v>5031.2345062000004</v>
      </c>
      <c r="G22" s="87">
        <v>19804.571843999998</v>
      </c>
      <c r="H22" s="87">
        <v>336.15262352000002</v>
      </c>
      <c r="I22" s="87"/>
      <c r="J22" s="87"/>
      <c r="K22" s="87"/>
      <c r="L22" s="25"/>
      <c r="M22" s="25" t="s">
        <v>186</v>
      </c>
      <c r="N22" s="87">
        <v>0</v>
      </c>
      <c r="O22" s="25">
        <v>0</v>
      </c>
      <c r="P22" s="25">
        <v>0</v>
      </c>
      <c r="Q22" s="25">
        <v>0</v>
      </c>
      <c r="R22" s="25">
        <v>0</v>
      </c>
      <c r="S22" s="87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87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87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87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87">
        <v>0</v>
      </c>
      <c r="BV22" s="25">
        <v>0</v>
      </c>
      <c r="BW22" s="25">
        <v>0</v>
      </c>
      <c r="BX22" s="25">
        <v>0</v>
      </c>
      <c r="BZ22" s="34" t="e">
        <f t="shared" si="0"/>
        <v>#DIV/0!</v>
      </c>
      <c r="CA22" s="22">
        <f t="shared" si="1"/>
        <v>-1</v>
      </c>
      <c r="CB22" s="22">
        <f t="shared" si="2"/>
        <v>-1</v>
      </c>
      <c r="CC22" s="22">
        <f t="shared" si="3"/>
        <v>-1</v>
      </c>
      <c r="CD22" s="22">
        <f t="shared" si="4"/>
        <v>-1</v>
      </c>
      <c r="CE22" s="22">
        <f t="shared" si="5"/>
        <v>-1</v>
      </c>
      <c r="CF22" s="22">
        <f t="shared" si="6"/>
        <v>-1</v>
      </c>
      <c r="CG22" s="22">
        <f t="shared" si="7"/>
        <v>-1</v>
      </c>
    </row>
    <row r="23" spans="1:85" x14ac:dyDescent="0.25">
      <c r="A23" s="55" t="s">
        <v>96</v>
      </c>
      <c r="B23" s="87">
        <v>34429.944588999999</v>
      </c>
      <c r="C23" s="87">
        <v>143.80247297</v>
      </c>
      <c r="D23" s="87">
        <v>27226.421513000001</v>
      </c>
      <c r="E23" s="87">
        <v>4350.9520132999996</v>
      </c>
      <c r="F23" s="87">
        <v>3322.3063809999999</v>
      </c>
      <c r="G23" s="87">
        <v>4376.3452267000002</v>
      </c>
      <c r="H23" s="87">
        <v>2377.8227333999998</v>
      </c>
      <c r="I23" s="87"/>
      <c r="J23" s="87"/>
      <c r="K23" s="87"/>
      <c r="L23" s="25"/>
      <c r="M23" s="25" t="s">
        <v>187</v>
      </c>
      <c r="N23" s="87">
        <v>2.3920329392678301</v>
      </c>
      <c r="O23" s="25">
        <v>162.54412757895599</v>
      </c>
      <c r="P23" s="25">
        <v>10.2670402510294</v>
      </c>
      <c r="Q23" s="25">
        <v>9.9579477370036606</v>
      </c>
      <c r="R23" s="25">
        <v>11.238319016326299</v>
      </c>
      <c r="S23" s="87">
        <v>1.1488070469006</v>
      </c>
      <c r="T23" s="25">
        <v>34.497994548542103</v>
      </c>
      <c r="U23" s="25">
        <v>789.59431637821399</v>
      </c>
      <c r="V23" s="25">
        <v>34521.820759692499</v>
      </c>
      <c r="W23" s="25">
        <v>32.473789628707202</v>
      </c>
      <c r="X23" s="25">
        <v>10.987906684882899</v>
      </c>
      <c r="Y23" s="25">
        <v>11.234933021490001</v>
      </c>
      <c r="Z23" s="25">
        <v>6.8183501688253001</v>
      </c>
      <c r="AA23" s="87">
        <v>1.3762021942503999</v>
      </c>
      <c r="AB23" s="25">
        <v>454.19664689779898</v>
      </c>
      <c r="AC23" s="25">
        <v>454.19664689779898</v>
      </c>
      <c r="AD23" s="25">
        <v>0</v>
      </c>
      <c r="AE23" s="25">
        <v>14.3604398633377</v>
      </c>
      <c r="AF23" s="25">
        <v>1.4157510245686</v>
      </c>
      <c r="AG23" s="87">
        <v>54.197541461532197</v>
      </c>
      <c r="AH23" s="25">
        <v>25.168282998386001</v>
      </c>
      <c r="AI23" s="25">
        <v>34.295314327084</v>
      </c>
      <c r="AJ23" s="25">
        <v>1.3859478542536601</v>
      </c>
      <c r="AK23" s="25">
        <v>144.17106759888799</v>
      </c>
      <c r="AL23" s="25">
        <v>0</v>
      </c>
      <c r="AM23" s="87">
        <v>2576.48423417289</v>
      </c>
      <c r="AN23" s="25">
        <v>24568.826670360799</v>
      </c>
      <c r="AO23" s="25">
        <v>2729.8730022530699</v>
      </c>
      <c r="AP23" s="25">
        <v>27298.6996726139</v>
      </c>
      <c r="AQ23" s="25">
        <v>9.7788326838843392E-3</v>
      </c>
      <c r="AR23" s="25">
        <v>52.221097587265497</v>
      </c>
      <c r="AS23" s="25">
        <v>62.363113011723001</v>
      </c>
      <c r="AT23" s="25">
        <v>750.51769381967301</v>
      </c>
      <c r="AU23" s="25">
        <v>43.984140452028299</v>
      </c>
      <c r="AV23" s="25">
        <v>58.539623383096199</v>
      </c>
      <c r="AW23" s="25">
        <v>155.09267266507899</v>
      </c>
      <c r="AX23" s="25">
        <v>48.564703111947303</v>
      </c>
      <c r="AY23" s="25">
        <v>1.5977067112154599</v>
      </c>
      <c r="AZ23" s="25">
        <v>16.948783378712399</v>
      </c>
      <c r="BA23" s="25">
        <v>4365.7569615298098</v>
      </c>
      <c r="BB23" s="25">
        <v>3331.4155491797901</v>
      </c>
      <c r="BC23" s="25">
        <v>1034.3414123500199</v>
      </c>
      <c r="BD23" s="25">
        <v>0.15908057342217899</v>
      </c>
      <c r="BE23" s="25">
        <v>0.37457053792518602</v>
      </c>
      <c r="BF23" s="25">
        <v>1049.86969060724</v>
      </c>
      <c r="BG23" s="25">
        <v>13.132771457177901</v>
      </c>
      <c r="BH23" s="25">
        <v>290.22492796174902</v>
      </c>
      <c r="BI23" s="25">
        <v>68.446229085930497</v>
      </c>
      <c r="BJ23" s="25">
        <v>36.746477889828398</v>
      </c>
      <c r="BK23" s="25">
        <v>726.59004384681305</v>
      </c>
      <c r="BL23" s="25">
        <v>15.378172959511</v>
      </c>
      <c r="BM23" s="25">
        <v>122.865953319863</v>
      </c>
      <c r="BN23" s="25">
        <v>623.58438914037299</v>
      </c>
      <c r="BO23" s="25">
        <v>12.3306720456577</v>
      </c>
      <c r="BP23" s="25">
        <v>4390.6741302333003</v>
      </c>
      <c r="BQ23" s="25">
        <v>421.955613461339</v>
      </c>
      <c r="BR23" s="25">
        <v>73.219861048011197</v>
      </c>
      <c r="BS23" s="25">
        <v>9.8743647262844494</v>
      </c>
      <c r="BT23" s="25">
        <v>267.42598497720098</v>
      </c>
      <c r="BU23" s="87">
        <v>0.38211524945848802</v>
      </c>
      <c r="BV23" s="25">
        <v>116.031542511906</v>
      </c>
      <c r="BW23" s="25">
        <v>2384.20934322316</v>
      </c>
      <c r="BX23" s="25">
        <v>462.386119929811</v>
      </c>
      <c r="BZ23" s="34">
        <f t="shared" si="0"/>
        <v>0</v>
      </c>
      <c r="CA23" s="22">
        <f t="shared" si="1"/>
        <v>2.6684960370762022E-3</v>
      </c>
      <c r="CB23" s="22">
        <f t="shared" si="2"/>
        <v>2.5632009052089563E-3</v>
      </c>
      <c r="CC23" s="22">
        <f t="shared" si="3"/>
        <v>2.6547065533157983E-3</v>
      </c>
      <c r="CD23" s="22">
        <f t="shared" si="4"/>
        <v>3.4026916832349289E-3</v>
      </c>
      <c r="CE23" s="22">
        <f t="shared" si="5"/>
        <v>2.7418206315602991E-3</v>
      </c>
      <c r="CF23" s="22">
        <f t="shared" si="6"/>
        <v>3.2741712070335914E-3</v>
      </c>
      <c r="CG23" s="22">
        <f t="shared" si="7"/>
        <v>2.6859066209818177E-3</v>
      </c>
    </row>
    <row r="24" spans="1:85" x14ac:dyDescent="0.25">
      <c r="A24" s="19" t="s">
        <v>97</v>
      </c>
      <c r="B24" s="87">
        <v>1518.9412864999999</v>
      </c>
      <c r="C24" s="87">
        <v>26.224915803999998</v>
      </c>
      <c r="D24" s="87">
        <v>3701.9368376000002</v>
      </c>
      <c r="E24" s="87">
        <v>1459.7981278</v>
      </c>
      <c r="F24" s="87">
        <v>1088.0029145000001</v>
      </c>
      <c r="G24" s="87">
        <v>149.12592029999999</v>
      </c>
      <c r="H24" s="87">
        <v>20441.899592000002</v>
      </c>
      <c r="I24" s="87"/>
      <c r="J24" s="87"/>
      <c r="K24" s="87"/>
      <c r="L24" s="25"/>
      <c r="M24" s="25" t="s">
        <v>188</v>
      </c>
      <c r="N24" s="87">
        <v>0</v>
      </c>
      <c r="O24" s="25">
        <v>0</v>
      </c>
      <c r="P24" s="25">
        <v>0</v>
      </c>
      <c r="Q24" s="25">
        <v>0</v>
      </c>
      <c r="R24" s="25">
        <v>0</v>
      </c>
      <c r="S24" s="87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87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87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87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87">
        <v>0</v>
      </c>
      <c r="BV24" s="25">
        <v>0</v>
      </c>
      <c r="BW24" s="25">
        <v>0</v>
      </c>
      <c r="BX24" s="25">
        <v>0</v>
      </c>
      <c r="BZ24" s="34" t="e">
        <f t="shared" si="0"/>
        <v>#DIV/0!</v>
      </c>
      <c r="CA24" s="22">
        <f t="shared" si="1"/>
        <v>-1</v>
      </c>
      <c r="CB24" s="22">
        <f t="shared" si="2"/>
        <v>-1</v>
      </c>
      <c r="CC24" s="22">
        <f t="shared" si="3"/>
        <v>-1</v>
      </c>
      <c r="CD24" s="22">
        <f t="shared" si="4"/>
        <v>-1</v>
      </c>
      <c r="CE24" s="22">
        <f t="shared" si="5"/>
        <v>-1</v>
      </c>
      <c r="CF24" s="22">
        <f t="shared" si="6"/>
        <v>-1</v>
      </c>
      <c r="CG24" s="22">
        <f t="shared" si="7"/>
        <v>-1</v>
      </c>
    </row>
    <row r="25" spans="1:85" x14ac:dyDescent="0.25">
      <c r="A25" s="19" t="s">
        <v>98</v>
      </c>
      <c r="B25" s="87">
        <v>5112.3215448999999</v>
      </c>
      <c r="C25" s="87">
        <v>160.75031774999999</v>
      </c>
      <c r="D25" s="87">
        <v>5182.0091881999997</v>
      </c>
      <c r="E25" s="87">
        <v>2227.8957169</v>
      </c>
      <c r="F25" s="87">
        <v>1670.1583023999999</v>
      </c>
      <c r="G25" s="87">
        <v>11560.833465</v>
      </c>
      <c r="H25" s="87">
        <v>4362.7783726999996</v>
      </c>
      <c r="I25" s="87"/>
      <c r="J25" s="87"/>
      <c r="K25" s="87"/>
      <c r="L25" s="25"/>
      <c r="M25" s="25" t="s">
        <v>189</v>
      </c>
      <c r="N25" s="87">
        <v>0</v>
      </c>
      <c r="O25" s="25">
        <v>33.0417233554235</v>
      </c>
      <c r="P25" s="25">
        <v>0.66607520516873797</v>
      </c>
      <c r="Q25" s="25">
        <v>0.66607520516873797</v>
      </c>
      <c r="R25" s="25">
        <v>0.19268800839960901</v>
      </c>
      <c r="S25" s="87">
        <v>0</v>
      </c>
      <c r="T25" s="25">
        <v>4.8909220342542898</v>
      </c>
      <c r="U25" s="25">
        <v>404.76092793642499</v>
      </c>
      <c r="V25" s="25">
        <v>2654.05021292636</v>
      </c>
      <c r="W25" s="25">
        <v>4.8852915928025098</v>
      </c>
      <c r="X25" s="25">
        <v>11.801720158813501</v>
      </c>
      <c r="Y25" s="25">
        <v>2.2530811185041402</v>
      </c>
      <c r="Z25" s="25">
        <v>135.34278059009301</v>
      </c>
      <c r="AA25" s="87">
        <v>0</v>
      </c>
      <c r="AB25" s="25">
        <v>170.243685818579</v>
      </c>
      <c r="AC25" s="25">
        <v>170.243685818579</v>
      </c>
      <c r="AD25" s="25">
        <v>0</v>
      </c>
      <c r="AE25" s="25">
        <v>3.6110133831168301</v>
      </c>
      <c r="AF25" s="25">
        <v>1.0121443523206401E-3</v>
      </c>
      <c r="AG25" s="87">
        <v>30.235343436623101</v>
      </c>
      <c r="AH25" s="25">
        <v>57.895756314312997</v>
      </c>
      <c r="AI25" s="25">
        <v>0</v>
      </c>
      <c r="AJ25" s="25">
        <v>3.4118161013905399E-2</v>
      </c>
      <c r="AK25" s="25">
        <v>117.301222314963</v>
      </c>
      <c r="AL25" s="25">
        <v>0</v>
      </c>
      <c r="AM25" s="87">
        <v>1649.0398485472101</v>
      </c>
      <c r="AN25" s="25">
        <v>3222.92064846839</v>
      </c>
      <c r="AO25" s="25">
        <v>358.10314602864997</v>
      </c>
      <c r="AP25" s="25">
        <v>3581.0237944970399</v>
      </c>
      <c r="AQ25" s="25">
        <v>0</v>
      </c>
      <c r="AR25" s="25">
        <v>3.97019786948196</v>
      </c>
      <c r="AS25" s="25">
        <v>4.94380148355628</v>
      </c>
      <c r="AT25" s="25">
        <v>457.48144153542103</v>
      </c>
      <c r="AU25" s="25">
        <v>5.89910151016604</v>
      </c>
      <c r="AV25" s="25">
        <v>7.9551987339296701</v>
      </c>
      <c r="AW25" s="25">
        <v>21.0360264184262</v>
      </c>
      <c r="AX25" s="25">
        <v>4.3544839746688897</v>
      </c>
      <c r="AY25" s="25">
        <v>9.38181268429258E-2</v>
      </c>
      <c r="AZ25" s="25">
        <v>2.0989849435429302</v>
      </c>
      <c r="BA25" s="25">
        <v>1418.1894067232699</v>
      </c>
      <c r="BB25" s="25">
        <v>873.94542204539505</v>
      </c>
      <c r="BC25" s="25">
        <v>544.24398467787603</v>
      </c>
      <c r="BD25" s="25">
        <v>1.8108325424251798E-2</v>
      </c>
      <c r="BE25" s="25">
        <v>9.6828261600444901E-2</v>
      </c>
      <c r="BF25" s="25">
        <v>342.46720317427901</v>
      </c>
      <c r="BG25" s="25">
        <v>2.09171214250677E-2</v>
      </c>
      <c r="BH25" s="25">
        <v>49.505608136598298</v>
      </c>
      <c r="BI25" s="25">
        <v>9.4936468605411193</v>
      </c>
      <c r="BJ25" s="25">
        <v>5.0926843023638897</v>
      </c>
      <c r="BK25" s="25">
        <v>123.74261110688499</v>
      </c>
      <c r="BL25" s="25">
        <v>2.4853023725873298</v>
      </c>
      <c r="BM25" s="25">
        <v>11.002589928779599</v>
      </c>
      <c r="BN25" s="25">
        <v>264.85674256959697</v>
      </c>
      <c r="BO25" s="25">
        <v>21.267067066766799</v>
      </c>
      <c r="BP25" s="25">
        <v>11589.966805084199</v>
      </c>
      <c r="BQ25" s="25">
        <v>421.04125906406</v>
      </c>
      <c r="BR25" s="25">
        <v>179.51841404564601</v>
      </c>
      <c r="BS25" s="25">
        <v>4.3002765890309297E-2</v>
      </c>
      <c r="BT25" s="25">
        <v>404.38568006843298</v>
      </c>
      <c r="BU25" s="87">
        <v>0</v>
      </c>
      <c r="BV25" s="25">
        <v>34.939449490122698</v>
      </c>
      <c r="BW25" s="25">
        <v>1604.21416793454</v>
      </c>
      <c r="BX25" s="25">
        <v>209.43959286951099</v>
      </c>
      <c r="BZ25" s="34">
        <f t="shared" si="0"/>
        <v>0</v>
      </c>
      <c r="CA25" s="22">
        <f t="shared" si="1"/>
        <v>-0.48085225281378996</v>
      </c>
      <c r="CB25" s="22">
        <f t="shared" si="2"/>
        <v>-0.27028932846409254</v>
      </c>
      <c r="CC25" s="22">
        <f t="shared" si="3"/>
        <v>-0.30895070532653207</v>
      </c>
      <c r="CD25" s="22">
        <f t="shared" si="4"/>
        <v>-0.36343995099707538</v>
      </c>
      <c r="CE25" s="22">
        <f t="shared" si="5"/>
        <v>-0.47672898982716511</v>
      </c>
      <c r="CF25" s="22">
        <f t="shared" si="6"/>
        <v>2.5200034385409703E-3</v>
      </c>
      <c r="CG25" s="22">
        <f t="shared" si="7"/>
        <v>-0.6322952873396277</v>
      </c>
    </row>
    <row r="26" spans="1:85" x14ac:dyDescent="0.25">
      <c r="A26" s="19" t="s">
        <v>99</v>
      </c>
      <c r="B26" s="87">
        <v>9113.4024491</v>
      </c>
      <c r="C26" s="87">
        <v>157.32479366000001</v>
      </c>
      <c r="D26" s="87">
        <v>11098.952821999999</v>
      </c>
      <c r="E26" s="87">
        <v>5726.9864152999999</v>
      </c>
      <c r="F26" s="87">
        <v>4731.3867163000004</v>
      </c>
      <c r="G26" s="87">
        <v>19157.658847999999</v>
      </c>
      <c r="H26" s="87">
        <v>17845.937038</v>
      </c>
      <c r="I26" s="87"/>
      <c r="J26" s="87"/>
      <c r="K26" s="87"/>
      <c r="L26" s="25"/>
      <c r="M26" s="25" t="s">
        <v>190</v>
      </c>
      <c r="N26" s="87">
        <v>0</v>
      </c>
      <c r="O26" s="25">
        <v>0</v>
      </c>
      <c r="P26" s="25">
        <v>0</v>
      </c>
      <c r="Q26" s="25">
        <v>0</v>
      </c>
      <c r="R26" s="25">
        <v>0</v>
      </c>
      <c r="S26" s="87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87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87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87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87">
        <v>0</v>
      </c>
      <c r="BV26" s="25">
        <v>0</v>
      </c>
      <c r="BW26" s="25">
        <v>0</v>
      </c>
      <c r="BX26" s="25">
        <v>0</v>
      </c>
      <c r="BZ26" s="34" t="e">
        <f t="shared" si="0"/>
        <v>#DIV/0!</v>
      </c>
      <c r="CA26" s="22">
        <f t="shared" si="1"/>
        <v>-1</v>
      </c>
      <c r="CB26" s="22">
        <f t="shared" si="2"/>
        <v>-1</v>
      </c>
      <c r="CC26" s="22">
        <f t="shared" si="3"/>
        <v>-1</v>
      </c>
      <c r="CD26" s="22">
        <f t="shared" si="4"/>
        <v>-1</v>
      </c>
      <c r="CE26" s="22">
        <f t="shared" si="5"/>
        <v>-1</v>
      </c>
      <c r="CF26" s="22">
        <f t="shared" si="6"/>
        <v>-1</v>
      </c>
      <c r="CG26" s="22">
        <f t="shared" si="7"/>
        <v>-1</v>
      </c>
    </row>
    <row r="27" spans="1:85" x14ac:dyDescent="0.25">
      <c r="A27" s="19" t="s">
        <v>100</v>
      </c>
      <c r="B27" s="87">
        <v>4186.6777173</v>
      </c>
      <c r="C27" s="87">
        <v>2.1417277993999999</v>
      </c>
      <c r="D27" s="87">
        <v>27172.861728</v>
      </c>
      <c r="E27" s="87">
        <v>6347.4908851</v>
      </c>
      <c r="F27" s="87">
        <v>3650.4640703</v>
      </c>
      <c r="G27" s="87">
        <v>66299.328198999996</v>
      </c>
      <c r="H27" s="87">
        <v>55.995112792</v>
      </c>
      <c r="I27" s="87"/>
      <c r="J27" s="87"/>
      <c r="K27" s="87"/>
      <c r="L27" s="25"/>
      <c r="M27" s="25" t="s">
        <v>191</v>
      </c>
      <c r="N27" s="87">
        <v>0</v>
      </c>
      <c r="O27" s="25">
        <v>0</v>
      </c>
      <c r="P27" s="25">
        <v>0</v>
      </c>
      <c r="Q27" s="25">
        <v>0</v>
      </c>
      <c r="R27" s="25">
        <v>0</v>
      </c>
      <c r="S27" s="87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87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87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87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87">
        <v>0</v>
      </c>
      <c r="BV27" s="25">
        <v>0</v>
      </c>
      <c r="BW27" s="25">
        <v>0</v>
      </c>
      <c r="BX27" s="25">
        <v>0</v>
      </c>
      <c r="BZ27" s="34" t="e">
        <f t="shared" si="0"/>
        <v>#DIV/0!</v>
      </c>
      <c r="CA27" s="22">
        <f t="shared" si="1"/>
        <v>-1</v>
      </c>
      <c r="CB27" s="22">
        <f t="shared" si="2"/>
        <v>-1</v>
      </c>
      <c r="CC27" s="22">
        <f t="shared" si="3"/>
        <v>-1</v>
      </c>
      <c r="CD27" s="22">
        <f t="shared" si="4"/>
        <v>-1</v>
      </c>
      <c r="CE27" s="22">
        <f t="shared" si="5"/>
        <v>-1</v>
      </c>
      <c r="CF27" s="22">
        <f t="shared" si="6"/>
        <v>-1</v>
      </c>
      <c r="CG27" s="22">
        <f t="shared" si="7"/>
        <v>-1</v>
      </c>
    </row>
    <row r="28" spans="1:85" x14ac:dyDescent="0.25">
      <c r="A28" s="19" t="s">
        <v>101</v>
      </c>
      <c r="B28" s="87">
        <v>19372.552528</v>
      </c>
      <c r="C28" s="87">
        <v>382.51919400999998</v>
      </c>
      <c r="D28" s="87">
        <v>44864.892168999999</v>
      </c>
      <c r="E28" s="87">
        <v>15065.115685000001</v>
      </c>
      <c r="F28" s="87">
        <v>10931.34843</v>
      </c>
      <c r="G28" s="87">
        <v>159742.18442999999</v>
      </c>
      <c r="H28" s="87">
        <v>7979.0228999000001</v>
      </c>
      <c r="I28" s="87"/>
      <c r="J28" s="87"/>
      <c r="K28" s="87"/>
      <c r="L28" s="25"/>
      <c r="M28" s="25" t="s">
        <v>192</v>
      </c>
      <c r="N28" s="87">
        <v>0</v>
      </c>
      <c r="O28" s="25">
        <v>0</v>
      </c>
      <c r="P28" s="25">
        <v>0</v>
      </c>
      <c r="Q28" s="25">
        <v>0</v>
      </c>
      <c r="R28" s="25">
        <v>0</v>
      </c>
      <c r="S28" s="87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87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87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87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87">
        <v>0</v>
      </c>
      <c r="BV28" s="25">
        <v>0</v>
      </c>
      <c r="BW28" s="25">
        <v>0</v>
      </c>
      <c r="BX28" s="25">
        <v>0</v>
      </c>
      <c r="BZ28" s="34" t="e">
        <f t="shared" si="0"/>
        <v>#DIV/0!</v>
      </c>
      <c r="CA28" s="22">
        <f t="shared" si="1"/>
        <v>-1</v>
      </c>
      <c r="CB28" s="22">
        <f t="shared" si="2"/>
        <v>-1</v>
      </c>
      <c r="CC28" s="22">
        <f t="shared" si="3"/>
        <v>-1</v>
      </c>
      <c r="CD28" s="22">
        <f t="shared" si="4"/>
        <v>-1</v>
      </c>
      <c r="CE28" s="22">
        <f t="shared" si="5"/>
        <v>-1</v>
      </c>
      <c r="CF28" s="22">
        <f t="shared" si="6"/>
        <v>-1</v>
      </c>
      <c r="CG28" s="22">
        <f t="shared" si="7"/>
        <v>-1</v>
      </c>
    </row>
    <row r="29" spans="1:85" x14ac:dyDescent="0.25">
      <c r="A29" s="19" t="s">
        <v>102</v>
      </c>
      <c r="B29" s="87">
        <v>5246.7561755999996</v>
      </c>
      <c r="C29" s="87">
        <v>81.657847927999995</v>
      </c>
      <c r="D29" s="87">
        <v>10000.933252999999</v>
      </c>
      <c r="E29" s="87">
        <v>22968.920595</v>
      </c>
      <c r="F29" s="87">
        <v>13426.673747999999</v>
      </c>
      <c r="G29" s="87">
        <v>23716.010932000001</v>
      </c>
      <c r="H29" s="87">
        <v>6868.6735859999999</v>
      </c>
      <c r="I29" s="87"/>
      <c r="J29" s="87"/>
      <c r="K29" s="87"/>
      <c r="L29" s="25"/>
      <c r="M29" s="25" t="s">
        <v>193</v>
      </c>
      <c r="N29" s="87">
        <v>0</v>
      </c>
      <c r="O29" s="25">
        <v>0</v>
      </c>
      <c r="P29" s="25">
        <v>0</v>
      </c>
      <c r="Q29" s="25">
        <v>0</v>
      </c>
      <c r="R29" s="25">
        <v>0</v>
      </c>
      <c r="S29" s="87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87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87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87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87">
        <v>0</v>
      </c>
      <c r="BV29" s="25">
        <v>0</v>
      </c>
      <c r="BW29" s="25">
        <v>0</v>
      </c>
      <c r="BX29" s="25">
        <v>0</v>
      </c>
      <c r="BZ29" s="34" t="e">
        <f t="shared" si="0"/>
        <v>#DIV/0!</v>
      </c>
      <c r="CA29" s="22">
        <f t="shared" si="1"/>
        <v>-1</v>
      </c>
      <c r="CB29" s="22">
        <f t="shared" si="2"/>
        <v>-1</v>
      </c>
      <c r="CC29" s="22">
        <f t="shared" si="3"/>
        <v>-1</v>
      </c>
      <c r="CD29" s="22">
        <f t="shared" si="4"/>
        <v>-1</v>
      </c>
      <c r="CE29" s="22">
        <f t="shared" si="5"/>
        <v>-1</v>
      </c>
      <c r="CF29" s="22">
        <f t="shared" si="6"/>
        <v>-1</v>
      </c>
      <c r="CG29" s="22">
        <f t="shared" si="7"/>
        <v>-1</v>
      </c>
    </row>
    <row r="30" spans="1:85" x14ac:dyDescent="0.25">
      <c r="A30" s="19" t="s">
        <v>103</v>
      </c>
      <c r="B30" s="87">
        <v>21516.597204999998</v>
      </c>
      <c r="C30" s="87">
        <v>251.73816514999999</v>
      </c>
      <c r="D30" s="87">
        <v>24408.035038000002</v>
      </c>
      <c r="E30" s="87">
        <v>4817.7949135999997</v>
      </c>
      <c r="F30" s="87">
        <v>4012.9201724999998</v>
      </c>
      <c r="G30" s="87">
        <v>3018.5987439999999</v>
      </c>
      <c r="H30" s="87">
        <v>17182.097898</v>
      </c>
      <c r="I30" s="87"/>
      <c r="J30" s="87"/>
      <c r="K30" s="87"/>
      <c r="L30" s="25"/>
      <c r="M30" s="25" t="s">
        <v>194</v>
      </c>
      <c r="N30" s="87">
        <v>0</v>
      </c>
      <c r="O30" s="25">
        <v>0</v>
      </c>
      <c r="P30" s="25">
        <v>0</v>
      </c>
      <c r="Q30" s="25">
        <v>0</v>
      </c>
      <c r="R30" s="25">
        <v>0</v>
      </c>
      <c r="S30" s="87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87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87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87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87">
        <v>0</v>
      </c>
      <c r="BV30" s="25">
        <v>0</v>
      </c>
      <c r="BW30" s="25">
        <v>0</v>
      </c>
      <c r="BX30" s="25">
        <v>0</v>
      </c>
      <c r="BZ30" s="34" t="e">
        <f t="shared" si="0"/>
        <v>#DIV/0!</v>
      </c>
      <c r="CA30" s="22">
        <f t="shared" si="1"/>
        <v>-1</v>
      </c>
      <c r="CB30" s="22">
        <f t="shared" si="2"/>
        <v>-1</v>
      </c>
      <c r="CC30" s="22">
        <f t="shared" si="3"/>
        <v>-1</v>
      </c>
      <c r="CD30" s="22">
        <f t="shared" si="4"/>
        <v>-1</v>
      </c>
      <c r="CE30" s="22">
        <f t="shared" si="5"/>
        <v>-1</v>
      </c>
      <c r="CF30" s="22">
        <f t="shared" si="6"/>
        <v>-1</v>
      </c>
      <c r="CG30" s="22">
        <f t="shared" si="7"/>
        <v>-1</v>
      </c>
    </row>
    <row r="31" spans="1:85" x14ac:dyDescent="0.25">
      <c r="A31" s="19" t="s">
        <v>104</v>
      </c>
      <c r="B31" s="87">
        <v>8830.7302758999995</v>
      </c>
      <c r="C31" s="87">
        <v>303.10877341999998</v>
      </c>
      <c r="D31" s="87">
        <v>23003.878768999999</v>
      </c>
      <c r="E31" s="87">
        <v>9352.3267233000006</v>
      </c>
      <c r="F31" s="87">
        <v>6000.9272053000004</v>
      </c>
      <c r="G31" s="87">
        <v>32768.931263999999</v>
      </c>
      <c r="H31" s="87">
        <v>873.19481257999996</v>
      </c>
      <c r="I31" s="87"/>
      <c r="J31" s="87"/>
      <c r="K31" s="87"/>
      <c r="L31" s="25"/>
      <c r="M31" s="25" t="s">
        <v>195</v>
      </c>
      <c r="N31" s="87">
        <v>0</v>
      </c>
      <c r="O31" s="25">
        <v>0</v>
      </c>
      <c r="P31" s="25">
        <v>0</v>
      </c>
      <c r="Q31" s="25">
        <v>0</v>
      </c>
      <c r="R31" s="25">
        <v>0</v>
      </c>
      <c r="S31" s="87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87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87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87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87">
        <v>0</v>
      </c>
      <c r="BV31" s="25">
        <v>0</v>
      </c>
      <c r="BW31" s="25">
        <v>0</v>
      </c>
      <c r="BX31" s="25">
        <v>0</v>
      </c>
      <c r="BZ31" s="34" t="e">
        <f t="shared" si="0"/>
        <v>#DIV/0!</v>
      </c>
      <c r="CA31" s="22">
        <f t="shared" si="1"/>
        <v>-1</v>
      </c>
      <c r="CB31" s="22">
        <f t="shared" si="2"/>
        <v>-1</v>
      </c>
      <c r="CC31" s="22">
        <f t="shared" si="3"/>
        <v>-1</v>
      </c>
      <c r="CD31" s="22">
        <f t="shared" si="4"/>
        <v>-1</v>
      </c>
      <c r="CE31" s="22">
        <f t="shared" si="5"/>
        <v>-1</v>
      </c>
      <c r="CF31" s="22">
        <f t="shared" si="6"/>
        <v>-1</v>
      </c>
      <c r="CG31" s="22">
        <f t="shared" si="7"/>
        <v>-1</v>
      </c>
    </row>
    <row r="32" spans="1:85" x14ac:dyDescent="0.25">
      <c r="A32" s="19" t="s">
        <v>105</v>
      </c>
      <c r="B32" s="87">
        <v>5237.1264733999997</v>
      </c>
      <c r="C32" s="87">
        <v>8.9498902714999993</v>
      </c>
      <c r="D32" s="87">
        <v>14846.534455000001</v>
      </c>
      <c r="E32" s="87">
        <v>2259.3039162999999</v>
      </c>
      <c r="F32" s="87">
        <v>1411.8978813000001</v>
      </c>
      <c r="G32" s="87">
        <v>631.20229787000005</v>
      </c>
      <c r="H32" s="87">
        <v>804.56358992000003</v>
      </c>
      <c r="I32" s="87"/>
      <c r="J32" s="87"/>
      <c r="K32" s="87"/>
      <c r="L32" s="25"/>
      <c r="M32" s="25" t="s">
        <v>196</v>
      </c>
      <c r="N32" s="87">
        <v>0</v>
      </c>
      <c r="O32" s="25">
        <v>0</v>
      </c>
      <c r="P32" s="25">
        <v>0</v>
      </c>
      <c r="Q32" s="25">
        <v>0</v>
      </c>
      <c r="R32" s="25">
        <v>0</v>
      </c>
      <c r="S32" s="87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87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87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87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87">
        <v>0</v>
      </c>
      <c r="BV32" s="25">
        <v>0</v>
      </c>
      <c r="BW32" s="25">
        <v>0</v>
      </c>
      <c r="BX32" s="25">
        <v>0</v>
      </c>
      <c r="BZ32" s="34" t="e">
        <f t="shared" si="0"/>
        <v>#DIV/0!</v>
      </c>
      <c r="CA32" s="22">
        <f t="shared" si="1"/>
        <v>-1</v>
      </c>
      <c r="CB32" s="22">
        <f t="shared" si="2"/>
        <v>-1</v>
      </c>
      <c r="CC32" s="22">
        <f t="shared" si="3"/>
        <v>-1</v>
      </c>
      <c r="CD32" s="22">
        <f t="shared" si="4"/>
        <v>-1</v>
      </c>
      <c r="CE32" s="22">
        <f t="shared" si="5"/>
        <v>-1</v>
      </c>
      <c r="CF32" s="22">
        <f t="shared" si="6"/>
        <v>-1</v>
      </c>
      <c r="CG32" s="22">
        <f t="shared" si="7"/>
        <v>-1</v>
      </c>
    </row>
    <row r="33" spans="1:85" x14ac:dyDescent="0.25">
      <c r="A33" s="19" t="s">
        <v>106</v>
      </c>
      <c r="B33" s="87">
        <v>1367.0630699000001</v>
      </c>
      <c r="C33" s="87">
        <v>1.4295770757999999</v>
      </c>
      <c r="D33" s="87">
        <v>889.08269144999997</v>
      </c>
      <c r="E33" s="87">
        <v>5600.791381</v>
      </c>
      <c r="F33" s="87">
        <v>3195.0474155000002</v>
      </c>
      <c r="G33" s="87">
        <v>235.85393352</v>
      </c>
      <c r="H33" s="87">
        <v>24.627407560000002</v>
      </c>
      <c r="I33" s="87"/>
      <c r="J33" s="87"/>
      <c r="K33" s="87"/>
      <c r="L33" s="25"/>
      <c r="M33" s="25" t="s">
        <v>197</v>
      </c>
      <c r="N33" s="87">
        <v>0</v>
      </c>
      <c r="O33" s="25">
        <v>0</v>
      </c>
      <c r="P33" s="25">
        <v>0</v>
      </c>
      <c r="Q33" s="25">
        <v>0</v>
      </c>
      <c r="R33" s="25">
        <v>0</v>
      </c>
      <c r="S33" s="87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87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87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87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87">
        <v>0</v>
      </c>
      <c r="BV33" s="25">
        <v>0</v>
      </c>
      <c r="BW33" s="25">
        <v>0</v>
      </c>
      <c r="BX33" s="25">
        <v>0</v>
      </c>
      <c r="BZ33" s="34" t="e">
        <f t="shared" si="0"/>
        <v>#DIV/0!</v>
      </c>
      <c r="CA33" s="22">
        <f t="shared" si="1"/>
        <v>-1</v>
      </c>
      <c r="CB33" s="22">
        <f t="shared" si="2"/>
        <v>-1</v>
      </c>
      <c r="CC33" s="22">
        <f t="shared" si="3"/>
        <v>-1</v>
      </c>
      <c r="CD33" s="22">
        <f t="shared" si="4"/>
        <v>-1</v>
      </c>
      <c r="CE33" s="22">
        <f t="shared" si="5"/>
        <v>-1</v>
      </c>
      <c r="CF33" s="22">
        <f t="shared" si="6"/>
        <v>-1</v>
      </c>
      <c r="CG33" s="22">
        <f t="shared" si="7"/>
        <v>-1</v>
      </c>
    </row>
    <row r="34" spans="1:85" x14ac:dyDescent="0.25">
      <c r="A34" s="19" t="s">
        <v>107</v>
      </c>
      <c r="B34" s="87">
        <v>36021.569252000001</v>
      </c>
      <c r="C34" s="87">
        <v>296.35289383999998</v>
      </c>
      <c r="D34" s="87">
        <v>46896.525642000001</v>
      </c>
      <c r="E34" s="87">
        <v>15269.876200000001</v>
      </c>
      <c r="F34" s="87">
        <v>11178.670703</v>
      </c>
      <c r="G34" s="87">
        <v>23395.961438999999</v>
      </c>
      <c r="H34" s="87">
        <v>13256.890875999999</v>
      </c>
      <c r="I34" s="87"/>
      <c r="J34" s="87"/>
      <c r="K34" s="87"/>
      <c r="L34" s="25"/>
      <c r="M34" s="25" t="s">
        <v>198</v>
      </c>
      <c r="N34" s="87">
        <v>13.126694820954</v>
      </c>
      <c r="O34" s="25">
        <v>700.524686345482</v>
      </c>
      <c r="P34" s="25">
        <v>38.480509630060297</v>
      </c>
      <c r="Q34" s="25">
        <v>37.438260955949197</v>
      </c>
      <c r="R34" s="25">
        <v>34.278389141503602</v>
      </c>
      <c r="S34" s="87">
        <v>6.3021708739820204</v>
      </c>
      <c r="T34" s="25">
        <v>198.318104238172</v>
      </c>
      <c r="U34" s="25">
        <v>8868.5590407260806</v>
      </c>
      <c r="V34" s="25">
        <v>36119.3191910272</v>
      </c>
      <c r="W34" s="25">
        <v>348.261279956897</v>
      </c>
      <c r="X34" s="25">
        <v>1232.6682650125999</v>
      </c>
      <c r="Y34" s="25">
        <v>62.0612819982179</v>
      </c>
      <c r="Z34" s="25">
        <v>26.018004226768301</v>
      </c>
      <c r="AA34" s="87">
        <v>7.5547958958977199</v>
      </c>
      <c r="AB34" s="25">
        <v>1272.8768890399599</v>
      </c>
      <c r="AC34" s="25">
        <v>1272.8768890399599</v>
      </c>
      <c r="AD34" s="25">
        <v>0</v>
      </c>
      <c r="AE34" s="25">
        <v>62.851690898624497</v>
      </c>
      <c r="AF34" s="25">
        <v>7.1945677410767699</v>
      </c>
      <c r="AG34" s="87">
        <v>294.823739735407</v>
      </c>
      <c r="AH34" s="25">
        <v>302.78853902715701</v>
      </c>
      <c r="AI34" s="25">
        <v>204.04725436075901</v>
      </c>
      <c r="AJ34" s="25">
        <v>6.4494080163504304</v>
      </c>
      <c r="AK34" s="25">
        <v>297.14367335692202</v>
      </c>
      <c r="AL34" s="25">
        <v>0</v>
      </c>
      <c r="AM34" s="87">
        <v>15327.226480777301</v>
      </c>
      <c r="AN34" s="25">
        <v>42318.977640600198</v>
      </c>
      <c r="AO34" s="25">
        <v>4702.0966518657197</v>
      </c>
      <c r="AP34" s="25">
        <v>47021.074292465899</v>
      </c>
      <c r="AQ34" s="25">
        <v>5.4092969727673697E-2</v>
      </c>
      <c r="AR34" s="25">
        <v>373.68044248487899</v>
      </c>
      <c r="AS34" s="25">
        <v>127.042982631987</v>
      </c>
      <c r="AT34" s="25">
        <v>5166.1220306328796</v>
      </c>
      <c r="AU34" s="25">
        <v>138.00586034314901</v>
      </c>
      <c r="AV34" s="25">
        <v>212.302325298147</v>
      </c>
      <c r="AW34" s="25">
        <v>458.45503342868199</v>
      </c>
      <c r="AX34" s="25">
        <v>245.439918409585</v>
      </c>
      <c r="AY34" s="25">
        <v>7.7089648277914602</v>
      </c>
      <c r="AZ34" s="25">
        <v>61.166937061569499</v>
      </c>
      <c r="BA34" s="25">
        <v>15310.5722636636</v>
      </c>
      <c r="BB34" s="25">
        <v>11207.9554063259</v>
      </c>
      <c r="BC34" s="25">
        <v>4102.6168573376899</v>
      </c>
      <c r="BD34" s="25">
        <v>0.28878377177752901</v>
      </c>
      <c r="BE34" s="25">
        <v>14.195429673065499</v>
      </c>
      <c r="BF34" s="25">
        <v>3617.0902143135099</v>
      </c>
      <c r="BG34" s="25">
        <v>33.031640455915799</v>
      </c>
      <c r="BH34" s="25">
        <v>1188.0928966947199</v>
      </c>
      <c r="BI34" s="25">
        <v>251.355679298599</v>
      </c>
      <c r="BJ34" s="25">
        <v>138.482605823288</v>
      </c>
      <c r="BK34" s="25">
        <v>2970.6274199099398</v>
      </c>
      <c r="BL34" s="25">
        <v>659.70813461021498</v>
      </c>
      <c r="BM34" s="25">
        <v>391.23558303477199</v>
      </c>
      <c r="BN34" s="25">
        <v>1225.82848259395</v>
      </c>
      <c r="BO34" s="25">
        <v>127.60464875543499</v>
      </c>
      <c r="BP34" s="25">
        <v>23479.591209635899</v>
      </c>
      <c r="BQ34" s="25">
        <v>2848.3461163874799</v>
      </c>
      <c r="BR34" s="25">
        <v>210.84596990271999</v>
      </c>
      <c r="BS34" s="25">
        <v>50.761982599655603</v>
      </c>
      <c r="BT34" s="25">
        <v>2512.46863684963</v>
      </c>
      <c r="BU34" s="87">
        <v>1.9470660637113699</v>
      </c>
      <c r="BV34" s="25">
        <v>674.55215757515202</v>
      </c>
      <c r="BW34" s="25">
        <v>13292.752172509399</v>
      </c>
      <c r="BX34" s="25">
        <v>893.462779455234</v>
      </c>
      <c r="BZ34" s="34">
        <f t="shared" si="0"/>
        <v>0</v>
      </c>
      <c r="CA34" s="22">
        <f t="shared" si="1"/>
        <v>2.7136502117206182E-3</v>
      </c>
      <c r="CB34" s="22">
        <f t="shared" si="2"/>
        <v>2.668371166130684E-3</v>
      </c>
      <c r="CC34" s="22">
        <f t="shared" si="3"/>
        <v>2.655818288473678E-3</v>
      </c>
      <c r="CD34" s="22">
        <f t="shared" si="4"/>
        <v>2.6651207338275269E-3</v>
      </c>
      <c r="CE34" s="22">
        <f t="shared" si="5"/>
        <v>2.6196946044793434E-3</v>
      </c>
      <c r="CF34" s="22">
        <f t="shared" si="6"/>
        <v>3.574538744814866E-3</v>
      </c>
      <c r="CG34" s="22">
        <f t="shared" si="7"/>
        <v>2.705106110085162E-3</v>
      </c>
    </row>
    <row r="35" spans="1:85" x14ac:dyDescent="0.25">
      <c r="A35" s="19" t="s">
        <v>108</v>
      </c>
      <c r="B35" s="87">
        <v>3474.0574259999999</v>
      </c>
      <c r="C35" s="87">
        <v>115.28571647</v>
      </c>
      <c r="D35" s="87">
        <v>9922.4809834000007</v>
      </c>
      <c r="E35" s="87">
        <v>9743.3639366000007</v>
      </c>
      <c r="F35" s="87">
        <v>5704.9339075999997</v>
      </c>
      <c r="G35" s="87">
        <v>125087.98737</v>
      </c>
      <c r="H35" s="87">
        <v>1443.5609342</v>
      </c>
      <c r="I35" s="87"/>
      <c r="J35" s="87"/>
      <c r="K35" s="87"/>
      <c r="L35" s="25"/>
      <c r="M35" s="25" t="s">
        <v>199</v>
      </c>
      <c r="N35" s="87">
        <v>0</v>
      </c>
      <c r="O35" s="25">
        <v>0</v>
      </c>
      <c r="P35" s="25">
        <v>0</v>
      </c>
      <c r="Q35" s="25">
        <v>0</v>
      </c>
      <c r="R35" s="25">
        <v>0</v>
      </c>
      <c r="S35" s="87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87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87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87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87">
        <v>0</v>
      </c>
      <c r="BV35" s="25">
        <v>0</v>
      </c>
      <c r="BW35" s="25">
        <v>0</v>
      </c>
      <c r="BX35" s="25">
        <v>0</v>
      </c>
      <c r="BZ35" s="34" t="e">
        <f t="shared" si="0"/>
        <v>#DIV/0!</v>
      </c>
      <c r="CA35" s="22">
        <f t="shared" ref="CA35:CA51" si="9">IF(B35=0,"",(V35-B35)/B35)</f>
        <v>-1</v>
      </c>
      <c r="CB35" s="22">
        <f t="shared" ref="CB35:CB51" si="10">IF(C35=0,"",(AK35-C35)/C35)</f>
        <v>-1</v>
      </c>
      <c r="CC35" s="22">
        <f t="shared" ref="CC35:CC51" si="11">IF(D35=0,"",(AP35-D35)/D35)</f>
        <v>-1</v>
      </c>
      <c r="CD35" s="22">
        <f t="shared" ref="CD35:CD51" si="12">IF(E35=0,"",(BA35-E35)/E35)</f>
        <v>-1</v>
      </c>
      <c r="CE35" s="22">
        <f t="shared" ref="CE35:CE51" si="13">IF(F35=0,"",(BB35-F35)/F35)</f>
        <v>-1</v>
      </c>
      <c r="CF35" s="22">
        <f t="shared" ref="CF35:CF51" si="14">IF(G35=0,"",(BP35-G35)/G35)</f>
        <v>-1</v>
      </c>
      <c r="CG35" s="22">
        <f t="shared" ref="CG35:CG51" si="15">IF(H35=0,"",(BW35-H35)/H35)</f>
        <v>-1</v>
      </c>
    </row>
    <row r="36" spans="1:85" x14ac:dyDescent="0.25">
      <c r="A36" s="19" t="s">
        <v>109</v>
      </c>
      <c r="B36" s="87">
        <v>5707.0703587999997</v>
      </c>
      <c r="C36" s="87">
        <v>52.160877384000003</v>
      </c>
      <c r="D36" s="87">
        <v>20430.729574000001</v>
      </c>
      <c r="E36" s="87">
        <v>5859.0692872999998</v>
      </c>
      <c r="F36" s="87">
        <v>3922.2584046000002</v>
      </c>
      <c r="G36" s="87">
        <v>15236.827474</v>
      </c>
      <c r="H36" s="87">
        <v>2965.8486993000001</v>
      </c>
      <c r="I36" s="87"/>
      <c r="J36" s="87"/>
      <c r="K36" s="87"/>
      <c r="L36" s="25"/>
      <c r="M36" s="25" t="s">
        <v>200</v>
      </c>
      <c r="N36" s="87">
        <v>0</v>
      </c>
      <c r="O36" s="25">
        <v>0</v>
      </c>
      <c r="P36" s="25">
        <v>0</v>
      </c>
      <c r="Q36" s="25">
        <v>0</v>
      </c>
      <c r="R36" s="25">
        <v>0</v>
      </c>
      <c r="S36" s="87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87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87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87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87">
        <v>0</v>
      </c>
      <c r="BV36" s="25">
        <v>0</v>
      </c>
      <c r="BW36" s="25">
        <v>0</v>
      </c>
      <c r="BX36" s="25">
        <v>0</v>
      </c>
      <c r="BZ36" s="34" t="e">
        <f t="shared" si="0"/>
        <v>#DIV/0!</v>
      </c>
      <c r="CA36" s="22">
        <f t="shared" si="9"/>
        <v>-1</v>
      </c>
      <c r="CB36" s="22">
        <f t="shared" si="10"/>
        <v>-1</v>
      </c>
      <c r="CC36" s="22">
        <f t="shared" si="11"/>
        <v>-1</v>
      </c>
      <c r="CD36" s="22">
        <f t="shared" si="12"/>
        <v>-1</v>
      </c>
      <c r="CE36" s="22">
        <f t="shared" si="13"/>
        <v>-1</v>
      </c>
      <c r="CF36" s="22">
        <f t="shared" si="14"/>
        <v>-1</v>
      </c>
      <c r="CG36" s="22">
        <f t="shared" si="15"/>
        <v>-1</v>
      </c>
    </row>
    <row r="37" spans="1:85" x14ac:dyDescent="0.25">
      <c r="A37" s="19" t="s">
        <v>110</v>
      </c>
      <c r="B37" s="87">
        <v>3947.6611323000002</v>
      </c>
      <c r="C37" s="87">
        <v>82.009477927000006</v>
      </c>
      <c r="D37" s="87">
        <v>11416.404017000001</v>
      </c>
      <c r="E37" s="87">
        <v>2308.5847226999999</v>
      </c>
      <c r="F37" s="87">
        <v>1988.3427182</v>
      </c>
      <c r="G37" s="87">
        <v>3235.8062595000001</v>
      </c>
      <c r="H37" s="87">
        <v>7957.0299621000004</v>
      </c>
      <c r="I37" s="87"/>
      <c r="J37" s="87"/>
      <c r="K37" s="87"/>
      <c r="L37" s="25"/>
      <c r="M37" s="25" t="s">
        <v>201</v>
      </c>
      <c r="N37" s="87">
        <v>0</v>
      </c>
      <c r="O37" s="25">
        <v>0</v>
      </c>
      <c r="P37" s="25">
        <v>0</v>
      </c>
      <c r="Q37" s="25">
        <v>0</v>
      </c>
      <c r="R37" s="25">
        <v>0</v>
      </c>
      <c r="S37" s="87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87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87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87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87">
        <v>0</v>
      </c>
      <c r="BV37" s="25">
        <v>0</v>
      </c>
      <c r="BW37" s="25">
        <v>0</v>
      </c>
      <c r="BX37" s="25">
        <v>0</v>
      </c>
      <c r="BZ37" s="34" t="e">
        <f t="shared" si="0"/>
        <v>#DIV/0!</v>
      </c>
      <c r="CA37" s="22">
        <f t="shared" si="9"/>
        <v>-1</v>
      </c>
      <c r="CB37" s="22">
        <f t="shared" si="10"/>
        <v>-1</v>
      </c>
      <c r="CC37" s="22">
        <f t="shared" si="11"/>
        <v>-1</v>
      </c>
      <c r="CD37" s="22">
        <f t="shared" si="12"/>
        <v>-1</v>
      </c>
      <c r="CE37" s="22">
        <f t="shared" si="13"/>
        <v>-1</v>
      </c>
      <c r="CF37" s="22">
        <f t="shared" si="14"/>
        <v>-1</v>
      </c>
      <c r="CG37" s="22">
        <f t="shared" si="15"/>
        <v>-1</v>
      </c>
    </row>
    <row r="38" spans="1:85" x14ac:dyDescent="0.25">
      <c r="A38" s="19" t="s">
        <v>111</v>
      </c>
      <c r="B38" s="87">
        <v>245.68951254000001</v>
      </c>
      <c r="C38" s="87">
        <v>0.21755474459999999</v>
      </c>
      <c r="D38" s="87">
        <v>1140.1102966999999</v>
      </c>
      <c r="E38" s="87">
        <v>3537.5236608</v>
      </c>
      <c r="F38" s="87">
        <v>2000.792031</v>
      </c>
      <c r="G38" s="87">
        <v>31.724931247000001</v>
      </c>
      <c r="H38" s="87">
        <v>81.879135399000006</v>
      </c>
      <c r="I38" s="87"/>
      <c r="J38" s="87"/>
      <c r="K38" s="87"/>
      <c r="L38" s="25"/>
      <c r="M38" s="25" t="s">
        <v>202</v>
      </c>
      <c r="N38" s="87">
        <v>0</v>
      </c>
      <c r="O38" s="25">
        <v>0</v>
      </c>
      <c r="P38" s="25">
        <v>0</v>
      </c>
      <c r="Q38" s="25">
        <v>0</v>
      </c>
      <c r="R38" s="25">
        <v>0</v>
      </c>
      <c r="S38" s="87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87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87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87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87">
        <v>0</v>
      </c>
      <c r="BV38" s="25">
        <v>0</v>
      </c>
      <c r="BW38" s="25">
        <v>0</v>
      </c>
      <c r="BX38" s="25">
        <v>0</v>
      </c>
      <c r="BZ38" s="34" t="e">
        <f t="shared" si="0"/>
        <v>#DIV/0!</v>
      </c>
      <c r="CA38" s="22">
        <f t="shared" si="9"/>
        <v>-1</v>
      </c>
      <c r="CB38" s="22">
        <f t="shared" si="10"/>
        <v>-1</v>
      </c>
      <c r="CC38" s="22">
        <f t="shared" si="11"/>
        <v>-1</v>
      </c>
      <c r="CD38" s="22">
        <f t="shared" si="12"/>
        <v>-1</v>
      </c>
      <c r="CE38" s="22">
        <f t="shared" si="13"/>
        <v>-1</v>
      </c>
      <c r="CF38" s="22">
        <f t="shared" si="14"/>
        <v>-1</v>
      </c>
      <c r="CG38" s="22">
        <f t="shared" si="15"/>
        <v>-1</v>
      </c>
    </row>
    <row r="39" spans="1:85" x14ac:dyDescent="0.25">
      <c r="A39" s="19" t="s">
        <v>112</v>
      </c>
      <c r="B39" s="87">
        <v>16786.080184999999</v>
      </c>
      <c r="C39" s="87">
        <v>136.26475712999999</v>
      </c>
      <c r="D39" s="87">
        <v>35833.323624999997</v>
      </c>
      <c r="E39" s="87">
        <v>22403.683704999999</v>
      </c>
      <c r="F39" s="87">
        <v>14937.839341999999</v>
      </c>
      <c r="G39" s="87">
        <v>66534.266757000005</v>
      </c>
      <c r="H39" s="87">
        <v>4735.8749392999998</v>
      </c>
      <c r="I39" s="87"/>
      <c r="J39" s="87"/>
      <c r="K39" s="87"/>
      <c r="L39" s="25"/>
      <c r="M39" s="25" t="s">
        <v>203</v>
      </c>
      <c r="N39" s="87">
        <v>0</v>
      </c>
      <c r="O39" s="25">
        <v>0</v>
      </c>
      <c r="P39" s="25">
        <v>0</v>
      </c>
      <c r="Q39" s="25">
        <v>0</v>
      </c>
      <c r="R39" s="25">
        <v>0</v>
      </c>
      <c r="S39" s="87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87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87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87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87">
        <v>0</v>
      </c>
      <c r="BV39" s="25">
        <v>0</v>
      </c>
      <c r="BW39" s="25">
        <v>0</v>
      </c>
      <c r="BX39" s="25">
        <v>0</v>
      </c>
      <c r="BZ39" s="34" t="e">
        <f t="shared" si="0"/>
        <v>#DIV/0!</v>
      </c>
      <c r="CA39" s="22">
        <f t="shared" si="9"/>
        <v>-1</v>
      </c>
      <c r="CB39" s="22">
        <f t="shared" si="10"/>
        <v>-1</v>
      </c>
      <c r="CC39" s="22">
        <f t="shared" si="11"/>
        <v>-1</v>
      </c>
      <c r="CD39" s="22">
        <f t="shared" si="12"/>
        <v>-1</v>
      </c>
      <c r="CE39" s="22">
        <f t="shared" si="13"/>
        <v>-1</v>
      </c>
      <c r="CF39" s="22">
        <f t="shared" si="14"/>
        <v>-1</v>
      </c>
      <c r="CG39" s="22">
        <f t="shared" si="15"/>
        <v>-1</v>
      </c>
    </row>
    <row r="40" spans="1:85" x14ac:dyDescent="0.25">
      <c r="A40" s="19" t="s">
        <v>113</v>
      </c>
      <c r="B40" s="87">
        <v>740.70375017000003</v>
      </c>
      <c r="C40" s="87">
        <v>119.82312118</v>
      </c>
      <c r="D40" s="87">
        <v>1834.2588370999999</v>
      </c>
      <c r="E40" s="87">
        <v>1479.3584155999999</v>
      </c>
      <c r="F40" s="87">
        <v>874.32540388999996</v>
      </c>
      <c r="G40" s="87">
        <v>19007.811731999998</v>
      </c>
      <c r="H40" s="87">
        <v>716.79931587999999</v>
      </c>
      <c r="I40" s="87"/>
      <c r="J40" s="87"/>
      <c r="K40" s="87"/>
      <c r="L40" s="25"/>
      <c r="M40" s="25" t="s">
        <v>204</v>
      </c>
      <c r="N40" s="87">
        <v>0.17497750173382501</v>
      </c>
      <c r="O40" s="25">
        <v>12.992269713546699</v>
      </c>
      <c r="P40" s="25">
        <v>7.0860376978402497</v>
      </c>
      <c r="Q40" s="25">
        <v>7.0720413454997901</v>
      </c>
      <c r="R40" s="25">
        <v>0.92733392794192704</v>
      </c>
      <c r="S40" s="87">
        <v>8.7876960166140494E-2</v>
      </c>
      <c r="T40" s="25">
        <v>7.5029372791368596</v>
      </c>
      <c r="U40" s="25">
        <v>17.703214642167101</v>
      </c>
      <c r="V40" s="25">
        <v>239.26086800817799</v>
      </c>
      <c r="W40" s="25">
        <v>6.2626339940805904</v>
      </c>
      <c r="X40" s="25">
        <v>2.4543689455645801</v>
      </c>
      <c r="Y40" s="25">
        <v>3.2348711086591999</v>
      </c>
      <c r="Z40" s="25">
        <v>0.38205637737374298</v>
      </c>
      <c r="AA40" s="87">
        <v>0.10066963268241801</v>
      </c>
      <c r="AB40" s="25">
        <v>11.8893010347049</v>
      </c>
      <c r="AC40" s="25">
        <v>11.8893010347049</v>
      </c>
      <c r="AD40" s="25">
        <v>0</v>
      </c>
      <c r="AE40" s="25">
        <v>4.4826436935685496</v>
      </c>
      <c r="AF40" s="25">
        <v>9.7365648467402602E-2</v>
      </c>
      <c r="AG40" s="87">
        <v>28.9082210076973</v>
      </c>
      <c r="AH40" s="25">
        <v>1.2963608105645399</v>
      </c>
      <c r="AI40" s="25">
        <v>59.728236264929599</v>
      </c>
      <c r="AJ40" s="25">
        <v>1.33953020715851</v>
      </c>
      <c r="AK40" s="25">
        <v>21.350077986298199</v>
      </c>
      <c r="AL40" s="25">
        <v>0</v>
      </c>
      <c r="AM40" s="87">
        <v>558.79591019472196</v>
      </c>
      <c r="AN40" s="25">
        <v>391.35987789436399</v>
      </c>
      <c r="AO40" s="25">
        <v>43.484462381542997</v>
      </c>
      <c r="AP40" s="25">
        <v>434.84434027590697</v>
      </c>
      <c r="AQ40" s="25">
        <v>7.1534062858182403E-4</v>
      </c>
      <c r="AR40" s="25">
        <v>30.270015534868801</v>
      </c>
      <c r="AS40" s="25">
        <v>6.2487794024372302E-2</v>
      </c>
      <c r="AT40" s="25">
        <v>85.853215310048498</v>
      </c>
      <c r="AU40" s="25">
        <v>2.2578653417990702</v>
      </c>
      <c r="AV40" s="25">
        <v>3.00181441955058</v>
      </c>
      <c r="AW40" s="25">
        <v>16.482896581402802</v>
      </c>
      <c r="AX40" s="25">
        <v>0.19423172561274701</v>
      </c>
      <c r="AY40" s="25">
        <v>8.8993693678797697E-2</v>
      </c>
      <c r="AZ40" s="25">
        <v>27.5415323828304</v>
      </c>
      <c r="BA40" s="25">
        <v>1235.26290148973</v>
      </c>
      <c r="BB40" s="25">
        <v>723.98307025685006</v>
      </c>
      <c r="BC40" s="25">
        <v>511.27983123287999</v>
      </c>
      <c r="BD40" s="25">
        <v>0.47302973594140102</v>
      </c>
      <c r="BE40" s="25">
        <v>1.71334599888666E-2</v>
      </c>
      <c r="BF40" s="25">
        <v>274.486695308013</v>
      </c>
      <c r="BG40" s="25">
        <v>0.473391921162716</v>
      </c>
      <c r="BH40" s="25">
        <v>45.956190757783702</v>
      </c>
      <c r="BI40" s="25">
        <v>0.173310554605731</v>
      </c>
      <c r="BJ40" s="25">
        <v>9.5630875334138096E-2</v>
      </c>
      <c r="BK40" s="25">
        <v>114.988012398793</v>
      </c>
      <c r="BL40" s="25">
        <v>0.92588905945751399</v>
      </c>
      <c r="BM40" s="25">
        <v>43.016283193725698</v>
      </c>
      <c r="BN40" s="25">
        <v>194.420078121882</v>
      </c>
      <c r="BO40" s="25">
        <v>0.253491990718541</v>
      </c>
      <c r="BP40" s="25">
        <v>3195.2284589289102</v>
      </c>
      <c r="BQ40" s="25">
        <v>52.289783419409197</v>
      </c>
      <c r="BR40" s="25">
        <v>49.471838804653999</v>
      </c>
      <c r="BS40" s="25">
        <v>18.2358185920842</v>
      </c>
      <c r="BT40" s="25">
        <v>204.86946032377699</v>
      </c>
      <c r="BU40" s="87">
        <v>0.783599031766397</v>
      </c>
      <c r="BV40" s="25">
        <v>19.1142245953029</v>
      </c>
      <c r="BW40" s="25">
        <v>535.05347625897696</v>
      </c>
      <c r="BX40" s="25">
        <v>19.0424949926972</v>
      </c>
      <c r="BZ40" s="34">
        <f t="shared" si="0"/>
        <v>0</v>
      </c>
      <c r="CA40" s="22">
        <f t="shared" si="9"/>
        <v>-0.67698169753661308</v>
      </c>
      <c r="CB40" s="22">
        <f t="shared" si="10"/>
        <v>-0.82182004795029662</v>
      </c>
      <c r="CC40" s="22">
        <f t="shared" si="11"/>
        <v>-0.76293185482840331</v>
      </c>
      <c r="CD40" s="22">
        <f t="shared" si="12"/>
        <v>-0.16500092981947814</v>
      </c>
      <c r="CE40" s="22">
        <f t="shared" si="13"/>
        <v>-0.17195237947365496</v>
      </c>
      <c r="CF40" s="22">
        <f t="shared" si="14"/>
        <v>-0.83189919471110474</v>
      </c>
      <c r="CG40" s="22">
        <f t="shared" si="15"/>
        <v>-0.25355191557053502</v>
      </c>
    </row>
    <row r="41" spans="1:85" x14ac:dyDescent="0.25">
      <c r="A41" s="55" t="s">
        <v>114</v>
      </c>
      <c r="B41" s="87">
        <v>5498.4081843000004</v>
      </c>
      <c r="C41" s="87">
        <v>161.19729799000001</v>
      </c>
      <c r="D41" s="87">
        <v>13970.489604</v>
      </c>
      <c r="E41" s="87">
        <v>3430.6234834000002</v>
      </c>
      <c r="F41" s="87">
        <v>2601.0058177999999</v>
      </c>
      <c r="G41" s="87">
        <v>6336.6116818999999</v>
      </c>
      <c r="H41" s="87">
        <v>4204.1637331000002</v>
      </c>
      <c r="I41" s="87"/>
      <c r="J41" s="87"/>
      <c r="K41" s="87"/>
      <c r="L41" s="25"/>
      <c r="M41" s="25" t="s">
        <v>205</v>
      </c>
      <c r="N41" s="87">
        <v>0.70212926687808996</v>
      </c>
      <c r="O41" s="25">
        <v>15.8290707005903</v>
      </c>
      <c r="P41" s="25">
        <v>2.0064549457524201</v>
      </c>
      <c r="Q41" s="25">
        <v>1.95083840532034</v>
      </c>
      <c r="R41" s="25">
        <v>1.93306299269003</v>
      </c>
      <c r="S41" s="87">
        <v>0.33575820903916997</v>
      </c>
      <c r="T41" s="25">
        <v>213.66186288020799</v>
      </c>
      <c r="U41" s="25">
        <v>3086.90218081791</v>
      </c>
      <c r="V41" s="25">
        <v>5512.9276496450002</v>
      </c>
      <c r="W41" s="25">
        <v>78.618523396230401</v>
      </c>
      <c r="X41" s="25">
        <v>11.08970196408</v>
      </c>
      <c r="Y41" s="25">
        <v>27.2600025786918</v>
      </c>
      <c r="Z41" s="25">
        <v>1.3855456999736</v>
      </c>
      <c r="AA41" s="87">
        <v>0.40579619767191799</v>
      </c>
      <c r="AB41" s="25">
        <v>563.085276944621</v>
      </c>
      <c r="AC41" s="25">
        <v>563.085276944621</v>
      </c>
      <c r="AD41" s="25">
        <v>0</v>
      </c>
      <c r="AE41" s="25">
        <v>20.6670191547502</v>
      </c>
      <c r="AF41" s="25">
        <v>0.38552127682978199</v>
      </c>
      <c r="AG41" s="87">
        <v>11.970328141193299</v>
      </c>
      <c r="AH41" s="25">
        <v>1.3900091590513499</v>
      </c>
      <c r="AI41" s="25">
        <v>1.4550597340551199</v>
      </c>
      <c r="AJ41" s="25">
        <v>0.23389452421901799</v>
      </c>
      <c r="AK41" s="25">
        <v>161.62408287978701</v>
      </c>
      <c r="AL41" s="25">
        <v>0</v>
      </c>
      <c r="AM41" s="87">
        <v>4247.0113566505197</v>
      </c>
      <c r="AN41" s="25">
        <v>12612.197226448399</v>
      </c>
      <c r="AO41" s="25">
        <v>1401.35594051255</v>
      </c>
      <c r="AP41" s="25">
        <v>14013.553166960901</v>
      </c>
      <c r="AQ41" s="25">
        <v>3.1832799192050101E-3</v>
      </c>
      <c r="AR41" s="25">
        <v>161.33735968721899</v>
      </c>
      <c r="AS41" s="25">
        <v>38.848038774459503</v>
      </c>
      <c r="AT41" s="25">
        <v>1692.1130904172701</v>
      </c>
      <c r="AU41" s="25">
        <v>31.1632518523014</v>
      </c>
      <c r="AV41" s="25">
        <v>42.331768789839899</v>
      </c>
      <c r="AW41" s="25">
        <v>137.77694948068901</v>
      </c>
      <c r="AX41" s="25">
        <v>36.051259002833</v>
      </c>
      <c r="AY41" s="25">
        <v>0.15622228420884299</v>
      </c>
      <c r="AZ41" s="25">
        <v>7.9204817525866202</v>
      </c>
      <c r="BA41" s="25">
        <v>3444.4825461884502</v>
      </c>
      <c r="BB41" s="25">
        <v>2609.2803583800101</v>
      </c>
      <c r="BC41" s="25">
        <v>835.20218780843902</v>
      </c>
      <c r="BD41" s="25">
        <v>9.2962207267536599E-3</v>
      </c>
      <c r="BE41" s="25">
        <v>0.202595794286722</v>
      </c>
      <c r="BF41" s="25">
        <v>712.36184736476196</v>
      </c>
      <c r="BG41" s="25">
        <v>0.87566830448033794</v>
      </c>
      <c r="BH41" s="25">
        <v>263.14281686646001</v>
      </c>
      <c r="BI41" s="25">
        <v>63.926388871288403</v>
      </c>
      <c r="BJ41" s="25">
        <v>33.803211579776899</v>
      </c>
      <c r="BK41" s="25">
        <v>658.92993792600203</v>
      </c>
      <c r="BL41" s="25">
        <v>189.18098092860799</v>
      </c>
      <c r="BM41" s="25">
        <v>77.755214151843106</v>
      </c>
      <c r="BN41" s="25">
        <v>499.79562867547497</v>
      </c>
      <c r="BO41" s="25">
        <v>4.2297806879919797</v>
      </c>
      <c r="BP41" s="25">
        <v>6359.9494933957503</v>
      </c>
      <c r="BQ41" s="25">
        <v>1133.9529378054899</v>
      </c>
      <c r="BR41" s="25">
        <v>82.475895894001695</v>
      </c>
      <c r="BS41" s="25">
        <v>0.29818657524284498</v>
      </c>
      <c r="BT41" s="25">
        <v>948.65815925648405</v>
      </c>
      <c r="BU41" s="87">
        <v>0</v>
      </c>
      <c r="BV41" s="25">
        <v>141.10451734797701</v>
      </c>
      <c r="BW41" s="25">
        <v>4215.6383730749503</v>
      </c>
      <c r="BX41" s="25">
        <v>179.75679692160799</v>
      </c>
      <c r="BZ41" s="34">
        <f t="shared" si="0"/>
        <v>0</v>
      </c>
      <c r="CA41" s="22">
        <f t="shared" si="9"/>
        <v>2.6406670545956038E-3</v>
      </c>
      <c r="CB41" s="22">
        <f t="shared" si="10"/>
        <v>2.6475933226466175E-3</v>
      </c>
      <c r="CC41" s="22">
        <f t="shared" si="11"/>
        <v>3.0824662686532232E-3</v>
      </c>
      <c r="CD41" s="22">
        <f t="shared" si="12"/>
        <v>4.0398087564872303E-3</v>
      </c>
      <c r="CE41" s="22">
        <f t="shared" si="13"/>
        <v>3.1812849180817876E-3</v>
      </c>
      <c r="CF41" s="22">
        <f t="shared" si="14"/>
        <v>3.6830111528552288E-3</v>
      </c>
      <c r="CG41" s="22">
        <f t="shared" si="15"/>
        <v>2.7293513534234217E-3</v>
      </c>
    </row>
    <row r="42" spans="1:85" x14ac:dyDescent="0.25">
      <c r="A42" s="19" t="s">
        <v>115</v>
      </c>
      <c r="B42" s="87">
        <v>5913.9385812</v>
      </c>
      <c r="C42" s="87">
        <v>119.26003313</v>
      </c>
      <c r="D42" s="87">
        <v>14209.680273</v>
      </c>
      <c r="E42" s="87">
        <v>7425.2659121999995</v>
      </c>
      <c r="F42" s="87">
        <v>4773.7120137000002</v>
      </c>
      <c r="G42" s="87">
        <v>123441.51792</v>
      </c>
      <c r="H42" s="87">
        <v>529.74833440999998</v>
      </c>
      <c r="I42" s="87"/>
      <c r="J42" s="87"/>
      <c r="K42" s="87"/>
      <c r="L42" s="25"/>
      <c r="M42" s="25" t="s">
        <v>206</v>
      </c>
      <c r="N42" s="87">
        <v>0</v>
      </c>
      <c r="O42" s="25">
        <v>0</v>
      </c>
      <c r="P42" s="25">
        <v>0</v>
      </c>
      <c r="Q42" s="25">
        <v>0</v>
      </c>
      <c r="R42" s="25">
        <v>0</v>
      </c>
      <c r="S42" s="87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87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87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87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87">
        <v>0</v>
      </c>
      <c r="BV42" s="25">
        <v>0</v>
      </c>
      <c r="BW42" s="25">
        <v>0</v>
      </c>
      <c r="BX42" s="25">
        <v>0</v>
      </c>
      <c r="BZ42" s="34" t="e">
        <f t="shared" si="0"/>
        <v>#DIV/0!</v>
      </c>
      <c r="CA42" s="22">
        <f t="shared" si="9"/>
        <v>-1</v>
      </c>
      <c r="CB42" s="22">
        <f t="shared" si="10"/>
        <v>-1</v>
      </c>
      <c r="CC42" s="22">
        <f t="shared" si="11"/>
        <v>-1</v>
      </c>
      <c r="CD42" s="22">
        <f t="shared" si="12"/>
        <v>-1</v>
      </c>
      <c r="CE42" s="22">
        <f t="shared" si="13"/>
        <v>-1</v>
      </c>
      <c r="CF42" s="22">
        <f t="shared" si="14"/>
        <v>-1</v>
      </c>
      <c r="CG42" s="22">
        <f t="shared" si="15"/>
        <v>-1</v>
      </c>
    </row>
    <row r="43" spans="1:85" x14ac:dyDescent="0.25">
      <c r="A43" s="19" t="s">
        <v>116</v>
      </c>
      <c r="B43" s="87">
        <v>113129.23196999999</v>
      </c>
      <c r="C43" s="87">
        <v>428.97404706999998</v>
      </c>
      <c r="D43" s="87">
        <v>35364.689176</v>
      </c>
      <c r="E43" s="87">
        <v>14032.183639999999</v>
      </c>
      <c r="F43" s="87">
        <v>11225.072844</v>
      </c>
      <c r="G43" s="87">
        <v>141157.60003</v>
      </c>
      <c r="H43" s="87">
        <v>14560.53211</v>
      </c>
      <c r="I43" s="87"/>
      <c r="J43" s="87"/>
      <c r="K43" s="87"/>
      <c r="L43" s="25"/>
      <c r="M43" s="25" t="s">
        <v>207</v>
      </c>
      <c r="N43" s="87">
        <v>9.3809886405925909</v>
      </c>
      <c r="O43" s="25">
        <v>618.77223113304103</v>
      </c>
      <c r="P43" s="25">
        <v>13.8612271807322</v>
      </c>
      <c r="Q43" s="25">
        <v>13.1160873712577</v>
      </c>
      <c r="R43" s="25">
        <v>22.291460898857402</v>
      </c>
      <c r="S43" s="87">
        <v>4.5060718855287396</v>
      </c>
      <c r="T43" s="25">
        <v>53.7081119415488</v>
      </c>
      <c r="U43" s="25">
        <v>1016.21692381861</v>
      </c>
      <c r="V43" s="25">
        <v>6793.7308015476401</v>
      </c>
      <c r="W43" s="25">
        <v>56.188334769923202</v>
      </c>
      <c r="X43" s="25">
        <v>88.804282395915095</v>
      </c>
      <c r="Y43" s="25">
        <v>16.5060234275272</v>
      </c>
      <c r="Z43" s="25">
        <v>241.029303294946</v>
      </c>
      <c r="AA43" s="87">
        <v>5.3972125388151104</v>
      </c>
      <c r="AB43" s="25">
        <v>288.477832147681</v>
      </c>
      <c r="AC43" s="25">
        <v>288.477832147681</v>
      </c>
      <c r="AD43" s="25">
        <v>0</v>
      </c>
      <c r="AE43" s="25">
        <v>30.309597381987501</v>
      </c>
      <c r="AF43" s="25">
        <v>5.1448564326493598</v>
      </c>
      <c r="AG43" s="87">
        <v>587.24630671418595</v>
      </c>
      <c r="AH43" s="25">
        <v>103.780244765907</v>
      </c>
      <c r="AI43" s="25">
        <v>161.187273423807</v>
      </c>
      <c r="AJ43" s="25">
        <v>2.56261454422294</v>
      </c>
      <c r="AK43" s="25">
        <v>64.029036815864401</v>
      </c>
      <c r="AL43" s="25">
        <v>0</v>
      </c>
      <c r="AM43" s="87">
        <v>8374.3123145470799</v>
      </c>
      <c r="AN43" s="25">
        <v>9467.9750858596599</v>
      </c>
      <c r="AO43" s="25">
        <v>1051.9972716073</v>
      </c>
      <c r="AP43" s="25">
        <v>10519.972357466901</v>
      </c>
      <c r="AQ43" s="25">
        <v>0.10328733492637</v>
      </c>
      <c r="AR43" s="25">
        <v>170.600241022349</v>
      </c>
      <c r="AS43" s="25">
        <v>25.5168307714744</v>
      </c>
      <c r="AT43" s="25">
        <v>2073.4402939862298</v>
      </c>
      <c r="AU43" s="25">
        <v>29.1412860898742</v>
      </c>
      <c r="AV43" s="25">
        <v>80.648866220945806</v>
      </c>
      <c r="AW43" s="25">
        <v>177.29713448628399</v>
      </c>
      <c r="AX43" s="25">
        <v>44.788433241997303</v>
      </c>
      <c r="AY43" s="25">
        <v>0.942562388267006</v>
      </c>
      <c r="AZ43" s="25">
        <v>14.352393968901801</v>
      </c>
      <c r="BA43" s="25">
        <v>2750.84005260189</v>
      </c>
      <c r="BB43" s="25">
        <v>2686.32875355021</v>
      </c>
      <c r="BC43" s="25">
        <v>64.511299051681803</v>
      </c>
      <c r="BD43" s="25">
        <v>5.0836110385423197E-2</v>
      </c>
      <c r="BE43" s="25">
        <v>9.38407076064975E-2</v>
      </c>
      <c r="BF43" s="25">
        <v>143.015157607661</v>
      </c>
      <c r="BG43" s="25">
        <v>6.7254903024190096</v>
      </c>
      <c r="BH43" s="25">
        <v>469.70494099963099</v>
      </c>
      <c r="BI43" s="25">
        <v>116.21797249026299</v>
      </c>
      <c r="BJ43" s="25">
        <v>62.882750737435899</v>
      </c>
      <c r="BK43" s="25">
        <v>1173.9637350119301</v>
      </c>
      <c r="BL43" s="25">
        <v>48.936058406736201</v>
      </c>
      <c r="BM43" s="25">
        <v>82.562979990343806</v>
      </c>
      <c r="BN43" s="25">
        <v>256.097582301079</v>
      </c>
      <c r="BO43" s="25">
        <v>2.3259601237073602</v>
      </c>
      <c r="BP43" s="25">
        <v>83636.460568955605</v>
      </c>
      <c r="BQ43" s="25">
        <v>1640.0247310341499</v>
      </c>
      <c r="BR43" s="25">
        <v>2.0870356694244601</v>
      </c>
      <c r="BS43" s="25">
        <v>358.80997825904899</v>
      </c>
      <c r="BT43" s="25">
        <v>1183.0907435244701</v>
      </c>
      <c r="BU43" s="87">
        <v>6.9233778815787697E-2</v>
      </c>
      <c r="BV43" s="25">
        <v>558.95894106086496</v>
      </c>
      <c r="BW43" s="25">
        <v>6921.3124662575901</v>
      </c>
      <c r="BX43" s="25">
        <v>1028.4450595663</v>
      </c>
      <c r="BZ43" s="34">
        <f t="shared" si="0"/>
        <v>0</v>
      </c>
      <c r="CA43" s="22">
        <f t="shared" si="9"/>
        <v>-0.93994716764850639</v>
      </c>
      <c r="CB43" s="22">
        <f t="shared" si="10"/>
        <v>-0.8507391361943718</v>
      </c>
      <c r="CC43" s="22">
        <f t="shared" si="11"/>
        <v>-0.70252891789570127</v>
      </c>
      <c r="CD43" s="22">
        <f t="shared" si="12"/>
        <v>-0.803962082939082</v>
      </c>
      <c r="CE43" s="22">
        <f t="shared" si="13"/>
        <v>-0.76068496027746491</v>
      </c>
      <c r="CF43" s="22">
        <f t="shared" si="14"/>
        <v>-0.40749587304416851</v>
      </c>
      <c r="CG43" s="22">
        <f t="shared" si="15"/>
        <v>-0.52465250486937109</v>
      </c>
    </row>
    <row r="44" spans="1:85" x14ac:dyDescent="0.25">
      <c r="A44" s="19" t="s">
        <v>117</v>
      </c>
      <c r="B44" s="87">
        <v>612.03530894000005</v>
      </c>
      <c r="C44" s="87">
        <v>9.0988283783000004</v>
      </c>
      <c r="D44" s="87">
        <v>1709.3725824999999</v>
      </c>
      <c r="E44" s="87">
        <v>454.87328294000002</v>
      </c>
      <c r="F44" s="87">
        <v>323.61946934999997</v>
      </c>
      <c r="G44" s="87">
        <v>1710.5038626999999</v>
      </c>
      <c r="H44" s="87">
        <v>3078.4425505999998</v>
      </c>
      <c r="I44" s="87"/>
      <c r="J44" s="87"/>
      <c r="K44" s="87"/>
      <c r="L44" s="25"/>
      <c r="M44" s="25" t="s">
        <v>208</v>
      </c>
      <c r="N44" s="87">
        <v>0</v>
      </c>
      <c r="O44" s="25">
        <v>0</v>
      </c>
      <c r="P44" s="25">
        <v>0</v>
      </c>
      <c r="Q44" s="25">
        <v>0</v>
      </c>
      <c r="R44" s="25">
        <v>0</v>
      </c>
      <c r="S44" s="87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87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87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87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87">
        <v>0</v>
      </c>
      <c r="BV44" s="25">
        <v>0</v>
      </c>
      <c r="BW44" s="25">
        <v>0</v>
      </c>
      <c r="BX44" s="25">
        <v>0</v>
      </c>
      <c r="BZ44" s="34" t="e">
        <f t="shared" si="0"/>
        <v>#DIV/0!</v>
      </c>
      <c r="CA44" s="22">
        <f t="shared" si="9"/>
        <v>-1</v>
      </c>
      <c r="CB44" s="22">
        <f t="shared" si="10"/>
        <v>-1</v>
      </c>
      <c r="CC44" s="22">
        <f t="shared" si="11"/>
        <v>-1</v>
      </c>
      <c r="CD44" s="22">
        <f t="shared" si="12"/>
        <v>-1</v>
      </c>
      <c r="CE44" s="22">
        <f t="shared" si="13"/>
        <v>-1</v>
      </c>
      <c r="CF44" s="22">
        <f t="shared" si="14"/>
        <v>-1</v>
      </c>
      <c r="CG44" s="22">
        <f t="shared" si="15"/>
        <v>-1</v>
      </c>
    </row>
    <row r="45" spans="1:85" x14ac:dyDescent="0.25">
      <c r="A45" s="19" t="s">
        <v>118</v>
      </c>
      <c r="B45" s="87">
        <v>41617.058614000001</v>
      </c>
      <c r="C45" s="87">
        <v>709.33924922999995</v>
      </c>
      <c r="D45" s="87">
        <v>56844.002820000002</v>
      </c>
      <c r="E45" s="87">
        <v>58129.177047999998</v>
      </c>
      <c r="F45" s="87">
        <v>36229.809008999997</v>
      </c>
      <c r="G45" s="87">
        <v>226208.12362</v>
      </c>
      <c r="H45" s="87">
        <v>3470.3307725</v>
      </c>
      <c r="I45" s="87"/>
      <c r="J45" s="87"/>
      <c r="K45" s="87"/>
      <c r="L45" s="25"/>
      <c r="M45" s="25" t="s">
        <v>209</v>
      </c>
      <c r="N45" s="87">
        <v>0</v>
      </c>
      <c r="O45" s="25">
        <v>0</v>
      </c>
      <c r="P45" s="25">
        <v>0</v>
      </c>
      <c r="Q45" s="25">
        <v>0</v>
      </c>
      <c r="R45" s="25">
        <v>0</v>
      </c>
      <c r="S45" s="87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87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87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87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87">
        <v>0</v>
      </c>
      <c r="BV45" s="25">
        <v>0</v>
      </c>
      <c r="BW45" s="25">
        <v>0</v>
      </c>
      <c r="BX45" s="25">
        <v>0</v>
      </c>
      <c r="BZ45" s="34" t="e">
        <f t="shared" si="0"/>
        <v>#DIV/0!</v>
      </c>
      <c r="CA45" s="22">
        <f t="shared" si="9"/>
        <v>-1</v>
      </c>
      <c r="CB45" s="22">
        <f t="shared" si="10"/>
        <v>-1</v>
      </c>
      <c r="CC45" s="22">
        <f t="shared" si="11"/>
        <v>-1</v>
      </c>
      <c r="CD45" s="22">
        <f t="shared" si="12"/>
        <v>-1</v>
      </c>
      <c r="CE45" s="22">
        <f t="shared" si="13"/>
        <v>-1</v>
      </c>
      <c r="CF45" s="22">
        <f t="shared" si="14"/>
        <v>-1</v>
      </c>
      <c r="CG45" s="22">
        <f t="shared" si="15"/>
        <v>-1</v>
      </c>
    </row>
    <row r="46" spans="1:85" x14ac:dyDescent="0.25">
      <c r="A46" s="19" t="s">
        <v>119</v>
      </c>
      <c r="B46" s="87">
        <v>4842.8760208000003</v>
      </c>
      <c r="C46" s="87">
        <v>36.533032372000001</v>
      </c>
      <c r="D46" s="87">
        <v>12922.403909000001</v>
      </c>
      <c r="E46" s="87">
        <v>2394.9890958999999</v>
      </c>
      <c r="F46" s="87">
        <v>1669.5775200999999</v>
      </c>
      <c r="G46" s="87">
        <v>17391.224140999999</v>
      </c>
      <c r="H46" s="87">
        <v>374.06907355999999</v>
      </c>
      <c r="I46" s="87"/>
      <c r="J46" s="87"/>
      <c r="K46" s="87"/>
      <c r="L46" s="25"/>
      <c r="M46" s="25" t="s">
        <v>210</v>
      </c>
      <c r="N46" s="87">
        <v>0</v>
      </c>
      <c r="O46" s="25">
        <v>0</v>
      </c>
      <c r="P46" s="25">
        <v>0</v>
      </c>
      <c r="Q46" s="25">
        <v>0</v>
      </c>
      <c r="R46" s="25">
        <v>0</v>
      </c>
      <c r="S46" s="87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87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87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87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87">
        <v>0</v>
      </c>
      <c r="BV46" s="25">
        <v>0</v>
      </c>
      <c r="BW46" s="25">
        <v>0</v>
      </c>
      <c r="BX46" s="25">
        <v>0</v>
      </c>
      <c r="BZ46" s="34" t="e">
        <f t="shared" si="0"/>
        <v>#DIV/0!</v>
      </c>
      <c r="CA46" s="22">
        <f t="shared" si="9"/>
        <v>-1</v>
      </c>
      <c r="CB46" s="22">
        <f t="shared" si="10"/>
        <v>-1</v>
      </c>
      <c r="CC46" s="22">
        <f t="shared" si="11"/>
        <v>-1</v>
      </c>
      <c r="CD46" s="22">
        <f t="shared" si="12"/>
        <v>-1</v>
      </c>
      <c r="CE46" s="22">
        <f t="shared" si="13"/>
        <v>-1</v>
      </c>
      <c r="CF46" s="22">
        <f t="shared" si="14"/>
        <v>-1</v>
      </c>
      <c r="CG46" s="22">
        <f t="shared" si="15"/>
        <v>-1</v>
      </c>
    </row>
    <row r="47" spans="1:85" x14ac:dyDescent="0.25">
      <c r="A47" s="19" t="s">
        <v>120</v>
      </c>
      <c r="B47" s="87">
        <v>16.474119923</v>
      </c>
      <c r="C47" s="87">
        <v>0.75172702170000005</v>
      </c>
      <c r="D47" s="87">
        <v>26.571763390000001</v>
      </c>
      <c r="E47" s="87">
        <v>5850.8896488</v>
      </c>
      <c r="F47" s="87">
        <v>3077.5145852000001</v>
      </c>
      <c r="G47" s="87">
        <v>2.3979038646999999</v>
      </c>
      <c r="H47" s="87">
        <v>232.60677050000001</v>
      </c>
      <c r="I47" s="87"/>
      <c r="J47" s="87"/>
      <c r="K47" s="87"/>
      <c r="L47" s="25"/>
      <c r="M47" s="25" t="s">
        <v>211</v>
      </c>
      <c r="N47" s="87">
        <v>0</v>
      </c>
      <c r="O47" s="25">
        <v>0</v>
      </c>
      <c r="P47" s="25">
        <v>0</v>
      </c>
      <c r="Q47" s="25">
        <v>0</v>
      </c>
      <c r="R47" s="25">
        <v>0</v>
      </c>
      <c r="S47" s="87">
        <v>0</v>
      </c>
      <c r="T47" s="25">
        <v>9.4318974944690795E-4</v>
      </c>
      <c r="U47" s="25">
        <v>1.3848089370966301E-3</v>
      </c>
      <c r="V47" s="25">
        <v>0.419921727100867</v>
      </c>
      <c r="W47" s="25">
        <v>3.4264189037517198E-3</v>
      </c>
      <c r="X47" s="25">
        <v>3.3428881823442799E-4</v>
      </c>
      <c r="Y47" s="25">
        <v>1.34893808462441E-3</v>
      </c>
      <c r="Z47" s="25">
        <v>0</v>
      </c>
      <c r="AA47" s="87">
        <v>0</v>
      </c>
      <c r="AB47" s="25">
        <v>0</v>
      </c>
      <c r="AC47" s="25">
        <v>0</v>
      </c>
      <c r="AD47" s="25">
        <v>0</v>
      </c>
      <c r="AE47" s="25">
        <v>8.6694104818751895E-4</v>
      </c>
      <c r="AF47" s="25">
        <v>0</v>
      </c>
      <c r="AG47" s="87">
        <v>0</v>
      </c>
      <c r="AH47" s="25">
        <v>0</v>
      </c>
      <c r="AI47" s="25">
        <v>0</v>
      </c>
      <c r="AJ47" s="25">
        <v>0</v>
      </c>
      <c r="AK47" s="25">
        <v>4.0699662362142099E-2</v>
      </c>
      <c r="AL47" s="25">
        <v>0</v>
      </c>
      <c r="AM47" s="87">
        <v>1.05543059023242E-2</v>
      </c>
      <c r="AN47" s="25">
        <v>1.18022247942811</v>
      </c>
      <c r="AO47" s="25">
        <v>0.13113655164051499</v>
      </c>
      <c r="AP47" s="25">
        <v>1.3113590310686301</v>
      </c>
      <c r="AQ47" s="25">
        <v>0</v>
      </c>
      <c r="AR47" s="25">
        <v>2.1449921405226101E-3</v>
      </c>
      <c r="AS47" s="25">
        <v>16.210497528067499</v>
      </c>
      <c r="AT47" s="25">
        <v>1.53159040328047E-3</v>
      </c>
      <c r="AU47" s="25">
        <v>7.1357672360102802</v>
      </c>
      <c r="AV47" s="25">
        <v>3.5231145797163501</v>
      </c>
      <c r="AW47" s="25">
        <v>1.0888232278972799E-2</v>
      </c>
      <c r="AX47" s="25">
        <v>12.2430565981581</v>
      </c>
      <c r="AY47" s="25">
        <v>20.076126920088001</v>
      </c>
      <c r="AZ47" s="25">
        <v>5.2265804659468502</v>
      </c>
      <c r="BA47" s="25">
        <v>1630.53404044334</v>
      </c>
      <c r="BB47" s="25">
        <v>547.70336103396801</v>
      </c>
      <c r="BC47" s="25">
        <v>1082.8306794093801</v>
      </c>
      <c r="BD47" s="25">
        <v>0.74581358818763199</v>
      </c>
      <c r="BE47" s="25">
        <v>0.66274960454593101</v>
      </c>
      <c r="BF47" s="25">
        <v>356.113648594278</v>
      </c>
      <c r="BG47" s="25">
        <v>0.90118300015982999</v>
      </c>
      <c r="BH47" s="25">
        <v>3.4121055793471002E-3</v>
      </c>
      <c r="BI47" s="25">
        <v>7.0970154929810003E-4</v>
      </c>
      <c r="BJ47" s="25">
        <v>9.3126870483969407E-2</v>
      </c>
      <c r="BK47" s="25">
        <v>9.3669946041877103E-3</v>
      </c>
      <c r="BL47" s="25">
        <v>0</v>
      </c>
      <c r="BM47" s="25">
        <v>40.377810148977197</v>
      </c>
      <c r="BN47" s="25">
        <v>83.670442522748502</v>
      </c>
      <c r="BO47" s="25">
        <v>0.69906634258723499</v>
      </c>
      <c r="BP47" s="25">
        <v>0.29020352849749498</v>
      </c>
      <c r="BQ47" s="25">
        <v>0</v>
      </c>
      <c r="BR47" s="25">
        <v>0</v>
      </c>
      <c r="BS47" s="25">
        <v>0</v>
      </c>
      <c r="BT47" s="25">
        <v>0</v>
      </c>
      <c r="BU47" s="87">
        <v>0</v>
      </c>
      <c r="BV47" s="25">
        <v>0</v>
      </c>
      <c r="BW47" s="25">
        <v>1.02201491426776E-2</v>
      </c>
      <c r="BX47" s="25">
        <v>0</v>
      </c>
      <c r="BZ47" s="34">
        <f t="shared" si="0"/>
        <v>0</v>
      </c>
      <c r="CA47" s="22">
        <f t="shared" si="9"/>
        <v>-0.97451021790155834</v>
      </c>
      <c r="CB47" s="22">
        <f t="shared" si="10"/>
        <v>-0.94585845501455912</v>
      </c>
      <c r="CC47" s="22">
        <f t="shared" si="11"/>
        <v>-0.95064840026529263</v>
      </c>
      <c r="CD47" s="22">
        <f t="shared" si="12"/>
        <v>-0.72131861335348246</v>
      </c>
      <c r="CE47" s="22">
        <f t="shared" si="13"/>
        <v>-0.82203062053128362</v>
      </c>
      <c r="CF47" s="22">
        <f t="shared" si="14"/>
        <v>-0.8789761621516039</v>
      </c>
      <c r="CG47" s="22">
        <f t="shared" si="15"/>
        <v>-0.99995606254658587</v>
      </c>
    </row>
    <row r="48" spans="1:85" x14ac:dyDescent="0.25">
      <c r="CA48" s="22" t="str">
        <f t="shared" si="9"/>
        <v/>
      </c>
      <c r="CB48" s="22" t="str">
        <f t="shared" si="10"/>
        <v/>
      </c>
      <c r="CC48" s="22" t="str">
        <f t="shared" si="11"/>
        <v/>
      </c>
      <c r="CD48" s="22" t="str">
        <f t="shared" si="12"/>
        <v/>
      </c>
      <c r="CE48" s="22" t="str">
        <f t="shared" si="13"/>
        <v/>
      </c>
      <c r="CF48" s="22" t="str">
        <f t="shared" si="14"/>
        <v/>
      </c>
      <c r="CG48" s="22" t="str">
        <f t="shared" si="15"/>
        <v/>
      </c>
    </row>
    <row r="49" spans="1:85" x14ac:dyDescent="0.25">
      <c r="A49" s="20" t="s">
        <v>55</v>
      </c>
      <c r="B49" s="1">
        <f t="shared" ref="B49:H49" si="16">SUM(B3:B47)</f>
        <v>1841292.2423907437</v>
      </c>
      <c r="C49" s="1">
        <f t="shared" si="16"/>
        <v>31048.314270245606</v>
      </c>
      <c r="D49" s="1">
        <f t="shared" si="16"/>
        <v>1184098.3623108</v>
      </c>
      <c r="E49" s="1">
        <f t="shared" si="16"/>
        <v>374595.11611186498</v>
      </c>
      <c r="F49" s="1">
        <f t="shared" si="16"/>
        <v>245785.18104856575</v>
      </c>
      <c r="G49" s="1">
        <f t="shared" si="16"/>
        <v>2413640.8275097515</v>
      </c>
      <c r="H49" s="1">
        <f t="shared" si="16"/>
        <v>391388.67349945294</v>
      </c>
      <c r="I49" s="1"/>
      <c r="J49" s="1"/>
      <c r="K49" s="1"/>
      <c r="N49" s="1">
        <f t="shared" ref="N49:BX49" si="17">SUM(N3:N47)</f>
        <v>36.429321773048699</v>
      </c>
      <c r="O49" s="1">
        <f t="shared" si="17"/>
        <v>3580.8607635591607</v>
      </c>
      <c r="P49" s="1">
        <f t="shared" si="17"/>
        <v>1683.7112061791138</v>
      </c>
      <c r="Q49" s="1">
        <f t="shared" si="17"/>
        <v>1680.7132719355586</v>
      </c>
      <c r="R49" s="1">
        <f t="shared" si="17"/>
        <v>382.89180751569563</v>
      </c>
      <c r="S49" s="1">
        <f t="shared" si="17"/>
        <v>19.383743160849779</v>
      </c>
      <c r="T49" s="1">
        <f t="shared" si="17"/>
        <v>2764.8872081990939</v>
      </c>
      <c r="U49" s="1">
        <f t="shared" si="17"/>
        <v>46618.30816821217</v>
      </c>
      <c r="V49" s="1">
        <f t="shared" si="17"/>
        <v>1306722.3652526119</v>
      </c>
      <c r="W49" s="1">
        <f t="shared" si="17"/>
        <v>4231.4584194661902</v>
      </c>
      <c r="X49" s="1">
        <f t="shared" si="17"/>
        <v>4601.5689012810362</v>
      </c>
      <c r="Y49" s="1">
        <f t="shared" si="17"/>
        <v>1529.6914486570522</v>
      </c>
      <c r="Z49" s="1">
        <f t="shared" si="17"/>
        <v>24009.15712307463</v>
      </c>
      <c r="AA49" s="1">
        <f t="shared" si="17"/>
        <v>21.14540069253902</v>
      </c>
      <c r="AB49" s="1">
        <f t="shared" si="17"/>
        <v>9557.0493209704091</v>
      </c>
      <c r="AC49" s="1">
        <f t="shared" si="17"/>
        <v>9557.0493209704091</v>
      </c>
      <c r="AD49" s="1">
        <f t="shared" si="17"/>
        <v>54.701761975086114</v>
      </c>
      <c r="AE49" s="1">
        <f t="shared" si="17"/>
        <v>1452.6010646420423</v>
      </c>
      <c r="AF49" s="1">
        <f t="shared" si="17"/>
        <v>55.496938062097584</v>
      </c>
      <c r="AG49" s="1">
        <f t="shared" si="17"/>
        <v>1627.4129995259211</v>
      </c>
      <c r="AH49" s="1">
        <f t="shared" si="17"/>
        <v>2043.1789228543962</v>
      </c>
      <c r="AI49" s="1">
        <f t="shared" si="17"/>
        <v>17060.982385452542</v>
      </c>
      <c r="AJ49" s="1">
        <f t="shared" si="17"/>
        <v>30.368495115257446</v>
      </c>
      <c r="AK49" s="1">
        <f t="shared" si="17"/>
        <v>25420.937325060466</v>
      </c>
      <c r="AL49" s="1">
        <f t="shared" si="17"/>
        <v>0</v>
      </c>
      <c r="AM49" s="1">
        <f t="shared" si="17"/>
        <v>215148.97411461643</v>
      </c>
      <c r="AN49" s="1">
        <f t="shared" si="17"/>
        <v>600280.0406409339</v>
      </c>
      <c r="AO49" s="1">
        <f t="shared" si="17"/>
        <v>66643.080504636644</v>
      </c>
      <c r="AP49" s="1">
        <f t="shared" si="17"/>
        <v>666977.82290754537</v>
      </c>
      <c r="AQ49" s="1">
        <f t="shared" si="17"/>
        <v>42.530587702753785</v>
      </c>
      <c r="AR49" s="1">
        <f t="shared" si="17"/>
        <v>3341.0230115451845</v>
      </c>
      <c r="AS49" s="1">
        <f t="shared" si="17"/>
        <v>3271.8034696675122</v>
      </c>
      <c r="AT49" s="1">
        <f t="shared" si="17"/>
        <v>81968.969264061569</v>
      </c>
      <c r="AU49" s="1">
        <f t="shared" si="17"/>
        <v>1280.5445180074862</v>
      </c>
      <c r="AV49" s="1">
        <f t="shared" si="17"/>
        <v>1349.1254837438362</v>
      </c>
      <c r="AW49" s="1">
        <f t="shared" si="17"/>
        <v>3065.249601125538</v>
      </c>
      <c r="AX49" s="1">
        <f t="shared" si="17"/>
        <v>2093.2509668670814</v>
      </c>
      <c r="AY49" s="1">
        <f t="shared" si="17"/>
        <v>410.14498687263745</v>
      </c>
      <c r="AZ49" s="1">
        <f t="shared" si="17"/>
        <v>894.46828189230962</v>
      </c>
      <c r="BA49" s="1">
        <f t="shared" si="17"/>
        <v>145056.17800617238</v>
      </c>
      <c r="BB49" s="1">
        <f t="shared" si="17"/>
        <v>92367.722130654322</v>
      </c>
      <c r="BC49" s="1">
        <f t="shared" si="17"/>
        <v>52688.455875517939</v>
      </c>
      <c r="BD49" s="1">
        <f t="shared" si="17"/>
        <v>235.46300753569531</v>
      </c>
      <c r="BE49" s="1">
        <f t="shared" si="17"/>
        <v>60.970718540627779</v>
      </c>
      <c r="BF49" s="1">
        <f t="shared" si="17"/>
        <v>38116.571888317601</v>
      </c>
      <c r="BG49" s="1">
        <f t="shared" si="17"/>
        <v>630.05436516626605</v>
      </c>
      <c r="BH49" s="1">
        <f t="shared" si="17"/>
        <v>6927.7406037837954</v>
      </c>
      <c r="BI49" s="1">
        <f t="shared" si="17"/>
        <v>1017.2555178703402</v>
      </c>
      <c r="BJ49" s="1">
        <f t="shared" si="17"/>
        <v>845.86469690384331</v>
      </c>
      <c r="BK49" s="1">
        <f t="shared" si="17"/>
        <v>17343.079342422669</v>
      </c>
      <c r="BL49" s="1">
        <f t="shared" si="17"/>
        <v>5559.826644659136</v>
      </c>
      <c r="BM49" s="1">
        <f t="shared" si="17"/>
        <v>7722.5101187651107</v>
      </c>
      <c r="BN49" s="1">
        <f t="shared" si="17"/>
        <v>6598.6411952806584</v>
      </c>
      <c r="BO49" s="1">
        <f t="shared" si="17"/>
        <v>504.98336789125727</v>
      </c>
      <c r="BP49" s="1">
        <f t="shared" si="17"/>
        <v>1176135.256754407</v>
      </c>
      <c r="BQ49" s="1">
        <f t="shared" si="17"/>
        <v>15763.845574872248</v>
      </c>
      <c r="BR49" s="1">
        <f t="shared" si="17"/>
        <v>9179.6191724164401</v>
      </c>
      <c r="BS49" s="1">
        <f t="shared" si="17"/>
        <v>5125.6092422218453</v>
      </c>
      <c r="BT49" s="1">
        <f t="shared" si="17"/>
        <v>16770.138199005069</v>
      </c>
      <c r="BU49" s="1">
        <f t="shared" si="17"/>
        <v>4.1795825547659806</v>
      </c>
      <c r="BV49" s="1">
        <f t="shared" si="17"/>
        <v>12344.81469543441</v>
      </c>
      <c r="BW49" s="1">
        <f t="shared" si="17"/>
        <v>215652.51690390485</v>
      </c>
      <c r="BX49" s="1">
        <f t="shared" si="17"/>
        <v>14030.822527672519</v>
      </c>
      <c r="CA49" s="22">
        <f t="shared" si="9"/>
        <v>-0.2903232115093492</v>
      </c>
      <c r="CB49" s="22">
        <f t="shared" si="10"/>
        <v>-0.18124581245230437</v>
      </c>
      <c r="CC49" s="22">
        <f t="shared" si="11"/>
        <v>-0.43672093118520988</v>
      </c>
      <c r="CD49" s="22">
        <f t="shared" si="12"/>
        <v>-0.61276543188338206</v>
      </c>
      <c r="CE49" s="22">
        <f t="shared" si="13"/>
        <v>-0.62419328237529914</v>
      </c>
      <c r="CF49" s="22">
        <f t="shared" si="14"/>
        <v>-0.51271322420914134</v>
      </c>
      <c r="CG49" s="22">
        <f t="shared" si="15"/>
        <v>-0.44900675081951169</v>
      </c>
    </row>
    <row r="50" spans="1:85" x14ac:dyDescent="0.25">
      <c r="A50" s="20" t="s">
        <v>74</v>
      </c>
      <c r="B50" s="1">
        <f>SUM(B3:B15)</f>
        <v>1423210.12550944</v>
      </c>
      <c r="C50" s="1">
        <f t="shared" ref="C50:H50" si="18">SUM(C3:C15)</f>
        <v>26311.907864573201</v>
      </c>
      <c r="D50" s="1">
        <f t="shared" si="18"/>
        <v>582576.13333075994</v>
      </c>
      <c r="E50" s="1">
        <f>SUM(E3:E15)</f>
        <v>84500.831677035007</v>
      </c>
      <c r="F50" s="1">
        <f t="shared" si="18"/>
        <v>53470.00970615579</v>
      </c>
      <c r="G50" s="1">
        <f t="shared" si="18"/>
        <v>978879.41849615029</v>
      </c>
      <c r="H50" s="1">
        <f t="shared" si="18"/>
        <v>228162.740203222</v>
      </c>
      <c r="I50" s="1"/>
      <c r="J50" s="1"/>
      <c r="K50" s="1"/>
      <c r="N50" s="1">
        <f t="shared" ref="N50:BX50" si="19">SUM(N3:N15)</f>
        <v>0</v>
      </c>
      <c r="O50" s="1">
        <f t="shared" si="19"/>
        <v>1367.6560468661216</v>
      </c>
      <c r="P50" s="1">
        <f t="shared" si="19"/>
        <v>1576.9115971582278</v>
      </c>
      <c r="Q50" s="1">
        <f t="shared" si="19"/>
        <v>1576.9115971582278</v>
      </c>
      <c r="R50" s="1">
        <f t="shared" si="19"/>
        <v>267.41719637912121</v>
      </c>
      <c r="S50" s="1">
        <f t="shared" si="19"/>
        <v>0</v>
      </c>
      <c r="T50" s="1">
        <f t="shared" si="19"/>
        <v>1579.0180218641456</v>
      </c>
      <c r="U50" s="1">
        <f t="shared" si="19"/>
        <v>19513.418917467789</v>
      </c>
      <c r="V50" s="1">
        <f t="shared" si="19"/>
        <v>1170309.7602139742</v>
      </c>
      <c r="W50" s="1">
        <f t="shared" si="19"/>
        <v>3372.1877409747885</v>
      </c>
      <c r="X50" s="1">
        <f t="shared" si="19"/>
        <v>2388.4665209946893</v>
      </c>
      <c r="Y50" s="1">
        <f t="shared" si="19"/>
        <v>1180.8324530356358</v>
      </c>
      <c r="Z50" s="1">
        <f t="shared" si="19"/>
        <v>23436.810316298866</v>
      </c>
      <c r="AA50" s="1">
        <f t="shared" si="19"/>
        <v>0</v>
      </c>
      <c r="AB50" s="1">
        <f t="shared" si="19"/>
        <v>5233.5630263717394</v>
      </c>
      <c r="AC50" s="1">
        <f t="shared" si="19"/>
        <v>5233.5630263717394</v>
      </c>
      <c r="AD50" s="1">
        <f t="shared" si="19"/>
        <v>54.701761975086114</v>
      </c>
      <c r="AE50" s="1">
        <f t="shared" si="19"/>
        <v>1219.2843654206463</v>
      </c>
      <c r="AF50" s="1">
        <f t="shared" si="19"/>
        <v>34.491430420919315</v>
      </c>
      <c r="AG50" s="1">
        <f t="shared" si="19"/>
        <v>257.67205224988697</v>
      </c>
      <c r="AH50" s="1">
        <f t="shared" si="19"/>
        <v>1232.2471346919629</v>
      </c>
      <c r="AI50" s="1">
        <f t="shared" si="19"/>
        <v>16411.989961960415</v>
      </c>
      <c r="AJ50" s="1">
        <f t="shared" si="19"/>
        <v>13.504254632241365</v>
      </c>
      <c r="AK50" s="1">
        <f t="shared" si="19"/>
        <v>23892.938923380294</v>
      </c>
      <c r="AL50" s="1">
        <f t="shared" si="19"/>
        <v>0</v>
      </c>
      <c r="AM50" s="1">
        <f t="shared" si="19"/>
        <v>157866.6443789863</v>
      </c>
      <c r="AN50" s="1">
        <f t="shared" si="19"/>
        <v>411479.44866735255</v>
      </c>
      <c r="AO50" s="1">
        <f t="shared" si="19"/>
        <v>45665.243045543211</v>
      </c>
      <c r="AP50" s="1">
        <f t="shared" si="19"/>
        <v>457199.39347487065</v>
      </c>
      <c r="AQ50" s="1">
        <f t="shared" si="19"/>
        <v>42.283822124243621</v>
      </c>
      <c r="AR50" s="1">
        <f t="shared" si="19"/>
        <v>2152.5803886692192</v>
      </c>
      <c r="AS50" s="1">
        <f t="shared" si="19"/>
        <v>1924.5642363352272</v>
      </c>
      <c r="AT50" s="1">
        <f t="shared" si="19"/>
        <v>62583.090977439999</v>
      </c>
      <c r="AU50" s="1">
        <f t="shared" si="19"/>
        <v>747.80408814114674</v>
      </c>
      <c r="AV50" s="1">
        <f t="shared" si="19"/>
        <v>544.32400732540646</v>
      </c>
      <c r="AW50" s="1">
        <f t="shared" si="19"/>
        <v>1648.7096483889447</v>
      </c>
      <c r="AX50" s="1">
        <f t="shared" si="19"/>
        <v>557.18005180263458</v>
      </c>
      <c r="AY50" s="1">
        <f t="shared" si="19"/>
        <v>350.7396569945488</v>
      </c>
      <c r="AZ50" s="1">
        <f t="shared" si="19"/>
        <v>550.64374982183654</v>
      </c>
      <c r="BA50" s="1">
        <f t="shared" si="19"/>
        <v>77956.635132445168</v>
      </c>
      <c r="BB50" s="1">
        <f t="shared" si="19"/>
        <v>46064.780918857869</v>
      </c>
      <c r="BC50" s="1">
        <f t="shared" si="19"/>
        <v>31891.854213587274</v>
      </c>
      <c r="BD50" s="1">
        <f t="shared" si="19"/>
        <v>230.40026430217617</v>
      </c>
      <c r="BE50" s="1">
        <f t="shared" si="19"/>
        <v>21.759392486747437</v>
      </c>
      <c r="BF50" s="1">
        <f t="shared" si="19"/>
        <v>21058.352013304502</v>
      </c>
      <c r="BG50" s="1">
        <f t="shared" si="19"/>
        <v>424.53687911283669</v>
      </c>
      <c r="BH50" s="1">
        <f t="shared" si="19"/>
        <v>3574.2236209692342</v>
      </c>
      <c r="BI50" s="1">
        <f t="shared" si="19"/>
        <v>267.56693877472316</v>
      </c>
      <c r="BJ50" s="1">
        <f t="shared" si="19"/>
        <v>431.22543163875059</v>
      </c>
      <c r="BK50" s="1">
        <f t="shared" si="19"/>
        <v>8957.2246508958451</v>
      </c>
      <c r="BL50" s="1">
        <f t="shared" si="19"/>
        <v>3944.361341274805</v>
      </c>
      <c r="BM50" s="1">
        <f t="shared" si="19"/>
        <v>2111.8916984459597</v>
      </c>
      <c r="BN50" s="1">
        <f t="shared" si="19"/>
        <v>2502.3056278350282</v>
      </c>
      <c r="BO50" s="1">
        <f t="shared" si="19"/>
        <v>161.32896228226573</v>
      </c>
      <c r="BP50" s="1">
        <f t="shared" si="19"/>
        <v>868994.58777663286</v>
      </c>
      <c r="BQ50" s="1">
        <f t="shared" si="19"/>
        <v>3567.3384032379436</v>
      </c>
      <c r="BR50" s="1">
        <f t="shared" si="19"/>
        <v>4627.9042024103073</v>
      </c>
      <c r="BS50" s="1">
        <f t="shared" si="19"/>
        <v>4540.1400777833114</v>
      </c>
      <c r="BT50" s="1">
        <f t="shared" si="19"/>
        <v>8664.54843371897</v>
      </c>
      <c r="BU50" s="1">
        <f t="shared" si="19"/>
        <v>0</v>
      </c>
      <c r="BV50" s="1">
        <f t="shared" si="19"/>
        <v>9600.4517947440927</v>
      </c>
      <c r="BW50" s="1">
        <f t="shared" si="19"/>
        <v>163782.23403656637</v>
      </c>
      <c r="BX50" s="1">
        <f t="shared" si="19"/>
        <v>6713.2200725235052</v>
      </c>
      <c r="CA50" s="22">
        <f t="shared" si="9"/>
        <v>-0.17769713745181498</v>
      </c>
      <c r="CB50" s="22">
        <f t="shared" si="10"/>
        <v>-9.1934380191785611E-2</v>
      </c>
      <c r="CC50" s="22">
        <f t="shared" si="11"/>
        <v>-0.21521091009869114</v>
      </c>
      <c r="CD50" s="22">
        <f t="shared" si="12"/>
        <v>-7.744535071088976E-2</v>
      </c>
      <c r="CE50" s="22">
        <f t="shared" si="13"/>
        <v>-0.138493125922238</v>
      </c>
      <c r="CF50" s="22">
        <f t="shared" si="14"/>
        <v>-0.11225573716559817</v>
      </c>
      <c r="CG50" s="22">
        <f t="shared" si="15"/>
        <v>-0.28216923634995195</v>
      </c>
    </row>
    <row r="51" spans="1:85" x14ac:dyDescent="0.25">
      <c r="A51" s="20" t="s">
        <v>127</v>
      </c>
      <c r="B51" s="1">
        <f>SUM(B16:B47)</f>
        <v>418082.11688130297</v>
      </c>
      <c r="C51" s="1">
        <f t="shared" ref="C51:H51" si="20">SUM(C16:C47)</f>
        <v>4736.4064056723992</v>
      </c>
      <c r="D51" s="1">
        <f t="shared" si="20"/>
        <v>601522.22898004006</v>
      </c>
      <c r="E51" s="1">
        <f>SUM(E16:E47)</f>
        <v>290094.28443483001</v>
      </c>
      <c r="F51" s="1">
        <f t="shared" si="20"/>
        <v>192315.17134240997</v>
      </c>
      <c r="G51" s="1">
        <f t="shared" si="20"/>
        <v>1434761.4090136017</v>
      </c>
      <c r="H51" s="1">
        <f t="shared" si="20"/>
        <v>163225.93329623097</v>
      </c>
      <c r="I51" s="1"/>
      <c r="J51" s="1"/>
      <c r="K51" s="1"/>
      <c r="N51" s="1">
        <f t="shared" ref="N51:BX51" si="21">SUM(N16:N47)</f>
        <v>36.429321773048699</v>
      </c>
      <c r="O51" s="1">
        <f t="shared" si="21"/>
        <v>2213.2047166930397</v>
      </c>
      <c r="P51" s="1">
        <f t="shared" si="21"/>
        <v>106.79960902088587</v>
      </c>
      <c r="Q51" s="1">
        <f t="shared" si="21"/>
        <v>103.80167477733092</v>
      </c>
      <c r="R51" s="1">
        <f t="shared" si="21"/>
        <v>115.4746111365744</v>
      </c>
      <c r="S51" s="1">
        <f t="shared" si="21"/>
        <v>19.383743160849779</v>
      </c>
      <c r="T51" s="1">
        <f t="shared" si="21"/>
        <v>1185.8691863349486</v>
      </c>
      <c r="U51" s="1">
        <f t="shared" si="21"/>
        <v>27104.889250744371</v>
      </c>
      <c r="V51" s="1">
        <f t="shared" si="21"/>
        <v>136412.6050386375</v>
      </c>
      <c r="W51" s="1">
        <f t="shared" si="21"/>
        <v>859.2706784914028</v>
      </c>
      <c r="X51" s="1">
        <f t="shared" si="21"/>
        <v>2213.102380286346</v>
      </c>
      <c r="Y51" s="1">
        <f t="shared" si="21"/>
        <v>348.85899562141617</v>
      </c>
      <c r="Z51" s="1">
        <f t="shared" si="21"/>
        <v>572.34680677576614</v>
      </c>
      <c r="AA51" s="1">
        <f t="shared" si="21"/>
        <v>21.14540069253902</v>
      </c>
      <c r="AB51" s="1">
        <f t="shared" si="21"/>
        <v>4323.4862945986688</v>
      </c>
      <c r="AC51" s="1">
        <f t="shared" si="21"/>
        <v>4323.4862945986688</v>
      </c>
      <c r="AD51" s="1">
        <f t="shared" si="21"/>
        <v>0</v>
      </c>
      <c r="AE51" s="1">
        <f t="shared" si="21"/>
        <v>233.31669922139585</v>
      </c>
      <c r="AF51" s="1">
        <f t="shared" si="21"/>
        <v>21.005507641178266</v>
      </c>
      <c r="AG51" s="1">
        <f t="shared" si="21"/>
        <v>1369.7409472760341</v>
      </c>
      <c r="AH51" s="1">
        <f t="shared" si="21"/>
        <v>810.93178816243369</v>
      </c>
      <c r="AI51" s="1">
        <f t="shared" si="21"/>
        <v>648.9924234921267</v>
      </c>
      <c r="AJ51" s="1">
        <f t="shared" si="21"/>
        <v>16.864240483016083</v>
      </c>
      <c r="AK51" s="1">
        <f t="shared" si="21"/>
        <v>1527.9984016801725</v>
      </c>
      <c r="AL51" s="1">
        <f t="shared" si="21"/>
        <v>0</v>
      </c>
      <c r="AM51" s="1">
        <f t="shared" si="21"/>
        <v>57282.329735630199</v>
      </c>
      <c r="AN51" s="1">
        <f t="shared" si="21"/>
        <v>188800.59197358132</v>
      </c>
      <c r="AO51" s="1">
        <f t="shared" si="21"/>
        <v>20977.837459093433</v>
      </c>
      <c r="AP51" s="1">
        <f t="shared" si="21"/>
        <v>209778.42943267472</v>
      </c>
      <c r="AQ51" s="1">
        <f t="shared" si="21"/>
        <v>0.24676557851015679</v>
      </c>
      <c r="AR51" s="1">
        <f t="shared" si="21"/>
        <v>1188.4426228759653</v>
      </c>
      <c r="AS51" s="1">
        <f t="shared" si="21"/>
        <v>1347.2392333322848</v>
      </c>
      <c r="AT51" s="1">
        <f t="shared" si="21"/>
        <v>19385.878286621555</v>
      </c>
      <c r="AU51" s="1">
        <f t="shared" si="21"/>
        <v>532.74042986633981</v>
      </c>
      <c r="AV51" s="1">
        <f t="shared" si="21"/>
        <v>804.8014764184295</v>
      </c>
      <c r="AW51" s="1">
        <f t="shared" si="21"/>
        <v>1416.5399527365939</v>
      </c>
      <c r="AX51" s="1">
        <f t="shared" si="21"/>
        <v>1536.0709150644468</v>
      </c>
      <c r="AY51" s="1">
        <f t="shared" si="21"/>
        <v>59.405329878088658</v>
      </c>
      <c r="AZ51" s="1">
        <f t="shared" si="21"/>
        <v>343.82453207047303</v>
      </c>
      <c r="BA51" s="1">
        <f t="shared" si="21"/>
        <v>67099.542873727216</v>
      </c>
      <c r="BB51" s="1">
        <f t="shared" si="21"/>
        <v>46302.941211796453</v>
      </c>
      <c r="BC51" s="1">
        <f t="shared" si="21"/>
        <v>20796.601661930665</v>
      </c>
      <c r="BD51" s="1">
        <f t="shared" si="21"/>
        <v>5.0627432335190914</v>
      </c>
      <c r="BE51" s="1">
        <f t="shared" si="21"/>
        <v>39.211326053880349</v>
      </c>
      <c r="BF51" s="1">
        <f t="shared" si="21"/>
        <v>17058.219875013103</v>
      </c>
      <c r="BG51" s="1">
        <f t="shared" si="21"/>
        <v>205.51748605342948</v>
      </c>
      <c r="BH51" s="1">
        <f t="shared" si="21"/>
        <v>3353.5169828145608</v>
      </c>
      <c r="BI51" s="1">
        <f t="shared" si="21"/>
        <v>749.688579095617</v>
      </c>
      <c r="BJ51" s="1">
        <f t="shared" si="21"/>
        <v>414.63926526509272</v>
      </c>
      <c r="BK51" s="1">
        <f t="shared" si="21"/>
        <v>8385.8546915268198</v>
      </c>
      <c r="BL51" s="1">
        <f t="shared" si="21"/>
        <v>1615.4653033843317</v>
      </c>
      <c r="BM51" s="1">
        <f t="shared" si="21"/>
        <v>5610.6184203191506</v>
      </c>
      <c r="BN51" s="1">
        <f t="shared" si="21"/>
        <v>4096.3355674456297</v>
      </c>
      <c r="BO51" s="1">
        <f t="shared" si="21"/>
        <v>343.65440560899151</v>
      </c>
      <c r="BP51" s="1">
        <f t="shared" si="21"/>
        <v>307140.6689777741</v>
      </c>
      <c r="BQ51" s="1">
        <f t="shared" si="21"/>
        <v>12196.507171634305</v>
      </c>
      <c r="BR51" s="1">
        <f t="shared" si="21"/>
        <v>4551.7149700061318</v>
      </c>
      <c r="BS51" s="1">
        <f t="shared" si="21"/>
        <v>585.46916443853445</v>
      </c>
      <c r="BT51" s="1">
        <f t="shared" si="21"/>
        <v>8105.5897652861031</v>
      </c>
      <c r="BU51" s="1">
        <f t="shared" si="21"/>
        <v>4.1795825547659806</v>
      </c>
      <c r="BV51" s="1">
        <f t="shared" si="21"/>
        <v>2744.3629006903166</v>
      </c>
      <c r="BW51" s="1">
        <f t="shared" si="21"/>
        <v>51870.282867338407</v>
      </c>
      <c r="BX51" s="1">
        <f t="shared" si="21"/>
        <v>7317.6024551490136</v>
      </c>
      <c r="CA51" s="22">
        <f t="shared" si="9"/>
        <v>-0.67371815361008092</v>
      </c>
      <c r="CB51" s="22">
        <f t="shared" si="10"/>
        <v>-0.67739288591236246</v>
      </c>
      <c r="CC51" s="22">
        <f t="shared" si="11"/>
        <v>-0.65125406954888165</v>
      </c>
      <c r="CD51" s="22">
        <f t="shared" si="12"/>
        <v>-0.76869746674102024</v>
      </c>
      <c r="CE51" s="22">
        <f t="shared" si="13"/>
        <v>-0.75923406932178117</v>
      </c>
      <c r="CF51" s="22">
        <f t="shared" si="14"/>
        <v>-0.78592909800317734</v>
      </c>
      <c r="CG51" s="22">
        <f t="shared" si="15"/>
        <v>-0.68221788155928931</v>
      </c>
    </row>
    <row r="53" spans="1:85" x14ac:dyDescent="0.25">
      <c r="A53" s="37"/>
    </row>
    <row r="54" spans="1:85" x14ac:dyDescent="0.25">
      <c r="A54" s="37"/>
    </row>
    <row r="56" spans="1:85" x14ac:dyDescent="0.25">
      <c r="E56" s="87"/>
    </row>
    <row r="57" spans="1:85" x14ac:dyDescent="0.25">
      <c r="E57" s="87"/>
    </row>
    <row r="58" spans="1:85" x14ac:dyDescent="0.25">
      <c r="E58" s="87"/>
    </row>
    <row r="59" spans="1:85" x14ac:dyDescent="0.25">
      <c r="E59" s="87"/>
    </row>
    <row r="60" spans="1:85" x14ac:dyDescent="0.25">
      <c r="E60" s="87"/>
    </row>
    <row r="61" spans="1:85" x14ac:dyDescent="0.25">
      <c r="E61" s="87"/>
    </row>
    <row r="62" spans="1:85" x14ac:dyDescent="0.25">
      <c r="E62" s="87"/>
    </row>
    <row r="63" spans="1:85" x14ac:dyDescent="0.25">
      <c r="E63" s="87"/>
    </row>
    <row r="64" spans="1:85" x14ac:dyDescent="0.25">
      <c r="E64" s="87"/>
    </row>
    <row r="65" spans="5:5" x14ac:dyDescent="0.25">
      <c r="E65" s="87"/>
    </row>
    <row r="66" spans="5:5" x14ac:dyDescent="0.25">
      <c r="E66" s="87"/>
    </row>
    <row r="67" spans="5:5" x14ac:dyDescent="0.25">
      <c r="E67" s="87"/>
    </row>
    <row r="68" spans="5:5" x14ac:dyDescent="0.25">
      <c r="E68" s="87"/>
    </row>
    <row r="69" spans="5:5" x14ac:dyDescent="0.25">
      <c r="E69" s="87"/>
    </row>
    <row r="70" spans="5:5" x14ac:dyDescent="0.25">
      <c r="E70" s="87"/>
    </row>
    <row r="71" spans="5:5" x14ac:dyDescent="0.25">
      <c r="E71" s="87"/>
    </row>
    <row r="72" spans="5:5" x14ac:dyDescent="0.25">
      <c r="E72" s="87"/>
    </row>
    <row r="73" spans="5:5" x14ac:dyDescent="0.25">
      <c r="E73" s="87"/>
    </row>
    <row r="74" spans="5:5" x14ac:dyDescent="0.25">
      <c r="E74" s="87"/>
    </row>
    <row r="75" spans="5:5" x14ac:dyDescent="0.25">
      <c r="E75" s="87"/>
    </row>
    <row r="76" spans="5:5" x14ac:dyDescent="0.25">
      <c r="E76" s="87"/>
    </row>
    <row r="77" spans="5:5" x14ac:dyDescent="0.25">
      <c r="E77" s="87"/>
    </row>
    <row r="78" spans="5:5" x14ac:dyDescent="0.25">
      <c r="E78" s="87"/>
    </row>
    <row r="79" spans="5:5" x14ac:dyDescent="0.25">
      <c r="E79" s="87"/>
    </row>
    <row r="80" spans="5:5" x14ac:dyDescent="0.25">
      <c r="E80" s="87"/>
    </row>
    <row r="81" spans="5:5" x14ac:dyDescent="0.25">
      <c r="E81" s="87"/>
    </row>
    <row r="82" spans="5:5" x14ac:dyDescent="0.25">
      <c r="E82" s="87"/>
    </row>
    <row r="83" spans="5:5" x14ac:dyDescent="0.25">
      <c r="E83" s="87"/>
    </row>
    <row r="84" spans="5:5" x14ac:dyDescent="0.25">
      <c r="E84" s="87"/>
    </row>
    <row r="85" spans="5:5" x14ac:dyDescent="0.25">
      <c r="E85" s="87"/>
    </row>
    <row r="86" spans="5:5" x14ac:dyDescent="0.25">
      <c r="E86" s="87"/>
    </row>
    <row r="87" spans="5:5" x14ac:dyDescent="0.25">
      <c r="E87" s="87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2A709-1449-4949-9701-F46A394FCEF8}">
  <dimension ref="A1:CG48"/>
  <sheetViews>
    <sheetView zoomScale="85" zoomScaleNormal="85" workbookViewId="0">
      <pane xSplit="1" ySplit="2" topLeftCell="AT3" activePane="bottomRight" state="frozen"/>
      <selection activeCell="L2" sqref="L2"/>
      <selection pane="topRight" activeCell="L2" sqref="L2"/>
      <selection pane="bottomLeft" activeCell="L2" sqref="L2"/>
      <selection pane="bottomRight" activeCell="BJ33" sqref="BJ33"/>
    </sheetView>
  </sheetViews>
  <sheetFormatPr defaultColWidth="9.140625" defaultRowHeight="15" x14ac:dyDescent="0.25"/>
  <cols>
    <col min="1" max="1" width="19.85546875" style="86" customWidth="1"/>
    <col min="2" max="11" width="9.140625" style="86"/>
    <col min="12" max="12" width="15.5703125" style="86" bestFit="1" customWidth="1"/>
    <col min="13" max="14" width="6.7109375" style="86" bestFit="1" customWidth="1"/>
    <col min="15" max="15" width="5.7109375" style="86" bestFit="1" customWidth="1"/>
    <col min="16" max="16" width="14.5703125" style="86" bestFit="1" customWidth="1"/>
    <col min="17" max="17" width="5.5703125" style="86" bestFit="1" customWidth="1"/>
    <col min="18" max="18" width="5.5703125" style="86" customWidth="1"/>
    <col min="19" max="19" width="6.7109375" style="86" bestFit="1" customWidth="1"/>
    <col min="20" max="21" width="9.28515625" style="86" bestFit="1" customWidth="1"/>
    <col min="22" max="22" width="5.7109375" style="86" bestFit="1" customWidth="1"/>
    <col min="23" max="23" width="7.7109375" style="86" bestFit="1" customWidth="1"/>
    <col min="24" max="24" width="5.7109375" style="86" bestFit="1" customWidth="1"/>
    <col min="25" max="25" width="6.7109375" style="86" bestFit="1" customWidth="1"/>
    <col min="26" max="26" width="6.7109375" style="86" customWidth="1"/>
    <col min="27" max="27" width="6.7109375" style="86" bestFit="1" customWidth="1"/>
    <col min="28" max="28" width="15.42578125" style="86" bestFit="1" customWidth="1"/>
    <col min="29" max="29" width="6.5703125" style="86" customWidth="1"/>
    <col min="30" max="30" width="5.7109375" style="86" bestFit="1" customWidth="1"/>
    <col min="31" max="31" width="5.140625" style="86" bestFit="1" customWidth="1"/>
    <col min="32" max="32" width="5.140625" style="86" customWidth="1"/>
    <col min="33" max="33" width="5.7109375" style="86" bestFit="1" customWidth="1"/>
    <col min="34" max="34" width="6.7109375" style="86" bestFit="1" customWidth="1"/>
    <col min="35" max="35" width="6.140625" style="86" bestFit="1" customWidth="1"/>
    <col min="36" max="36" width="6.7109375" style="86" bestFit="1" customWidth="1"/>
    <col min="37" max="37" width="10" style="86" bestFit="1" customWidth="1"/>
    <col min="38" max="38" width="10" style="86" customWidth="1"/>
    <col min="39" max="39" width="9.28515625" style="86" bestFit="1" customWidth="1"/>
    <col min="40" max="40" width="7.7109375" style="86" bestFit="1" customWidth="1"/>
    <col min="41" max="41" width="9.28515625" style="86" bestFit="1" customWidth="1"/>
    <col min="42" max="42" width="6" style="86" bestFit="1" customWidth="1"/>
    <col min="43" max="43" width="6.7109375" style="86" bestFit="1" customWidth="1"/>
    <col min="44" max="44" width="5.7109375" style="86" bestFit="1" customWidth="1"/>
    <col min="45" max="45" width="7.7109375" style="86" bestFit="1" customWidth="1"/>
    <col min="46" max="46" width="5.7109375" style="86" bestFit="1" customWidth="1"/>
    <col min="47" max="47" width="4.140625" style="86" bestFit="1" customWidth="1"/>
    <col min="48" max="48" width="6.7109375" style="86" bestFit="1" customWidth="1"/>
    <col min="49" max="49" width="5.7109375" style="86" bestFit="1" customWidth="1"/>
    <col min="50" max="50" width="5.85546875" style="86" bestFit="1" customWidth="1"/>
    <col min="51" max="51" width="5.7109375" style="86" bestFit="1" customWidth="1"/>
    <col min="52" max="53" width="7.7109375" style="86" bestFit="1" customWidth="1"/>
    <col min="54" max="54" width="6.7109375" style="86" bestFit="1" customWidth="1"/>
    <col min="55" max="55" width="5.140625" style="86" bestFit="1" customWidth="1"/>
    <col min="56" max="56" width="5.28515625" style="86" bestFit="1" customWidth="1"/>
    <col min="57" max="57" width="8.7109375" style="86" bestFit="1" customWidth="1"/>
    <col min="58" max="58" width="4.85546875" style="86" bestFit="1" customWidth="1"/>
    <col min="59" max="59" width="7.85546875" style="86" bestFit="1" customWidth="1"/>
    <col min="60" max="60" width="5.85546875" style="86" bestFit="1" customWidth="1"/>
    <col min="61" max="61" width="6" style="86" bestFit="1" customWidth="1"/>
    <col min="62" max="62" width="6.7109375" style="86" bestFit="1" customWidth="1"/>
    <col min="63" max="63" width="7.7109375" style="86" bestFit="1" customWidth="1"/>
    <col min="64" max="64" width="5.7109375" style="86" bestFit="1" customWidth="1"/>
    <col min="65" max="65" width="6.7109375" style="86" bestFit="1" customWidth="1"/>
    <col min="66" max="66" width="4.140625" style="86" bestFit="1" customWidth="1"/>
    <col min="67" max="67" width="9.28515625" style="86" bestFit="1" customWidth="1"/>
    <col min="68" max="68" width="8" style="86" bestFit="1" customWidth="1"/>
    <col min="69" max="71" width="6.7109375" style="86" bestFit="1" customWidth="1"/>
    <col min="72" max="72" width="6.7109375" style="86" customWidth="1"/>
    <col min="73" max="73" width="6.7109375" style="86" bestFit="1" customWidth="1"/>
    <col min="74" max="74" width="9.140625" style="86" bestFit="1" customWidth="1"/>
    <col min="75" max="75" width="7.140625" style="86" bestFit="1" customWidth="1"/>
    <col min="76" max="16384" width="9.140625" style="86"/>
  </cols>
  <sheetData>
    <row r="1" spans="1:85" x14ac:dyDescent="0.25">
      <c r="B1" s="86" t="s">
        <v>491</v>
      </c>
      <c r="L1" s="86" t="s">
        <v>489</v>
      </c>
      <c r="BZ1" s="86" t="s">
        <v>310</v>
      </c>
    </row>
    <row r="2" spans="1:85" x14ac:dyDescent="0.25">
      <c r="A2" s="86" t="s">
        <v>52</v>
      </c>
      <c r="B2" s="87" t="s">
        <v>59</v>
      </c>
      <c r="C2" s="87" t="s">
        <v>57</v>
      </c>
      <c r="D2" s="87" t="s">
        <v>60</v>
      </c>
      <c r="E2" s="87" t="s">
        <v>54</v>
      </c>
      <c r="F2" s="87" t="s">
        <v>53</v>
      </c>
      <c r="G2" s="87" t="s">
        <v>61</v>
      </c>
      <c r="H2" s="87" t="s">
        <v>62</v>
      </c>
      <c r="I2" s="87"/>
      <c r="J2" s="87"/>
      <c r="K2" s="87"/>
      <c r="L2" s="87" t="s">
        <v>226</v>
      </c>
      <c r="M2" s="87" t="s">
        <v>457</v>
      </c>
      <c r="N2" s="87" t="s">
        <v>359</v>
      </c>
      <c r="O2" s="87" t="s">
        <v>131</v>
      </c>
      <c r="P2" s="87" t="s">
        <v>132</v>
      </c>
      <c r="Q2" s="87" t="s">
        <v>133</v>
      </c>
      <c r="R2" s="87" t="s">
        <v>335</v>
      </c>
      <c r="S2" s="87" t="s">
        <v>360</v>
      </c>
      <c r="T2" s="87" t="s">
        <v>134</v>
      </c>
      <c r="U2" s="87" t="s">
        <v>59</v>
      </c>
      <c r="V2" s="87" t="s">
        <v>136</v>
      </c>
      <c r="W2" s="87" t="s">
        <v>137</v>
      </c>
      <c r="X2" s="87" t="s">
        <v>361</v>
      </c>
      <c r="Y2" s="87" t="s">
        <v>138</v>
      </c>
      <c r="Z2" s="87" t="s">
        <v>458</v>
      </c>
      <c r="AA2" s="87" t="s">
        <v>139</v>
      </c>
      <c r="AB2" s="87" t="s">
        <v>140</v>
      </c>
      <c r="AC2" s="87" t="s">
        <v>141</v>
      </c>
      <c r="AD2" s="87" t="s">
        <v>142</v>
      </c>
      <c r="AE2" s="87" t="s">
        <v>143</v>
      </c>
      <c r="AF2" s="87" t="s">
        <v>459</v>
      </c>
      <c r="AG2" s="87" t="s">
        <v>362</v>
      </c>
      <c r="AH2" s="87" t="s">
        <v>144</v>
      </c>
      <c r="AI2" s="87" t="s">
        <v>367</v>
      </c>
      <c r="AJ2" s="87" t="s">
        <v>57</v>
      </c>
      <c r="AK2" s="87" t="s">
        <v>128</v>
      </c>
      <c r="AL2" s="87" t="s">
        <v>460</v>
      </c>
      <c r="AM2" s="87" t="s">
        <v>145</v>
      </c>
      <c r="AN2" s="87" t="s">
        <v>146</v>
      </c>
      <c r="AO2" s="87" t="s">
        <v>60</v>
      </c>
      <c r="AP2" s="87" t="s">
        <v>147</v>
      </c>
      <c r="AQ2" s="87" t="s">
        <v>148</v>
      </c>
      <c r="AR2" s="87" t="s">
        <v>149</v>
      </c>
      <c r="AS2" s="87" t="s">
        <v>150</v>
      </c>
      <c r="AT2" s="87" t="s">
        <v>151</v>
      </c>
      <c r="AU2" s="87" t="s">
        <v>152</v>
      </c>
      <c r="AV2" s="87" t="s">
        <v>153</v>
      </c>
      <c r="AW2" s="87" t="s">
        <v>154</v>
      </c>
      <c r="AX2" s="87" t="s">
        <v>155</v>
      </c>
      <c r="AY2" s="87" t="s">
        <v>156</v>
      </c>
      <c r="AZ2" s="87" t="s">
        <v>54</v>
      </c>
      <c r="BA2" s="87" t="s">
        <v>53</v>
      </c>
      <c r="BB2" s="87" t="s">
        <v>157</v>
      </c>
      <c r="BC2" s="87" t="s">
        <v>158</v>
      </c>
      <c r="BD2" s="87" t="s">
        <v>159</v>
      </c>
      <c r="BE2" s="87" t="s">
        <v>160</v>
      </c>
      <c r="BF2" s="87" t="s">
        <v>161</v>
      </c>
      <c r="BG2" s="87" t="s">
        <v>162</v>
      </c>
      <c r="BH2" s="87" t="s">
        <v>163</v>
      </c>
      <c r="BI2" s="87" t="s">
        <v>164</v>
      </c>
      <c r="BJ2" s="87" t="s">
        <v>165</v>
      </c>
      <c r="BK2" s="87" t="s">
        <v>363</v>
      </c>
      <c r="BL2" s="87" t="s">
        <v>166</v>
      </c>
      <c r="BM2" s="87" t="s">
        <v>167</v>
      </c>
      <c r="BN2" s="87" t="s">
        <v>168</v>
      </c>
      <c r="BO2" s="87" t="s">
        <v>61</v>
      </c>
      <c r="BP2" s="87" t="s">
        <v>368</v>
      </c>
      <c r="BQ2" s="87" t="s">
        <v>169</v>
      </c>
      <c r="BR2" s="87" t="s">
        <v>170</v>
      </c>
      <c r="BS2" s="87" t="s">
        <v>171</v>
      </c>
      <c r="BT2" s="87" t="s">
        <v>172</v>
      </c>
      <c r="BU2" s="87" t="s">
        <v>173</v>
      </c>
      <c r="BV2" s="87" t="s">
        <v>174</v>
      </c>
      <c r="BW2" s="87" t="s">
        <v>369</v>
      </c>
      <c r="BY2" s="87" t="s">
        <v>141</v>
      </c>
      <c r="BZ2" s="87" t="s">
        <v>59</v>
      </c>
      <c r="CA2" s="87" t="s">
        <v>57</v>
      </c>
      <c r="CB2" s="87" t="s">
        <v>60</v>
      </c>
      <c r="CC2" s="87" t="s">
        <v>54</v>
      </c>
      <c r="CD2" s="87" t="s">
        <v>53</v>
      </c>
      <c r="CE2" s="87" t="s">
        <v>61</v>
      </c>
      <c r="CF2" s="87" t="s">
        <v>62</v>
      </c>
      <c r="CG2" s="87"/>
    </row>
    <row r="3" spans="1:85" x14ac:dyDescent="0.25">
      <c r="A3" s="100" t="s">
        <v>81</v>
      </c>
      <c r="B3" s="87">
        <v>5.77784384E-2</v>
      </c>
      <c r="C3" s="87"/>
      <c r="D3" s="87">
        <v>0.14493824550000001</v>
      </c>
      <c r="E3" s="87">
        <v>7.6122344E-3</v>
      </c>
      <c r="F3" s="87">
        <v>7.6122319000000004E-3</v>
      </c>
      <c r="G3" s="87">
        <v>5.8952889999999995E-4</v>
      </c>
      <c r="H3" s="87">
        <v>1680.9246134</v>
      </c>
      <c r="I3" s="87"/>
      <c r="J3" s="87"/>
      <c r="K3" s="87"/>
      <c r="L3" s="87" t="s">
        <v>72</v>
      </c>
      <c r="M3" s="87">
        <v>0</v>
      </c>
      <c r="N3" s="87">
        <v>0</v>
      </c>
      <c r="O3" s="87">
        <v>0</v>
      </c>
      <c r="P3" s="87">
        <v>0</v>
      </c>
      <c r="Q3" s="87">
        <v>0</v>
      </c>
      <c r="R3" s="87">
        <v>0</v>
      </c>
      <c r="S3" s="87">
        <v>40.092236055048701</v>
      </c>
      <c r="T3" s="87">
        <v>5361.0268072386398</v>
      </c>
      <c r="U3" s="87">
        <v>5.7942272021693497E-2</v>
      </c>
      <c r="V3" s="87">
        <v>0</v>
      </c>
      <c r="W3" s="87">
        <v>868.02883533219995</v>
      </c>
      <c r="X3" s="87">
        <v>0</v>
      </c>
      <c r="Y3" s="87">
        <v>0</v>
      </c>
      <c r="Z3" s="87">
        <v>0</v>
      </c>
      <c r="AA3" s="87">
        <v>0</v>
      </c>
      <c r="AB3" s="87">
        <v>0</v>
      </c>
      <c r="AC3" s="87">
        <v>0</v>
      </c>
      <c r="AD3" s="87">
        <v>2.98344272968535E-2</v>
      </c>
      <c r="AE3" s="87">
        <v>0</v>
      </c>
      <c r="AF3" s="87">
        <v>0</v>
      </c>
      <c r="AG3" s="87">
        <v>0</v>
      </c>
      <c r="AH3" s="87">
        <v>0</v>
      </c>
      <c r="AI3" s="87">
        <v>0</v>
      </c>
      <c r="AJ3" s="87">
        <v>0</v>
      </c>
      <c r="AK3" s="87">
        <v>0</v>
      </c>
      <c r="AL3" s="87">
        <v>2553.3117342107698</v>
      </c>
      <c r="AM3" s="87">
        <v>0.13083421416668001</v>
      </c>
      <c r="AN3" s="87">
        <v>1.45302536369097E-2</v>
      </c>
      <c r="AO3" s="87">
        <v>0.145364467803589</v>
      </c>
      <c r="AP3" s="87">
        <v>0</v>
      </c>
      <c r="AQ3" s="87">
        <v>10.8990102054928</v>
      </c>
      <c r="AR3" s="87">
        <v>2.00036508540154E-4</v>
      </c>
      <c r="AS3" s="87">
        <v>910.29809187651801</v>
      </c>
      <c r="AT3" s="87">
        <v>2.0547092379172801E-4</v>
      </c>
      <c r="AU3" s="87">
        <v>1.3282404801666601E-5</v>
      </c>
      <c r="AV3" s="87">
        <v>1.3545733891102599E-4</v>
      </c>
      <c r="AW3" s="87">
        <v>2.71010697928206E-6</v>
      </c>
      <c r="AX3" s="87">
        <v>2.9248140125773799E-5</v>
      </c>
      <c r="AY3" s="87">
        <v>1.59897683493444E-5</v>
      </c>
      <c r="AZ3" s="87">
        <v>7.6326607848483299E-3</v>
      </c>
      <c r="BA3" s="87">
        <v>7.6326584780391999E-3</v>
      </c>
      <c r="BB3" s="87">
        <v>2.3068091293396599E-9</v>
      </c>
      <c r="BC3" s="87">
        <v>0</v>
      </c>
      <c r="BD3" s="87">
        <v>0</v>
      </c>
      <c r="BE3" s="87">
        <v>3.4688850675441102E-3</v>
      </c>
      <c r="BF3" s="87">
        <v>0</v>
      </c>
      <c r="BG3" s="87">
        <v>5.2751348401924403E-4</v>
      </c>
      <c r="BH3" s="87">
        <v>0</v>
      </c>
      <c r="BI3" s="87">
        <v>3.62897159895719E-6</v>
      </c>
      <c r="BJ3" s="87">
        <v>1.3192779862982601E-3</v>
      </c>
      <c r="BK3" s="87">
        <v>678.37895743690399</v>
      </c>
      <c r="BL3" s="87">
        <v>2.0654005522577999E-4</v>
      </c>
      <c r="BM3" s="87">
        <v>1.2208957158683101E-4</v>
      </c>
      <c r="BN3" s="87">
        <v>1.38252815026703E-3</v>
      </c>
      <c r="BO3" s="87">
        <v>5.9114058190997201E-4</v>
      </c>
      <c r="BP3" s="87">
        <v>478.50824684040799</v>
      </c>
      <c r="BQ3" s="87">
        <v>0</v>
      </c>
      <c r="BR3" s="87">
        <v>0</v>
      </c>
      <c r="BS3" s="87">
        <v>18.680057144978498</v>
      </c>
      <c r="BT3" s="87">
        <v>0</v>
      </c>
      <c r="BU3" s="87">
        <v>23.235168105358799</v>
      </c>
      <c r="BV3" s="87">
        <v>1685.7542414171301</v>
      </c>
      <c r="BW3" s="87">
        <v>6.9796373964604701</v>
      </c>
      <c r="BY3" s="34">
        <f t="shared" ref="BY3:BY8" si="0">AC3/AO3</f>
        <v>0</v>
      </c>
      <c r="BZ3" s="78">
        <f t="shared" ref="BZ3:BZ11" si="1">IF(B3=0,"",(U3-B3)/B3)</f>
        <v>2.8355494926892559E-3</v>
      </c>
      <c r="CA3" s="78" t="str">
        <f t="shared" ref="CA3:CA11" si="2">IF(C3=0,"",(AJ3-C3)/C3)</f>
        <v/>
      </c>
      <c r="CB3" s="78">
        <f t="shared" ref="CB3:CB11" si="3">IF(D3=0,"",(AO3-D3)/D3)</f>
        <v>2.9407165935991073E-3</v>
      </c>
      <c r="CC3" s="78">
        <f t="shared" ref="CC3:CD11" si="4">IF(E3=0,"",(AZ3-E3)/E3)</f>
        <v>2.6833625680693558E-3</v>
      </c>
      <c r="CD3" s="78">
        <f t="shared" si="4"/>
        <v>2.6833888283407975E-3</v>
      </c>
      <c r="CE3" s="78">
        <f t="shared" ref="CE3:CE11" si="5">IF(G3=0,"",(BO3-G3)/G3)</f>
        <v>2.7338471616439172E-3</v>
      </c>
      <c r="CF3" s="78">
        <f t="shared" ref="CF3:CF11" si="6">IF(H3=0,"",(BV3-H3)/H3)</f>
        <v>2.8731972740652489E-3</v>
      </c>
      <c r="CG3" s="78"/>
    </row>
    <row r="4" spans="1:85" x14ac:dyDescent="0.25">
      <c r="A4" s="101" t="s">
        <v>82</v>
      </c>
      <c r="B4" s="87">
        <v>4.4696600000000002E-5</v>
      </c>
      <c r="C4" s="87"/>
      <c r="D4" s="87">
        <v>8.2032747E-6</v>
      </c>
      <c r="E4" s="87">
        <v>2.20017E-5</v>
      </c>
      <c r="F4" s="87">
        <v>2.20017E-5</v>
      </c>
      <c r="G4" s="87"/>
      <c r="H4" s="87">
        <v>5612.4013664000004</v>
      </c>
      <c r="I4" s="87"/>
      <c r="J4" s="87"/>
      <c r="K4" s="87"/>
      <c r="L4" s="87" t="s">
        <v>124</v>
      </c>
      <c r="M4" s="87">
        <v>0</v>
      </c>
      <c r="N4" s="87">
        <v>0</v>
      </c>
      <c r="O4" s="87">
        <v>0</v>
      </c>
      <c r="P4" s="87">
        <v>0</v>
      </c>
      <c r="Q4" s="87">
        <v>0</v>
      </c>
      <c r="R4" s="87">
        <v>0</v>
      </c>
      <c r="S4" s="87">
        <v>756.50265335421295</v>
      </c>
      <c r="T4" s="87">
        <v>7010.5274622979496</v>
      </c>
      <c r="U4" s="87">
        <v>4.4824444848625103E-5</v>
      </c>
      <c r="V4" s="87">
        <v>0</v>
      </c>
      <c r="W4" s="87">
        <v>1167.51275217545</v>
      </c>
      <c r="X4" s="87">
        <v>0</v>
      </c>
      <c r="Y4" s="87">
        <v>0</v>
      </c>
      <c r="Z4" s="87">
        <v>0</v>
      </c>
      <c r="AA4" s="87">
        <v>0</v>
      </c>
      <c r="AB4" s="87">
        <v>0</v>
      </c>
      <c r="AC4" s="87">
        <v>0</v>
      </c>
      <c r="AD4" s="87">
        <v>0.59298752109657604</v>
      </c>
      <c r="AE4" s="87">
        <v>0</v>
      </c>
      <c r="AF4" s="87">
        <v>0</v>
      </c>
      <c r="AG4" s="87">
        <v>0</v>
      </c>
      <c r="AH4" s="87">
        <v>0</v>
      </c>
      <c r="AI4" s="87">
        <v>0</v>
      </c>
      <c r="AJ4" s="87">
        <v>0</v>
      </c>
      <c r="AK4" s="87">
        <v>0</v>
      </c>
      <c r="AL4" s="87">
        <v>6794.8653588849002</v>
      </c>
      <c r="AM4" s="87">
        <v>7.4029888060318302E-6</v>
      </c>
      <c r="AN4" s="87">
        <v>8.2251307065261998E-7</v>
      </c>
      <c r="AO4" s="87">
        <v>8.2255018766844508E-6</v>
      </c>
      <c r="AP4" s="87">
        <v>0</v>
      </c>
      <c r="AQ4" s="87">
        <v>242.31113503199299</v>
      </c>
      <c r="AR4" s="87">
        <v>6.2142760296962504E-7</v>
      </c>
      <c r="AS4" s="87">
        <v>2827.7368236776301</v>
      </c>
      <c r="AT4" s="87">
        <v>6.3829163841994702E-7</v>
      </c>
      <c r="AU4" s="87">
        <v>4.1260404437903801E-8</v>
      </c>
      <c r="AV4" s="87">
        <v>3.4813340167661398E-7</v>
      </c>
      <c r="AW4" s="87">
        <v>8.4199143504357094E-9</v>
      </c>
      <c r="AX4" s="87">
        <v>6.8916615684783099E-8</v>
      </c>
      <c r="AY4" s="87">
        <v>4.9680318788339898E-8</v>
      </c>
      <c r="AZ4" s="87">
        <v>2.2060872901397301E-5</v>
      </c>
      <c r="BA4" s="87">
        <v>2.20608707352967E-5</v>
      </c>
      <c r="BB4" s="87">
        <v>2.1661006299707199E-12</v>
      </c>
      <c r="BC4" s="87">
        <v>0</v>
      </c>
      <c r="BD4" s="87">
        <v>0</v>
      </c>
      <c r="BE4" s="87">
        <v>9.5172869921791997E-6</v>
      </c>
      <c r="BF4" s="87">
        <v>0</v>
      </c>
      <c r="BG4" s="87">
        <v>1.58110418492369E-6</v>
      </c>
      <c r="BH4" s="87">
        <v>0</v>
      </c>
      <c r="BI4" s="87">
        <v>8.5623307263678399E-9</v>
      </c>
      <c r="BJ4" s="87">
        <v>3.9541725226938498E-6</v>
      </c>
      <c r="BK4" s="87">
        <v>1139.01839632004</v>
      </c>
      <c r="BL4" s="87">
        <v>6.4164023876056304E-7</v>
      </c>
      <c r="BM4" s="87">
        <v>2.8769721721589099E-7</v>
      </c>
      <c r="BN4" s="87">
        <v>4.2942773524694804E-6</v>
      </c>
      <c r="BO4" s="87">
        <v>0</v>
      </c>
      <c r="BP4" s="87">
        <v>1253.3172146259899</v>
      </c>
      <c r="BQ4" s="87">
        <v>0</v>
      </c>
      <c r="BR4" s="87">
        <v>0</v>
      </c>
      <c r="BS4" s="87">
        <v>264.48890311360998</v>
      </c>
      <c r="BT4" s="87">
        <v>0</v>
      </c>
      <c r="BU4" s="87">
        <v>301.00525619272798</v>
      </c>
      <c r="BV4" s="87">
        <v>5628.3563187221998</v>
      </c>
      <c r="BW4" s="87">
        <v>123.133361481836</v>
      </c>
      <c r="BY4" s="34">
        <f t="shared" si="0"/>
        <v>0</v>
      </c>
      <c r="BZ4" s="78">
        <f t="shared" si="1"/>
        <v>2.8602812881763024E-3</v>
      </c>
      <c r="CA4" s="78" t="str">
        <f t="shared" si="2"/>
        <v/>
      </c>
      <c r="CB4" s="78">
        <f t="shared" si="3"/>
        <v>2.709549234581987E-3</v>
      </c>
      <c r="CC4" s="78">
        <f t="shared" si="4"/>
        <v>2.6894695135967544E-3</v>
      </c>
      <c r="CD4" s="78">
        <f t="shared" si="4"/>
        <v>2.6893710620861122E-3</v>
      </c>
      <c r="CE4" s="78" t="str">
        <f t="shared" si="5"/>
        <v/>
      </c>
      <c r="CF4" s="78">
        <f t="shared" si="6"/>
        <v>2.8428031569013657E-3</v>
      </c>
      <c r="CG4" s="78"/>
    </row>
    <row r="5" spans="1:85" x14ac:dyDescent="0.25">
      <c r="A5" s="101" t="s">
        <v>83</v>
      </c>
      <c r="B5" s="87">
        <v>0.25022385130000002</v>
      </c>
      <c r="C5" s="87"/>
      <c r="D5" s="87">
        <v>4.5924172399999998E-2</v>
      </c>
      <c r="E5" s="87">
        <v>8.9646489100000004E-2</v>
      </c>
      <c r="F5" s="87">
        <v>8.9646489100000004E-2</v>
      </c>
      <c r="G5" s="87"/>
      <c r="H5" s="87">
        <v>199104.59122999999</v>
      </c>
      <c r="I5" s="87"/>
      <c r="J5" s="87"/>
      <c r="K5" s="87"/>
      <c r="L5" s="87" t="s">
        <v>125</v>
      </c>
      <c r="M5" s="87">
        <v>0</v>
      </c>
      <c r="N5" s="87">
        <v>0</v>
      </c>
      <c r="O5" s="87">
        <v>0</v>
      </c>
      <c r="P5" s="87">
        <v>0</v>
      </c>
      <c r="Q5" s="87">
        <v>0</v>
      </c>
      <c r="R5" s="87">
        <v>0</v>
      </c>
      <c r="S5" s="87">
        <v>14170.669711406799</v>
      </c>
      <c r="T5" s="87">
        <v>365406.35674133903</v>
      </c>
      <c r="U5" s="87">
        <v>0.250763333702474</v>
      </c>
      <c r="V5" s="87">
        <v>0</v>
      </c>
      <c r="W5" s="87">
        <v>59830.154239449403</v>
      </c>
      <c r="X5" s="87">
        <v>0</v>
      </c>
      <c r="Y5" s="87">
        <v>0</v>
      </c>
      <c r="Z5" s="87">
        <v>0</v>
      </c>
      <c r="AA5" s="87">
        <v>0</v>
      </c>
      <c r="AB5" s="87">
        <v>0</v>
      </c>
      <c r="AC5" s="87">
        <v>0</v>
      </c>
      <c r="AD5" s="87">
        <v>11.107050929614999</v>
      </c>
      <c r="AE5" s="87">
        <v>0</v>
      </c>
      <c r="AF5" s="87">
        <v>0</v>
      </c>
      <c r="AG5" s="87">
        <v>0</v>
      </c>
      <c r="AH5" s="87">
        <v>0</v>
      </c>
      <c r="AI5" s="87">
        <v>0</v>
      </c>
      <c r="AJ5" s="87">
        <v>0</v>
      </c>
      <c r="AK5" s="87">
        <v>0</v>
      </c>
      <c r="AL5" s="87">
        <v>258750.68217133201</v>
      </c>
      <c r="AM5" s="87">
        <v>4.1411238865060603E-2</v>
      </c>
      <c r="AN5" s="87">
        <v>4.6076903590561999E-3</v>
      </c>
      <c r="AO5" s="87">
        <v>4.6018929224116802E-2</v>
      </c>
      <c r="AP5" s="87">
        <v>0</v>
      </c>
      <c r="AQ5" s="87">
        <v>4450.1659733548804</v>
      </c>
      <c r="AR5" s="87">
        <v>1.0641469940309799E-3</v>
      </c>
      <c r="AS5" s="87">
        <v>113748.012586639</v>
      </c>
      <c r="AT5" s="87">
        <v>1.09160245063575E-3</v>
      </c>
      <c r="AU5" s="87">
        <v>7.7715589979993107E-5</v>
      </c>
      <c r="AV5" s="87">
        <v>2.8998233791431602E-3</v>
      </c>
      <c r="AW5" s="87">
        <v>1.85308566226293E-5</v>
      </c>
      <c r="AX5" s="87">
        <v>8.0470942697465401E-4</v>
      </c>
      <c r="AY5" s="87">
        <v>8.5694268542799797E-5</v>
      </c>
      <c r="AZ5" s="87">
        <v>8.98687712031256E-2</v>
      </c>
      <c r="BA5" s="87">
        <v>8.9868771160893701E-2</v>
      </c>
      <c r="BB5" s="87">
        <v>4.2231901982506298E-11</v>
      </c>
      <c r="BC5" s="87">
        <v>0</v>
      </c>
      <c r="BD5" s="87">
        <v>0</v>
      </c>
      <c r="BE5" s="87">
        <v>5.58898099948743E-2</v>
      </c>
      <c r="BF5" s="87">
        <v>0</v>
      </c>
      <c r="BG5" s="87">
        <v>4.5663972598092E-3</v>
      </c>
      <c r="BH5" s="87">
        <v>1.18558486086078E-5</v>
      </c>
      <c r="BI5" s="87">
        <v>1.06225783481869E-4</v>
      </c>
      <c r="BJ5" s="87">
        <v>1.14274294793234E-2</v>
      </c>
      <c r="BK5" s="87">
        <v>53785.272549871203</v>
      </c>
      <c r="BL5" s="87">
        <v>1.1014665033482699E-3</v>
      </c>
      <c r="BM5" s="87">
        <v>3.3855086691909602E-3</v>
      </c>
      <c r="BN5" s="87">
        <v>7.3378546563270097E-3</v>
      </c>
      <c r="BO5" s="87">
        <v>0</v>
      </c>
      <c r="BP5" s="87">
        <v>64237.687495593498</v>
      </c>
      <c r="BQ5" s="87">
        <v>0</v>
      </c>
      <c r="BR5" s="87">
        <v>0</v>
      </c>
      <c r="BS5" s="87">
        <v>5149.3042438632401</v>
      </c>
      <c r="BT5" s="87">
        <v>0</v>
      </c>
      <c r="BU5" s="87">
        <v>7111.5077113112102</v>
      </c>
      <c r="BV5" s="87">
        <v>199486.83517253899</v>
      </c>
      <c r="BW5" s="87">
        <v>2323.7476633854599</v>
      </c>
      <c r="BY5" s="34">
        <f t="shared" si="0"/>
        <v>0</v>
      </c>
      <c r="BZ5" s="78">
        <f t="shared" si="1"/>
        <v>2.1559991170752896E-3</v>
      </c>
      <c r="CA5" s="78" t="str">
        <f t="shared" si="2"/>
        <v/>
      </c>
      <c r="CB5" s="78">
        <f t="shared" si="3"/>
        <v>2.0633322097014855E-3</v>
      </c>
      <c r="CC5" s="78">
        <f t="shared" si="4"/>
        <v>2.4795405303340047E-3</v>
      </c>
      <c r="CD5" s="78">
        <f t="shared" si="4"/>
        <v>2.4795400592402795E-3</v>
      </c>
      <c r="CE5" s="78" t="str">
        <f t="shared" si="5"/>
        <v/>
      </c>
      <c r="CF5" s="78">
        <f t="shared" si="6"/>
        <v>1.9198148077733E-3</v>
      </c>
      <c r="CG5" s="78"/>
    </row>
    <row r="6" spans="1:85" x14ac:dyDescent="0.25">
      <c r="A6" s="101" t="s">
        <v>84</v>
      </c>
      <c r="B6" s="87">
        <v>561.36570308</v>
      </c>
      <c r="C6" s="87">
        <v>7.3770341859000004</v>
      </c>
      <c r="D6" s="87">
        <v>1326.5811328</v>
      </c>
      <c r="E6" s="87">
        <v>149.25170205000001</v>
      </c>
      <c r="F6" s="87">
        <v>149.25151769999999</v>
      </c>
      <c r="G6" s="87">
        <v>4159.1522280999998</v>
      </c>
      <c r="H6" s="87">
        <v>328399.68569000001</v>
      </c>
      <c r="I6" s="87"/>
      <c r="J6" s="87"/>
      <c r="K6" s="87"/>
      <c r="L6" s="87" t="s">
        <v>126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23112.713341541701</v>
      </c>
      <c r="T6" s="87">
        <v>437028.59188028902</v>
      </c>
      <c r="U6" s="87">
        <v>510.955970568297</v>
      </c>
      <c r="V6" s="87">
        <v>40.723944381355501</v>
      </c>
      <c r="W6" s="87">
        <v>72249.250108222099</v>
      </c>
      <c r="X6" s="87">
        <v>16.034091382766199</v>
      </c>
      <c r="Y6" s="87">
        <v>0</v>
      </c>
      <c r="Z6" s="87">
        <v>0</v>
      </c>
      <c r="AA6" s="87">
        <v>0</v>
      </c>
      <c r="AB6" s="87">
        <v>0</v>
      </c>
      <c r="AC6" s="87">
        <v>0</v>
      </c>
      <c r="AD6" s="87">
        <v>29.0835782490451</v>
      </c>
      <c r="AE6" s="87">
        <v>0</v>
      </c>
      <c r="AF6" s="87">
        <v>0</v>
      </c>
      <c r="AG6" s="87">
        <v>0</v>
      </c>
      <c r="AH6" s="87">
        <v>0</v>
      </c>
      <c r="AI6" s="87">
        <v>0</v>
      </c>
      <c r="AJ6" s="87">
        <v>7.3969774632516998</v>
      </c>
      <c r="AK6" s="87">
        <v>0</v>
      </c>
      <c r="AL6" s="87">
        <v>336159.79114215903</v>
      </c>
      <c r="AM6" s="87">
        <v>1086.98164440549</v>
      </c>
      <c r="AN6" s="87">
        <v>120.77567021941501</v>
      </c>
      <c r="AO6" s="87">
        <v>1207.7573146248999</v>
      </c>
      <c r="AP6" s="87">
        <v>0</v>
      </c>
      <c r="AQ6" s="87">
        <v>7319.8848979200602</v>
      </c>
      <c r="AR6" s="87">
        <v>5.0002696208601298</v>
      </c>
      <c r="AS6" s="87">
        <v>145700.020887019</v>
      </c>
      <c r="AT6" s="87">
        <v>12.3646906198846</v>
      </c>
      <c r="AU6" s="87">
        <v>6.5900616081614904E-2</v>
      </c>
      <c r="AV6" s="87">
        <v>5.08341738454671E-9</v>
      </c>
      <c r="AW6" s="87">
        <v>4.7692989037517197</v>
      </c>
      <c r="AX6" s="87">
        <v>0.364330702557913</v>
      </c>
      <c r="AY6" s="87">
        <v>2.0245448443261198</v>
      </c>
      <c r="AZ6" s="87">
        <v>135.88937134641401</v>
      </c>
      <c r="BA6" s="87">
        <v>135.88920467447201</v>
      </c>
      <c r="BB6" s="87">
        <v>1.6667194232708799E-4</v>
      </c>
      <c r="BC6" s="87">
        <v>0</v>
      </c>
      <c r="BD6" s="87">
        <v>0.14226298582979199</v>
      </c>
      <c r="BE6" s="87">
        <v>84.691597546255394</v>
      </c>
      <c r="BF6" s="87">
        <v>0</v>
      </c>
      <c r="BG6" s="87">
        <v>2.51369502802625</v>
      </c>
      <c r="BH6" s="87">
        <v>9.1309311331205803E-2</v>
      </c>
      <c r="BI6" s="87">
        <v>4.9595272408604597E-2</v>
      </c>
      <c r="BJ6" s="87">
        <v>6.2773624497759704</v>
      </c>
      <c r="BK6" s="87">
        <v>66806.940539752599</v>
      </c>
      <c r="BL6" s="87">
        <v>15.625819871360299</v>
      </c>
      <c r="BM6" s="87">
        <v>1.42670744489822</v>
      </c>
      <c r="BN6" s="87">
        <v>0.48181945204120302</v>
      </c>
      <c r="BO6" s="87">
        <v>3711.34879642852</v>
      </c>
      <c r="BP6" s="87">
        <v>76039.263298200807</v>
      </c>
      <c r="BQ6" s="87">
        <v>0</v>
      </c>
      <c r="BR6" s="87">
        <v>0</v>
      </c>
      <c r="BS6" s="87">
        <v>8429.0222790056705</v>
      </c>
      <c r="BT6" s="87">
        <v>0</v>
      </c>
      <c r="BU6" s="87">
        <v>10638.5052481611</v>
      </c>
      <c r="BV6" s="87">
        <v>264586.59581430402</v>
      </c>
      <c r="BW6" s="87">
        <v>3820.7369747300299</v>
      </c>
      <c r="BY6" s="34">
        <f t="shared" si="0"/>
        <v>0</v>
      </c>
      <c r="BZ6" s="78">
        <f t="shared" si="1"/>
        <v>-8.9798383184302097E-2</v>
      </c>
      <c r="CA6" s="78">
        <f t="shared" si="2"/>
        <v>2.7034275359354787E-3</v>
      </c>
      <c r="CB6" s="78">
        <f t="shared" si="3"/>
        <v>-8.9571467011821573E-2</v>
      </c>
      <c r="CC6" s="78">
        <f t="shared" si="4"/>
        <v>-8.9528832971764394E-2</v>
      </c>
      <c r="CD6" s="78">
        <f t="shared" si="4"/>
        <v>-8.9528825109749507E-2</v>
      </c>
      <c r="CE6" s="78">
        <f t="shared" si="5"/>
        <v>-0.10766699728998548</v>
      </c>
      <c r="CF6" s="78">
        <f t="shared" si="6"/>
        <v>-0.19431531958265558</v>
      </c>
      <c r="CG6" s="78"/>
    </row>
    <row r="7" spans="1:85" x14ac:dyDescent="0.25">
      <c r="A7" s="101" t="s">
        <v>85</v>
      </c>
      <c r="B7" s="87">
        <v>1.6284539571000001</v>
      </c>
      <c r="C7" s="87"/>
      <c r="D7" s="87">
        <v>0.33230876310000002</v>
      </c>
      <c r="E7" s="87">
        <v>2.0193596999999999E-3</v>
      </c>
      <c r="F7" s="87">
        <v>2.0193562E-3</v>
      </c>
      <c r="G7" s="87">
        <v>2.0650122732999998</v>
      </c>
      <c r="H7" s="87">
        <v>19770.794751000001</v>
      </c>
      <c r="I7" s="87"/>
      <c r="J7" s="87"/>
      <c r="K7" s="87"/>
      <c r="L7" s="87" t="s">
        <v>73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0.72574422867880595</v>
      </c>
      <c r="T7" s="87">
        <v>363.07267460562298</v>
      </c>
      <c r="U7" s="87">
        <v>8.6820583673672107E-3</v>
      </c>
      <c r="V7" s="87">
        <v>2.5340701314505702E-4</v>
      </c>
      <c r="W7" s="87">
        <v>58.958886557124302</v>
      </c>
      <c r="X7" s="87">
        <v>9.9771920739429203E-5</v>
      </c>
      <c r="Y7" s="87">
        <v>0</v>
      </c>
      <c r="Z7" s="87">
        <v>0</v>
      </c>
      <c r="AA7" s="87">
        <v>0</v>
      </c>
      <c r="AB7" s="87">
        <v>0</v>
      </c>
      <c r="AC7" s="87">
        <v>0</v>
      </c>
      <c r="AD7" s="87">
        <v>1.13426681830056E-3</v>
      </c>
      <c r="AE7" s="87">
        <v>0</v>
      </c>
      <c r="AF7" s="87">
        <v>0</v>
      </c>
      <c r="AG7" s="87">
        <v>0</v>
      </c>
      <c r="AH7" s="87">
        <v>0</v>
      </c>
      <c r="AI7" s="87">
        <v>0</v>
      </c>
      <c r="AJ7" s="87">
        <v>0</v>
      </c>
      <c r="AK7" s="87">
        <v>0</v>
      </c>
      <c r="AL7" s="87">
        <v>170.69540428909099</v>
      </c>
      <c r="AM7" s="87">
        <v>9.3281611005472699E-3</v>
      </c>
      <c r="AN7" s="87">
        <v>1.0363955541592899E-3</v>
      </c>
      <c r="AO7" s="87">
        <v>1.03645566547065E-2</v>
      </c>
      <c r="AP7" s="87">
        <v>0</v>
      </c>
      <c r="AQ7" s="87">
        <v>0.11083437054184</v>
      </c>
      <c r="AR7" s="87">
        <v>2.53727078820746E-5</v>
      </c>
      <c r="AS7" s="87">
        <v>62.611977148365703</v>
      </c>
      <c r="AT7" s="87">
        <v>6.2735825658493603E-5</v>
      </c>
      <c r="AU7" s="87">
        <v>3.3437589907240502E-7</v>
      </c>
      <c r="AV7" s="87">
        <v>0</v>
      </c>
      <c r="AW7" s="87">
        <v>2.4198680533738799E-5</v>
      </c>
      <c r="AX7" s="87">
        <v>1.8485887663486501E-6</v>
      </c>
      <c r="AY7" s="87">
        <v>1.02717306833776E-5</v>
      </c>
      <c r="AZ7" s="87">
        <v>6.8951780022818E-4</v>
      </c>
      <c r="BA7" s="87">
        <v>6.8951780022818E-4</v>
      </c>
      <c r="BB7" s="87">
        <v>0</v>
      </c>
      <c r="BC7" s="87">
        <v>0</v>
      </c>
      <c r="BD7" s="87">
        <v>7.2176457944080003E-7</v>
      </c>
      <c r="BE7" s="87">
        <v>4.2975049190628199E-4</v>
      </c>
      <c r="BF7" s="87">
        <v>0</v>
      </c>
      <c r="BG7" s="87">
        <v>1.27569569602672E-5</v>
      </c>
      <c r="BH7" s="87">
        <v>4.6315580614758602E-7</v>
      </c>
      <c r="BI7" s="87">
        <v>2.51669505117479E-7</v>
      </c>
      <c r="BJ7" s="87">
        <v>3.1852047818250803E-5</v>
      </c>
      <c r="BK7" s="87">
        <v>46.4312027773369</v>
      </c>
      <c r="BL7" s="87">
        <v>7.9277104449478397E-5</v>
      </c>
      <c r="BM7" s="87">
        <v>7.2378180856165204E-6</v>
      </c>
      <c r="BN7" s="87">
        <v>2.44488169447245E-6</v>
      </c>
      <c r="BO7" s="87">
        <v>2.0689476479439199</v>
      </c>
      <c r="BP7" s="87">
        <v>33.987414876869799</v>
      </c>
      <c r="BQ7" s="87">
        <v>0</v>
      </c>
      <c r="BR7" s="87">
        <v>0</v>
      </c>
      <c r="BS7" s="87">
        <v>0.68150207549172503</v>
      </c>
      <c r="BT7" s="87">
        <v>0</v>
      </c>
      <c r="BU7" s="87">
        <v>1.1863165325895</v>
      </c>
      <c r="BV7" s="87">
        <v>111.741716298219</v>
      </c>
      <c r="BW7" s="87">
        <v>0.20024669603482301</v>
      </c>
      <c r="BY7" s="34">
        <f t="shared" si="0"/>
        <v>0</v>
      </c>
      <c r="BZ7" s="78">
        <f t="shared" si="1"/>
        <v>-0.99466852696110086</v>
      </c>
      <c r="CA7" s="78" t="str">
        <f t="shared" si="2"/>
        <v/>
      </c>
      <c r="CB7" s="78">
        <f t="shared" si="3"/>
        <v>-0.9688104624204944</v>
      </c>
      <c r="CC7" s="78">
        <f t="shared" si="4"/>
        <v>-0.65854632028747528</v>
      </c>
      <c r="CD7" s="78">
        <f t="shared" si="4"/>
        <v>-0.65854572847119297</v>
      </c>
      <c r="CE7" s="78">
        <f t="shared" si="5"/>
        <v>1.9057391061561063E-3</v>
      </c>
      <c r="CF7" s="78">
        <f t="shared" si="6"/>
        <v>-0.99434814241382141</v>
      </c>
      <c r="CG7" s="78"/>
    </row>
    <row r="8" spans="1:85" x14ac:dyDescent="0.25">
      <c r="A8" s="101" t="s">
        <v>87</v>
      </c>
      <c r="B8" s="87"/>
      <c r="C8" s="87"/>
      <c r="D8" s="87"/>
      <c r="E8" s="87"/>
      <c r="F8" s="87"/>
      <c r="G8" s="87"/>
      <c r="H8" s="87">
        <v>845.87672525999994</v>
      </c>
      <c r="I8" s="87"/>
      <c r="J8" s="87"/>
      <c r="K8" s="87"/>
      <c r="L8" s="87" t="s">
        <v>180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0</v>
      </c>
      <c r="AC8" s="87">
        <v>0</v>
      </c>
      <c r="AD8" s="87">
        <v>0</v>
      </c>
      <c r="AE8" s="87">
        <v>0</v>
      </c>
      <c r="AF8" s="87">
        <v>0</v>
      </c>
      <c r="AG8" s="87">
        <v>0</v>
      </c>
      <c r="AH8" s="87">
        <v>0</v>
      </c>
      <c r="AI8" s="87">
        <v>0</v>
      </c>
      <c r="AJ8" s="87">
        <v>0</v>
      </c>
      <c r="AK8" s="87">
        <v>0</v>
      </c>
      <c r="AL8" s="87">
        <v>0</v>
      </c>
      <c r="AM8" s="87">
        <v>0</v>
      </c>
      <c r="AN8" s="87">
        <v>0</v>
      </c>
      <c r="AO8" s="87">
        <v>0</v>
      </c>
      <c r="AP8" s="87">
        <v>0</v>
      </c>
      <c r="AQ8" s="87">
        <v>0</v>
      </c>
      <c r="AR8" s="87">
        <v>0</v>
      </c>
      <c r="AS8" s="87">
        <v>0</v>
      </c>
      <c r="AT8" s="87">
        <v>0</v>
      </c>
      <c r="AU8" s="87">
        <v>0</v>
      </c>
      <c r="AV8" s="87">
        <v>0</v>
      </c>
      <c r="AW8" s="87">
        <v>0</v>
      </c>
      <c r="AX8" s="87">
        <v>0</v>
      </c>
      <c r="AY8" s="87">
        <v>0</v>
      </c>
      <c r="AZ8" s="87">
        <v>0</v>
      </c>
      <c r="BA8" s="87">
        <v>0</v>
      </c>
      <c r="BB8" s="87">
        <v>0</v>
      </c>
      <c r="BC8" s="87">
        <v>0</v>
      </c>
      <c r="BD8" s="87">
        <v>0</v>
      </c>
      <c r="BE8" s="87">
        <v>0</v>
      </c>
      <c r="BF8" s="87">
        <v>0</v>
      </c>
      <c r="BG8" s="87">
        <v>0</v>
      </c>
      <c r="BH8" s="87">
        <v>0</v>
      </c>
      <c r="BI8" s="87">
        <v>0</v>
      </c>
      <c r="BJ8" s="87">
        <v>0</v>
      </c>
      <c r="BK8" s="87">
        <v>0</v>
      </c>
      <c r="BL8" s="87">
        <v>0</v>
      </c>
      <c r="BM8" s="87">
        <v>0</v>
      </c>
      <c r="BN8" s="87">
        <v>0</v>
      </c>
      <c r="BO8" s="87">
        <v>0</v>
      </c>
      <c r="BP8" s="87">
        <v>0</v>
      </c>
      <c r="BQ8" s="87">
        <v>0</v>
      </c>
      <c r="BR8" s="87">
        <v>0</v>
      </c>
      <c r="BS8" s="87">
        <v>0</v>
      </c>
      <c r="BT8" s="87">
        <v>0</v>
      </c>
      <c r="BU8" s="87">
        <v>0</v>
      </c>
      <c r="BV8" s="87">
        <v>0</v>
      </c>
      <c r="BW8" s="87">
        <v>0</v>
      </c>
      <c r="BY8" s="34" t="e">
        <f t="shared" si="0"/>
        <v>#DIV/0!</v>
      </c>
      <c r="BZ8" s="78" t="str">
        <f t="shared" si="1"/>
        <v/>
      </c>
      <c r="CA8" s="78" t="str">
        <f t="shared" si="2"/>
        <v/>
      </c>
      <c r="CB8" s="78" t="str">
        <f t="shared" si="3"/>
        <v/>
      </c>
      <c r="CC8" s="78" t="str">
        <f t="shared" si="4"/>
        <v/>
      </c>
      <c r="CD8" s="78" t="str">
        <f t="shared" si="4"/>
        <v/>
      </c>
      <c r="CE8" s="78" t="str">
        <f t="shared" si="5"/>
        <v/>
      </c>
      <c r="CF8" s="78">
        <f t="shared" si="6"/>
        <v>-1</v>
      </c>
      <c r="CG8" s="78"/>
    </row>
    <row r="9" spans="1:85" x14ac:dyDescent="0.25">
      <c r="BZ9" s="78" t="str">
        <f t="shared" si="1"/>
        <v/>
      </c>
      <c r="CA9" s="78" t="str">
        <f t="shared" si="2"/>
        <v/>
      </c>
      <c r="CB9" s="78" t="str">
        <f t="shared" si="3"/>
        <v/>
      </c>
      <c r="CC9" s="78" t="str">
        <f t="shared" si="4"/>
        <v/>
      </c>
      <c r="CD9" s="78" t="str">
        <f t="shared" si="4"/>
        <v/>
      </c>
      <c r="CE9" s="78" t="str">
        <f t="shared" si="5"/>
        <v/>
      </c>
      <c r="CF9" s="78" t="str">
        <f t="shared" si="6"/>
        <v/>
      </c>
    </row>
    <row r="10" spans="1:85" x14ac:dyDescent="0.25">
      <c r="A10" s="102" t="s">
        <v>55</v>
      </c>
      <c r="B10" s="1">
        <f t="shared" ref="B10:H10" si="7">SUM(B3:B8)</f>
        <v>563.30220402340001</v>
      </c>
      <c r="C10" s="1">
        <f t="shared" si="7"/>
        <v>7.3770341859000004</v>
      </c>
      <c r="D10" s="1">
        <f t="shared" si="7"/>
        <v>1327.1043121842747</v>
      </c>
      <c r="E10" s="1">
        <f t="shared" si="7"/>
        <v>149.3510021349</v>
      </c>
      <c r="F10" s="1">
        <f t="shared" si="7"/>
        <v>149.35081777889999</v>
      </c>
      <c r="G10" s="1">
        <f t="shared" si="7"/>
        <v>4161.2178299021998</v>
      </c>
      <c r="H10" s="1">
        <f t="shared" si="7"/>
        <v>555414.27437606012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8">SUM(S3:S8)</f>
        <v>38080.703686586443</v>
      </c>
      <c r="T10" s="1">
        <f t="shared" si="8"/>
        <v>815169.57556577027</v>
      </c>
      <c r="U10" s="1">
        <f t="shared" si="8"/>
        <v>511.27340305683339</v>
      </c>
      <c r="V10" s="1">
        <f t="shared" si="8"/>
        <v>40.724197788368649</v>
      </c>
      <c r="W10" s="1">
        <f t="shared" si="8"/>
        <v>134173.90482173627</v>
      </c>
      <c r="X10" s="1">
        <f t="shared" si="8"/>
        <v>16.03419115468694</v>
      </c>
      <c r="Y10" s="1">
        <f t="shared" si="8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40.814585393871823</v>
      </c>
      <c r="AE10" s="1">
        <f>SUM(AE3:AE8)</f>
        <v>0</v>
      </c>
      <c r="AF10" s="1"/>
      <c r="AG10" s="1">
        <f t="shared" ref="AG10:BS10" si="9">SUM(AG3:AG8)</f>
        <v>0</v>
      </c>
      <c r="AH10" s="1">
        <f t="shared" si="9"/>
        <v>0</v>
      </c>
      <c r="AI10" s="1">
        <f t="shared" si="9"/>
        <v>0</v>
      </c>
      <c r="AJ10" s="1">
        <f t="shared" si="9"/>
        <v>7.3969774632516998</v>
      </c>
      <c r="AK10" s="1">
        <f t="shared" si="9"/>
        <v>0</v>
      </c>
      <c r="AL10" s="1">
        <f t="shared" si="9"/>
        <v>604429.34581087576</v>
      </c>
      <c r="AM10" s="1">
        <f t="shared" si="9"/>
        <v>1087.163225422611</v>
      </c>
      <c r="AN10" s="1">
        <f t="shared" si="9"/>
        <v>120.7958453814782</v>
      </c>
      <c r="AO10" s="1">
        <f t="shared" si="9"/>
        <v>1207.9590708040841</v>
      </c>
      <c r="AP10" s="1">
        <f t="shared" si="9"/>
        <v>0</v>
      </c>
      <c r="AQ10" s="1">
        <f t="shared" si="9"/>
        <v>12023.371850882968</v>
      </c>
      <c r="AR10" s="1">
        <f t="shared" si="9"/>
        <v>5.0015597984981861</v>
      </c>
      <c r="AS10" s="1">
        <f t="shared" si="9"/>
        <v>263248.68036636052</v>
      </c>
      <c r="AT10" s="1">
        <f t="shared" si="9"/>
        <v>12.366051067376324</v>
      </c>
      <c r="AU10" s="1">
        <f t="shared" si="9"/>
        <v>6.5991989712700067E-2</v>
      </c>
      <c r="AV10" s="1">
        <f t="shared" si="9"/>
        <v>3.0356339348732472E-3</v>
      </c>
      <c r="AW10" s="1">
        <f t="shared" si="9"/>
        <v>4.7693443518157697</v>
      </c>
      <c r="AX10" s="1">
        <f t="shared" si="9"/>
        <v>0.36516657763039545</v>
      </c>
      <c r="AY10" s="1">
        <f t="shared" si="9"/>
        <v>2.0246568497740141</v>
      </c>
      <c r="AZ10" s="1">
        <f t="shared" si="9"/>
        <v>135.98758435707512</v>
      </c>
      <c r="BA10" s="1">
        <f t="shared" si="9"/>
        <v>135.98741768278191</v>
      </c>
      <c r="BB10" s="1">
        <f t="shared" si="9"/>
        <v>1.6667429353421994E-4</v>
      </c>
      <c r="BC10" s="1">
        <f t="shared" si="9"/>
        <v>0</v>
      </c>
      <c r="BD10" s="1">
        <f t="shared" si="9"/>
        <v>0.14226370759437143</v>
      </c>
      <c r="BE10" s="1">
        <f t="shared" si="9"/>
        <v>84.75139550909671</v>
      </c>
      <c r="BF10" s="1">
        <f t="shared" si="9"/>
        <v>0</v>
      </c>
      <c r="BG10" s="1">
        <f t="shared" si="9"/>
        <v>2.5188032768312234</v>
      </c>
      <c r="BH10" s="1">
        <f t="shared" si="9"/>
        <v>9.132163033562056E-2</v>
      </c>
      <c r="BI10" s="1">
        <f t="shared" si="9"/>
        <v>4.9705387395521265E-2</v>
      </c>
      <c r="BJ10" s="1">
        <f t="shared" si="9"/>
        <v>6.2901449634619331</v>
      </c>
      <c r="BK10" s="1">
        <f t="shared" si="9"/>
        <v>122456.04164615809</v>
      </c>
      <c r="BL10" s="1">
        <f t="shared" si="9"/>
        <v>15.627207796663562</v>
      </c>
      <c r="BM10" s="1">
        <f t="shared" si="9"/>
        <v>1.4302225686543006</v>
      </c>
      <c r="BN10" s="1">
        <f t="shared" si="9"/>
        <v>0.49054657400684404</v>
      </c>
      <c r="BO10" s="1">
        <f t="shared" si="9"/>
        <v>3713.4183352170458</v>
      </c>
      <c r="BP10" s="1">
        <f t="shared" si="9"/>
        <v>142042.76367013756</v>
      </c>
      <c r="BQ10" s="1">
        <f t="shared" si="9"/>
        <v>0</v>
      </c>
      <c r="BR10" s="1">
        <f t="shared" si="9"/>
        <v>0</v>
      </c>
      <c r="BS10" s="1">
        <f t="shared" si="9"/>
        <v>13862.17698520299</v>
      </c>
      <c r="BT10" s="1"/>
      <c r="BU10" s="1">
        <f>SUM(BU3:BU8)</f>
        <v>18075.439700302984</v>
      </c>
      <c r="BV10" s="1">
        <f>SUM(BV3:BV8)</f>
        <v>471499.28326328058</v>
      </c>
      <c r="BW10" s="1">
        <f>SUM(BW3:BW8)</f>
        <v>6274.797883689821</v>
      </c>
      <c r="BZ10" s="78">
        <f t="shared" si="1"/>
        <v>-9.2363922233837562E-2</v>
      </c>
      <c r="CA10" s="78">
        <f t="shared" si="2"/>
        <v>2.7034275359354787E-3</v>
      </c>
      <c r="CB10" s="78">
        <f t="shared" si="3"/>
        <v>-8.9778354486762205E-2</v>
      </c>
      <c r="CC10" s="78">
        <f t="shared" si="4"/>
        <v>-8.9476585940511374E-2</v>
      </c>
      <c r="CD10" s="78">
        <f t="shared" si="4"/>
        <v>-8.9476577998396742E-2</v>
      </c>
      <c r="CE10" s="78">
        <f t="shared" si="5"/>
        <v>-0.10761260597013221</v>
      </c>
      <c r="CF10" s="78">
        <f t="shared" si="6"/>
        <v>-0.15108540594684525</v>
      </c>
    </row>
    <row r="11" spans="1:85" x14ac:dyDescent="0.25">
      <c r="A11" s="102" t="s">
        <v>74</v>
      </c>
      <c r="B11" s="1">
        <f t="shared" ref="B11:H11" si="10">SUM(B3:B8)</f>
        <v>563.30220402340001</v>
      </c>
      <c r="C11" s="1">
        <f t="shared" si="10"/>
        <v>7.3770341859000004</v>
      </c>
      <c r="D11" s="1">
        <f t="shared" si="10"/>
        <v>1327.1043121842747</v>
      </c>
      <c r="E11" s="1">
        <f t="shared" si="10"/>
        <v>149.3510021349</v>
      </c>
      <c r="F11" s="1">
        <f t="shared" si="10"/>
        <v>149.35081777889999</v>
      </c>
      <c r="G11" s="1">
        <f t="shared" si="10"/>
        <v>4161.2178299021998</v>
      </c>
      <c r="H11" s="1">
        <f t="shared" si="10"/>
        <v>555414.27437606012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1">SUM(S3:S8)</f>
        <v>38080.703686586443</v>
      </c>
      <c r="T11" s="1">
        <f t="shared" si="11"/>
        <v>815169.57556577027</v>
      </c>
      <c r="U11" s="1">
        <f t="shared" si="11"/>
        <v>511.27340305683339</v>
      </c>
      <c r="V11" s="1">
        <f t="shared" si="11"/>
        <v>40.724197788368649</v>
      </c>
      <c r="W11" s="1">
        <f t="shared" si="11"/>
        <v>134173.90482173627</v>
      </c>
      <c r="X11" s="1">
        <f t="shared" si="11"/>
        <v>16.03419115468694</v>
      </c>
      <c r="Y11" s="1">
        <f t="shared" si="11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40.814585393871823</v>
      </c>
      <c r="AE11" s="1">
        <f>SUM(AE3:AE8)</f>
        <v>0</v>
      </c>
      <c r="AF11" s="1"/>
      <c r="AG11" s="1">
        <f t="shared" ref="AG11:BS11" si="12">SUM(AG3:AG8)</f>
        <v>0</v>
      </c>
      <c r="AH11" s="1">
        <f t="shared" si="12"/>
        <v>0</v>
      </c>
      <c r="AI11" s="1">
        <f t="shared" si="12"/>
        <v>0</v>
      </c>
      <c r="AJ11" s="1">
        <f t="shared" si="12"/>
        <v>7.3969774632516998</v>
      </c>
      <c r="AK11" s="1">
        <f t="shared" si="12"/>
        <v>0</v>
      </c>
      <c r="AL11" s="1">
        <f t="shared" si="12"/>
        <v>604429.34581087576</v>
      </c>
      <c r="AM11" s="1">
        <f t="shared" si="12"/>
        <v>1087.163225422611</v>
      </c>
      <c r="AN11" s="1">
        <f t="shared" si="12"/>
        <v>120.7958453814782</v>
      </c>
      <c r="AO11" s="1">
        <f t="shared" si="12"/>
        <v>1207.9590708040841</v>
      </c>
      <c r="AP11" s="1">
        <f t="shared" si="12"/>
        <v>0</v>
      </c>
      <c r="AQ11" s="1">
        <f t="shared" si="12"/>
        <v>12023.371850882968</v>
      </c>
      <c r="AR11" s="1">
        <f t="shared" si="12"/>
        <v>5.0015597984981861</v>
      </c>
      <c r="AS11" s="1">
        <f t="shared" si="12"/>
        <v>263248.68036636052</v>
      </c>
      <c r="AT11" s="1">
        <f t="shared" si="12"/>
        <v>12.366051067376324</v>
      </c>
      <c r="AU11" s="1">
        <f t="shared" si="12"/>
        <v>6.5991989712700067E-2</v>
      </c>
      <c r="AV11" s="1">
        <f t="shared" si="12"/>
        <v>3.0356339348732472E-3</v>
      </c>
      <c r="AW11" s="1">
        <f t="shared" si="12"/>
        <v>4.7693443518157697</v>
      </c>
      <c r="AX11" s="1">
        <f t="shared" si="12"/>
        <v>0.36516657763039545</v>
      </c>
      <c r="AY11" s="1">
        <f t="shared" si="12"/>
        <v>2.0246568497740141</v>
      </c>
      <c r="AZ11" s="1">
        <f t="shared" si="12"/>
        <v>135.98758435707512</v>
      </c>
      <c r="BA11" s="1">
        <f t="shared" si="12"/>
        <v>135.98741768278191</v>
      </c>
      <c r="BB11" s="1">
        <f t="shared" si="12"/>
        <v>1.6667429353421994E-4</v>
      </c>
      <c r="BC11" s="1">
        <f t="shared" si="12"/>
        <v>0</v>
      </c>
      <c r="BD11" s="1">
        <f t="shared" si="12"/>
        <v>0.14226370759437143</v>
      </c>
      <c r="BE11" s="1">
        <f t="shared" si="12"/>
        <v>84.75139550909671</v>
      </c>
      <c r="BF11" s="1">
        <f t="shared" si="12"/>
        <v>0</v>
      </c>
      <c r="BG11" s="1">
        <f t="shared" si="12"/>
        <v>2.5188032768312234</v>
      </c>
      <c r="BH11" s="1">
        <f t="shared" si="12"/>
        <v>9.132163033562056E-2</v>
      </c>
      <c r="BI11" s="1">
        <f t="shared" si="12"/>
        <v>4.9705387395521265E-2</v>
      </c>
      <c r="BJ11" s="1">
        <f t="shared" si="12"/>
        <v>6.2901449634619331</v>
      </c>
      <c r="BK11" s="1">
        <f t="shared" si="12"/>
        <v>122456.04164615809</v>
      </c>
      <c r="BL11" s="1">
        <f t="shared" si="12"/>
        <v>15.627207796663562</v>
      </c>
      <c r="BM11" s="1">
        <f t="shared" si="12"/>
        <v>1.4302225686543006</v>
      </c>
      <c r="BN11" s="1">
        <f t="shared" si="12"/>
        <v>0.49054657400684404</v>
      </c>
      <c r="BO11" s="1">
        <f t="shared" si="12"/>
        <v>3713.4183352170458</v>
      </c>
      <c r="BP11" s="1">
        <f t="shared" si="12"/>
        <v>142042.76367013756</v>
      </c>
      <c r="BQ11" s="1">
        <f t="shared" si="12"/>
        <v>0</v>
      </c>
      <c r="BR11" s="1">
        <f t="shared" si="12"/>
        <v>0</v>
      </c>
      <c r="BS11" s="1">
        <f t="shared" si="12"/>
        <v>13862.17698520299</v>
      </c>
      <c r="BT11" s="1"/>
      <c r="BU11" s="1">
        <f>SUM(BU3:BU8)</f>
        <v>18075.439700302984</v>
      </c>
      <c r="BV11" s="1">
        <f>SUM(BV3:BV8)</f>
        <v>471499.28326328058</v>
      </c>
      <c r="BW11" s="1">
        <f>SUM(BW3:BW8)</f>
        <v>6274.797883689821</v>
      </c>
      <c r="BZ11" s="78">
        <f t="shared" si="1"/>
        <v>-9.2363922233837562E-2</v>
      </c>
      <c r="CA11" s="78">
        <f t="shared" si="2"/>
        <v>2.7034275359354787E-3</v>
      </c>
      <c r="CB11" s="78">
        <f t="shared" si="3"/>
        <v>-8.9778354486762205E-2</v>
      </c>
      <c r="CC11" s="78">
        <f t="shared" si="4"/>
        <v>-8.9476585940511374E-2</v>
      </c>
      <c r="CD11" s="78">
        <f t="shared" si="4"/>
        <v>-8.9476577998396742E-2</v>
      </c>
      <c r="CE11" s="78">
        <f t="shared" si="5"/>
        <v>-0.10761260597013221</v>
      </c>
      <c r="CF11" s="78">
        <f t="shared" si="6"/>
        <v>-0.15108540594684525</v>
      </c>
    </row>
    <row r="12" spans="1:85" x14ac:dyDescent="0.25">
      <c r="A12" s="102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Z12" s="78"/>
      <c r="CA12" s="78"/>
      <c r="CB12" s="78"/>
      <c r="CC12" s="78"/>
      <c r="CD12" s="78"/>
      <c r="CE12" s="78"/>
      <c r="CF12" s="78"/>
    </row>
    <row r="14" spans="1:85" x14ac:dyDescent="0.25">
      <c r="A14" s="103"/>
    </row>
    <row r="15" spans="1:85" x14ac:dyDescent="0.25">
      <c r="A15" s="103"/>
    </row>
    <row r="17" spans="5:66" x14ac:dyDescent="0.25">
      <c r="E17" s="87"/>
    </row>
    <row r="18" spans="5:66" x14ac:dyDescent="0.25">
      <c r="E18" s="87"/>
    </row>
    <row r="19" spans="5:66" x14ac:dyDescent="0.25">
      <c r="E19" s="87"/>
    </row>
    <row r="20" spans="5:66" x14ac:dyDescent="0.25">
      <c r="E20" s="87"/>
      <c r="AU20" s="59"/>
      <c r="AW20" s="59"/>
      <c r="AX20" s="59"/>
      <c r="AY20" s="59"/>
      <c r="BI20" s="59"/>
    </row>
    <row r="21" spans="5:66" x14ac:dyDescent="0.25">
      <c r="E21" s="87"/>
      <c r="U21" s="59"/>
      <c r="AM21" s="59"/>
      <c r="AN21" s="59"/>
      <c r="AO21" s="59"/>
      <c r="AR21" s="59"/>
      <c r="AT21" s="59"/>
      <c r="AU21" s="59"/>
      <c r="AV21" s="59"/>
      <c r="AW21" s="59"/>
      <c r="AX21" s="59"/>
      <c r="AY21" s="59"/>
      <c r="AZ21" s="59"/>
      <c r="BA21" s="59"/>
      <c r="BE21" s="59"/>
      <c r="BG21" s="59"/>
      <c r="BI21" s="59"/>
      <c r="BJ21" s="59"/>
      <c r="BL21" s="59"/>
      <c r="BM21" s="59"/>
      <c r="BN21" s="59"/>
    </row>
    <row r="22" spans="5:66" x14ac:dyDescent="0.25">
      <c r="E22" s="87"/>
      <c r="AU22" s="59"/>
      <c r="AW22" s="59"/>
      <c r="AY22" s="59"/>
      <c r="BB22" s="59"/>
      <c r="BH22" s="59"/>
      <c r="BI22" s="59"/>
    </row>
    <row r="23" spans="5:66" x14ac:dyDescent="0.25">
      <c r="E23" s="87"/>
      <c r="AV23" s="59"/>
    </row>
    <row r="24" spans="5:66" x14ac:dyDescent="0.25">
      <c r="E24" s="87"/>
      <c r="AR24" s="59"/>
      <c r="AT24" s="59"/>
      <c r="AU24" s="59"/>
      <c r="AW24" s="59"/>
      <c r="AX24" s="59"/>
      <c r="AY24" s="59"/>
      <c r="BD24" s="59"/>
      <c r="BG24" s="59"/>
      <c r="BH24" s="59"/>
      <c r="BI24" s="59"/>
      <c r="BJ24" s="59"/>
      <c r="BL24" s="59"/>
      <c r="BM24" s="59"/>
      <c r="BN24" s="59"/>
    </row>
    <row r="25" spans="5:66" x14ac:dyDescent="0.25">
      <c r="E25" s="87"/>
    </row>
    <row r="26" spans="5:66" x14ac:dyDescent="0.25">
      <c r="E26" s="87"/>
    </row>
    <row r="27" spans="5:66" x14ac:dyDescent="0.25">
      <c r="E27" s="87"/>
    </row>
    <row r="28" spans="5:66" x14ac:dyDescent="0.25">
      <c r="E28" s="87"/>
    </row>
    <row r="29" spans="5:66" x14ac:dyDescent="0.25">
      <c r="E29" s="87"/>
    </row>
    <row r="30" spans="5:66" x14ac:dyDescent="0.25">
      <c r="E30" s="87"/>
    </row>
    <row r="31" spans="5:66" x14ac:dyDescent="0.25">
      <c r="E31" s="87"/>
    </row>
    <row r="32" spans="5:66" x14ac:dyDescent="0.25">
      <c r="E32" s="87"/>
    </row>
    <row r="33" spans="5:5" x14ac:dyDescent="0.25">
      <c r="E33" s="87"/>
    </row>
    <row r="34" spans="5:5" x14ac:dyDescent="0.25">
      <c r="E34" s="87"/>
    </row>
    <row r="35" spans="5:5" x14ac:dyDescent="0.25">
      <c r="E35" s="87"/>
    </row>
    <row r="36" spans="5:5" x14ac:dyDescent="0.25">
      <c r="E36" s="87"/>
    </row>
    <row r="37" spans="5:5" x14ac:dyDescent="0.25">
      <c r="E37" s="87"/>
    </row>
    <row r="38" spans="5:5" x14ac:dyDescent="0.25">
      <c r="E38" s="87"/>
    </row>
    <row r="39" spans="5:5" x14ac:dyDescent="0.25">
      <c r="E39" s="87"/>
    </row>
    <row r="40" spans="5:5" x14ac:dyDescent="0.25">
      <c r="E40" s="87"/>
    </row>
    <row r="41" spans="5:5" x14ac:dyDescent="0.25">
      <c r="E41" s="87"/>
    </row>
    <row r="42" spans="5:5" x14ac:dyDescent="0.25">
      <c r="E42" s="87"/>
    </row>
    <row r="43" spans="5:5" x14ac:dyDescent="0.25">
      <c r="E43" s="87"/>
    </row>
    <row r="44" spans="5:5" x14ac:dyDescent="0.25">
      <c r="E44" s="87"/>
    </row>
    <row r="45" spans="5:5" x14ac:dyDescent="0.25">
      <c r="E45" s="87"/>
    </row>
    <row r="46" spans="5:5" x14ac:dyDescent="0.25">
      <c r="E46" s="87"/>
    </row>
    <row r="47" spans="5:5" x14ac:dyDescent="0.25">
      <c r="E47" s="87"/>
    </row>
    <row r="48" spans="5:5" x14ac:dyDescent="0.25">
      <c r="E48" s="87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9DF99-261D-4F2E-B74C-8902D16D5A9F}">
  <dimension ref="A1:AX22"/>
  <sheetViews>
    <sheetView zoomScale="85" zoomScaleNormal="85" workbookViewId="0">
      <pane xSplit="1" ySplit="2" topLeftCell="E3" activePane="bottomRight" state="frozen"/>
      <selection activeCell="L2" sqref="L2"/>
      <selection pane="topRight" activeCell="L2" sqref="L2"/>
      <selection pane="bottomLeft" activeCell="L2" sqref="L2"/>
      <selection pane="bottomRight" activeCell="E2" sqref="E2"/>
    </sheetView>
  </sheetViews>
  <sheetFormatPr defaultColWidth="9.140625" defaultRowHeight="15" x14ac:dyDescent="0.25"/>
  <cols>
    <col min="1" max="1" width="19.85546875" style="86" customWidth="1"/>
    <col min="2" max="4" width="9.140625" style="86"/>
    <col min="5" max="5" width="15.5703125" style="86" bestFit="1" customWidth="1"/>
    <col min="6" max="7" width="6.7109375" style="86" bestFit="1" customWidth="1"/>
    <col min="8" max="8" width="5.7109375" style="86" bestFit="1" customWidth="1"/>
    <col min="9" max="9" width="14.5703125" style="86" bestFit="1" customWidth="1"/>
    <col min="10" max="10" width="5.5703125" style="86" bestFit="1" customWidth="1"/>
    <col min="11" max="11" width="5.5703125" style="86" customWidth="1"/>
    <col min="12" max="12" width="6.7109375" style="86" bestFit="1" customWidth="1"/>
    <col min="13" max="13" width="9.28515625" style="86" bestFit="1" customWidth="1"/>
    <col min="14" max="14" width="5.7109375" style="86" bestFit="1" customWidth="1"/>
    <col min="15" max="15" width="7.7109375" style="86" bestFit="1" customWidth="1"/>
    <col min="16" max="16" width="5.7109375" style="86" bestFit="1" customWidth="1"/>
    <col min="17" max="17" width="6.7109375" style="86" bestFit="1" customWidth="1"/>
    <col min="18" max="18" width="6.7109375" style="86" customWidth="1"/>
    <col min="19" max="19" width="6.7109375" style="86" bestFit="1" customWidth="1"/>
    <col min="20" max="20" width="15.42578125" style="86" bestFit="1" customWidth="1"/>
    <col min="21" max="21" width="5.7109375" style="86" bestFit="1" customWidth="1"/>
    <col min="22" max="22" width="5.140625" style="86" bestFit="1" customWidth="1"/>
    <col min="23" max="24" width="5.7109375" style="86" bestFit="1" customWidth="1"/>
    <col min="25" max="25" width="6.7109375" style="86" bestFit="1" customWidth="1"/>
    <col min="26" max="26" width="6.140625" style="86" bestFit="1" customWidth="1"/>
    <col min="27" max="27" width="7.7109375" style="86" bestFit="1" customWidth="1"/>
    <col min="28" max="28" width="10" style="86" bestFit="1" customWidth="1"/>
    <col min="29" max="29" width="10" style="86" customWidth="1"/>
    <col min="30" max="30" width="6" style="86" bestFit="1" customWidth="1"/>
    <col min="31" max="31" width="6.7109375" style="86" bestFit="1" customWidth="1"/>
    <col min="32" max="33" width="7.7109375" style="86" bestFit="1" customWidth="1"/>
    <col min="34" max="34" width="8" style="86" bestFit="1" customWidth="1"/>
    <col min="35" max="36" width="6.7109375" style="86" bestFit="1" customWidth="1"/>
    <col min="37" max="37" width="6.7109375" style="86" customWidth="1"/>
    <col min="38" max="38" width="6.7109375" style="86" bestFit="1" customWidth="1"/>
    <col min="39" max="39" width="9.140625" style="86" bestFit="1" customWidth="1"/>
    <col min="40" max="40" width="7.140625" style="86" bestFit="1" customWidth="1"/>
    <col min="41" max="16384" width="9.140625" style="86"/>
  </cols>
  <sheetData>
    <row r="1" spans="1:50" x14ac:dyDescent="0.25">
      <c r="B1" s="86" t="s">
        <v>491</v>
      </c>
      <c r="E1" s="86" t="s">
        <v>489</v>
      </c>
      <c r="AQ1" s="86" t="s">
        <v>310</v>
      </c>
    </row>
    <row r="2" spans="1:50" x14ac:dyDescent="0.25">
      <c r="A2" s="86" t="s">
        <v>52</v>
      </c>
      <c r="B2" s="87" t="s">
        <v>57</v>
      </c>
      <c r="C2" s="87" t="s">
        <v>62</v>
      </c>
      <c r="D2" s="87"/>
      <c r="E2" s="87" t="s">
        <v>226</v>
      </c>
      <c r="F2" s="87" t="s">
        <v>457</v>
      </c>
      <c r="G2" s="87" t="s">
        <v>359</v>
      </c>
      <c r="H2" s="87" t="s">
        <v>131</v>
      </c>
      <c r="I2" s="87" t="s">
        <v>132</v>
      </c>
      <c r="J2" s="87" t="s">
        <v>133</v>
      </c>
      <c r="K2" s="87" t="s">
        <v>335</v>
      </c>
      <c r="L2" s="87" t="s">
        <v>360</v>
      </c>
      <c r="M2" s="87" t="s">
        <v>134</v>
      </c>
      <c r="N2" s="87" t="s">
        <v>136</v>
      </c>
      <c r="O2" s="87" t="s">
        <v>137</v>
      </c>
      <c r="P2" s="87" t="s">
        <v>361</v>
      </c>
      <c r="Q2" s="87" t="s">
        <v>138</v>
      </c>
      <c r="R2" s="87" t="s">
        <v>458</v>
      </c>
      <c r="S2" s="87" t="s">
        <v>139</v>
      </c>
      <c r="T2" s="87" t="s">
        <v>140</v>
      </c>
      <c r="U2" s="87" t="s">
        <v>142</v>
      </c>
      <c r="V2" s="87" t="s">
        <v>143</v>
      </c>
      <c r="W2" s="87" t="s">
        <v>459</v>
      </c>
      <c r="X2" s="87" t="s">
        <v>362</v>
      </c>
      <c r="Y2" s="87" t="s">
        <v>144</v>
      </c>
      <c r="Z2" s="87" t="s">
        <v>367</v>
      </c>
      <c r="AA2" s="87" t="s">
        <v>57</v>
      </c>
      <c r="AB2" s="87" t="s">
        <v>128</v>
      </c>
      <c r="AC2" s="87" t="s">
        <v>460</v>
      </c>
      <c r="AD2" s="87" t="s">
        <v>147</v>
      </c>
      <c r="AE2" s="87" t="s">
        <v>148</v>
      </c>
      <c r="AF2" s="87" t="s">
        <v>150</v>
      </c>
      <c r="AG2" s="87" t="s">
        <v>363</v>
      </c>
      <c r="AH2" s="87" t="s">
        <v>368</v>
      </c>
      <c r="AI2" s="87" t="s">
        <v>170</v>
      </c>
      <c r="AJ2" s="87" t="s">
        <v>171</v>
      </c>
      <c r="AK2" s="87" t="s">
        <v>172</v>
      </c>
      <c r="AL2" s="87" t="s">
        <v>173</v>
      </c>
      <c r="AM2" s="87" t="s">
        <v>174</v>
      </c>
      <c r="AN2" s="87" t="s">
        <v>369</v>
      </c>
      <c r="AP2" s="87"/>
      <c r="AQ2" s="87" t="s">
        <v>57</v>
      </c>
      <c r="AR2" s="87" t="s">
        <v>62</v>
      </c>
      <c r="AS2" s="87"/>
      <c r="AT2" s="87"/>
      <c r="AU2" s="87"/>
      <c r="AV2" s="87"/>
      <c r="AX2" s="87"/>
    </row>
    <row r="3" spans="1:50" x14ac:dyDescent="0.25">
      <c r="A3" s="101" t="s">
        <v>76</v>
      </c>
      <c r="B3" s="87">
        <v>845.14046182000004</v>
      </c>
      <c r="C3" s="87">
        <v>564.18620994000003</v>
      </c>
      <c r="D3" s="87"/>
      <c r="E3" s="87" t="s">
        <v>121</v>
      </c>
      <c r="F3" s="87">
        <v>20.503554667811201</v>
      </c>
      <c r="G3" s="87">
        <v>17.9029808325838</v>
      </c>
      <c r="H3" s="87">
        <v>1.46210817925076</v>
      </c>
      <c r="I3" s="87">
        <v>1.46210817925076</v>
      </c>
      <c r="J3" s="87">
        <v>1.6620516219348801E-2</v>
      </c>
      <c r="K3" s="87">
        <v>3.56227708993293E-3</v>
      </c>
      <c r="L3" s="87">
        <v>0.27653350587603098</v>
      </c>
      <c r="M3" s="87">
        <v>10501.401764271801</v>
      </c>
      <c r="N3" s="87">
        <v>0</v>
      </c>
      <c r="O3" s="87">
        <v>155.045229063661</v>
      </c>
      <c r="P3" s="87">
        <v>0</v>
      </c>
      <c r="Q3" s="87">
        <v>45.191334643984703</v>
      </c>
      <c r="R3" s="87">
        <v>0</v>
      </c>
      <c r="S3" s="87">
        <v>0</v>
      </c>
      <c r="T3" s="87">
        <v>0</v>
      </c>
      <c r="U3" s="87">
        <v>4.8688087842281401E-4</v>
      </c>
      <c r="V3" s="87">
        <v>0.734284992592523</v>
      </c>
      <c r="W3" s="87">
        <v>6.4869852372037897</v>
      </c>
      <c r="X3" s="87">
        <v>10.5306973230289</v>
      </c>
      <c r="Y3" s="87">
        <v>39.882500830543599</v>
      </c>
      <c r="Z3" s="87">
        <v>0</v>
      </c>
      <c r="AA3" s="87">
        <v>414.01537106543901</v>
      </c>
      <c r="AB3" s="87">
        <v>0.115362791678654</v>
      </c>
      <c r="AC3" s="87">
        <v>342.42368557681101</v>
      </c>
      <c r="AD3" s="87">
        <v>0</v>
      </c>
      <c r="AE3" s="87">
        <v>0.38769292522418197</v>
      </c>
      <c r="AF3" s="87">
        <v>27.626989748243201</v>
      </c>
      <c r="AG3" s="87">
        <v>0</v>
      </c>
      <c r="AH3" s="87">
        <v>38.380675141941701</v>
      </c>
      <c r="AI3" s="87">
        <v>0.16999324682945299</v>
      </c>
      <c r="AJ3" s="87">
        <v>0.38321877483060202</v>
      </c>
      <c r="AK3" s="87">
        <v>0</v>
      </c>
      <c r="AL3" s="87">
        <v>3.8263800381818398</v>
      </c>
      <c r="AM3" s="87">
        <v>169.466847952732</v>
      </c>
      <c r="AN3" s="87">
        <v>0.48354598573157098</v>
      </c>
      <c r="AP3" s="34"/>
      <c r="AQ3" s="78">
        <f t="shared" ref="AQ3:AQ18" si="0">IF(B3=0,"",(AA3-B3)/B3)</f>
        <v>-0.51012241187238649</v>
      </c>
      <c r="AR3" s="78">
        <f t="shared" ref="AR3:AR18" si="1">IF(C3=0,"",(AM3-C3)/C3)</f>
        <v>-0.699626036640005</v>
      </c>
      <c r="AS3" s="78"/>
      <c r="AT3" s="78"/>
      <c r="AU3" s="78"/>
      <c r="AV3" s="78"/>
      <c r="AX3" s="78"/>
    </row>
    <row r="4" spans="1:50" x14ac:dyDescent="0.25">
      <c r="A4" s="101" t="s">
        <v>77</v>
      </c>
      <c r="B4" s="87">
        <v>3651.892253</v>
      </c>
      <c r="C4" s="87">
        <v>683.74500252999997</v>
      </c>
      <c r="D4" s="87"/>
      <c r="E4" s="87" t="s">
        <v>77</v>
      </c>
      <c r="F4" s="87">
        <v>54.187438654916001</v>
      </c>
      <c r="G4" s="87">
        <v>80.053994731592795</v>
      </c>
      <c r="H4" s="87">
        <v>7.6041770965472004</v>
      </c>
      <c r="I4" s="87">
        <v>7.6041770965472004</v>
      </c>
      <c r="J4" s="87">
        <v>1.1738850841283699</v>
      </c>
      <c r="K4" s="87">
        <v>0.372820686872468</v>
      </c>
      <c r="L4" s="87">
        <v>0.53397702115711698</v>
      </c>
      <c r="M4" s="87">
        <v>50609.0928418892</v>
      </c>
      <c r="N4" s="87">
        <v>0</v>
      </c>
      <c r="O4" s="87">
        <v>445.28285633228001</v>
      </c>
      <c r="P4" s="87">
        <v>0</v>
      </c>
      <c r="Q4" s="87">
        <v>226.57136403575399</v>
      </c>
      <c r="R4" s="87">
        <v>0</v>
      </c>
      <c r="S4" s="87">
        <v>0</v>
      </c>
      <c r="T4" s="87">
        <v>0</v>
      </c>
      <c r="U4" s="87">
        <v>8.8072632550141392E-3</v>
      </c>
      <c r="V4" s="87">
        <v>3.44786364894866</v>
      </c>
      <c r="W4" s="87">
        <v>27.2559430080263</v>
      </c>
      <c r="X4" s="87">
        <v>16.812201649938999</v>
      </c>
      <c r="Y4" s="87">
        <v>185.58337064896401</v>
      </c>
      <c r="Z4" s="87">
        <v>0</v>
      </c>
      <c r="AA4" s="87">
        <v>3651.8398947292899</v>
      </c>
      <c r="AB4" s="87">
        <v>1423.58612052117</v>
      </c>
      <c r="AC4" s="87">
        <v>1209.0490576894399</v>
      </c>
      <c r="AD4" s="87">
        <v>0</v>
      </c>
      <c r="AE4" s="87">
        <v>0.70114059474638502</v>
      </c>
      <c r="AF4" s="87">
        <v>93.684207516658603</v>
      </c>
      <c r="AG4" s="87">
        <v>0</v>
      </c>
      <c r="AH4" s="87">
        <v>164.93626434406599</v>
      </c>
      <c r="AI4" s="87">
        <v>1.0168925281158701</v>
      </c>
      <c r="AJ4" s="87">
        <v>1.7155400389419999</v>
      </c>
      <c r="AK4" s="87">
        <v>0</v>
      </c>
      <c r="AL4" s="87">
        <v>11.19411255616</v>
      </c>
      <c r="AM4" s="87">
        <v>683.66126402001805</v>
      </c>
      <c r="AN4" s="87">
        <v>2.57086861379763</v>
      </c>
      <c r="AP4" s="34"/>
      <c r="AQ4" s="78">
        <f t="shared" si="0"/>
        <v>-1.4337298880351537E-5</v>
      </c>
      <c r="AR4" s="78">
        <f t="shared" si="1"/>
        <v>-1.2247037955972324E-4</v>
      </c>
      <c r="AS4" s="78"/>
      <c r="AT4" s="78"/>
      <c r="AU4" s="78"/>
      <c r="AV4" s="78"/>
      <c r="AX4" s="78"/>
    </row>
    <row r="5" spans="1:50" x14ac:dyDescent="0.25">
      <c r="A5" s="101" t="s">
        <v>78</v>
      </c>
      <c r="B5" s="87">
        <v>3856.6668817</v>
      </c>
      <c r="C5" s="87">
        <v>2544.4881959999998</v>
      </c>
      <c r="D5" s="87"/>
      <c r="E5" s="87" t="s">
        <v>71</v>
      </c>
      <c r="F5" s="87">
        <v>260.04816753151601</v>
      </c>
      <c r="G5" s="87">
        <v>365.72952293834601</v>
      </c>
      <c r="H5" s="87">
        <v>10.3371277094961</v>
      </c>
      <c r="I5" s="87">
        <v>10.3371277094961</v>
      </c>
      <c r="J5" s="87">
        <v>0.89022269385207997</v>
      </c>
      <c r="K5" s="87">
        <v>0.21937201676475601</v>
      </c>
      <c r="L5" s="87">
        <v>4.2752993493683302</v>
      </c>
      <c r="M5" s="87">
        <v>84177.812933748399</v>
      </c>
      <c r="N5" s="87">
        <v>0</v>
      </c>
      <c r="O5" s="87">
        <v>4293.6138361130497</v>
      </c>
      <c r="P5" s="87">
        <v>0</v>
      </c>
      <c r="Q5" s="87">
        <v>586.90163205670001</v>
      </c>
      <c r="R5" s="87">
        <v>0</v>
      </c>
      <c r="S5" s="87">
        <v>0</v>
      </c>
      <c r="T5" s="87">
        <v>0</v>
      </c>
      <c r="U5" s="87">
        <v>2.00472778718601E-2</v>
      </c>
      <c r="V5" s="87">
        <v>5.6391740560347996</v>
      </c>
      <c r="W5" s="87">
        <v>74.019153412229798</v>
      </c>
      <c r="X5" s="87">
        <v>161.42860429253099</v>
      </c>
      <c r="Y5" s="87">
        <v>304.22223769868799</v>
      </c>
      <c r="Z5" s="87">
        <v>0</v>
      </c>
      <c r="AA5" s="87">
        <v>3856.3496183060702</v>
      </c>
      <c r="AB5" s="87">
        <v>275.44817144638398</v>
      </c>
      <c r="AC5" s="87">
        <v>7203.0916973825597</v>
      </c>
      <c r="AD5" s="87">
        <v>0</v>
      </c>
      <c r="AE5" s="87">
        <v>6.0412801343540803</v>
      </c>
      <c r="AF5" s="87">
        <v>745.55493106480299</v>
      </c>
      <c r="AG5" s="87">
        <v>0</v>
      </c>
      <c r="AH5" s="87">
        <v>1065.2980288598801</v>
      </c>
      <c r="AI5" s="87">
        <v>2.9070379686216099</v>
      </c>
      <c r="AJ5" s="87">
        <v>4.5056295280594698</v>
      </c>
      <c r="AK5" s="87">
        <v>0</v>
      </c>
      <c r="AL5" s="87">
        <v>108.348262458644</v>
      </c>
      <c r="AM5" s="87">
        <v>2543.7527980621298</v>
      </c>
      <c r="AN5" s="87">
        <v>3.4810026211599601</v>
      </c>
      <c r="AP5" s="34"/>
      <c r="AQ5" s="78">
        <f t="shared" si="0"/>
        <v>-8.2263623917126712E-5</v>
      </c>
      <c r="AR5" s="78">
        <f t="shared" si="1"/>
        <v>-2.8901605400489264E-4</v>
      </c>
      <c r="AS5" s="78"/>
      <c r="AT5" s="78"/>
      <c r="AU5" s="78"/>
      <c r="AV5" s="78"/>
      <c r="AX5" s="78"/>
    </row>
    <row r="6" spans="1:50" x14ac:dyDescent="0.25">
      <c r="A6" s="101" t="s">
        <v>79</v>
      </c>
      <c r="B6" s="87">
        <v>3794.0695753</v>
      </c>
      <c r="C6" s="87">
        <v>1214.6359574999999</v>
      </c>
      <c r="D6" s="87"/>
      <c r="E6" s="87" t="s">
        <v>122</v>
      </c>
      <c r="F6" s="87">
        <v>172.53905836239801</v>
      </c>
      <c r="G6" s="87">
        <v>108.32658301727901</v>
      </c>
      <c r="H6" s="87">
        <v>9.1102480273060191</v>
      </c>
      <c r="I6" s="87">
        <v>9.1102480273060191</v>
      </c>
      <c r="J6" s="87">
        <v>1.40372865663949</v>
      </c>
      <c r="K6" s="87">
        <v>0.42637150992927098</v>
      </c>
      <c r="L6" s="87">
        <v>2.7434920397587401</v>
      </c>
      <c r="M6" s="87">
        <v>63709.489362699896</v>
      </c>
      <c r="N6" s="87">
        <v>0</v>
      </c>
      <c r="O6" s="87">
        <v>1344.04053118196</v>
      </c>
      <c r="P6" s="87">
        <v>0</v>
      </c>
      <c r="Q6" s="87">
        <v>299.20725505069402</v>
      </c>
      <c r="R6" s="87">
        <v>0</v>
      </c>
      <c r="S6" s="87">
        <v>0</v>
      </c>
      <c r="T6" s="87">
        <v>0</v>
      </c>
      <c r="U6" s="87">
        <v>1.46349493457784E-2</v>
      </c>
      <c r="V6" s="87">
        <v>4.6181115689943004</v>
      </c>
      <c r="W6" s="87">
        <v>56.1713087696223</v>
      </c>
      <c r="X6" s="87">
        <v>100.74273446858101</v>
      </c>
      <c r="Y6" s="87">
        <v>248.143170623484</v>
      </c>
      <c r="Z6" s="87">
        <v>0</v>
      </c>
      <c r="AA6" s="87">
        <v>3794.04585464927</v>
      </c>
      <c r="AB6" s="87">
        <v>1082.32732456655</v>
      </c>
      <c r="AC6" s="87">
        <v>2666.8960984804598</v>
      </c>
      <c r="AD6" s="87">
        <v>0</v>
      </c>
      <c r="AE6" s="87">
        <v>3.8062390693408701</v>
      </c>
      <c r="AF6" s="87">
        <v>204.97034869997799</v>
      </c>
      <c r="AG6" s="87">
        <v>0</v>
      </c>
      <c r="AH6" s="87">
        <v>232.845030499915</v>
      </c>
      <c r="AI6" s="87">
        <v>2.4176310432820198</v>
      </c>
      <c r="AJ6" s="87">
        <v>3.4524455189642702</v>
      </c>
      <c r="AK6" s="87">
        <v>0</v>
      </c>
      <c r="AL6" s="87">
        <v>29.2030031511235</v>
      </c>
      <c r="AM6" s="87">
        <v>1214.50878982787</v>
      </c>
      <c r="AN6" s="87">
        <v>3.0875026106813901</v>
      </c>
      <c r="AP6" s="34"/>
      <c r="AQ6" s="78">
        <f t="shared" si="0"/>
        <v>-6.2520336696989789E-6</v>
      </c>
      <c r="AR6" s="78">
        <f t="shared" si="1"/>
        <v>-1.0469612013760246E-4</v>
      </c>
      <c r="AS6" s="78"/>
      <c r="AT6" s="78"/>
      <c r="AU6" s="78"/>
      <c r="AV6" s="78"/>
      <c r="AX6" s="78"/>
    </row>
    <row r="7" spans="1:50" x14ac:dyDescent="0.25">
      <c r="A7" s="101" t="s">
        <v>80</v>
      </c>
      <c r="B7" s="87">
        <v>102322.46662000001</v>
      </c>
      <c r="C7" s="87">
        <v>19611.382508999999</v>
      </c>
      <c r="D7" s="87"/>
      <c r="E7" s="87" t="s">
        <v>123</v>
      </c>
      <c r="F7" s="87">
        <v>2021.1384585020701</v>
      </c>
      <c r="G7" s="87">
        <v>1636.7645871068601</v>
      </c>
      <c r="H7" s="87">
        <v>205.50728537476499</v>
      </c>
      <c r="I7" s="87">
        <v>205.50728537476499</v>
      </c>
      <c r="J7" s="87">
        <v>115.756515345739</v>
      </c>
      <c r="K7" s="87">
        <v>40.169861554756302</v>
      </c>
      <c r="L7" s="87">
        <v>36.569695561894797</v>
      </c>
      <c r="M7" s="87">
        <v>1146318.4595764801</v>
      </c>
      <c r="N7" s="87">
        <v>0</v>
      </c>
      <c r="O7" s="87">
        <v>18646.825656779401</v>
      </c>
      <c r="P7" s="87">
        <v>0</v>
      </c>
      <c r="Q7" s="87">
        <v>6230.65736784199</v>
      </c>
      <c r="R7" s="87">
        <v>0</v>
      </c>
      <c r="S7" s="87">
        <v>0</v>
      </c>
      <c r="T7" s="87">
        <v>0</v>
      </c>
      <c r="U7" s="87">
        <v>0.149824385272256</v>
      </c>
      <c r="V7" s="87">
        <v>82.783753566907706</v>
      </c>
      <c r="W7" s="87">
        <v>1308.4255022073601</v>
      </c>
      <c r="X7" s="87">
        <v>993.12044392997598</v>
      </c>
      <c r="Y7" s="87">
        <v>4281.9225971594897</v>
      </c>
      <c r="Z7" s="87">
        <v>0</v>
      </c>
      <c r="AA7" s="87">
        <v>102321.911386475</v>
      </c>
      <c r="AB7" s="87">
        <v>15224.8399380306</v>
      </c>
      <c r="AC7" s="87">
        <v>39894.9215588882</v>
      </c>
      <c r="AD7" s="87">
        <v>0</v>
      </c>
      <c r="AE7" s="87">
        <v>40.239442475321901</v>
      </c>
      <c r="AF7" s="87">
        <v>2630.12819756213</v>
      </c>
      <c r="AG7" s="87">
        <v>0</v>
      </c>
      <c r="AH7" s="87">
        <v>3213.99236874696</v>
      </c>
      <c r="AI7" s="87">
        <v>99.773375558606801</v>
      </c>
      <c r="AJ7" s="87">
        <v>83.134177056607001</v>
      </c>
      <c r="AK7" s="87">
        <v>0</v>
      </c>
      <c r="AL7" s="87">
        <v>305.48637346590402</v>
      </c>
      <c r="AM7" s="87">
        <v>19610.927200515802</v>
      </c>
      <c r="AN7" s="87">
        <v>72.745334010364303</v>
      </c>
      <c r="AP7" s="34"/>
      <c r="AQ7" s="78">
        <f t="shared" si="0"/>
        <v>-5.4263109886942626E-6</v>
      </c>
      <c r="AR7" s="78">
        <f t="shared" si="1"/>
        <v>-2.3216541923464822E-5</v>
      </c>
      <c r="AS7" s="78"/>
      <c r="AT7" s="78"/>
      <c r="AU7" s="78"/>
      <c r="AV7" s="78"/>
      <c r="AX7" s="78"/>
    </row>
    <row r="8" spans="1:50" x14ac:dyDescent="0.25">
      <c r="A8" s="100" t="s">
        <v>81</v>
      </c>
      <c r="B8" s="87">
        <v>131892.87117</v>
      </c>
      <c r="C8" s="87">
        <v>25042.646777999998</v>
      </c>
      <c r="D8" s="87"/>
      <c r="E8" s="87" t="s">
        <v>72</v>
      </c>
      <c r="F8" s="87">
        <v>2975.07120680048</v>
      </c>
      <c r="G8" s="87">
        <v>2205.1345402086399</v>
      </c>
      <c r="H8" s="87">
        <v>214.273724775262</v>
      </c>
      <c r="I8" s="87">
        <v>214.273724775262</v>
      </c>
      <c r="J8" s="87">
        <v>102.07035765335</v>
      </c>
      <c r="K8" s="87">
        <v>33.591581678322299</v>
      </c>
      <c r="L8" s="87">
        <v>51.830679496659101</v>
      </c>
      <c r="M8" s="87">
        <v>1298846.35712827</v>
      </c>
      <c r="N8" s="87">
        <v>0</v>
      </c>
      <c r="O8" s="87">
        <v>28003.452609148801</v>
      </c>
      <c r="P8" s="87">
        <v>0</v>
      </c>
      <c r="Q8" s="87">
        <v>7150.2518326791997</v>
      </c>
      <c r="R8" s="87">
        <v>0</v>
      </c>
      <c r="S8" s="87">
        <v>0</v>
      </c>
      <c r="T8" s="87">
        <v>0</v>
      </c>
      <c r="U8" s="87">
        <v>0.517974698694599</v>
      </c>
      <c r="V8" s="87">
        <v>94.1559884323175</v>
      </c>
      <c r="W8" s="87">
        <v>1427.8202055568599</v>
      </c>
      <c r="X8" s="87">
        <v>1650.5024506319801</v>
      </c>
      <c r="Y8" s="87">
        <v>4925.67413551971</v>
      </c>
      <c r="Z8" s="87">
        <v>0</v>
      </c>
      <c r="AA8" s="87">
        <v>131890.48990316101</v>
      </c>
      <c r="AB8" s="87">
        <v>20639.309368665301</v>
      </c>
      <c r="AC8" s="87">
        <v>55250.616365790796</v>
      </c>
      <c r="AD8" s="87">
        <v>0</v>
      </c>
      <c r="AE8" s="87">
        <v>66.241343655874999</v>
      </c>
      <c r="AF8" s="87">
        <v>4066.7351036776399</v>
      </c>
      <c r="AG8" s="87">
        <v>0</v>
      </c>
      <c r="AH8" s="87">
        <v>4805.6435824533501</v>
      </c>
      <c r="AI8" s="87">
        <v>94.765513330854503</v>
      </c>
      <c r="AJ8" s="87">
        <v>92.084947957583296</v>
      </c>
      <c r="AK8" s="87">
        <v>0</v>
      </c>
      <c r="AL8" s="87">
        <v>533.50118898645803</v>
      </c>
      <c r="AM8" s="87">
        <v>25041.754903024099</v>
      </c>
      <c r="AN8" s="87">
        <v>75.7589398173576</v>
      </c>
      <c r="AP8" s="34"/>
      <c r="AQ8" s="78">
        <f t="shared" si="0"/>
        <v>-1.8054553046449979E-5</v>
      </c>
      <c r="AR8" s="78">
        <f t="shared" si="1"/>
        <v>-3.5614245722743173E-5</v>
      </c>
      <c r="AS8" s="78"/>
      <c r="AT8" s="78"/>
      <c r="AU8" s="78"/>
      <c r="AV8" s="78"/>
      <c r="AX8" s="78"/>
    </row>
    <row r="9" spans="1:50" x14ac:dyDescent="0.25">
      <c r="A9" s="101" t="s">
        <v>82</v>
      </c>
      <c r="B9" s="87">
        <v>87532.711228999993</v>
      </c>
      <c r="C9" s="87">
        <v>10031.014487</v>
      </c>
      <c r="D9" s="87"/>
      <c r="E9" s="87" t="s">
        <v>124</v>
      </c>
      <c r="F9" s="87">
        <v>786.32703290661505</v>
      </c>
      <c r="G9" s="87">
        <v>808.51632454277899</v>
      </c>
      <c r="H9" s="87">
        <v>117.525317505231</v>
      </c>
      <c r="I9" s="87">
        <v>117.525317505231</v>
      </c>
      <c r="J9" s="87">
        <v>91.751199748722797</v>
      </c>
      <c r="K9" s="87">
        <v>31.449811308177502</v>
      </c>
      <c r="L9" s="87">
        <v>16.7004479502218</v>
      </c>
      <c r="M9" s="87">
        <v>585199.68366577395</v>
      </c>
      <c r="N9" s="87">
        <v>0</v>
      </c>
      <c r="O9" s="87">
        <v>9502.10782953128</v>
      </c>
      <c r="P9" s="87">
        <v>0</v>
      </c>
      <c r="Q9" s="87">
        <v>3633.9443916400901</v>
      </c>
      <c r="R9" s="87">
        <v>0</v>
      </c>
      <c r="S9" s="87">
        <v>0</v>
      </c>
      <c r="T9" s="87">
        <v>0</v>
      </c>
      <c r="U9" s="87">
        <v>0.200986908423023</v>
      </c>
      <c r="V9" s="87">
        <v>42.303911990725901</v>
      </c>
      <c r="W9" s="87">
        <v>790.24476725092404</v>
      </c>
      <c r="X9" s="87">
        <v>324.01452792296999</v>
      </c>
      <c r="Y9" s="87">
        <v>2129.2445715906201</v>
      </c>
      <c r="Z9" s="87">
        <v>0</v>
      </c>
      <c r="AA9" s="87">
        <v>87530.350840126295</v>
      </c>
      <c r="AB9" s="87">
        <v>36741.427226325701</v>
      </c>
      <c r="AC9" s="87">
        <v>20341.441671103399</v>
      </c>
      <c r="AD9" s="87">
        <v>0</v>
      </c>
      <c r="AE9" s="87">
        <v>15.5339668235861</v>
      </c>
      <c r="AF9" s="87">
        <v>1237.70302499677</v>
      </c>
      <c r="AG9" s="87">
        <v>0</v>
      </c>
      <c r="AH9" s="87">
        <v>1579.57747389325</v>
      </c>
      <c r="AI9" s="87">
        <v>70.728099346659604</v>
      </c>
      <c r="AJ9" s="87">
        <v>52.0865664740993</v>
      </c>
      <c r="AK9" s="87">
        <v>0</v>
      </c>
      <c r="AL9" s="87">
        <v>120.442061248876</v>
      </c>
      <c r="AM9" s="87">
        <v>10030.7074566929</v>
      </c>
      <c r="AN9" s="87">
        <v>42.858280660951102</v>
      </c>
      <c r="AP9" s="34"/>
      <c r="AQ9" s="78">
        <f t="shared" si="0"/>
        <v>-2.6965791880052599E-5</v>
      </c>
      <c r="AR9" s="78">
        <f t="shared" si="1"/>
        <v>-3.0608101254148013E-5</v>
      </c>
      <c r="AS9" s="78"/>
      <c r="AT9" s="78"/>
      <c r="AU9" s="78"/>
      <c r="AV9" s="78"/>
      <c r="AX9" s="78"/>
    </row>
    <row r="10" spans="1:50" x14ac:dyDescent="0.25">
      <c r="A10" s="101" t="s">
        <v>83</v>
      </c>
      <c r="B10" s="87">
        <v>145015.97907</v>
      </c>
      <c r="C10" s="87">
        <v>13248.362982000001</v>
      </c>
      <c r="D10" s="87"/>
      <c r="E10" s="87" t="s">
        <v>125</v>
      </c>
      <c r="F10" s="87">
        <v>958.84270251484804</v>
      </c>
      <c r="G10" s="87">
        <v>1389.1300607749499</v>
      </c>
      <c r="H10" s="87">
        <v>175.249155310964</v>
      </c>
      <c r="I10" s="87">
        <v>175.249155310964</v>
      </c>
      <c r="J10" s="87">
        <v>37.676108129499497</v>
      </c>
      <c r="K10" s="87">
        <v>11.778734012906099</v>
      </c>
      <c r="L10" s="87">
        <v>7.69535821904807</v>
      </c>
      <c r="M10" s="87">
        <v>1123891.7563933199</v>
      </c>
      <c r="N10" s="87">
        <v>0</v>
      </c>
      <c r="O10" s="87">
        <v>4852.14904144504</v>
      </c>
      <c r="P10" s="87">
        <v>0</v>
      </c>
      <c r="Q10" s="87">
        <v>4867.4527539278397</v>
      </c>
      <c r="R10" s="87">
        <v>0</v>
      </c>
      <c r="S10" s="87">
        <v>0</v>
      </c>
      <c r="T10" s="87">
        <v>0</v>
      </c>
      <c r="U10" s="87">
        <v>0.32213665412055797</v>
      </c>
      <c r="V10" s="87">
        <v>77.012667511677904</v>
      </c>
      <c r="W10" s="87">
        <v>609.16656552498603</v>
      </c>
      <c r="X10" s="87">
        <v>181.92812058299</v>
      </c>
      <c r="Y10" s="87">
        <v>4126.9070544741198</v>
      </c>
      <c r="Z10" s="87">
        <v>0</v>
      </c>
      <c r="AA10" s="87">
        <v>145004.81053058599</v>
      </c>
      <c r="AB10" s="87">
        <v>79876.280983206394</v>
      </c>
      <c r="AC10" s="87">
        <v>19490.0361015669</v>
      </c>
      <c r="AD10" s="87">
        <v>0</v>
      </c>
      <c r="AE10" s="87">
        <v>9.7134218083009394</v>
      </c>
      <c r="AF10" s="87">
        <v>1158.68435364982</v>
      </c>
      <c r="AG10" s="87">
        <v>0</v>
      </c>
      <c r="AH10" s="87">
        <v>2349.5770459109299</v>
      </c>
      <c r="AI10" s="87">
        <v>26.515937691715099</v>
      </c>
      <c r="AJ10" s="87">
        <v>39.824238860709997</v>
      </c>
      <c r="AK10" s="87">
        <v>0</v>
      </c>
      <c r="AL10" s="87">
        <v>104.676635852636</v>
      </c>
      <c r="AM10" s="87">
        <v>13247.5866606039</v>
      </c>
      <c r="AN10" s="87">
        <v>59.903406640205098</v>
      </c>
      <c r="AP10" s="34"/>
      <c r="AQ10" s="78">
        <f t="shared" si="0"/>
        <v>-7.7015922559930909E-5</v>
      </c>
      <c r="AR10" s="78">
        <f t="shared" si="1"/>
        <v>-5.8597533684383471E-5</v>
      </c>
      <c r="AS10" s="78"/>
      <c r="AT10" s="78"/>
      <c r="AU10" s="78"/>
      <c r="AV10" s="78"/>
      <c r="AX10" s="78"/>
    </row>
    <row r="11" spans="1:50" x14ac:dyDescent="0.25">
      <c r="A11" s="101" t="s">
        <v>84</v>
      </c>
      <c r="B11" s="87">
        <v>185391.35490000001</v>
      </c>
      <c r="C11" s="87">
        <v>26752.361032000001</v>
      </c>
      <c r="D11" s="87"/>
      <c r="E11" s="87" t="s">
        <v>126</v>
      </c>
      <c r="F11" s="87">
        <v>1880.11451489623</v>
      </c>
      <c r="G11" s="87">
        <v>2703.42473291852</v>
      </c>
      <c r="H11" s="87">
        <v>332.14739321724602</v>
      </c>
      <c r="I11" s="87">
        <v>332.14739321724602</v>
      </c>
      <c r="J11" s="87">
        <v>50.971030182147501</v>
      </c>
      <c r="K11" s="87">
        <v>14.402313932029699</v>
      </c>
      <c r="L11" s="87">
        <v>12.773768095548</v>
      </c>
      <c r="M11" s="87">
        <v>2193422.8514532498</v>
      </c>
      <c r="N11" s="87">
        <v>0</v>
      </c>
      <c r="O11" s="87">
        <v>8232.8543119396909</v>
      </c>
      <c r="P11" s="87">
        <v>0</v>
      </c>
      <c r="Q11" s="87">
        <v>9230.4952549580394</v>
      </c>
      <c r="R11" s="87">
        <v>0</v>
      </c>
      <c r="S11" s="87">
        <v>0</v>
      </c>
      <c r="T11" s="87">
        <v>0</v>
      </c>
      <c r="U11" s="87">
        <v>0.75921009637570702</v>
      </c>
      <c r="V11" s="87">
        <v>149.80018401237899</v>
      </c>
      <c r="W11" s="87">
        <v>1048.4489915941799</v>
      </c>
      <c r="X11" s="87">
        <v>359.14142339785798</v>
      </c>
      <c r="Y11" s="87">
        <v>8071.5816556851696</v>
      </c>
      <c r="Z11" s="87">
        <v>0</v>
      </c>
      <c r="AA11" s="87">
        <v>171166.03478938699</v>
      </c>
      <c r="AB11" s="87">
        <v>45888.585696817499</v>
      </c>
      <c r="AC11" s="87">
        <v>36230.152397812999</v>
      </c>
      <c r="AD11" s="87">
        <v>0</v>
      </c>
      <c r="AE11" s="87">
        <v>19.357635049861301</v>
      </c>
      <c r="AF11" s="87">
        <v>2170.6591176248398</v>
      </c>
      <c r="AG11" s="87">
        <v>0</v>
      </c>
      <c r="AH11" s="87">
        <v>4538.0637735174296</v>
      </c>
      <c r="AI11" s="87">
        <v>33.1951997500042</v>
      </c>
      <c r="AJ11" s="87">
        <v>69.377991832630997</v>
      </c>
      <c r="AK11" s="87">
        <v>0</v>
      </c>
      <c r="AL11" s="87">
        <v>201.94114790176999</v>
      </c>
      <c r="AM11" s="87">
        <v>25291.4529514487</v>
      </c>
      <c r="AN11" s="87">
        <v>112.97580910628901</v>
      </c>
      <c r="AP11" s="34"/>
      <c r="AQ11" s="78">
        <f t="shared" si="0"/>
        <v>-7.6731302375378535E-2</v>
      </c>
      <c r="AR11" s="78">
        <f t="shared" si="1"/>
        <v>-5.4608566279582806E-2</v>
      </c>
      <c r="AS11" s="78"/>
      <c r="AT11" s="78"/>
      <c r="AU11" s="78"/>
      <c r="AV11" s="78"/>
      <c r="AX11" s="78"/>
    </row>
    <row r="12" spans="1:50" x14ac:dyDescent="0.25">
      <c r="A12" s="101" t="s">
        <v>85</v>
      </c>
      <c r="B12" s="87">
        <v>21608.499542000001</v>
      </c>
      <c r="C12" s="87">
        <v>7731.3361721000001</v>
      </c>
      <c r="D12" s="87"/>
      <c r="E12" s="87" t="s">
        <v>73</v>
      </c>
      <c r="F12" s="87">
        <v>958.62921505228803</v>
      </c>
      <c r="G12" s="87">
        <v>643.69012586369695</v>
      </c>
      <c r="H12" s="87">
        <v>47.989290618306597</v>
      </c>
      <c r="I12" s="87">
        <v>47.989290618306597</v>
      </c>
      <c r="J12" s="87">
        <v>6.5468713727917498</v>
      </c>
      <c r="K12" s="87">
        <v>1.2558268402448201</v>
      </c>
      <c r="L12" s="87">
        <v>14.950331568290901</v>
      </c>
      <c r="M12" s="87">
        <v>349483.58731693699</v>
      </c>
      <c r="N12" s="87">
        <v>0</v>
      </c>
      <c r="O12" s="87">
        <v>7990.2307968765899</v>
      </c>
      <c r="P12" s="87">
        <v>0</v>
      </c>
      <c r="Q12" s="87">
        <v>1723.0049182668999</v>
      </c>
      <c r="R12" s="87">
        <v>0</v>
      </c>
      <c r="S12" s="87">
        <v>0</v>
      </c>
      <c r="T12" s="87">
        <v>0</v>
      </c>
      <c r="U12" s="87">
        <v>0.22284995314807701</v>
      </c>
      <c r="V12" s="87">
        <v>25.174851773424599</v>
      </c>
      <c r="W12" s="87">
        <v>289.86010603815203</v>
      </c>
      <c r="X12" s="87">
        <v>563.01931925251904</v>
      </c>
      <c r="Y12" s="87">
        <v>1356.44230129432</v>
      </c>
      <c r="Z12" s="87">
        <v>0</v>
      </c>
      <c r="AA12" s="87">
        <v>16476.229758251899</v>
      </c>
      <c r="AB12" s="87">
        <v>649.30547233941695</v>
      </c>
      <c r="AC12" s="87">
        <v>15531.708040861</v>
      </c>
      <c r="AD12" s="87">
        <v>0</v>
      </c>
      <c r="AE12" s="87">
        <v>22.151306798535501</v>
      </c>
      <c r="AF12" s="87">
        <v>1230.85568098966</v>
      </c>
      <c r="AG12" s="87">
        <v>0</v>
      </c>
      <c r="AH12" s="87">
        <v>1444.3218343435899</v>
      </c>
      <c r="AI12" s="87">
        <v>10.6063026518257</v>
      </c>
      <c r="AJ12" s="87">
        <v>18.852829362444499</v>
      </c>
      <c r="AK12" s="87">
        <v>0</v>
      </c>
      <c r="AL12" s="87">
        <v>176.739430607456</v>
      </c>
      <c r="AM12" s="87">
        <v>6897.7342862957403</v>
      </c>
      <c r="AN12" s="87">
        <v>16.499450664962399</v>
      </c>
      <c r="AP12" s="34"/>
      <c r="AQ12" s="78">
        <f t="shared" si="0"/>
        <v>-0.23751162239528081</v>
      </c>
      <c r="AR12" s="78">
        <f t="shared" si="1"/>
        <v>-0.10782119251423461</v>
      </c>
      <c r="AS12" s="78"/>
      <c r="AT12" s="78"/>
      <c r="AU12" s="78"/>
      <c r="AV12" s="78"/>
      <c r="AX12" s="78"/>
    </row>
    <row r="13" spans="1:50" x14ac:dyDescent="0.25">
      <c r="A13" s="101" t="s">
        <v>86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P13" s="34"/>
      <c r="AQ13" s="78" t="str">
        <f t="shared" si="0"/>
        <v/>
      </c>
      <c r="AR13" s="78" t="str">
        <f t="shared" si="1"/>
        <v/>
      </c>
      <c r="AS13" s="78"/>
      <c r="AT13" s="78"/>
      <c r="AU13" s="78"/>
      <c r="AV13" s="78"/>
      <c r="AX13" s="78"/>
    </row>
    <row r="14" spans="1:50" x14ac:dyDescent="0.25">
      <c r="A14" s="101" t="s">
        <v>87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P14" s="34"/>
      <c r="AQ14" s="78" t="str">
        <f t="shared" si="0"/>
        <v/>
      </c>
      <c r="AR14" s="78" t="str">
        <f t="shared" si="1"/>
        <v/>
      </c>
      <c r="AS14" s="78"/>
      <c r="AT14" s="78"/>
      <c r="AU14" s="78"/>
      <c r="AV14" s="78"/>
      <c r="AX14" s="78"/>
    </row>
    <row r="15" spans="1:50" x14ac:dyDescent="0.25">
      <c r="A15" s="104" t="s">
        <v>88</v>
      </c>
      <c r="B15" s="79"/>
      <c r="C15" s="79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P15" s="34"/>
      <c r="AQ15" s="78" t="str">
        <f t="shared" si="0"/>
        <v/>
      </c>
      <c r="AR15" s="78" t="str">
        <f t="shared" si="1"/>
        <v/>
      </c>
      <c r="AS15" s="78"/>
      <c r="AT15" s="78"/>
      <c r="AU15" s="78"/>
      <c r="AV15" s="78"/>
      <c r="AX15" s="78"/>
    </row>
    <row r="16" spans="1:50" x14ac:dyDescent="0.25">
      <c r="AQ16" s="78" t="str">
        <f t="shared" si="0"/>
        <v/>
      </c>
      <c r="AR16" s="78" t="str">
        <f t="shared" si="1"/>
        <v/>
      </c>
      <c r="AS16" s="78"/>
      <c r="AT16" s="78"/>
      <c r="AU16" s="78"/>
      <c r="AV16" s="78"/>
    </row>
    <row r="17" spans="1:48" x14ac:dyDescent="0.25">
      <c r="A17" s="102" t="s">
        <v>55</v>
      </c>
      <c r="B17" s="1">
        <f>SUM(B3:B15)</f>
        <v>685911.65170281997</v>
      </c>
      <c r="C17" s="1">
        <f>SUM(C3:C15)</f>
        <v>107424.15932606999</v>
      </c>
      <c r="F17" s="1">
        <f>SUM(F3:F15)</f>
        <v>10087.401349889171</v>
      </c>
      <c r="G17" s="1">
        <f t="shared" ref="G17:AN17" si="2">SUM(G3:G15)</f>
        <v>9958.673452935247</v>
      </c>
      <c r="H17" s="1">
        <f t="shared" si="2"/>
        <v>1121.2058278143745</v>
      </c>
      <c r="I17" s="1">
        <f t="shared" si="2"/>
        <v>1121.2058278143745</v>
      </c>
      <c r="J17" s="1">
        <f t="shared" si="2"/>
        <v>408.25653938308983</v>
      </c>
      <c r="K17" s="1">
        <f t="shared" si="2"/>
        <v>133.67025581709316</v>
      </c>
      <c r="L17" s="1">
        <f t="shared" si="2"/>
        <v>148.34958280782288</v>
      </c>
      <c r="M17" s="1">
        <f t="shared" si="2"/>
        <v>6906160.492436639</v>
      </c>
      <c r="N17" s="1">
        <f t="shared" si="2"/>
        <v>0</v>
      </c>
      <c r="O17" s="1">
        <f t="shared" si="2"/>
        <v>83465.602698411763</v>
      </c>
      <c r="P17" s="1">
        <f t="shared" si="2"/>
        <v>0</v>
      </c>
      <c r="Q17" s="1">
        <f t="shared" si="2"/>
        <v>33993.678105101193</v>
      </c>
      <c r="R17" s="1">
        <f t="shared" si="2"/>
        <v>0</v>
      </c>
      <c r="S17" s="1">
        <f t="shared" si="2"/>
        <v>0</v>
      </c>
      <c r="T17" s="1">
        <f t="shared" si="2"/>
        <v>0</v>
      </c>
      <c r="U17" s="1">
        <f t="shared" si="2"/>
        <v>2.2169590673852957</v>
      </c>
      <c r="V17" s="1">
        <f t="shared" si="2"/>
        <v>485.6707915540029</v>
      </c>
      <c r="W17" s="1">
        <f t="shared" si="2"/>
        <v>5637.8995285995443</v>
      </c>
      <c r="X17" s="1">
        <f t="shared" si="2"/>
        <v>4361.2405234523731</v>
      </c>
      <c r="Y17" s="1">
        <f t="shared" si="2"/>
        <v>25669.60359552511</v>
      </c>
      <c r="Z17" s="1">
        <f t="shared" si="2"/>
        <v>0</v>
      </c>
      <c r="AA17" s="1">
        <f t="shared" si="2"/>
        <v>666106.07794673729</v>
      </c>
      <c r="AB17" s="1">
        <f t="shared" si="2"/>
        <v>201801.22566471068</v>
      </c>
      <c r="AC17" s="1">
        <f t="shared" si="2"/>
        <v>198160.33667515259</v>
      </c>
      <c r="AD17" s="1">
        <f t="shared" si="2"/>
        <v>0</v>
      </c>
      <c r="AE17" s="1">
        <f t="shared" si="2"/>
        <v>184.17346933514628</v>
      </c>
      <c r="AF17" s="1">
        <f t="shared" si="2"/>
        <v>13566.601955530543</v>
      </c>
      <c r="AG17" s="1">
        <f t="shared" si="2"/>
        <v>0</v>
      </c>
      <c r="AH17" s="1">
        <f t="shared" si="2"/>
        <v>19432.636077711315</v>
      </c>
      <c r="AI17" s="1">
        <f t="shared" si="2"/>
        <v>342.09598311651484</v>
      </c>
      <c r="AJ17" s="1">
        <f t="shared" si="2"/>
        <v>365.41758540487143</v>
      </c>
      <c r="AK17" s="1">
        <f t="shared" si="2"/>
        <v>0</v>
      </c>
      <c r="AL17" s="1">
        <f t="shared" si="2"/>
        <v>1595.3585962672094</v>
      </c>
      <c r="AM17" s="1">
        <f t="shared" si="2"/>
        <v>104731.55315844389</v>
      </c>
      <c r="AN17" s="1">
        <f t="shared" si="2"/>
        <v>390.36414073150002</v>
      </c>
      <c r="AQ17" s="78">
        <f t="shared" si="0"/>
        <v>-2.8874817488395287E-2</v>
      </c>
      <c r="AR17" s="78">
        <f t="shared" si="1"/>
        <v>-2.5065182585726341E-2</v>
      </c>
      <c r="AS17" s="78"/>
      <c r="AT17" s="78"/>
      <c r="AU17" s="78"/>
      <c r="AV17" s="78"/>
    </row>
    <row r="18" spans="1:48" x14ac:dyDescent="0.25">
      <c r="A18" s="102" t="s">
        <v>74</v>
      </c>
      <c r="B18" s="1">
        <f>SUM(B3:B15)</f>
        <v>685911.65170281997</v>
      </c>
      <c r="C18" s="1">
        <f>SUM(C3:C15)</f>
        <v>107424.15932606999</v>
      </c>
      <c r="F18" s="1">
        <f>SUM(F3:F15)</f>
        <v>10087.401349889171</v>
      </c>
      <c r="G18" s="1">
        <f t="shared" ref="G18:AN18" si="3">SUM(G3:G15)</f>
        <v>9958.673452935247</v>
      </c>
      <c r="H18" s="1">
        <f t="shared" si="3"/>
        <v>1121.2058278143745</v>
      </c>
      <c r="I18" s="1">
        <f t="shared" si="3"/>
        <v>1121.2058278143745</v>
      </c>
      <c r="J18" s="1">
        <f t="shared" si="3"/>
        <v>408.25653938308983</v>
      </c>
      <c r="K18" s="1">
        <f t="shared" si="3"/>
        <v>133.67025581709316</v>
      </c>
      <c r="L18" s="1">
        <f t="shared" si="3"/>
        <v>148.34958280782288</v>
      </c>
      <c r="M18" s="1">
        <f t="shared" si="3"/>
        <v>6906160.492436639</v>
      </c>
      <c r="N18" s="1">
        <f t="shared" si="3"/>
        <v>0</v>
      </c>
      <c r="O18" s="1">
        <f t="shared" si="3"/>
        <v>83465.602698411763</v>
      </c>
      <c r="P18" s="1">
        <f t="shared" si="3"/>
        <v>0</v>
      </c>
      <c r="Q18" s="1">
        <f t="shared" si="3"/>
        <v>33993.678105101193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2.2169590673852957</v>
      </c>
      <c r="V18" s="1">
        <f t="shared" si="3"/>
        <v>485.6707915540029</v>
      </c>
      <c r="W18" s="1">
        <f t="shared" si="3"/>
        <v>5637.8995285995443</v>
      </c>
      <c r="X18" s="1">
        <f t="shared" si="3"/>
        <v>4361.2405234523731</v>
      </c>
      <c r="Y18" s="1">
        <f t="shared" si="3"/>
        <v>25669.60359552511</v>
      </c>
      <c r="Z18" s="1">
        <f t="shared" si="3"/>
        <v>0</v>
      </c>
      <c r="AA18" s="1">
        <f t="shared" si="3"/>
        <v>666106.07794673729</v>
      </c>
      <c r="AB18" s="1">
        <f t="shared" si="3"/>
        <v>201801.22566471068</v>
      </c>
      <c r="AC18" s="1">
        <f t="shared" si="3"/>
        <v>198160.33667515259</v>
      </c>
      <c r="AD18" s="1">
        <f t="shared" si="3"/>
        <v>0</v>
      </c>
      <c r="AE18" s="1">
        <f t="shared" si="3"/>
        <v>184.17346933514628</v>
      </c>
      <c r="AF18" s="1">
        <f t="shared" si="3"/>
        <v>13566.601955530543</v>
      </c>
      <c r="AG18" s="1">
        <f t="shared" si="3"/>
        <v>0</v>
      </c>
      <c r="AH18" s="1">
        <f t="shared" si="3"/>
        <v>19432.636077711315</v>
      </c>
      <c r="AI18" s="1">
        <f t="shared" si="3"/>
        <v>342.09598311651484</v>
      </c>
      <c r="AJ18" s="1">
        <f t="shared" si="3"/>
        <v>365.41758540487143</v>
      </c>
      <c r="AK18" s="1">
        <f t="shared" si="3"/>
        <v>0</v>
      </c>
      <c r="AL18" s="1">
        <f t="shared" si="3"/>
        <v>1595.3585962672094</v>
      </c>
      <c r="AM18" s="1">
        <f t="shared" si="3"/>
        <v>104731.55315844389</v>
      </c>
      <c r="AN18" s="1">
        <f t="shared" si="3"/>
        <v>390.36414073150002</v>
      </c>
      <c r="AQ18" s="78">
        <f t="shared" si="0"/>
        <v>-2.8874817488395287E-2</v>
      </c>
      <c r="AR18" s="78">
        <f t="shared" si="1"/>
        <v>-2.5065182585726341E-2</v>
      </c>
      <c r="AS18" s="78"/>
      <c r="AT18" s="78"/>
      <c r="AU18" s="78"/>
      <c r="AV18" s="78"/>
    </row>
    <row r="19" spans="1:48" x14ac:dyDescent="0.25">
      <c r="A19" s="102"/>
      <c r="B19" s="1"/>
      <c r="C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Q19" s="78"/>
      <c r="AR19" s="78"/>
      <c r="AS19" s="78"/>
      <c r="AT19" s="78"/>
      <c r="AU19" s="78"/>
      <c r="AV19" s="78"/>
    </row>
    <row r="21" spans="1:48" x14ac:dyDescent="0.25">
      <c r="A21" s="103"/>
    </row>
    <row r="22" spans="1:48" x14ac:dyDescent="0.25">
      <c r="A22" s="103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B3" activePane="bottomRight" state="frozen"/>
      <selection activeCell="E24" sqref="E24"/>
      <selection pane="topRight" activeCell="E24" sqref="E24"/>
      <selection pane="bottomLeft" activeCell="E24" sqref="E24"/>
      <selection pane="bottomRight" activeCell="B3" sqref="B3"/>
    </sheetView>
  </sheetViews>
  <sheetFormatPr defaultColWidth="9.140625" defaultRowHeight="15" x14ac:dyDescent="0.25"/>
  <cols>
    <col min="1" max="1" width="19.7109375" style="27" customWidth="1"/>
    <col min="2" max="2" width="12.140625" style="27" customWidth="1"/>
    <col min="3" max="3" width="12.5703125" style="27" customWidth="1"/>
    <col min="4" max="4" width="9.140625" style="27"/>
    <col min="5" max="5" width="15.42578125" style="27" bestFit="1" customWidth="1"/>
    <col min="6" max="7" width="6.7109375" style="25" bestFit="1" customWidth="1"/>
    <col min="8" max="8" width="4.140625" style="25" bestFit="1" customWidth="1"/>
    <col min="9" max="9" width="5.7109375" style="25" bestFit="1" customWidth="1"/>
    <col min="10" max="10" width="6.7109375" style="25" bestFit="1" customWidth="1"/>
    <col min="11" max="11" width="5.85546875" style="25" bestFit="1" customWidth="1"/>
    <col min="12" max="12" width="5.7109375" style="25" bestFit="1" customWidth="1"/>
    <col min="13" max="13" width="9.28515625" style="25" bestFit="1" customWidth="1"/>
    <col min="14" max="14" width="7.7109375" style="25" bestFit="1" customWidth="1"/>
    <col min="15" max="15" width="9.28515625" style="25" bestFit="1" customWidth="1"/>
    <col min="16" max="16" width="5.7109375" style="25" bestFit="1" customWidth="1"/>
    <col min="17" max="17" width="5.28515625" style="25" bestFit="1" customWidth="1"/>
    <col min="18" max="18" width="8.7109375" style="25" bestFit="1" customWidth="1"/>
    <col min="19" max="19" width="4.85546875" style="25" bestFit="1" customWidth="1"/>
    <col min="20" max="20" width="7.85546875" style="25" bestFit="1" customWidth="1"/>
    <col min="21" max="21" width="5.85546875" style="25" bestFit="1" customWidth="1"/>
    <col min="22" max="22" width="6" style="25" bestFit="1" customWidth="1"/>
    <col min="23" max="24" width="6.7109375" style="25" bestFit="1" customWidth="1"/>
    <col min="25" max="26" width="5.7109375" style="25" bestFit="1" customWidth="1"/>
    <col min="27" max="27" width="12" style="25" customWidth="1"/>
    <col min="28" max="29" width="9.140625" style="25"/>
    <col min="30" max="30" width="12" style="25" customWidth="1"/>
    <col min="31" max="31" width="5.85546875" style="25" bestFit="1" customWidth="1"/>
    <col min="32" max="32" width="18.7109375" style="25" bestFit="1" customWidth="1"/>
    <col min="33" max="33" width="6.28515625" style="25" customWidth="1"/>
    <col min="34" max="34" width="6.7109375" style="25" bestFit="1" customWidth="1"/>
    <col min="35" max="35" width="4" style="25" bestFit="1" customWidth="1"/>
    <col min="36" max="36" width="4.140625" style="25" bestFit="1" customWidth="1"/>
    <col min="37" max="37" width="5.5703125" style="25" bestFit="1" customWidth="1"/>
    <col min="38" max="38" width="5.7109375" style="25" bestFit="1" customWidth="1"/>
    <col min="39" max="39" width="5.5703125" style="25" bestFit="1" customWidth="1"/>
    <col min="40" max="40" width="7.7109375" style="25" bestFit="1" customWidth="1"/>
    <col min="41" max="42" width="5" style="25" bestFit="1" customWidth="1"/>
    <col min="43" max="43" width="8.5703125" style="25" bestFit="1" customWidth="1"/>
    <col min="44" max="44" width="4.42578125" style="25" bestFit="1" customWidth="1"/>
    <col min="45" max="45" width="7.5703125" style="25" bestFit="1" customWidth="1"/>
    <col min="46" max="46" width="5.5703125" style="25" bestFit="1" customWidth="1"/>
    <col min="47" max="47" width="5.7109375" style="25" bestFit="1" customWidth="1"/>
    <col min="48" max="49" width="6.7109375" style="25" bestFit="1" customWidth="1"/>
    <col min="50" max="50" width="5.5703125" style="25" bestFit="1" customWidth="1"/>
    <col min="51" max="51" width="4" style="25" bestFit="1" customWidth="1"/>
    <col min="52" max="54" width="9.140625" style="25"/>
    <col min="55" max="16384" width="9.140625" style="27"/>
  </cols>
  <sheetData>
    <row r="1" spans="1:59" x14ac:dyDescent="0.25">
      <c r="B1" s="27" t="s">
        <v>491</v>
      </c>
      <c r="E1" s="27" t="s">
        <v>494</v>
      </c>
      <c r="AG1" s="27" t="s">
        <v>495</v>
      </c>
      <c r="BC1" s="27" t="s">
        <v>334</v>
      </c>
      <c r="BF1" s="86" t="s">
        <v>477</v>
      </c>
      <c r="BG1" s="86"/>
    </row>
    <row r="2" spans="1:59" x14ac:dyDescent="0.25">
      <c r="A2" s="27" t="s">
        <v>52</v>
      </c>
      <c r="B2" s="27" t="s">
        <v>305</v>
      </c>
      <c r="C2" s="27" t="s">
        <v>306</v>
      </c>
      <c r="E2" s="87" t="s">
        <v>226</v>
      </c>
      <c r="F2" s="87" t="s">
        <v>149</v>
      </c>
      <c r="G2" s="87" t="s">
        <v>151</v>
      </c>
      <c r="H2" s="87" t="s">
        <v>152</v>
      </c>
      <c r="I2" s="87" t="s">
        <v>153</v>
      </c>
      <c r="J2" s="87" t="s">
        <v>154</v>
      </c>
      <c r="K2" s="87" t="s">
        <v>155</v>
      </c>
      <c r="L2" s="87" t="s">
        <v>156</v>
      </c>
      <c r="M2" s="87" t="s">
        <v>54</v>
      </c>
      <c r="N2" s="87" t="s">
        <v>53</v>
      </c>
      <c r="O2" s="87" t="s">
        <v>157</v>
      </c>
      <c r="P2" s="87" t="s">
        <v>158</v>
      </c>
      <c r="Q2" s="87" t="s">
        <v>159</v>
      </c>
      <c r="R2" s="87" t="s">
        <v>160</v>
      </c>
      <c r="S2" s="87" t="s">
        <v>161</v>
      </c>
      <c r="T2" s="87" t="s">
        <v>162</v>
      </c>
      <c r="U2" s="87" t="s">
        <v>163</v>
      </c>
      <c r="V2" s="87" t="s">
        <v>164</v>
      </c>
      <c r="W2" s="87" t="s">
        <v>165</v>
      </c>
      <c r="X2" s="87" t="s">
        <v>166</v>
      </c>
      <c r="Y2" s="87" t="s">
        <v>167</v>
      </c>
      <c r="Z2" s="87" t="s">
        <v>168</v>
      </c>
      <c r="AA2" s="27"/>
      <c r="AB2" s="25" t="s">
        <v>54</v>
      </c>
      <c r="AC2" s="25" t="s">
        <v>53</v>
      </c>
      <c r="AD2" s="27"/>
      <c r="AE2" s="25" t="s">
        <v>307</v>
      </c>
      <c r="AF2" s="25" t="s">
        <v>177</v>
      </c>
      <c r="AG2" s="25" t="s">
        <v>149</v>
      </c>
      <c r="AH2" s="25" t="s">
        <v>151</v>
      </c>
      <c r="AI2" s="25" t="s">
        <v>152</v>
      </c>
      <c r="AJ2" s="25" t="s">
        <v>153</v>
      </c>
      <c r="AK2" s="25" t="s">
        <v>154</v>
      </c>
      <c r="AL2" s="25" t="s">
        <v>155</v>
      </c>
      <c r="AM2" s="25" t="s">
        <v>156</v>
      </c>
      <c r="AN2" s="25" t="s">
        <v>157</v>
      </c>
      <c r="AO2" s="25" t="s">
        <v>158</v>
      </c>
      <c r="AP2" s="25" t="s">
        <v>159</v>
      </c>
      <c r="AQ2" s="25" t="s">
        <v>160</v>
      </c>
      <c r="AR2" s="25" t="s">
        <v>161</v>
      </c>
      <c r="AS2" s="25" t="s">
        <v>162</v>
      </c>
      <c r="AT2" s="25" t="s">
        <v>163</v>
      </c>
      <c r="AU2" s="25" t="s">
        <v>164</v>
      </c>
      <c r="AV2" s="25" t="s">
        <v>165</v>
      </c>
      <c r="AW2" s="25" t="s">
        <v>166</v>
      </c>
      <c r="AX2" s="25" t="s">
        <v>167</v>
      </c>
      <c r="AY2" s="25" t="s">
        <v>168</v>
      </c>
      <c r="AZ2" s="25" t="s">
        <v>54</v>
      </c>
      <c r="BA2" s="25" t="s">
        <v>53</v>
      </c>
      <c r="BC2" s="25" t="s">
        <v>54</v>
      </c>
      <c r="BD2" s="25" t="s">
        <v>53</v>
      </c>
      <c r="BF2" s="87" t="s">
        <v>54</v>
      </c>
      <c r="BG2" s="87" t="s">
        <v>53</v>
      </c>
    </row>
    <row r="3" spans="1:59" x14ac:dyDescent="0.25">
      <c r="A3" s="24" t="s">
        <v>121</v>
      </c>
      <c r="B3" s="87">
        <v>35663.306806000001</v>
      </c>
      <c r="C3" s="87">
        <v>5590.3842789</v>
      </c>
      <c r="E3" s="87" t="s">
        <v>121</v>
      </c>
      <c r="F3" s="87">
        <v>120.200546966715</v>
      </c>
      <c r="G3" s="87">
        <v>180.79934313287799</v>
      </c>
      <c r="H3" s="87">
        <v>3.5995784762755099</v>
      </c>
      <c r="I3" s="87">
        <v>4.5884085385009703</v>
      </c>
      <c r="J3" s="87">
        <v>109.113774257731</v>
      </c>
      <c r="K3" s="87">
        <v>5.0757875185325902</v>
      </c>
      <c r="L3" s="87">
        <v>42.180105050237799</v>
      </c>
      <c r="M3" s="87">
        <v>17238.4904884891</v>
      </c>
      <c r="N3" s="87">
        <v>2648.2343621201799</v>
      </c>
      <c r="O3" s="87">
        <v>14590.2561263689</v>
      </c>
      <c r="P3" s="87">
        <v>17.2788343061227</v>
      </c>
      <c r="Q3" s="87">
        <v>2.9981072217904701</v>
      </c>
      <c r="R3" s="87">
        <v>1527.8712634137401</v>
      </c>
      <c r="S3" s="87">
        <v>1.53510640056879</v>
      </c>
      <c r="T3" s="87">
        <v>61.000214950644001</v>
      </c>
      <c r="U3" s="87">
        <v>1.4307480833567501</v>
      </c>
      <c r="V3" s="87">
        <v>3.10778418955339</v>
      </c>
      <c r="W3" s="87">
        <v>152.70717251718199</v>
      </c>
      <c r="X3" s="87">
        <v>385.82207631299002</v>
      </c>
      <c r="Y3" s="87">
        <v>19.718375634517699</v>
      </c>
      <c r="Z3" s="87">
        <v>9.2071351488395301</v>
      </c>
      <c r="AA3" s="27"/>
      <c r="AB3" s="49">
        <f>(M3-B3)/(B3+1E-50)</f>
        <v>-0.51663230271207228</v>
      </c>
      <c r="AC3" s="49">
        <f>(N3-C3)/(C3+1E-50)</f>
        <v>-0.52628759849023055</v>
      </c>
      <c r="AD3" s="27"/>
      <c r="AE3" s="25">
        <v>110</v>
      </c>
      <c r="AF3" s="25" t="s">
        <v>121</v>
      </c>
      <c r="AG3" s="25">
        <v>15.2633102895629</v>
      </c>
      <c r="AH3" s="25">
        <v>22.452409668271599</v>
      </c>
      <c r="AI3" s="25">
        <v>0.46431738007114798</v>
      </c>
      <c r="AJ3" s="25">
        <v>0.71559129118447795</v>
      </c>
      <c r="AK3" s="25">
        <v>13.7467409567438</v>
      </c>
      <c r="AL3" s="25">
        <v>0.63717426772974595</v>
      </c>
      <c r="AM3" s="25">
        <v>5.3195249310693802</v>
      </c>
      <c r="AN3" s="25">
        <v>1794.73058478863</v>
      </c>
      <c r="AO3" s="25">
        <v>2.1649964263813599</v>
      </c>
      <c r="AP3" s="25">
        <v>0.37389269034616601</v>
      </c>
      <c r="AQ3" s="25">
        <v>191.18765687985501</v>
      </c>
      <c r="AR3" s="25">
        <v>0.22352104615214399</v>
      </c>
      <c r="AS3" s="25">
        <v>7.9335426029184903</v>
      </c>
      <c r="AT3" s="25">
        <v>0.18303433575307301</v>
      </c>
      <c r="AU3" s="25">
        <v>0.37669973635055498</v>
      </c>
      <c r="AV3" s="25">
        <v>19.856964432860401</v>
      </c>
      <c r="AW3" s="25">
        <v>48.933667069850898</v>
      </c>
      <c r="AX3" s="25">
        <v>2.47186106477298</v>
      </c>
      <c r="AY3" s="25">
        <v>1.1636783726028801</v>
      </c>
      <c r="AZ3" s="25">
        <f t="shared" ref="AZ3:AZ12" si="0">BA3+AN3</f>
        <v>2128.1991682311073</v>
      </c>
      <c r="BA3" s="25">
        <f t="shared" ref="BA3:BA12" si="1">SUM(AG3:AY3)-AN3</f>
        <v>333.46858344247721</v>
      </c>
      <c r="BC3" s="22">
        <f t="shared" ref="BC3:BD6" si="2">AZ3/M3</f>
        <v>0.12345623705580251</v>
      </c>
      <c r="BD3" s="22">
        <f t="shared" si="2"/>
        <v>0.12592109981365163</v>
      </c>
      <c r="BF3" s="78">
        <v>0.14074880009144136</v>
      </c>
      <c r="BG3" s="78">
        <v>0.1488081415219433</v>
      </c>
    </row>
    <row r="4" spans="1:59" x14ac:dyDescent="0.25">
      <c r="A4" s="6" t="s">
        <v>77</v>
      </c>
      <c r="B4" s="87">
        <v>12348.357308000001</v>
      </c>
      <c r="C4" s="87">
        <v>1915.6231803999999</v>
      </c>
      <c r="E4" s="87" t="s">
        <v>77</v>
      </c>
      <c r="F4" s="87">
        <v>87.818805976730403</v>
      </c>
      <c r="G4" s="87">
        <v>128.80604209725701</v>
      </c>
      <c r="H4" s="87">
        <v>2.7171130475040899</v>
      </c>
      <c r="I4" s="87">
        <v>4.2255534427928101</v>
      </c>
      <c r="J4" s="87">
        <v>79.467100315812203</v>
      </c>
      <c r="K4" s="87">
        <v>3.6492433186174802</v>
      </c>
      <c r="L4" s="87">
        <v>30.677020563611499</v>
      </c>
      <c r="M4" s="87">
        <v>12388.4163045023</v>
      </c>
      <c r="N4" s="87">
        <v>1921.61255884962</v>
      </c>
      <c r="O4" s="87">
        <v>10466.8037456527</v>
      </c>
      <c r="P4" s="87">
        <v>12.9193262675198</v>
      </c>
      <c r="Q4" s="87">
        <v>2.15750139166762</v>
      </c>
      <c r="R4" s="87">
        <v>1099.5585852940601</v>
      </c>
      <c r="S4" s="87">
        <v>1.2855467186957401</v>
      </c>
      <c r="T4" s="87">
        <v>46.161645199160098</v>
      </c>
      <c r="U4" s="87">
        <v>1.04947061514464</v>
      </c>
      <c r="V4" s="87">
        <v>2.22860320662268</v>
      </c>
      <c r="W4" s="87">
        <v>115.545854373694</v>
      </c>
      <c r="X4" s="87">
        <v>282.49928680478502</v>
      </c>
      <c r="Y4" s="87">
        <v>14.155737142920101</v>
      </c>
      <c r="Z4" s="87">
        <v>6.6901230730225896</v>
      </c>
      <c r="AA4" s="27"/>
      <c r="AB4" s="49">
        <f t="shared" ref="AB4:AB15" si="3">(M4-B4)/(B4+1E-50)</f>
        <v>3.2440749407491249E-3</v>
      </c>
      <c r="AC4" s="49">
        <f t="shared" ref="AC4:AC15" si="4">(N4-C4)/(C4+1E-50)</f>
        <v>3.1265953089842152E-3</v>
      </c>
      <c r="AD4" s="27"/>
      <c r="AE4" s="25">
        <v>111</v>
      </c>
      <c r="AF4" s="25" t="s">
        <v>77</v>
      </c>
      <c r="AG4" s="25">
        <v>27.217998822934302</v>
      </c>
      <c r="AH4" s="25">
        <v>39.912856636005401</v>
      </c>
      <c r="AI4" s="25">
        <v>0.84236264321979903</v>
      </c>
      <c r="AJ4" s="25">
        <v>1.31480107269599</v>
      </c>
      <c r="AK4" s="25">
        <v>24.6287250651494</v>
      </c>
      <c r="AL4" s="25">
        <v>1.1310457008424599</v>
      </c>
      <c r="AM4" s="25">
        <v>9.5076728792718797</v>
      </c>
      <c r="AN4" s="25">
        <v>3242.4152614391401</v>
      </c>
      <c r="AO4" s="25">
        <v>4.0033794863633201</v>
      </c>
      <c r="AP4" s="25">
        <v>0.668495599997603</v>
      </c>
      <c r="AQ4" s="25">
        <v>340.72800975260702</v>
      </c>
      <c r="AR4" s="25">
        <v>0.39922046413028101</v>
      </c>
      <c r="AS4" s="25">
        <v>14.3172623229657</v>
      </c>
      <c r="AT4" s="25">
        <v>0.32540164847858699</v>
      </c>
      <c r="AU4" s="25">
        <v>0.69013760436581195</v>
      </c>
      <c r="AV4" s="25">
        <v>35.8369579641626</v>
      </c>
      <c r="AW4" s="25">
        <v>87.558733800815205</v>
      </c>
      <c r="AX4" s="25">
        <v>4.3872950629721696</v>
      </c>
      <c r="AY4" s="25">
        <v>2.07360253629518</v>
      </c>
      <c r="AZ4" s="25">
        <f t="shared" si="0"/>
        <v>3837.9592205024132</v>
      </c>
      <c r="BA4" s="25">
        <f t="shared" si="1"/>
        <v>595.54395906327318</v>
      </c>
      <c r="BC4" s="22">
        <f t="shared" si="2"/>
        <v>0.30980224801676953</v>
      </c>
      <c r="BD4" s="22">
        <f t="shared" si="2"/>
        <v>0.30991885243495582</v>
      </c>
      <c r="BF4" s="78">
        <v>0.31266769441619202</v>
      </c>
      <c r="BG4" s="78">
        <v>0.31306803548262807</v>
      </c>
    </row>
    <row r="5" spans="1:59" x14ac:dyDescent="0.25">
      <c r="A5" s="6" t="s">
        <v>71</v>
      </c>
      <c r="B5" s="87">
        <v>66879.580287999997</v>
      </c>
      <c r="C5" s="87">
        <v>10596.602993</v>
      </c>
      <c r="E5" s="87" t="s">
        <v>71</v>
      </c>
      <c r="F5" s="87">
        <v>486.36227318573299</v>
      </c>
      <c r="G5" s="87">
        <v>711.96560988111401</v>
      </c>
      <c r="H5" s="87">
        <v>15.0339938380815</v>
      </c>
      <c r="I5" s="87">
        <v>23.080400359353298</v>
      </c>
      <c r="J5" s="87">
        <v>439.28301900935298</v>
      </c>
      <c r="K5" s="87">
        <v>20.162757100260698</v>
      </c>
      <c r="L5" s="87">
        <v>169.631934390449</v>
      </c>
      <c r="M5" s="87">
        <v>67091.892939697995</v>
      </c>
      <c r="N5" s="87">
        <v>10629.0065559946</v>
      </c>
      <c r="O5" s="87">
        <v>56462.8863837034</v>
      </c>
      <c r="P5" s="87">
        <v>71.373270501606498</v>
      </c>
      <c r="Q5" s="87">
        <v>11.9436473266202</v>
      </c>
      <c r="R5" s="87">
        <v>6085.7498999652698</v>
      </c>
      <c r="S5" s="87">
        <v>7.1546436504130799</v>
      </c>
      <c r="T5" s="87">
        <v>254.329146976636</v>
      </c>
      <c r="U5" s="87">
        <v>5.7887923631894198</v>
      </c>
      <c r="V5" s="87">
        <v>12.331274657319</v>
      </c>
      <c r="W5" s="87">
        <v>636.60856109834197</v>
      </c>
      <c r="X5" s="87">
        <v>1563.0065933629801</v>
      </c>
      <c r="Y5" s="87">
        <v>78.222889818504399</v>
      </c>
      <c r="Z5" s="87">
        <v>36.977848509399898</v>
      </c>
      <c r="AA5" s="27"/>
      <c r="AB5" s="49">
        <f t="shared" si="3"/>
        <v>3.1745511975961364E-3</v>
      </c>
      <c r="AC5" s="49">
        <f t="shared" si="4"/>
        <v>3.0579198839481582E-3</v>
      </c>
      <c r="AD5" s="27"/>
      <c r="AE5" s="25">
        <v>112</v>
      </c>
      <c r="AF5" s="25" t="s">
        <v>71</v>
      </c>
      <c r="AG5" s="25">
        <v>52.061297987943597</v>
      </c>
      <c r="AH5" s="25">
        <v>74.301974252615395</v>
      </c>
      <c r="AI5" s="25">
        <v>1.64054688127048</v>
      </c>
      <c r="AJ5" s="25">
        <v>2.9517555653307701</v>
      </c>
      <c r="AK5" s="25">
        <v>46.629821233049803</v>
      </c>
      <c r="AL5" s="25">
        <v>2.1287217904973499</v>
      </c>
      <c r="AM5" s="25">
        <v>18.0223669149259</v>
      </c>
      <c r="AN5" s="25">
        <v>5857.9199891846101</v>
      </c>
      <c r="AO5" s="25">
        <v>7.5795892044176902</v>
      </c>
      <c r="AP5" s="25">
        <v>1.2544571516443299</v>
      </c>
      <c r="AQ5" s="25">
        <v>641.18550342900005</v>
      </c>
      <c r="AR5" s="25">
        <v>0.87229282876176095</v>
      </c>
      <c r="AS5" s="25">
        <v>27.906998059129201</v>
      </c>
      <c r="AT5" s="25">
        <v>0.62315185509013304</v>
      </c>
      <c r="AU5" s="25">
        <v>1.26119806333803</v>
      </c>
      <c r="AV5" s="25">
        <v>69.840245562557797</v>
      </c>
      <c r="AW5" s="25">
        <v>167.130902346146</v>
      </c>
      <c r="AX5" s="25">
        <v>8.2465382610841491</v>
      </c>
      <c r="AY5" s="25">
        <v>3.9343403557935401</v>
      </c>
      <c r="AZ5" s="25">
        <f t="shared" si="0"/>
        <v>6985.4916909272069</v>
      </c>
      <c r="BA5" s="25">
        <f t="shared" si="1"/>
        <v>1127.5717017425968</v>
      </c>
      <c r="BC5" s="22">
        <f t="shared" si="2"/>
        <v>0.10411826801795185</v>
      </c>
      <c r="BD5" s="22">
        <f t="shared" si="2"/>
        <v>0.10608439234677706</v>
      </c>
      <c r="BF5" s="78">
        <v>0.12043489368840181</v>
      </c>
      <c r="BG5" s="78">
        <v>0.12541258822839121</v>
      </c>
    </row>
    <row r="6" spans="1:59" x14ac:dyDescent="0.25">
      <c r="A6" s="6" t="s">
        <v>122</v>
      </c>
      <c r="B6" s="87">
        <v>69757.030983999997</v>
      </c>
      <c r="C6" s="87">
        <v>10833.759163999999</v>
      </c>
      <c r="E6" s="87" t="s">
        <v>122</v>
      </c>
      <c r="F6" s="87">
        <v>497.70680643970098</v>
      </c>
      <c r="G6" s="87">
        <v>727.13423755904205</v>
      </c>
      <c r="H6" s="87">
        <v>15.3867049168581</v>
      </c>
      <c r="I6" s="87">
        <v>23.7375263038961</v>
      </c>
      <c r="J6" s="87">
        <v>449.197056058025</v>
      </c>
      <c r="K6" s="87">
        <v>20.5981053478618</v>
      </c>
      <c r="L6" s="87">
        <v>173.457097945843</v>
      </c>
      <c r="M6" s="87">
        <v>69976.487949095201</v>
      </c>
      <c r="N6" s="87">
        <v>10866.5299758042</v>
      </c>
      <c r="O6" s="87">
        <v>59109.957973290999</v>
      </c>
      <c r="P6" s="87">
        <v>72.936797455866099</v>
      </c>
      <c r="Q6" s="87">
        <v>12.208155447896401</v>
      </c>
      <c r="R6" s="87">
        <v>6220.0546426583296</v>
      </c>
      <c r="S6" s="87">
        <v>7.3613120807773402</v>
      </c>
      <c r="T6" s="87">
        <v>260.19471959964</v>
      </c>
      <c r="U6" s="87">
        <v>5.9199905201254301</v>
      </c>
      <c r="V6" s="87">
        <v>12.588695580284</v>
      </c>
      <c r="W6" s="87">
        <v>651.28713228283095</v>
      </c>
      <c r="X6" s="87">
        <v>1599.0385866168399</v>
      </c>
      <c r="Y6" s="87">
        <v>79.905857019240699</v>
      </c>
      <c r="Z6" s="87">
        <v>37.816551971207602</v>
      </c>
      <c r="AA6" s="27"/>
      <c r="AB6" s="49">
        <f t="shared" si="3"/>
        <v>3.1460192900919165E-3</v>
      </c>
      <c r="AC6" s="49">
        <f t="shared" si="4"/>
        <v>3.024879112422644E-3</v>
      </c>
      <c r="AD6" s="27"/>
      <c r="AE6" s="25">
        <v>113</v>
      </c>
      <c r="AF6" s="25" t="s">
        <v>122</v>
      </c>
      <c r="AG6" s="25">
        <v>32.835087069346301</v>
      </c>
      <c r="AH6" s="25">
        <v>45.838444705085202</v>
      </c>
      <c r="AI6" s="25">
        <v>1.0441451698356099</v>
      </c>
      <c r="AJ6" s="25">
        <v>2.0202571190398699</v>
      </c>
      <c r="AK6" s="25">
        <v>29.135974845243901</v>
      </c>
      <c r="AL6" s="25">
        <v>1.3225894892149499</v>
      </c>
      <c r="AM6" s="25">
        <v>11.272600551536801</v>
      </c>
      <c r="AN6" s="25">
        <v>3686.15902697915</v>
      </c>
      <c r="AO6" s="25">
        <v>4.7195336131637298</v>
      </c>
      <c r="AP6" s="25">
        <v>0.77987548847250299</v>
      </c>
      <c r="AQ6" s="25">
        <v>399.21857992936202</v>
      </c>
      <c r="AR6" s="25">
        <v>0.59753727880412399</v>
      </c>
      <c r="AS6" s="25">
        <v>17.703890491841499</v>
      </c>
      <c r="AT6" s="25">
        <v>0.39157921475868401</v>
      </c>
      <c r="AU6" s="25">
        <v>0.767772247660367</v>
      </c>
      <c r="AV6" s="25">
        <v>44.3009025985112</v>
      </c>
      <c r="AW6" s="25">
        <v>105.12330406484</v>
      </c>
      <c r="AX6" s="25">
        <v>5.1192214723344298</v>
      </c>
      <c r="AY6" s="25">
        <v>2.4624864740677301</v>
      </c>
      <c r="AZ6" s="25">
        <f t="shared" si="0"/>
        <v>4390.8128088022695</v>
      </c>
      <c r="BA6" s="25">
        <f t="shared" si="1"/>
        <v>704.65378182311952</v>
      </c>
      <c r="BC6" s="22">
        <f t="shared" si="2"/>
        <v>6.2746973126121902E-2</v>
      </c>
      <c r="BD6" s="22">
        <f t="shared" si="2"/>
        <v>6.484625574052863E-2</v>
      </c>
      <c r="BF6" s="78">
        <v>7.9157795647244386E-2</v>
      </c>
      <c r="BG6" s="78">
        <v>8.4231149025528251E-2</v>
      </c>
    </row>
    <row r="7" spans="1:59" x14ac:dyDescent="0.25">
      <c r="A7" s="6" t="s">
        <v>123</v>
      </c>
      <c r="B7" s="87">
        <v>487439.43835999997</v>
      </c>
      <c r="C7" s="87">
        <v>74604.614411000002</v>
      </c>
      <c r="E7" s="87" t="s">
        <v>123</v>
      </c>
      <c r="F7" s="87">
        <v>3363.2148420663898</v>
      </c>
      <c r="G7" s="87">
        <v>5077.1681476214799</v>
      </c>
      <c r="H7" s="87">
        <v>101.18877637967999</v>
      </c>
      <c r="I7" s="87">
        <v>129.225539553674</v>
      </c>
      <c r="J7" s="87">
        <v>3063.5218792197802</v>
      </c>
      <c r="K7" s="87">
        <v>142.444919834432</v>
      </c>
      <c r="L7" s="87">
        <v>1183.40368601773</v>
      </c>
      <c r="M7" s="87">
        <v>485498.17856027099</v>
      </c>
      <c r="N7" s="87">
        <v>74298.319514983101</v>
      </c>
      <c r="O7" s="87">
        <v>411199.859045288</v>
      </c>
      <c r="P7" s="87">
        <v>489.83328383956899</v>
      </c>
      <c r="Q7" s="87">
        <v>84.132627633834304</v>
      </c>
      <c r="R7" s="87">
        <v>42850.160847015701</v>
      </c>
      <c r="S7" s="87">
        <v>42.357990597287198</v>
      </c>
      <c r="T7" s="87">
        <v>1717.4559958553</v>
      </c>
      <c r="U7" s="87">
        <v>40.128567822439599</v>
      </c>
      <c r="V7" s="87">
        <v>87.948183005671197</v>
      </c>
      <c r="W7" s="87">
        <v>4299.5988006856296</v>
      </c>
      <c r="X7" s="87">
        <v>10815.027693359099</v>
      </c>
      <c r="Y7" s="87">
        <v>553.39419115174996</v>
      </c>
      <c r="Z7" s="87">
        <v>258.11354332357701</v>
      </c>
      <c r="AA7" s="27"/>
      <c r="AB7" s="49">
        <f t="shared" si="3"/>
        <v>-3.9825661342881768E-3</v>
      </c>
      <c r="AC7" s="49">
        <f t="shared" si="4"/>
        <v>-4.1055757533912021E-3</v>
      </c>
      <c r="AD7" s="27"/>
      <c r="AE7" s="25">
        <v>124</v>
      </c>
      <c r="AF7" s="25" t="s">
        <v>123</v>
      </c>
      <c r="AG7" s="25">
        <v>312.44835746329699</v>
      </c>
      <c r="AH7" s="25">
        <v>458.10982633661001</v>
      </c>
      <c r="AI7" s="25">
        <v>9.5622848558223499</v>
      </c>
      <c r="AJ7" s="25">
        <v>16.094541531347701</v>
      </c>
      <c r="AK7" s="25">
        <v>280.47753705512298</v>
      </c>
      <c r="AL7" s="25">
        <v>13.0955652817141</v>
      </c>
      <c r="AM7" s="25">
        <v>108.751203886954</v>
      </c>
      <c r="AN7" s="25">
        <v>36119.150609780001</v>
      </c>
      <c r="AO7" s="25">
        <v>43.731894605448403</v>
      </c>
      <c r="AP7" s="25">
        <v>7.59894522814567</v>
      </c>
      <c r="AQ7" s="25">
        <v>3903.09468302511</v>
      </c>
      <c r="AR7" s="25">
        <v>4.8808201873275996</v>
      </c>
      <c r="AS7" s="25">
        <v>164.89388984381199</v>
      </c>
      <c r="AT7" s="25">
        <v>3.78513816384595</v>
      </c>
      <c r="AU7" s="25">
        <v>7.4809566476045104</v>
      </c>
      <c r="AV7" s="25">
        <v>412.66025426182802</v>
      </c>
      <c r="AW7" s="25">
        <v>1001.15914904022</v>
      </c>
      <c r="AX7" s="25">
        <v>50.779773361940101</v>
      </c>
      <c r="AY7" s="25">
        <v>23.8262773736746</v>
      </c>
      <c r="AZ7" s="25">
        <f t="shared" si="0"/>
        <v>42941.581707929821</v>
      </c>
      <c r="BA7" s="25">
        <f t="shared" si="1"/>
        <v>6822.4310981498202</v>
      </c>
      <c r="BC7" s="22">
        <f t="shared" ref="BC7:BC15" si="5">AZ7/M7</f>
        <v>8.8448491887800032E-2</v>
      </c>
      <c r="BD7" s="22">
        <f t="shared" ref="BD7:BD15" si="6">BA7/N7</f>
        <v>9.1824837259932901E-2</v>
      </c>
      <c r="BF7" s="78">
        <v>0.12027842820696036</v>
      </c>
      <c r="BG7" s="78">
        <v>0.13037167053115159</v>
      </c>
    </row>
    <row r="8" spans="1:59" x14ac:dyDescent="0.25">
      <c r="A8" s="6" t="s">
        <v>72</v>
      </c>
      <c r="B8" s="87">
        <v>855827.82489000005</v>
      </c>
      <c r="C8" s="87">
        <v>130639.26345</v>
      </c>
      <c r="E8" s="87" t="s">
        <v>72</v>
      </c>
      <c r="F8" s="87">
        <v>5917.7713134586602</v>
      </c>
      <c r="G8" s="87">
        <v>8990.5185094550707</v>
      </c>
      <c r="H8" s="87">
        <v>176.71971284798599</v>
      </c>
      <c r="I8" s="87">
        <v>209.784089132866</v>
      </c>
      <c r="J8" s="87">
        <v>5389.1149048981097</v>
      </c>
      <c r="K8" s="87">
        <v>251.63610333063201</v>
      </c>
      <c r="L8" s="87">
        <v>2083.3726521051299</v>
      </c>
      <c r="M8" s="87">
        <v>858100.45988546906</v>
      </c>
      <c r="N8" s="87">
        <v>130966.93043778199</v>
      </c>
      <c r="O8" s="87">
        <v>727133.52944768697</v>
      </c>
      <c r="P8" s="87">
        <v>857.49851276200604</v>
      </c>
      <c r="Q8" s="87">
        <v>148.69070575461399</v>
      </c>
      <c r="R8" s="87">
        <v>75739.741763807804</v>
      </c>
      <c r="S8" s="87">
        <v>72.242032992168205</v>
      </c>
      <c r="T8" s="87">
        <v>2986.1426996698501</v>
      </c>
      <c r="U8" s="87">
        <v>70.350004905283896</v>
      </c>
      <c r="V8" s="87">
        <v>155.669893902566</v>
      </c>
      <c r="W8" s="87">
        <v>7476.1599111537298</v>
      </c>
      <c r="X8" s="87">
        <v>19009.2182388377</v>
      </c>
      <c r="Y8" s="87">
        <v>978.13213710544198</v>
      </c>
      <c r="Z8" s="87">
        <v>454.16725166311198</v>
      </c>
      <c r="AA8" s="27"/>
      <c r="AB8" s="49">
        <f t="shared" si="3"/>
        <v>2.6554815459068669E-3</v>
      </c>
      <c r="AC8" s="49">
        <f t="shared" si="4"/>
        <v>2.5081815307953269E-3</v>
      </c>
      <c r="AD8" s="27"/>
      <c r="AE8" s="25">
        <v>135</v>
      </c>
      <c r="AF8" s="25" t="s">
        <v>72</v>
      </c>
      <c r="AG8" s="25">
        <v>1263.13849219137</v>
      </c>
      <c r="AH8" s="25">
        <v>1914.98735569524</v>
      </c>
      <c r="AI8" s="25">
        <v>37.763588237902603</v>
      </c>
      <c r="AJ8" s="25">
        <v>48.885124479368301</v>
      </c>
      <c r="AK8" s="25">
        <v>1147.4371896820601</v>
      </c>
      <c r="AL8" s="25">
        <v>53.879689226488303</v>
      </c>
      <c r="AM8" s="25">
        <v>444.24033822694901</v>
      </c>
      <c r="AN8" s="25">
        <v>153123.65391334501</v>
      </c>
      <c r="AO8" s="25">
        <v>180.25530400410099</v>
      </c>
      <c r="AP8" s="25">
        <v>31.556526075213799</v>
      </c>
      <c r="AQ8" s="25">
        <v>16128.568390864501</v>
      </c>
      <c r="AR8" s="25">
        <v>16.2173990508225</v>
      </c>
      <c r="AS8" s="25">
        <v>644.09801106552902</v>
      </c>
      <c r="AT8" s="25">
        <v>15.1490429835212</v>
      </c>
      <c r="AU8" s="25">
        <v>32.423322036098902</v>
      </c>
      <c r="AV8" s="25">
        <v>1612.3824690834499</v>
      </c>
      <c r="AW8" s="25">
        <v>4054.89280452405</v>
      </c>
      <c r="AX8" s="25">
        <v>209.34977389329501</v>
      </c>
      <c r="AY8" s="25">
        <v>97.028237147287996</v>
      </c>
      <c r="AZ8" s="25">
        <f t="shared" si="0"/>
        <v>181055.90697181225</v>
      </c>
      <c r="BA8" s="25">
        <f t="shared" si="1"/>
        <v>27932.253058467235</v>
      </c>
      <c r="BC8" s="22">
        <f t="shared" si="5"/>
        <v>0.21099616587547085</v>
      </c>
      <c r="BD8" s="22">
        <f t="shared" si="6"/>
        <v>0.21327714534576278</v>
      </c>
      <c r="BF8" s="78">
        <v>0.24171363491203798</v>
      </c>
      <c r="BG8" s="78">
        <v>0.24942546100637214</v>
      </c>
    </row>
    <row r="9" spans="1:59" x14ac:dyDescent="0.25">
      <c r="A9" s="6" t="s">
        <v>124</v>
      </c>
      <c r="B9" s="87">
        <v>188981.60315000001</v>
      </c>
      <c r="C9" s="87">
        <v>28796.386725</v>
      </c>
      <c r="E9" s="87" t="s">
        <v>124</v>
      </c>
      <c r="F9" s="87">
        <v>1280.04223273092</v>
      </c>
      <c r="G9" s="87">
        <v>1958.00119071633</v>
      </c>
      <c r="H9" s="87">
        <v>37.882859174258797</v>
      </c>
      <c r="I9" s="87">
        <v>42.439885139194303</v>
      </c>
      <c r="J9" s="87">
        <v>1167.6890693739399</v>
      </c>
      <c r="K9" s="87">
        <v>54.684254920440601</v>
      </c>
      <c r="L9" s="87">
        <v>451.45330511417097</v>
      </c>
      <c r="M9" s="87">
        <v>186313.23878679599</v>
      </c>
      <c r="N9" s="87">
        <v>28385.670619333399</v>
      </c>
      <c r="O9" s="87">
        <v>157927.568167463</v>
      </c>
      <c r="P9" s="87">
        <v>184.41444247865601</v>
      </c>
      <c r="Q9" s="87">
        <v>32.283266808864802</v>
      </c>
      <c r="R9" s="87">
        <v>16443.3275131312</v>
      </c>
      <c r="S9" s="87">
        <v>14.9136693177245</v>
      </c>
      <c r="T9" s="87">
        <v>641.370437782811</v>
      </c>
      <c r="U9" s="87">
        <v>15.2317086371577</v>
      </c>
      <c r="V9" s="87">
        <v>33.828888925632498</v>
      </c>
      <c r="W9" s="87">
        <v>1605.7873559417301</v>
      </c>
      <c r="X9" s="87">
        <v>4111.2172897479504</v>
      </c>
      <c r="Y9" s="87">
        <v>212.62030831638501</v>
      </c>
      <c r="Z9" s="87">
        <v>98.482941075965797</v>
      </c>
      <c r="AA9" s="27"/>
      <c r="AB9" s="49">
        <f t="shared" si="3"/>
        <v>-1.4119704345433363E-2</v>
      </c>
      <c r="AC9" s="49">
        <f t="shared" si="4"/>
        <v>-1.4262765311108695E-2</v>
      </c>
      <c r="AD9" s="27"/>
      <c r="AE9" s="25">
        <v>146</v>
      </c>
      <c r="AF9" s="25" t="s">
        <v>124</v>
      </c>
      <c r="AG9" s="25">
        <v>394.49378495384298</v>
      </c>
      <c r="AH9" s="25">
        <v>608.55673765434904</v>
      </c>
      <c r="AI9" s="25">
        <v>11.6436979542288</v>
      </c>
      <c r="AJ9" s="25">
        <v>12.978409620359599</v>
      </c>
      <c r="AK9" s="25">
        <v>361.22521182738899</v>
      </c>
      <c r="AL9" s="25">
        <v>16.993533127507298</v>
      </c>
      <c r="AM9" s="25">
        <v>139.65916111104201</v>
      </c>
      <c r="AN9" s="25">
        <v>48931.639609985599</v>
      </c>
      <c r="AO9" s="25">
        <v>56.874813235822501</v>
      </c>
      <c r="AP9" s="25">
        <v>9.9845509148923206</v>
      </c>
      <c r="AQ9" s="25">
        <v>5090.1756240206096</v>
      </c>
      <c r="AR9" s="25">
        <v>4.4535356826341497</v>
      </c>
      <c r="AS9" s="25">
        <v>198.630885357484</v>
      </c>
      <c r="AT9" s="25">
        <v>4.72839623882677</v>
      </c>
      <c r="AU9" s="25">
        <v>10.465748801359601</v>
      </c>
      <c r="AV9" s="25">
        <v>497.30803097207502</v>
      </c>
      <c r="AW9" s="25">
        <v>1268.85191346597</v>
      </c>
      <c r="AX9" s="25">
        <v>66.078007162539905</v>
      </c>
      <c r="AY9" s="25">
        <v>30.486354670363699</v>
      </c>
      <c r="AZ9" s="25">
        <f t="shared" si="0"/>
        <v>57715.228006756894</v>
      </c>
      <c r="BA9" s="25">
        <f t="shared" si="1"/>
        <v>8783.5883967712944</v>
      </c>
      <c r="BC9" s="22">
        <f t="shared" si="5"/>
        <v>0.30977523863885065</v>
      </c>
      <c r="BD9" s="22">
        <f t="shared" si="6"/>
        <v>0.30943740997222796</v>
      </c>
      <c r="BF9" s="78">
        <v>0.31329082531928565</v>
      </c>
      <c r="BG9" s="78">
        <v>0.31334551099453373</v>
      </c>
    </row>
    <row r="10" spans="1:59" x14ac:dyDescent="0.25">
      <c r="A10" s="6" t="s">
        <v>125</v>
      </c>
      <c r="B10" s="87">
        <v>242100.27377999999</v>
      </c>
      <c r="C10" s="87">
        <v>37828.696484</v>
      </c>
      <c r="E10" s="87" t="s">
        <v>125</v>
      </c>
      <c r="F10" s="87">
        <v>1634.4457390719599</v>
      </c>
      <c r="G10" s="87">
        <v>2709.0463174545398</v>
      </c>
      <c r="H10" s="87">
        <v>44.270907477526599</v>
      </c>
      <c r="I10" s="87">
        <v>37.090998748876999</v>
      </c>
      <c r="J10" s="87">
        <v>1505.6327062286</v>
      </c>
      <c r="K10" s="87">
        <v>75.821409635300398</v>
      </c>
      <c r="L10" s="87">
        <v>588.24299784498203</v>
      </c>
      <c r="M10" s="87">
        <v>239172.979582003</v>
      </c>
      <c r="N10" s="87">
        <v>37296.796884979303</v>
      </c>
      <c r="O10" s="87">
        <v>201876.18269702399</v>
      </c>
      <c r="P10" s="87">
        <v>207.117468322337</v>
      </c>
      <c r="Q10" s="87">
        <v>42.228840423948903</v>
      </c>
      <c r="R10" s="87">
        <v>21912.729059673598</v>
      </c>
      <c r="S10" s="87">
        <v>14.335692719787</v>
      </c>
      <c r="T10" s="87">
        <v>800.97351312025705</v>
      </c>
      <c r="U10" s="87">
        <v>20.564238385775699</v>
      </c>
      <c r="V10" s="87">
        <v>41.025523129240398</v>
      </c>
      <c r="W10" s="87">
        <v>2005.15861296207</v>
      </c>
      <c r="X10" s="87">
        <v>5232.8251106444604</v>
      </c>
      <c r="Y10" s="87">
        <v>295.36300247468699</v>
      </c>
      <c r="Z10" s="87">
        <v>129.924746661375</v>
      </c>
      <c r="AA10" s="27"/>
      <c r="AB10" s="49">
        <f t="shared" si="3"/>
        <v>-1.2091246954380007E-2</v>
      </c>
      <c r="AC10" s="49">
        <f t="shared" si="4"/>
        <v>-1.4060743521671932E-2</v>
      </c>
      <c r="AD10" s="27"/>
      <c r="AE10" s="25">
        <v>147</v>
      </c>
      <c r="AF10" s="25" t="s">
        <v>125</v>
      </c>
      <c r="AG10" s="25">
        <v>610.611307159028</v>
      </c>
      <c r="AH10" s="25">
        <v>1024.6357174751199</v>
      </c>
      <c r="AI10" s="25">
        <v>16.2144368179876</v>
      </c>
      <c r="AJ10" s="25">
        <v>13.1964377569979</v>
      </c>
      <c r="AK10" s="25">
        <v>562.49626257110799</v>
      </c>
      <c r="AL10" s="25">
        <v>28.731564984065098</v>
      </c>
      <c r="AM10" s="25">
        <v>220.32764809290401</v>
      </c>
      <c r="AN10" s="25">
        <v>74925.320389770801</v>
      </c>
      <c r="AO10" s="25">
        <v>74.513850849724506</v>
      </c>
      <c r="AP10" s="25">
        <v>15.802021046597799</v>
      </c>
      <c r="AQ10" s="25">
        <v>8235.78927352352</v>
      </c>
      <c r="AR10" s="25">
        <v>5.1579458118462203</v>
      </c>
      <c r="AS10" s="25">
        <v>298.25072215763799</v>
      </c>
      <c r="AT10" s="25">
        <v>7.7761698209545296</v>
      </c>
      <c r="AU10" s="25">
        <v>14.9897564298457</v>
      </c>
      <c r="AV10" s="25">
        <v>746.55198844508902</v>
      </c>
      <c r="AW10" s="25">
        <v>1952.1361598772301</v>
      </c>
      <c r="AX10" s="25">
        <v>111.938470640641</v>
      </c>
      <c r="AY10" s="25">
        <v>48.824573474570002</v>
      </c>
      <c r="AZ10" s="25">
        <f t="shared" si="0"/>
        <v>88913.264696705664</v>
      </c>
      <c r="BA10" s="25">
        <f t="shared" si="1"/>
        <v>13987.944306934864</v>
      </c>
      <c r="BC10" s="22">
        <f t="shared" si="5"/>
        <v>0.3717529666273226</v>
      </c>
      <c r="BD10" s="22">
        <f t="shared" si="6"/>
        <v>0.3750441184017142</v>
      </c>
      <c r="BF10" s="78">
        <v>0.40355708851555211</v>
      </c>
      <c r="BG10" s="78">
        <v>0.40857535217516239</v>
      </c>
    </row>
    <row r="11" spans="1:59" x14ac:dyDescent="0.25">
      <c r="A11" s="6" t="s">
        <v>126</v>
      </c>
      <c r="B11" s="87">
        <v>1688010.5108</v>
      </c>
      <c r="C11" s="87">
        <v>260702.59924000001</v>
      </c>
      <c r="E11" s="87" t="s">
        <v>126</v>
      </c>
      <c r="F11" s="87">
        <v>9346.93943793162</v>
      </c>
      <c r="G11" s="87">
        <v>14889.374546536799</v>
      </c>
      <c r="H11" s="87">
        <v>267.593811626074</v>
      </c>
      <c r="I11" s="87">
        <v>210.43091717786299</v>
      </c>
      <c r="J11" s="87">
        <v>8604.3150360731197</v>
      </c>
      <c r="K11" s="87">
        <v>412.37774841956099</v>
      </c>
      <c r="L11" s="87">
        <v>3333.8845748110898</v>
      </c>
      <c r="M11" s="87">
        <v>1364250.82770019</v>
      </c>
      <c r="N11" s="87">
        <v>210513.233114745</v>
      </c>
      <c r="O11" s="87">
        <v>1153737.5945854399</v>
      </c>
      <c r="P11" s="87">
        <v>1327.3776729112501</v>
      </c>
      <c r="Q11" s="87">
        <v>241.22294283966301</v>
      </c>
      <c r="R11" s="87">
        <v>123117.028769214</v>
      </c>
      <c r="S11" s="87">
        <v>87.369121072328198</v>
      </c>
      <c r="T11" s="87">
        <v>4551.6366242827999</v>
      </c>
      <c r="U11" s="87">
        <v>111.861480072973</v>
      </c>
      <c r="V11" s="87">
        <v>254.60306133809499</v>
      </c>
      <c r="W11" s="87">
        <v>11397.5837563451</v>
      </c>
      <c r="X11" s="87">
        <v>30025.893673285998</v>
      </c>
      <c r="Y11" s="87">
        <v>1606.39337863831</v>
      </c>
      <c r="Z11" s="87">
        <v>727.34656216758299</v>
      </c>
      <c r="AA11" s="27"/>
      <c r="AB11" s="49">
        <f t="shared" si="3"/>
        <v>-0.19179956583704585</v>
      </c>
      <c r="AC11" s="49">
        <f t="shared" si="4"/>
        <v>-0.19251578722869278</v>
      </c>
      <c r="AD11" s="27"/>
      <c r="AE11" s="25">
        <v>148</v>
      </c>
      <c r="AF11" s="25" t="s">
        <v>126</v>
      </c>
      <c r="AG11" s="25">
        <v>3110.1628134924399</v>
      </c>
      <c r="AH11" s="25">
        <v>4985.8536358489901</v>
      </c>
      <c r="AI11" s="25">
        <v>88.713164730672901</v>
      </c>
      <c r="AJ11" s="25">
        <v>69.925434250646106</v>
      </c>
      <c r="AK11" s="25">
        <v>2869.9901651976202</v>
      </c>
      <c r="AL11" s="25">
        <v>138.145244505622</v>
      </c>
      <c r="AM11" s="25">
        <v>1112.2703804523201</v>
      </c>
      <c r="AN11" s="25">
        <v>384691.64662749</v>
      </c>
      <c r="AO11" s="25">
        <v>440.08229256055802</v>
      </c>
      <c r="AP11" s="25">
        <v>80.423506690817803</v>
      </c>
      <c r="AQ11" s="25">
        <v>41093.417209123501</v>
      </c>
      <c r="AR11" s="25">
        <v>28.309371527767301</v>
      </c>
      <c r="AS11" s="25">
        <v>1520.5168434234399</v>
      </c>
      <c r="AT11" s="25">
        <v>37.4735895451605</v>
      </c>
      <c r="AU11" s="25">
        <v>84.642399230385394</v>
      </c>
      <c r="AV11" s="25">
        <v>3807.47713760224</v>
      </c>
      <c r="AW11" s="25">
        <v>9999.4417929521005</v>
      </c>
      <c r="AX11" s="25">
        <v>538.13125630569596</v>
      </c>
      <c r="AY11" s="25">
        <v>242.91939755522199</v>
      </c>
      <c r="AZ11" s="25">
        <f t="shared" si="0"/>
        <v>454939.54226248513</v>
      </c>
      <c r="BA11" s="25">
        <f t="shared" si="1"/>
        <v>70247.895634995133</v>
      </c>
      <c r="BC11" s="22">
        <f t="shared" si="5"/>
        <v>0.33347206615179958</v>
      </c>
      <c r="BD11" s="22">
        <f t="shared" si="6"/>
        <v>0.33369824117757446</v>
      </c>
      <c r="BF11" s="78">
        <v>0.34619822370964415</v>
      </c>
      <c r="BG11" s="78">
        <v>0.34867759589704317</v>
      </c>
    </row>
    <row r="12" spans="1:59" x14ac:dyDescent="0.25">
      <c r="A12" s="6" t="s">
        <v>73</v>
      </c>
      <c r="B12" s="87">
        <v>159760.82031000001</v>
      </c>
      <c r="C12" s="87">
        <v>25955.824289</v>
      </c>
      <c r="E12" s="87" t="s">
        <v>73</v>
      </c>
      <c r="F12" s="87">
        <v>914.90201293010796</v>
      </c>
      <c r="G12" s="87">
        <v>1300.6107465401201</v>
      </c>
      <c r="H12" s="87">
        <v>28.086518405837801</v>
      </c>
      <c r="I12" s="87">
        <v>48.167195996406399</v>
      </c>
      <c r="J12" s="87">
        <v>811.85669218516603</v>
      </c>
      <c r="K12" s="87">
        <v>37.214642327639901</v>
      </c>
      <c r="L12" s="87">
        <v>314.527522500923</v>
      </c>
      <c r="M12" s="87">
        <v>121487.083500829</v>
      </c>
      <c r="N12" s="87">
        <v>19681.318846431499</v>
      </c>
      <c r="O12" s="87">
        <v>101805.764654397</v>
      </c>
      <c r="P12" s="87">
        <v>126.73040757949001</v>
      </c>
      <c r="Q12" s="87">
        <v>21.9402216747411</v>
      </c>
      <c r="R12" s="87">
        <v>11230.513873135</v>
      </c>
      <c r="S12" s="87">
        <v>15.171881479521801</v>
      </c>
      <c r="T12" s="87">
        <v>476.05912487530099</v>
      </c>
      <c r="U12" s="87">
        <v>10.8645557411112</v>
      </c>
      <c r="V12" s="87">
        <v>21.4652938485535</v>
      </c>
      <c r="W12" s="87">
        <v>1191.34767087198</v>
      </c>
      <c r="X12" s="87">
        <v>2918.7711734651698</v>
      </c>
      <c r="Y12" s="87">
        <v>144.197392042416</v>
      </c>
      <c r="Z12" s="87">
        <v>68.891920832024297</v>
      </c>
      <c r="AA12" s="27"/>
      <c r="AB12" s="49">
        <f t="shared" si="3"/>
        <v>-0.23956898027253881</v>
      </c>
      <c r="AC12" s="49">
        <f t="shared" si="4"/>
        <v>-0.24173786094042937</v>
      </c>
      <c r="AD12" s="27"/>
      <c r="AE12" s="25">
        <v>159</v>
      </c>
      <c r="AF12" s="25" t="s">
        <v>73</v>
      </c>
      <c r="AG12" s="25">
        <v>95.101543401317002</v>
      </c>
      <c r="AH12" s="25">
        <v>131.46229365296199</v>
      </c>
      <c r="AI12" s="25">
        <v>2.9475432078697001</v>
      </c>
      <c r="AJ12" s="25">
        <v>5.9756748617957998</v>
      </c>
      <c r="AK12" s="25">
        <v>83.131156765456595</v>
      </c>
      <c r="AL12" s="25">
        <v>3.82478538628239</v>
      </c>
      <c r="AM12" s="25">
        <v>32.328476554317298</v>
      </c>
      <c r="AN12" s="25">
        <v>10024.9436369954</v>
      </c>
      <c r="AO12" s="25">
        <v>12.5906877267127</v>
      </c>
      <c r="AP12" s="25">
        <v>2.2221547434356701</v>
      </c>
      <c r="AQ12" s="25">
        <v>1146.1562372411299</v>
      </c>
      <c r="AR12" s="25">
        <v>1.8209985005517499</v>
      </c>
      <c r="AS12" s="25">
        <v>50.515045611705197</v>
      </c>
      <c r="AT12" s="25">
        <v>1.14072556513964</v>
      </c>
      <c r="AU12" s="25">
        <v>2.04030774691579</v>
      </c>
      <c r="AV12" s="25">
        <v>126.378953650778</v>
      </c>
      <c r="AW12" s="25">
        <v>302.04297205074698</v>
      </c>
      <c r="AX12" s="25">
        <v>14.795903906281399</v>
      </c>
      <c r="AY12" s="25">
        <v>7.1116475164222903</v>
      </c>
      <c r="AZ12" s="25">
        <f t="shared" si="0"/>
        <v>12046.53074508522</v>
      </c>
      <c r="BA12" s="25">
        <f t="shared" si="1"/>
        <v>2021.5871080898196</v>
      </c>
      <c r="BC12" s="22">
        <f t="shared" si="5"/>
        <v>9.9158942645972872E-2</v>
      </c>
      <c r="BD12" s="22">
        <f t="shared" si="6"/>
        <v>0.10271603868946831</v>
      </c>
      <c r="BF12" s="78">
        <v>0.11613658666303275</v>
      </c>
      <c r="BG12" s="78">
        <v>0.12225460072349616</v>
      </c>
    </row>
    <row r="13" spans="1:59" x14ac:dyDescent="0.25">
      <c r="A13" s="6" t="s">
        <v>86</v>
      </c>
      <c r="B13" s="87">
        <v>3787.3002925999999</v>
      </c>
      <c r="C13" s="87">
        <v>587.79944131000002</v>
      </c>
      <c r="E13" s="87" t="s">
        <v>86</v>
      </c>
      <c r="F13" s="87">
        <v>0</v>
      </c>
      <c r="G13" s="87">
        <v>0</v>
      </c>
      <c r="H13" s="87">
        <v>0</v>
      </c>
      <c r="I13" s="87">
        <v>0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27"/>
      <c r="AB13" s="49">
        <f t="shared" si="3"/>
        <v>-1</v>
      </c>
      <c r="AC13" s="49">
        <f t="shared" si="4"/>
        <v>-1</v>
      </c>
      <c r="AD13" s="27"/>
      <c r="AZ13" s="25">
        <f>BA13+AN13</f>
        <v>0</v>
      </c>
      <c r="BA13" s="25">
        <f>SUM(AG13:AY13)-AN13</f>
        <v>0</v>
      </c>
      <c r="BC13" s="22" t="e">
        <f t="shared" si="5"/>
        <v>#DIV/0!</v>
      </c>
      <c r="BD13" s="22" t="e">
        <f t="shared" si="6"/>
        <v>#DIV/0!</v>
      </c>
      <c r="BF13" s="78" t="e">
        <v>#DIV/0!</v>
      </c>
      <c r="BG13" s="78" t="e">
        <v>#DIV/0!</v>
      </c>
    </row>
    <row r="14" spans="1:59" x14ac:dyDescent="0.25">
      <c r="A14" s="6" t="s">
        <v>87</v>
      </c>
      <c r="B14" s="87">
        <v>2797.8777676</v>
      </c>
      <c r="C14" s="87">
        <v>450.80004251999998</v>
      </c>
      <c r="E14" s="87" t="s">
        <v>180</v>
      </c>
      <c r="F14" s="87">
        <v>0</v>
      </c>
      <c r="G14" s="87">
        <v>0</v>
      </c>
      <c r="H14" s="87">
        <v>0</v>
      </c>
      <c r="I14" s="87">
        <v>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>
        <v>0</v>
      </c>
      <c r="Y14" s="87">
        <v>0</v>
      </c>
      <c r="Z14" s="87">
        <v>0</v>
      </c>
      <c r="AA14" s="27"/>
      <c r="AB14" s="49">
        <f t="shared" si="3"/>
        <v>-1</v>
      </c>
      <c r="AC14" s="49">
        <f t="shared" si="4"/>
        <v>-1</v>
      </c>
      <c r="AD14" s="27"/>
      <c r="AZ14" s="25">
        <f>BA14+AN14</f>
        <v>0</v>
      </c>
      <c r="BA14" s="25">
        <f>SUM(AG14:AY14)-AN14</f>
        <v>0</v>
      </c>
      <c r="BC14" s="22" t="e">
        <f t="shared" si="5"/>
        <v>#DIV/0!</v>
      </c>
      <c r="BD14" s="22" t="e">
        <f t="shared" si="6"/>
        <v>#DIV/0!</v>
      </c>
      <c r="BF14" s="78" t="e">
        <v>#DIV/0!</v>
      </c>
      <c r="BG14" s="78" t="e">
        <v>#DIV/0!</v>
      </c>
    </row>
    <row r="15" spans="1:59" x14ac:dyDescent="0.25">
      <c r="A15" s="12" t="s">
        <v>88</v>
      </c>
      <c r="B15" s="87">
        <v>1682.2531699000001</v>
      </c>
      <c r="C15" s="87">
        <v>263.32745677000003</v>
      </c>
      <c r="E15" s="87" t="s">
        <v>88</v>
      </c>
      <c r="F15" s="87">
        <v>4.5463361938303498E-2</v>
      </c>
      <c r="G15" s="87">
        <v>7.1617630362053999E-2</v>
      </c>
      <c r="H15" s="87">
        <v>1.32814188947127E-3</v>
      </c>
      <c r="I15" s="87">
        <v>9.9559340156638401E-4</v>
      </c>
      <c r="J15" s="87">
        <v>4.2193996814321198E-2</v>
      </c>
      <c r="K15" s="87">
        <v>1.9676947921316999E-3</v>
      </c>
      <c r="L15" s="87">
        <v>1.62442192055644E-2</v>
      </c>
      <c r="M15" s="87">
        <v>6.9132858003604598</v>
      </c>
      <c r="N15" s="87">
        <v>1.02154795196128</v>
      </c>
      <c r="O15" s="87">
        <v>5.8917378483991802</v>
      </c>
      <c r="P15" s="87">
        <v>6.8496260409949402E-3</v>
      </c>
      <c r="Q15" s="87">
        <v>1.17795951211715E-3</v>
      </c>
      <c r="R15" s="87">
        <v>0.59541980963088903</v>
      </c>
      <c r="S15" s="87">
        <v>3.9333223102233801E-4</v>
      </c>
      <c r="T15" s="87">
        <v>2.2271964373308601E-2</v>
      </c>
      <c r="U15" s="87">
        <v>5.3636402718299002E-4</v>
      </c>
      <c r="V15" s="87">
        <v>1.30260013117501E-3</v>
      </c>
      <c r="W15" s="87">
        <v>5.5782223030583597E-2</v>
      </c>
      <c r="X15" s="87">
        <v>0.14681127884610001</v>
      </c>
      <c r="Y15" s="87">
        <v>7.6623478121882402E-3</v>
      </c>
      <c r="Z15" s="87">
        <v>3.52980792230912E-3</v>
      </c>
      <c r="AA15" s="27"/>
      <c r="AB15" s="49">
        <f t="shared" si="3"/>
        <v>-0.99589046052992647</v>
      </c>
      <c r="AC15" s="49">
        <f t="shared" si="4"/>
        <v>-0.99612061740734636</v>
      </c>
      <c r="AD15" s="27"/>
      <c r="AE15" s="25">
        <v>162</v>
      </c>
      <c r="AF15" s="25" t="s">
        <v>88</v>
      </c>
      <c r="AG15" s="25">
        <v>1.8852221895940598E-2</v>
      </c>
      <c r="AH15" s="25">
        <v>2.9697542078793E-2</v>
      </c>
      <c r="AI15" s="25">
        <v>5.50739037862513E-4</v>
      </c>
      <c r="AJ15" s="25">
        <v>4.1284248436568299E-4</v>
      </c>
      <c r="AK15" s="25">
        <v>1.7496554530225601E-2</v>
      </c>
      <c r="AL15" s="25">
        <v>8.1594099901849404E-4</v>
      </c>
      <c r="AM15" s="25">
        <v>6.73596214619465E-3</v>
      </c>
      <c r="AN15" s="25">
        <v>2.44311527907848</v>
      </c>
      <c r="AO15" s="25">
        <v>2.8403305332176301E-3</v>
      </c>
      <c r="AP15" s="25">
        <v>4.8846318532014201E-4</v>
      </c>
      <c r="AQ15" s="25">
        <v>0.246900560334324</v>
      </c>
      <c r="AR15" s="25">
        <v>1.63103471095382E-4</v>
      </c>
      <c r="AS15" s="25">
        <v>9.23546991543844E-3</v>
      </c>
      <c r="AT15" s="25">
        <v>2.2241382066567799E-4</v>
      </c>
      <c r="AU15" s="25">
        <v>5.4014791749068503E-4</v>
      </c>
      <c r="AV15" s="25">
        <v>2.3131039692088899E-2</v>
      </c>
      <c r="AW15" s="25">
        <v>6.0877840500324902E-2</v>
      </c>
      <c r="AX15" s="25">
        <v>3.1773401860846198E-3</v>
      </c>
      <c r="AY15" s="25">
        <v>1.4636947671533499E-3</v>
      </c>
      <c r="AZ15" s="25">
        <f>BA15+AN15</f>
        <v>2.8667174865740845</v>
      </c>
      <c r="BA15" s="25">
        <f>SUM(AG15:AY15)-AN15</f>
        <v>0.42360220749560451</v>
      </c>
      <c r="BC15" s="22">
        <f t="shared" si="5"/>
        <v>0.41466786841426595</v>
      </c>
      <c r="BD15" s="22">
        <f t="shared" si="6"/>
        <v>0.41466698326038093</v>
      </c>
      <c r="BF15" s="78">
        <v>0.41466812369124156</v>
      </c>
      <c r="BG15" s="78">
        <v>0.41466804648009881</v>
      </c>
    </row>
    <row r="16" spans="1:59" x14ac:dyDescent="0.25">
      <c r="A16" s="25"/>
    </row>
    <row r="17" spans="1:78" x14ac:dyDescent="0.25">
      <c r="A17" s="2"/>
    </row>
    <row r="18" spans="1:78" x14ac:dyDescent="0.25">
      <c r="A18" s="2" t="s">
        <v>333</v>
      </c>
      <c r="B18" s="1">
        <f>SUM(B3:B15)</f>
        <v>3815036.1779060997</v>
      </c>
      <c r="C18" s="1">
        <f>SUM(C3:C15)</f>
        <v>588765.68115590001</v>
      </c>
      <c r="F18" s="1">
        <f>SUM(F3:F15)</f>
        <v>23649.449474120476</v>
      </c>
      <c r="G18" s="1">
        <f t="shared" ref="G18:Z18" si="7">SUM(G3:G15)</f>
        <v>36673.496308624992</v>
      </c>
      <c r="H18" s="1">
        <f t="shared" si="7"/>
        <v>692.48130433197173</v>
      </c>
      <c r="I18" s="1">
        <f t="shared" si="7"/>
        <v>732.77150998682532</v>
      </c>
      <c r="J18" s="1">
        <f t="shared" si="7"/>
        <v>21619.233431616452</v>
      </c>
      <c r="K18" s="1">
        <f t="shared" si="7"/>
        <v>1023.6669394480706</v>
      </c>
      <c r="L18" s="1">
        <f t="shared" si="7"/>
        <v>8370.8471405633718</v>
      </c>
      <c r="M18" s="1">
        <f t="shared" si="7"/>
        <v>3421524.9689831431</v>
      </c>
      <c r="N18" s="1">
        <f t="shared" si="7"/>
        <v>527208.67441897478</v>
      </c>
      <c r="O18" s="1">
        <f t="shared" si="7"/>
        <v>2894316.2945641633</v>
      </c>
      <c r="P18" s="1">
        <f t="shared" si="7"/>
        <v>3367.4868660504644</v>
      </c>
      <c r="Q18" s="1">
        <f t="shared" si="7"/>
        <v>599.8071944831529</v>
      </c>
      <c r="R18" s="1">
        <f t="shared" si="7"/>
        <v>306227.3316371183</v>
      </c>
      <c r="S18" s="1">
        <f t="shared" si="7"/>
        <v>263.72739036150284</v>
      </c>
      <c r="T18" s="1">
        <f t="shared" si="7"/>
        <v>11795.346394276772</v>
      </c>
      <c r="U18" s="1">
        <f t="shared" si="7"/>
        <v>283.19009351058452</v>
      </c>
      <c r="V18" s="1">
        <f t="shared" si="7"/>
        <v>624.79850438366896</v>
      </c>
      <c r="W18" s="1">
        <f t="shared" si="7"/>
        <v>29531.840610455314</v>
      </c>
      <c r="X18" s="1">
        <f t="shared" si="7"/>
        <v>75943.466533716812</v>
      </c>
      <c r="Y18" s="1">
        <f t="shared" si="7"/>
        <v>3982.1109316919851</v>
      </c>
      <c r="Z18" s="1">
        <f t="shared" si="7"/>
        <v>1827.6221542340288</v>
      </c>
      <c r="AA18" s="1"/>
      <c r="AD18" s="1"/>
      <c r="AG18" s="1">
        <f t="shared" ref="AG18:BA18" si="8">SUM(AG3:AG15)</f>
        <v>5913.3528450529775</v>
      </c>
      <c r="AH18" s="1">
        <f t="shared" si="8"/>
        <v>9306.1409494673262</v>
      </c>
      <c r="AI18" s="1">
        <f t="shared" si="8"/>
        <v>170.83663861791885</v>
      </c>
      <c r="AJ18" s="1">
        <f t="shared" si="8"/>
        <v>174.05844039125085</v>
      </c>
      <c r="AK18" s="1">
        <f t="shared" si="8"/>
        <v>5418.9162817534734</v>
      </c>
      <c r="AL18" s="1">
        <f t="shared" si="8"/>
        <v>259.89072970096271</v>
      </c>
      <c r="AM18" s="1">
        <f t="shared" si="8"/>
        <v>2101.7061095634363</v>
      </c>
      <c r="AN18" s="1">
        <f t="shared" si="8"/>
        <v>722400.02276503749</v>
      </c>
      <c r="AO18" s="1">
        <f t="shared" si="8"/>
        <v>826.51918204322635</v>
      </c>
      <c r="AP18" s="1">
        <f t="shared" si="8"/>
        <v>150.664914092749</v>
      </c>
      <c r="AQ18" s="1">
        <f t="shared" si="8"/>
        <v>77169.768068349527</v>
      </c>
      <c r="AR18" s="1">
        <f t="shared" si="8"/>
        <v>62.932805482268932</v>
      </c>
      <c r="AS18" s="1">
        <f t="shared" si="8"/>
        <v>2944.7763264063788</v>
      </c>
      <c r="AT18" s="1">
        <f t="shared" si="8"/>
        <v>71.576451785349732</v>
      </c>
      <c r="AU18" s="1">
        <f t="shared" si="8"/>
        <v>155.13883869184218</v>
      </c>
      <c r="AV18" s="1">
        <f t="shared" si="8"/>
        <v>7372.6170356132443</v>
      </c>
      <c r="AW18" s="1">
        <f t="shared" si="8"/>
        <v>18987.332277032467</v>
      </c>
      <c r="AX18" s="1">
        <f t="shared" si="8"/>
        <v>1011.3012784717432</v>
      </c>
      <c r="AY18" s="1">
        <f t="shared" si="8"/>
        <v>459.83205917106704</v>
      </c>
      <c r="AZ18" s="1">
        <f t="shared" si="8"/>
        <v>854957.38399672462</v>
      </c>
      <c r="BA18" s="1">
        <f t="shared" si="8"/>
        <v>132557.36123168713</v>
      </c>
      <c r="BC18" s="23"/>
      <c r="BD18" s="23"/>
    </row>
    <row r="19" spans="1:78" x14ac:dyDescent="0.25">
      <c r="B19" s="25"/>
      <c r="C19" s="25"/>
    </row>
    <row r="21" spans="1:78" s="25" customFormat="1" x14ac:dyDescent="0.25">
      <c r="A21" s="27"/>
      <c r="D21" s="27"/>
      <c r="E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</row>
    <row r="22" spans="1:78" s="25" customFormat="1" x14ac:dyDescent="0.25">
      <c r="A22" s="27"/>
      <c r="B22" s="27"/>
      <c r="C22" s="27"/>
      <c r="D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</row>
    <row r="23" spans="1:78" s="25" customFormat="1" x14ac:dyDescent="0.25">
      <c r="A23" s="27"/>
      <c r="B23" s="27"/>
      <c r="C23" s="27"/>
      <c r="D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</row>
    <row r="24" spans="1:78" s="25" customFormat="1" x14ac:dyDescent="0.25">
      <c r="A24" s="27"/>
      <c r="B24" s="27"/>
      <c r="C24" s="27"/>
      <c r="D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</row>
    <row r="25" spans="1:78" s="25" customFormat="1" x14ac:dyDescent="0.25">
      <c r="A25" s="27"/>
      <c r="B25" s="27"/>
      <c r="C25" s="27"/>
      <c r="D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</row>
    <row r="26" spans="1:78" s="25" customFormat="1" x14ac:dyDescent="0.25">
      <c r="A26" s="27"/>
      <c r="B26" s="27"/>
      <c r="C26" s="27"/>
      <c r="D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</row>
    <row r="27" spans="1:78" s="25" customFormat="1" x14ac:dyDescent="0.25">
      <c r="A27" s="27"/>
      <c r="B27" s="27"/>
      <c r="C27" s="27"/>
      <c r="D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</row>
    <row r="28" spans="1:78" s="25" customFormat="1" x14ac:dyDescent="0.25">
      <c r="A28" s="27"/>
      <c r="B28" s="27"/>
      <c r="C28" s="27"/>
      <c r="D28" s="27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</row>
    <row r="29" spans="1:78" s="25" customFormat="1" x14ac:dyDescent="0.25">
      <c r="A29" s="27"/>
      <c r="B29" s="27"/>
      <c r="C29" s="27"/>
      <c r="D29" s="27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</row>
    <row r="30" spans="1:78" s="25" customFormat="1" x14ac:dyDescent="0.25">
      <c r="A30" s="27"/>
      <c r="B30" s="27"/>
      <c r="C30" s="27"/>
      <c r="D30" s="27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</row>
    <row r="31" spans="1:78" s="25" customFormat="1" x14ac:dyDescent="0.25">
      <c r="A31" s="27"/>
      <c r="B31" s="27"/>
      <c r="C31" s="27"/>
      <c r="D31" s="27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</row>
    <row r="32" spans="1:78" s="25" customFormat="1" x14ac:dyDescent="0.25">
      <c r="A32" s="27"/>
      <c r="B32" s="27"/>
      <c r="C32" s="27"/>
      <c r="D32" s="27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</row>
    <row r="33" spans="1:78" s="25" customFormat="1" x14ac:dyDescent="0.25">
      <c r="A33" s="27"/>
      <c r="B33" s="27"/>
      <c r="C33" s="27"/>
      <c r="D33" s="27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</row>
    <row r="34" spans="1:78" s="25" customFormat="1" x14ac:dyDescent="0.25">
      <c r="A34" s="27"/>
      <c r="B34" s="27"/>
      <c r="C34" s="27"/>
      <c r="D34" s="27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</row>
    <row r="35" spans="1:78" s="25" customFormat="1" x14ac:dyDescent="0.25">
      <c r="A35" s="27"/>
      <c r="B35" s="27"/>
      <c r="C35" s="27"/>
      <c r="D35" s="27"/>
      <c r="AG35" s="34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</row>
    <row r="36" spans="1:78" s="25" customFormat="1" x14ac:dyDescent="0.25">
      <c r="A36" s="27"/>
      <c r="B36" s="27"/>
      <c r="C36" s="27"/>
      <c r="D36" s="27"/>
      <c r="E36" s="27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</row>
    <row r="37" spans="1:78" s="25" customFormat="1" x14ac:dyDescent="0.25">
      <c r="A37" s="27"/>
      <c r="B37" s="27"/>
      <c r="C37" s="27"/>
      <c r="D37" s="27"/>
      <c r="E37" s="27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</row>
    <row r="38" spans="1:78" s="25" customFormat="1" x14ac:dyDescent="0.25">
      <c r="A38" s="27"/>
      <c r="B38" s="27"/>
      <c r="C38" s="27"/>
      <c r="D38" s="27"/>
      <c r="E38" s="27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</row>
    <row r="39" spans="1:78" s="25" customFormat="1" x14ac:dyDescent="0.25">
      <c r="A39" s="27"/>
      <c r="B39" s="27"/>
      <c r="C39" s="27"/>
      <c r="D39" s="27"/>
      <c r="E39" s="27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</row>
    <row r="40" spans="1:78" s="25" customFormat="1" x14ac:dyDescent="0.25">
      <c r="A40" s="27"/>
      <c r="B40" s="27"/>
      <c r="C40" s="27"/>
      <c r="D40" s="27"/>
      <c r="E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</row>
    <row r="41" spans="1:78" s="25" customFormat="1" x14ac:dyDescent="0.25">
      <c r="A41" s="27"/>
      <c r="B41" s="27"/>
      <c r="C41" s="27"/>
      <c r="D41" s="27"/>
      <c r="E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</row>
    <row r="42" spans="1:78" s="25" customFormat="1" x14ac:dyDescent="0.25">
      <c r="A42" s="27"/>
      <c r="B42" s="27"/>
      <c r="C42" s="27"/>
      <c r="D42" s="27"/>
      <c r="E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</row>
    <row r="43" spans="1:78" s="25" customFormat="1" x14ac:dyDescent="0.25">
      <c r="A43" s="27"/>
      <c r="B43" s="27"/>
      <c r="C43" s="27"/>
      <c r="D43" s="27"/>
      <c r="E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</row>
    <row r="44" spans="1:78" s="25" customFormat="1" x14ac:dyDescent="0.25">
      <c r="A44" s="27"/>
      <c r="B44" s="27"/>
      <c r="C44" s="27"/>
      <c r="D44" s="27"/>
      <c r="E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</row>
    <row r="45" spans="1:78" s="25" customFormat="1" x14ac:dyDescent="0.25">
      <c r="A45" s="27"/>
      <c r="B45" s="27"/>
      <c r="C45" s="27"/>
      <c r="D45" s="27"/>
      <c r="E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</row>
    <row r="46" spans="1:78" s="25" customFormat="1" x14ac:dyDescent="0.25">
      <c r="A46" s="27"/>
      <c r="B46" s="27"/>
      <c r="C46" s="27"/>
      <c r="D46" s="27"/>
      <c r="E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</row>
    <row r="47" spans="1:78" s="25" customFormat="1" x14ac:dyDescent="0.25">
      <c r="A47" s="27"/>
      <c r="B47" s="27"/>
      <c r="C47" s="27"/>
      <c r="D47" s="27"/>
      <c r="E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</row>
    <row r="48" spans="1:78" s="25" customFormat="1" x14ac:dyDescent="0.25">
      <c r="A48" s="27"/>
      <c r="B48" s="27"/>
      <c r="C48" s="27"/>
      <c r="D48" s="27"/>
      <c r="E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</row>
    <row r="49" spans="1:78" s="25" customFormat="1" x14ac:dyDescent="0.25">
      <c r="A49" s="27"/>
      <c r="B49" s="27"/>
      <c r="C49" s="27"/>
      <c r="D49" s="27"/>
      <c r="E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</row>
    <row r="50" spans="1:78" s="25" customFormat="1" x14ac:dyDescent="0.25">
      <c r="A50" s="27"/>
      <c r="B50" s="27"/>
      <c r="C50" s="27"/>
      <c r="D50" s="27"/>
      <c r="E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</row>
    <row r="51" spans="1:78" s="25" customFormat="1" x14ac:dyDescent="0.25">
      <c r="A51" s="27"/>
      <c r="B51" s="27"/>
      <c r="C51" s="27"/>
      <c r="D51" s="27"/>
      <c r="E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</row>
    <row r="52" spans="1:78" s="25" customFormat="1" x14ac:dyDescent="0.25">
      <c r="A52" s="27"/>
      <c r="B52" s="27"/>
      <c r="C52" s="27"/>
      <c r="D52" s="27"/>
      <c r="E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</row>
    <row r="53" spans="1:78" s="25" customFormat="1" x14ac:dyDescent="0.25">
      <c r="A53" s="27"/>
      <c r="B53" s="27"/>
      <c r="C53" s="27"/>
      <c r="D53" s="27"/>
      <c r="E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</row>
    <row r="54" spans="1:78" s="25" customFormat="1" x14ac:dyDescent="0.25">
      <c r="A54" s="27"/>
      <c r="B54" s="27"/>
      <c r="C54" s="27"/>
      <c r="D54" s="27"/>
      <c r="E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</row>
    <row r="55" spans="1:78" s="25" customFormat="1" x14ac:dyDescent="0.25">
      <c r="A55" s="27"/>
      <c r="B55" s="27"/>
      <c r="C55" s="27"/>
      <c r="D55" s="27"/>
      <c r="E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</row>
    <row r="56" spans="1:78" s="25" customFormat="1" x14ac:dyDescent="0.25">
      <c r="A56" s="27"/>
      <c r="B56" s="27"/>
      <c r="C56" s="27"/>
      <c r="D56" s="27"/>
      <c r="E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</row>
    <row r="57" spans="1:78" s="25" customFormat="1" x14ac:dyDescent="0.25">
      <c r="A57" s="27"/>
      <c r="B57" s="27"/>
      <c r="C57" s="27"/>
      <c r="D57" s="27"/>
      <c r="E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</row>
    <row r="58" spans="1:78" s="25" customFormat="1" x14ac:dyDescent="0.25">
      <c r="A58" s="27"/>
      <c r="B58" s="27"/>
      <c r="C58" s="27"/>
      <c r="D58" s="27"/>
      <c r="E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</row>
    <row r="59" spans="1:78" s="25" customFormat="1" x14ac:dyDescent="0.25">
      <c r="A59" s="27"/>
      <c r="B59" s="27"/>
      <c r="C59" s="27"/>
      <c r="D59" s="27"/>
      <c r="E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</row>
    <row r="60" spans="1:78" s="25" customFormat="1" x14ac:dyDescent="0.25">
      <c r="A60" s="27"/>
      <c r="B60" s="27"/>
      <c r="C60" s="27"/>
      <c r="D60" s="27"/>
      <c r="E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</row>
    <row r="61" spans="1:78" s="25" customFormat="1" x14ac:dyDescent="0.25">
      <c r="A61" s="27"/>
      <c r="B61" s="27"/>
      <c r="C61" s="27"/>
      <c r="D61" s="27"/>
      <c r="E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</row>
    <row r="62" spans="1:78" s="25" customFormat="1" x14ac:dyDescent="0.25">
      <c r="A62" s="27"/>
      <c r="B62" s="27"/>
      <c r="C62" s="27"/>
      <c r="D62" s="27"/>
      <c r="E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</row>
    <row r="63" spans="1:78" s="25" customFormat="1" x14ac:dyDescent="0.25">
      <c r="A63" s="27"/>
      <c r="B63" s="27"/>
      <c r="C63" s="27"/>
      <c r="D63" s="27"/>
      <c r="E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</row>
    <row r="64" spans="1:78" s="25" customFormat="1" x14ac:dyDescent="0.25">
      <c r="A64" s="27"/>
      <c r="B64" s="27"/>
      <c r="C64" s="27"/>
      <c r="D64" s="27"/>
      <c r="E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</row>
    <row r="65" spans="1:78" s="25" customFormat="1" x14ac:dyDescent="0.25">
      <c r="A65" s="27"/>
      <c r="B65" s="27"/>
      <c r="C65" s="27"/>
      <c r="D65" s="27"/>
      <c r="E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</row>
    <row r="66" spans="1:78" s="25" customFormat="1" x14ac:dyDescent="0.25">
      <c r="A66" s="27"/>
      <c r="B66" s="27"/>
      <c r="C66" s="27"/>
      <c r="D66" s="27"/>
      <c r="E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</row>
    <row r="67" spans="1:78" s="25" customFormat="1" x14ac:dyDescent="0.25">
      <c r="A67" s="27"/>
      <c r="B67" s="27"/>
      <c r="C67" s="27"/>
      <c r="D67" s="27"/>
      <c r="E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</row>
    <row r="68" spans="1:78" s="25" customFormat="1" x14ac:dyDescent="0.25">
      <c r="A68" s="27"/>
      <c r="B68" s="27"/>
      <c r="C68" s="27"/>
      <c r="D68" s="27"/>
      <c r="E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</row>
    <row r="69" spans="1:78" s="25" customFormat="1" x14ac:dyDescent="0.25">
      <c r="A69" s="27"/>
      <c r="B69" s="27"/>
      <c r="C69" s="27"/>
      <c r="D69" s="27"/>
      <c r="E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</row>
    <row r="70" spans="1:78" s="25" customFormat="1" x14ac:dyDescent="0.25">
      <c r="A70" s="27"/>
      <c r="B70" s="27"/>
      <c r="C70" s="27"/>
      <c r="D70" s="27"/>
      <c r="E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</row>
    <row r="71" spans="1:78" s="25" customFormat="1" x14ac:dyDescent="0.25">
      <c r="A71" s="27"/>
      <c r="B71" s="27"/>
      <c r="C71" s="27"/>
      <c r="D71" s="27"/>
      <c r="E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</row>
    <row r="72" spans="1:78" s="25" customFormat="1" x14ac:dyDescent="0.25">
      <c r="A72" s="27"/>
      <c r="B72" s="27"/>
      <c r="C72" s="27"/>
      <c r="D72" s="27"/>
      <c r="E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</row>
    <row r="73" spans="1:78" s="25" customFormat="1" x14ac:dyDescent="0.25">
      <c r="A73" s="27"/>
      <c r="B73" s="27"/>
      <c r="C73" s="27"/>
      <c r="D73" s="27"/>
      <c r="E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3"/>
  <sheetViews>
    <sheetView zoomScale="85" zoomScaleNormal="85" workbookViewId="0">
      <pane xSplit="1" ySplit="2" topLeftCell="B3" activePane="bottomRight" state="frozen"/>
      <selection activeCell="E24" sqref="E24"/>
      <selection pane="topRight" activeCell="E24" sqref="E24"/>
      <selection pane="bottomLeft" activeCell="E24" sqref="E24"/>
      <selection pane="bottomRight" activeCell="N39" sqref="N39"/>
    </sheetView>
  </sheetViews>
  <sheetFormatPr defaultColWidth="9.140625" defaultRowHeight="15" x14ac:dyDescent="0.25"/>
  <cols>
    <col min="1" max="1" width="19.7109375" style="86" customWidth="1"/>
    <col min="2" max="2" width="12.140625" style="86" customWidth="1"/>
    <col min="3" max="3" width="12.5703125" style="86" customWidth="1"/>
    <col min="4" max="4" width="9.140625" style="86"/>
    <col min="5" max="5" width="15.42578125" style="86" bestFit="1" customWidth="1"/>
    <col min="6" max="7" width="6.7109375" style="87" bestFit="1" customWidth="1"/>
    <col min="8" max="8" width="4.140625" style="87" bestFit="1" customWidth="1"/>
    <col min="9" max="9" width="5.7109375" style="87" bestFit="1" customWidth="1"/>
    <col min="10" max="10" width="6.7109375" style="87" bestFit="1" customWidth="1"/>
    <col min="11" max="11" width="5.85546875" style="87" bestFit="1" customWidth="1"/>
    <col min="12" max="12" width="5.7109375" style="87" bestFit="1" customWidth="1"/>
    <col min="13" max="13" width="9.28515625" style="87" bestFit="1" customWidth="1"/>
    <col min="14" max="14" width="7.7109375" style="87" bestFit="1" customWidth="1"/>
    <col min="15" max="15" width="9.28515625" style="87" bestFit="1" customWidth="1"/>
    <col min="16" max="16" width="5.7109375" style="87" bestFit="1" customWidth="1"/>
    <col min="17" max="17" width="5.28515625" style="87" bestFit="1" customWidth="1"/>
    <col min="18" max="18" width="8.7109375" style="87" bestFit="1" customWidth="1"/>
    <col min="19" max="19" width="4.85546875" style="87" bestFit="1" customWidth="1"/>
    <col min="20" max="20" width="7.85546875" style="87" bestFit="1" customWidth="1"/>
    <col min="21" max="21" width="5.85546875" style="87" bestFit="1" customWidth="1"/>
    <col min="22" max="22" width="6" style="87" bestFit="1" customWidth="1"/>
    <col min="23" max="24" width="6.7109375" style="87" bestFit="1" customWidth="1"/>
    <col min="25" max="26" width="5.7109375" style="87" bestFit="1" customWidth="1"/>
    <col min="27" max="27" width="12" style="87" customWidth="1"/>
    <col min="28" max="29" width="9.140625" style="87"/>
    <col min="30" max="30" width="12" style="87" customWidth="1"/>
    <col min="31" max="31" width="5.85546875" style="87" bestFit="1" customWidth="1"/>
    <col min="32" max="32" width="18.7109375" style="87" bestFit="1" customWidth="1"/>
    <col min="33" max="33" width="6.85546875" style="87" customWidth="1"/>
    <col min="34" max="34" width="5.5703125" style="87" bestFit="1" customWidth="1"/>
    <col min="35" max="35" width="4" style="87" bestFit="1" customWidth="1"/>
    <col min="36" max="36" width="4.140625" style="87" bestFit="1" customWidth="1"/>
    <col min="37" max="37" width="5.5703125" style="87" bestFit="1" customWidth="1"/>
    <col min="38" max="38" width="5.7109375" style="87" bestFit="1" customWidth="1"/>
    <col min="39" max="39" width="5.5703125" style="87" bestFit="1" customWidth="1"/>
    <col min="40" max="40" width="6.7109375" style="87" bestFit="1" customWidth="1"/>
    <col min="41" max="42" width="5" style="87" bestFit="1" customWidth="1"/>
    <col min="43" max="43" width="8.5703125" style="87" bestFit="1" customWidth="1"/>
    <col min="44" max="44" width="4.42578125" style="87" bestFit="1" customWidth="1"/>
    <col min="45" max="45" width="7.5703125" style="87" bestFit="1" customWidth="1"/>
    <col min="46" max="46" width="5.5703125" style="87" bestFit="1" customWidth="1"/>
    <col min="47" max="47" width="5.7109375" style="87" bestFit="1" customWidth="1"/>
    <col min="48" max="48" width="5.5703125" style="87" bestFit="1" customWidth="1"/>
    <col min="49" max="49" width="6.7109375" style="87" bestFit="1" customWidth="1"/>
    <col min="50" max="50" width="5.28515625" style="87" bestFit="1" customWidth="1"/>
    <col min="51" max="51" width="4" style="87" bestFit="1" customWidth="1"/>
    <col min="52" max="54" width="9.140625" style="87"/>
    <col min="55" max="16384" width="9.140625" style="86"/>
  </cols>
  <sheetData>
    <row r="1" spans="1:59" x14ac:dyDescent="0.25">
      <c r="B1" s="86" t="s">
        <v>463</v>
      </c>
      <c r="E1" s="86" t="s">
        <v>478</v>
      </c>
      <c r="AG1" s="86" t="s">
        <v>479</v>
      </c>
      <c r="BC1" s="86" t="s">
        <v>334</v>
      </c>
      <c r="BF1" s="86" t="s">
        <v>477</v>
      </c>
    </row>
    <row r="2" spans="1:59" x14ac:dyDescent="0.25">
      <c r="A2" s="86" t="s">
        <v>52</v>
      </c>
      <c r="B2" s="86" t="s">
        <v>305</v>
      </c>
      <c r="C2" s="86" t="s">
        <v>306</v>
      </c>
      <c r="E2" s="86" t="s">
        <v>226</v>
      </c>
      <c r="F2" s="87" t="s">
        <v>149</v>
      </c>
      <c r="G2" s="87" t="s">
        <v>151</v>
      </c>
      <c r="H2" s="87" t="s">
        <v>152</v>
      </c>
      <c r="I2" s="87" t="s">
        <v>153</v>
      </c>
      <c r="J2" s="87" t="s">
        <v>154</v>
      </c>
      <c r="K2" s="87" t="s">
        <v>155</v>
      </c>
      <c r="L2" s="87" t="s">
        <v>156</v>
      </c>
      <c r="M2" s="87" t="s">
        <v>54</v>
      </c>
      <c r="N2" s="87" t="s">
        <v>53</v>
      </c>
      <c r="O2" s="87" t="s">
        <v>157</v>
      </c>
      <c r="P2" s="87" t="s">
        <v>158</v>
      </c>
      <c r="Q2" s="87" t="s">
        <v>159</v>
      </c>
      <c r="R2" s="87" t="s">
        <v>160</v>
      </c>
      <c r="S2" s="87" t="s">
        <v>161</v>
      </c>
      <c r="T2" s="87" t="s">
        <v>162</v>
      </c>
      <c r="U2" s="87" t="s">
        <v>163</v>
      </c>
      <c r="V2" s="87" t="s">
        <v>164</v>
      </c>
      <c r="W2" s="87" t="s">
        <v>165</v>
      </c>
      <c r="X2" s="87" t="s">
        <v>166</v>
      </c>
      <c r="Y2" s="87" t="s">
        <v>167</v>
      </c>
      <c r="Z2" s="87" t="s">
        <v>168</v>
      </c>
      <c r="AA2" s="86"/>
      <c r="AB2" s="87" t="s">
        <v>54</v>
      </c>
      <c r="AC2" s="87" t="s">
        <v>53</v>
      </c>
      <c r="AD2" s="86"/>
      <c r="AE2" s="87" t="s">
        <v>307</v>
      </c>
      <c r="AF2" s="87" t="s">
        <v>177</v>
      </c>
      <c r="AG2" s="87" t="s">
        <v>149</v>
      </c>
      <c r="AH2" s="87" t="s">
        <v>151</v>
      </c>
      <c r="AI2" s="87" t="s">
        <v>152</v>
      </c>
      <c r="AJ2" s="87" t="s">
        <v>153</v>
      </c>
      <c r="AK2" s="87" t="s">
        <v>154</v>
      </c>
      <c r="AL2" s="87" t="s">
        <v>155</v>
      </c>
      <c r="AM2" s="87" t="s">
        <v>156</v>
      </c>
      <c r="AN2" s="87" t="s">
        <v>157</v>
      </c>
      <c r="AO2" s="87" t="s">
        <v>158</v>
      </c>
      <c r="AP2" s="87" t="s">
        <v>159</v>
      </c>
      <c r="AQ2" s="87" t="s">
        <v>160</v>
      </c>
      <c r="AR2" s="87" t="s">
        <v>161</v>
      </c>
      <c r="AS2" s="87" t="s">
        <v>162</v>
      </c>
      <c r="AT2" s="87" t="s">
        <v>163</v>
      </c>
      <c r="AU2" s="87" t="s">
        <v>164</v>
      </c>
      <c r="AV2" s="87" t="s">
        <v>165</v>
      </c>
      <c r="AW2" s="87" t="s">
        <v>166</v>
      </c>
      <c r="AX2" s="87" t="s">
        <v>167</v>
      </c>
      <c r="AY2" s="87" t="s">
        <v>168</v>
      </c>
      <c r="AZ2" s="87" t="s">
        <v>54</v>
      </c>
      <c r="BA2" s="87" t="s">
        <v>53</v>
      </c>
      <c r="BC2" s="87" t="s">
        <v>54</v>
      </c>
      <c r="BD2" s="87" t="s">
        <v>53</v>
      </c>
      <c r="BF2" s="87" t="s">
        <v>54</v>
      </c>
      <c r="BG2" s="87" t="s">
        <v>53</v>
      </c>
    </row>
    <row r="3" spans="1:59" x14ac:dyDescent="0.25">
      <c r="A3" s="24" t="s">
        <v>121</v>
      </c>
      <c r="B3" s="87">
        <v>1176.5296275999999</v>
      </c>
      <c r="C3" s="87">
        <v>137.22738662</v>
      </c>
      <c r="E3" s="86" t="s">
        <v>121</v>
      </c>
      <c r="F3" s="87">
        <v>2.5324548008840599</v>
      </c>
      <c r="G3" s="87">
        <v>2.1559486899585001</v>
      </c>
      <c r="H3" s="87">
        <v>0.104555509813324</v>
      </c>
      <c r="I3" s="87">
        <v>0.53262553668766599</v>
      </c>
      <c r="J3" s="87">
        <v>1.9649701862795299</v>
      </c>
      <c r="K3" s="87">
        <v>0.100389828315062</v>
      </c>
      <c r="L3" s="87">
        <v>0.78768288496833705</v>
      </c>
      <c r="M3" s="87">
        <v>462.78733153474502</v>
      </c>
      <c r="N3" s="87">
        <v>47.480954544385803</v>
      </c>
      <c r="O3" s="87">
        <v>415.30637699035901</v>
      </c>
      <c r="P3" s="87">
        <v>0.31398889712422601</v>
      </c>
      <c r="Q3" s="87">
        <v>4.3444723103887202E-2</v>
      </c>
      <c r="R3" s="87">
        <v>23.401434056008402</v>
      </c>
      <c r="S3" s="87">
        <v>0.122842186279535</v>
      </c>
      <c r="T3" s="87">
        <v>1.9301452321191399</v>
      </c>
      <c r="U3" s="87">
        <v>7.1356567734254805E-2</v>
      </c>
      <c r="V3" s="87">
        <v>0.12889741243517</v>
      </c>
      <c r="W3" s="87">
        <v>4.8209208383075097</v>
      </c>
      <c r="X3" s="87">
        <v>7.9507940133489896</v>
      </c>
      <c r="Y3" s="87">
        <v>0.34691476413300398</v>
      </c>
      <c r="Z3" s="87">
        <v>0.17158841688519899</v>
      </c>
      <c r="AA3" s="86"/>
      <c r="AB3" s="49">
        <f t="shared" ref="AB3:AC15" si="0">(M3-B3)/(B3+1E-50)</f>
        <v>-0.60665050783397279</v>
      </c>
      <c r="AC3" s="49">
        <f t="shared" si="0"/>
        <v>-0.65399796852601599</v>
      </c>
      <c r="AD3" s="86"/>
      <c r="AE3" s="87">
        <v>110</v>
      </c>
      <c r="AF3" s="87" t="s">
        <v>121</v>
      </c>
      <c r="AG3" s="87">
        <v>0.24369327954549799</v>
      </c>
      <c r="AH3" s="87">
        <v>0.20663398633274799</v>
      </c>
      <c r="AI3" s="87">
        <v>1.01938472455021E-2</v>
      </c>
      <c r="AJ3" s="87">
        <v>5.3613294547171897E-2</v>
      </c>
      <c r="AK3" s="87">
        <v>0.18886828343623299</v>
      </c>
      <c r="AL3" s="87">
        <v>1.06438855994165E-2</v>
      </c>
      <c r="AM3" s="87">
        <v>7.6564726536709204E-2</v>
      </c>
      <c r="AN3" s="87">
        <v>42.253618807856498</v>
      </c>
      <c r="AO3" s="87">
        <v>2.98312723407009E-2</v>
      </c>
      <c r="AP3" s="87">
        <v>4.1846217712706796E-3</v>
      </c>
      <c r="AQ3" s="87">
        <v>2.24755948346104</v>
      </c>
      <c r="AR3" s="87">
        <v>1.19963650345358E-2</v>
      </c>
      <c r="AS3" s="87">
        <v>0.191090672729192</v>
      </c>
      <c r="AT3" s="87">
        <v>8.7522089028800008E-3</v>
      </c>
      <c r="AU3" s="87">
        <v>1.7710081140748599E-2</v>
      </c>
      <c r="AV3" s="87">
        <v>0.477311445267317</v>
      </c>
      <c r="AW3" s="87">
        <v>0.76404275765371199</v>
      </c>
      <c r="AX3" s="87">
        <v>3.55948061634144E-2</v>
      </c>
      <c r="AY3" s="87">
        <v>1.6465523079166999E-2</v>
      </c>
      <c r="AZ3" s="87">
        <f t="shared" ref="AZ3:AZ14" si="1">BA3+AN3</f>
        <v>46.848369348643757</v>
      </c>
      <c r="BA3" s="87">
        <f t="shared" ref="BA3:BA13" si="2">SUM(AG3:AY3)-AN3</f>
        <v>4.5947505407872598</v>
      </c>
      <c r="BC3" s="78">
        <f t="shared" ref="BC3:BD15" si="3">AZ3/M3</f>
        <v>0.10123088113341427</v>
      </c>
      <c r="BD3" s="78">
        <f t="shared" si="3"/>
        <v>9.6770391094223432E-2</v>
      </c>
      <c r="BF3" s="78">
        <v>8.7685316062568783E-2</v>
      </c>
      <c r="BG3" s="78">
        <v>8.1702554370272629E-2</v>
      </c>
    </row>
    <row r="4" spans="1:59" x14ac:dyDescent="0.25">
      <c r="A4" s="77" t="s">
        <v>77</v>
      </c>
      <c r="B4" s="87">
        <v>2254.8026300000001</v>
      </c>
      <c r="C4" s="87">
        <v>950.04795999999999</v>
      </c>
      <c r="E4" s="86" t="s">
        <v>77</v>
      </c>
      <c r="F4" s="87">
        <v>83.880743258541401</v>
      </c>
      <c r="G4" s="87">
        <v>23.1540721980633</v>
      </c>
      <c r="H4" s="87">
        <v>1.3012411717565799</v>
      </c>
      <c r="I4" s="87">
        <v>0.66887881413382999</v>
      </c>
      <c r="J4" s="87">
        <v>54.077263159113002</v>
      </c>
      <c r="K4" s="87">
        <v>0.54563466437385799</v>
      </c>
      <c r="L4" s="87">
        <v>19.3980890105105</v>
      </c>
      <c r="M4" s="87">
        <v>2246.07994708156</v>
      </c>
      <c r="N4" s="87">
        <v>946.08584257146003</v>
      </c>
      <c r="O4" s="87">
        <v>1299.9941045101</v>
      </c>
      <c r="P4" s="87">
        <v>0.71770929434503306</v>
      </c>
      <c r="Q4" s="87">
        <v>1.22171706046727</v>
      </c>
      <c r="R4" s="87">
        <v>477.32278752404301</v>
      </c>
      <c r="S4" s="87">
        <v>1.35835467594812</v>
      </c>
      <c r="T4" s="87">
        <v>12.7121473238645</v>
      </c>
      <c r="U4" s="87">
        <v>0.82603239912476401</v>
      </c>
      <c r="V4" s="87">
        <v>1.39435941952303</v>
      </c>
      <c r="W4" s="87">
        <v>31.828316473486598</v>
      </c>
      <c r="X4" s="87">
        <v>229.35459729162099</v>
      </c>
      <c r="Y4" s="87">
        <v>1.4472546415560199</v>
      </c>
      <c r="Z4" s="87">
        <v>4.8766441909863998</v>
      </c>
      <c r="AA4" s="86"/>
      <c r="AB4" s="49">
        <f t="shared" si="0"/>
        <v>-3.868490661836825E-3</v>
      </c>
      <c r="AC4" s="49">
        <f t="shared" si="0"/>
        <v>-4.1704393834390788E-3</v>
      </c>
      <c r="AD4" s="86"/>
      <c r="AE4" s="87">
        <v>111</v>
      </c>
      <c r="AF4" s="87" t="s">
        <v>77</v>
      </c>
      <c r="AG4" s="87">
        <v>31.0415746156607</v>
      </c>
      <c r="AH4" s="87">
        <v>8.5720595271642299</v>
      </c>
      <c r="AI4" s="87">
        <v>0.48226210730938401</v>
      </c>
      <c r="AJ4" s="87">
        <v>0.25794992783468101</v>
      </c>
      <c r="AK4" s="87">
        <v>20.013022998568601</v>
      </c>
      <c r="AL4" s="87">
        <v>0.20563662254270201</v>
      </c>
      <c r="AM4" s="87">
        <v>7.1819992592098201</v>
      </c>
      <c r="AN4" s="87">
        <v>519.15818190446305</v>
      </c>
      <c r="AO4" s="87">
        <v>0.26556843692094301</v>
      </c>
      <c r="AP4" s="87">
        <v>0.45216203554960199</v>
      </c>
      <c r="AQ4" s="87">
        <v>176.666750121516</v>
      </c>
      <c r="AR4" s="87">
        <v>0.50360986082201298</v>
      </c>
      <c r="AS4" s="87">
        <v>4.7288839462632204</v>
      </c>
      <c r="AT4" s="87">
        <v>0.31233152379441698</v>
      </c>
      <c r="AU4" s="87">
        <v>0.53466038544393402</v>
      </c>
      <c r="AV4" s="87">
        <v>11.8397267000315</v>
      </c>
      <c r="AW4" s="87">
        <v>84.877752337582606</v>
      </c>
      <c r="AX4" s="87">
        <v>0.54442914711094104</v>
      </c>
      <c r="AY4" s="87">
        <v>1.80463745573226</v>
      </c>
      <c r="AZ4" s="87">
        <f t="shared" si="1"/>
        <v>869.44319891352052</v>
      </c>
      <c r="BA4" s="87">
        <f t="shared" si="2"/>
        <v>350.28501700905747</v>
      </c>
      <c r="BC4" s="78">
        <f t="shared" si="3"/>
        <v>0.38709361171370144</v>
      </c>
      <c r="BD4" s="78">
        <f t="shared" si="3"/>
        <v>0.37024654766736947</v>
      </c>
      <c r="BF4" s="78">
        <v>0.4417513182728684</v>
      </c>
      <c r="BG4" s="78">
        <v>0.42673823811610223</v>
      </c>
    </row>
    <row r="5" spans="1:59" x14ac:dyDescent="0.25">
      <c r="A5" s="77" t="s">
        <v>71</v>
      </c>
      <c r="B5" s="87">
        <v>1059.0251227000001</v>
      </c>
      <c r="C5" s="87">
        <v>229.09831392000001</v>
      </c>
      <c r="E5" s="86" t="s">
        <v>71</v>
      </c>
      <c r="F5" s="87">
        <v>17.026097626404699</v>
      </c>
      <c r="G5" s="87">
        <v>6.8646324698820997</v>
      </c>
      <c r="H5" s="87">
        <v>0.40059471981789702</v>
      </c>
      <c r="I5" s="87">
        <v>1.5127948041468899</v>
      </c>
      <c r="J5" s="87">
        <v>11.4639230426759</v>
      </c>
      <c r="K5" s="87">
        <v>0.47489862692835499</v>
      </c>
      <c r="L5" s="87">
        <v>4.4425328068696004</v>
      </c>
      <c r="M5" s="87">
        <v>1058.24418278755</v>
      </c>
      <c r="N5" s="87">
        <v>228.62927955238101</v>
      </c>
      <c r="O5" s="87">
        <v>829.61490323517205</v>
      </c>
      <c r="P5" s="87">
        <v>0.52977349641056604</v>
      </c>
      <c r="Q5" s="87">
        <v>0.25953087636612099</v>
      </c>
      <c r="R5" s="87">
        <v>110.43535979794601</v>
      </c>
      <c r="S5" s="87">
        <v>0.44889628865887299</v>
      </c>
      <c r="T5" s="87">
        <v>6.3266025278195599</v>
      </c>
      <c r="U5" s="87">
        <v>0.680540326724978</v>
      </c>
      <c r="V5" s="87">
        <v>1.6552734625241801</v>
      </c>
      <c r="W5" s="87">
        <v>15.819057216223801</v>
      </c>
      <c r="X5" s="87">
        <v>47.972253341556602</v>
      </c>
      <c r="Y5" s="87">
        <v>1.2979175155343099</v>
      </c>
      <c r="Z5" s="87">
        <v>1.0186006058906301</v>
      </c>
      <c r="AA5" s="86"/>
      <c r="AB5" s="49">
        <f t="shared" si="0"/>
        <v>-7.3741396281428752E-4</v>
      </c>
      <c r="AC5" s="49">
        <f t="shared" si="0"/>
        <v>-2.0473060652152464E-3</v>
      </c>
      <c r="AD5" s="86"/>
      <c r="AE5" s="87">
        <v>112</v>
      </c>
      <c r="AF5" s="87" t="s">
        <v>71</v>
      </c>
      <c r="AG5" s="87">
        <v>2.4612855219718202</v>
      </c>
      <c r="AH5" s="87">
        <v>0.96689254442317396</v>
      </c>
      <c r="AI5" s="87">
        <v>5.95588810876699E-2</v>
      </c>
      <c r="AJ5" s="87">
        <v>0.25326265366405398</v>
      </c>
      <c r="AK5" s="87">
        <v>1.65092240592175</v>
      </c>
      <c r="AL5" s="87">
        <v>8.4115522582228097E-2</v>
      </c>
      <c r="AM5" s="87">
        <v>0.65307639739520595</v>
      </c>
      <c r="AN5" s="87">
        <v>116.318498030024</v>
      </c>
      <c r="AO5" s="87">
        <v>6.7945661641296104E-2</v>
      </c>
      <c r="AP5" s="87">
        <v>3.7528218061075203E-2</v>
      </c>
      <c r="AQ5" s="87">
        <v>15.8199597245851</v>
      </c>
      <c r="AR5" s="87">
        <v>6.71081399528769E-2</v>
      </c>
      <c r="AS5" s="87">
        <v>0.99009183838194204</v>
      </c>
      <c r="AT5" s="87">
        <v>0.12894116520950999</v>
      </c>
      <c r="AU5" s="87">
        <v>0.32561617956736799</v>
      </c>
      <c r="AV5" s="87">
        <v>2.4757984317484598</v>
      </c>
      <c r="AW5" s="87">
        <v>6.9091682543316502</v>
      </c>
      <c r="AX5" s="87">
        <v>0.22148436310198399</v>
      </c>
      <c r="AY5" s="87">
        <v>0.14629658742757401</v>
      </c>
      <c r="AZ5" s="87">
        <f t="shared" si="1"/>
        <v>149.63755052107874</v>
      </c>
      <c r="BA5" s="87">
        <f t="shared" si="2"/>
        <v>33.319052491054734</v>
      </c>
      <c r="BC5" s="78">
        <f t="shared" si="3"/>
        <v>0.14140172273559243</v>
      </c>
      <c r="BD5" s="78">
        <f t="shared" si="3"/>
        <v>0.14573396966603763</v>
      </c>
      <c r="BF5" s="78">
        <v>0.13923823161643079</v>
      </c>
      <c r="BG5" s="78">
        <v>0.1348004247365468</v>
      </c>
    </row>
    <row r="6" spans="1:59" x14ac:dyDescent="0.25">
      <c r="A6" s="77" t="s">
        <v>122</v>
      </c>
      <c r="B6" s="87">
        <v>1378.7193142000001</v>
      </c>
      <c r="C6" s="87">
        <v>571.81114883999999</v>
      </c>
      <c r="E6" s="86" t="s">
        <v>122</v>
      </c>
      <c r="F6" s="87">
        <v>49.912689809465498</v>
      </c>
      <c r="G6" s="87">
        <v>14.0089172926139</v>
      </c>
      <c r="H6" s="87">
        <v>0.80397591869354001</v>
      </c>
      <c r="I6" s="87">
        <v>0.780413521608049</v>
      </c>
      <c r="J6" s="87">
        <v>32.227999332771098</v>
      </c>
      <c r="K6" s="87">
        <v>0.45512485402646602</v>
      </c>
      <c r="L6" s="87">
        <v>11.6752052636452</v>
      </c>
      <c r="M6" s="87">
        <v>1375.4012535075999</v>
      </c>
      <c r="N6" s="87">
        <v>570.11424265534902</v>
      </c>
      <c r="O6" s="87">
        <v>805.28701085225202</v>
      </c>
      <c r="P6" s="87">
        <v>0.44885127256637802</v>
      </c>
      <c r="Q6" s="87">
        <v>0.72889174318358296</v>
      </c>
      <c r="R6" s="87">
        <v>285.547261701857</v>
      </c>
      <c r="S6" s="87">
        <v>0.84650800586429398</v>
      </c>
      <c r="T6" s="87">
        <v>8.5181690393910792</v>
      </c>
      <c r="U6" s="87">
        <v>0.71604340040895698</v>
      </c>
      <c r="V6" s="87">
        <v>1.4516322593517299</v>
      </c>
      <c r="W6" s="87">
        <v>21.323619504290701</v>
      </c>
      <c r="X6" s="87">
        <v>136.58679769517801</v>
      </c>
      <c r="Y6" s="87">
        <v>1.1800956779488101</v>
      </c>
      <c r="Z6" s="87">
        <v>2.9020463624839401</v>
      </c>
      <c r="AA6" s="86"/>
      <c r="AB6" s="49">
        <f t="shared" si="0"/>
        <v>-2.4066252341764681E-3</v>
      </c>
      <c r="AC6" s="49">
        <f t="shared" si="0"/>
        <v>-2.9675989845482816E-3</v>
      </c>
      <c r="AD6" s="86"/>
      <c r="AE6" s="87">
        <v>113</v>
      </c>
      <c r="AF6" s="87" t="s">
        <v>122</v>
      </c>
      <c r="AG6" s="87">
        <v>6.7341564258917597</v>
      </c>
      <c r="AH6" s="87">
        <v>1.89332891619529</v>
      </c>
      <c r="AI6" s="87">
        <v>0.108396358668041</v>
      </c>
      <c r="AJ6" s="87">
        <v>0.10272420122923</v>
      </c>
      <c r="AK6" s="87">
        <v>4.3489399221039697</v>
      </c>
      <c r="AL6" s="87">
        <v>6.0179532357620399E-2</v>
      </c>
      <c r="AM6" s="87">
        <v>1.57454684569342</v>
      </c>
      <c r="AN6" s="87">
        <v>110.30956729885899</v>
      </c>
      <c r="AO6" s="87">
        <v>6.1477027927112703E-2</v>
      </c>
      <c r="AP6" s="87">
        <v>9.8347769101616606E-2</v>
      </c>
      <c r="AQ6" s="87">
        <v>38.545065189311501</v>
      </c>
      <c r="AR6" s="87">
        <v>0.114101156659647</v>
      </c>
      <c r="AS6" s="87">
        <v>1.1443166233136299</v>
      </c>
      <c r="AT6" s="87">
        <v>9.40943933640285E-2</v>
      </c>
      <c r="AU6" s="87">
        <v>0.18866115686423601</v>
      </c>
      <c r="AV6" s="87">
        <v>2.8645468609748699</v>
      </c>
      <c r="AW6" s="87">
        <v>18.430891579037102</v>
      </c>
      <c r="AX6" s="87">
        <v>0.15662636864981</v>
      </c>
      <c r="AY6" s="87">
        <v>0.39162975941543898</v>
      </c>
      <c r="AZ6" s="87">
        <f t="shared" si="1"/>
        <v>187.22159738561737</v>
      </c>
      <c r="BA6" s="87">
        <f t="shared" si="2"/>
        <v>76.912030086758378</v>
      </c>
      <c r="BC6" s="78">
        <f t="shared" si="3"/>
        <v>0.13612143867700996</v>
      </c>
      <c r="BD6" s="78">
        <f t="shared" si="3"/>
        <v>0.1349063474165019</v>
      </c>
      <c r="BF6" s="78">
        <v>0.11255755453214067</v>
      </c>
      <c r="BG6" s="78">
        <v>0.10995176764322251</v>
      </c>
    </row>
    <row r="7" spans="1:59" x14ac:dyDescent="0.25">
      <c r="A7" s="77" t="s">
        <v>123</v>
      </c>
      <c r="B7" s="87">
        <v>24639.228052999999</v>
      </c>
      <c r="C7" s="87">
        <v>9361.7063844000004</v>
      </c>
      <c r="E7" s="86" t="s">
        <v>123</v>
      </c>
      <c r="F7" s="87">
        <v>785.671984304082</v>
      </c>
      <c r="G7" s="87">
        <v>230.62881054095899</v>
      </c>
      <c r="H7" s="87">
        <v>13.899737611622699</v>
      </c>
      <c r="I7" s="87">
        <v>28.181072713944701</v>
      </c>
      <c r="J7" s="87">
        <v>509.47196045944298</v>
      </c>
      <c r="K7" s="87">
        <v>12.5452891189779</v>
      </c>
      <c r="L7" s="87">
        <v>189.28224786090999</v>
      </c>
      <c r="M7" s="87">
        <v>24167.007549952799</v>
      </c>
      <c r="N7" s="87">
        <v>9275.3903743381507</v>
      </c>
      <c r="O7" s="87">
        <v>14891.6171756146</v>
      </c>
      <c r="P7" s="87">
        <v>8.0885652707408902</v>
      </c>
      <c r="Q7" s="87">
        <v>11.5550082997404</v>
      </c>
      <c r="R7" s="87">
        <v>4560.9390214514096</v>
      </c>
      <c r="S7" s="87">
        <v>14.926563093084599</v>
      </c>
      <c r="T7" s="87">
        <v>173.85308112347499</v>
      </c>
      <c r="U7" s="87">
        <v>20.488366381057801</v>
      </c>
      <c r="V7" s="87">
        <v>48.367680530872903</v>
      </c>
      <c r="W7" s="87">
        <v>435.06391209400499</v>
      </c>
      <c r="X7" s="87">
        <v>2154.9516339246102</v>
      </c>
      <c r="Y7" s="87">
        <v>31.775369051957401</v>
      </c>
      <c r="Z7" s="87">
        <v>45.700070507250402</v>
      </c>
      <c r="AA7" s="86"/>
      <c r="AB7" s="49">
        <f t="shared" si="0"/>
        <v>-1.9165393576106922E-2</v>
      </c>
      <c r="AC7" s="49">
        <f t="shared" si="0"/>
        <v>-9.2201150642455022E-3</v>
      </c>
      <c r="AD7" s="86"/>
      <c r="AE7" s="87">
        <v>124</v>
      </c>
      <c r="AF7" s="87" t="s">
        <v>123</v>
      </c>
      <c r="AG7" s="87">
        <v>237.53096166018901</v>
      </c>
      <c r="AH7" s="87">
        <v>68.077180860323097</v>
      </c>
      <c r="AI7" s="87">
        <v>4.0584652364775202</v>
      </c>
      <c r="AJ7" s="87">
        <v>6.8682180263053203</v>
      </c>
      <c r="AK7" s="87">
        <v>153.662893136706</v>
      </c>
      <c r="AL7" s="87">
        <v>3.2803100259375602</v>
      </c>
      <c r="AM7" s="87">
        <v>56.629463790053798</v>
      </c>
      <c r="AN7" s="87">
        <v>4082.9286706747398</v>
      </c>
      <c r="AO7" s="87">
        <v>2.2046925374475799</v>
      </c>
      <c r="AP7" s="87">
        <v>3.4827364593166199</v>
      </c>
      <c r="AQ7" s="87">
        <v>1368.37663523485</v>
      </c>
      <c r="AR7" s="87">
        <v>4.32895804262429</v>
      </c>
      <c r="AS7" s="87">
        <v>48.274049693889197</v>
      </c>
      <c r="AT7" s="87">
        <v>5.3679902237813204</v>
      </c>
      <c r="AU7" s="87">
        <v>12.359099512014099</v>
      </c>
      <c r="AV7" s="87">
        <v>120.81929015645299</v>
      </c>
      <c r="AW7" s="87">
        <v>650.53357932848803</v>
      </c>
      <c r="AX7" s="87">
        <v>8.2981226624102007</v>
      </c>
      <c r="AY7" s="87">
        <v>13.8022857803943</v>
      </c>
      <c r="AZ7" s="87">
        <f t="shared" si="1"/>
        <v>6850.8836030424018</v>
      </c>
      <c r="BA7" s="87">
        <f t="shared" si="2"/>
        <v>2767.954932367662</v>
      </c>
      <c r="BC7" s="78">
        <f t="shared" si="3"/>
        <v>0.28348084010325814</v>
      </c>
      <c r="BD7" s="78">
        <f t="shared" si="3"/>
        <v>0.29841923850727098</v>
      </c>
      <c r="BF7" s="78">
        <v>0.29817110597268076</v>
      </c>
      <c r="BG7" s="78">
        <v>0.29942264709805277</v>
      </c>
    </row>
    <row r="8" spans="1:59" x14ac:dyDescent="0.25">
      <c r="A8" s="77" t="s">
        <v>72</v>
      </c>
      <c r="B8" s="87">
        <v>55174.558599000004</v>
      </c>
      <c r="C8" s="87">
        <v>22116.877992999998</v>
      </c>
      <c r="E8" s="86" t="s">
        <v>72</v>
      </c>
      <c r="F8" s="87">
        <v>1919.65613428749</v>
      </c>
      <c r="G8" s="87">
        <v>546.63204848283397</v>
      </c>
      <c r="H8" s="87">
        <v>31.328318630819499</v>
      </c>
      <c r="I8" s="87">
        <v>33.649238506368597</v>
      </c>
      <c r="J8" s="87">
        <v>1241.2774557882899</v>
      </c>
      <c r="K8" s="87">
        <v>18.295401348897901</v>
      </c>
      <c r="L8" s="87">
        <v>450.40431205619501</v>
      </c>
      <c r="M8" s="87">
        <v>55012.504308609903</v>
      </c>
      <c r="N8" s="87">
        <v>22040.642865916299</v>
      </c>
      <c r="O8" s="87">
        <v>32971.861442693596</v>
      </c>
      <c r="P8" s="87">
        <v>18.767003182507199</v>
      </c>
      <c r="Q8" s="87">
        <v>28.071439462303701</v>
      </c>
      <c r="R8" s="87">
        <v>11030.9199848178</v>
      </c>
      <c r="S8" s="87">
        <v>33.070390857983703</v>
      </c>
      <c r="T8" s="87">
        <v>337.99734102856598</v>
      </c>
      <c r="U8" s="87">
        <v>28.4174673334545</v>
      </c>
      <c r="V8" s="87">
        <v>58.059684063779699</v>
      </c>
      <c r="W8" s="87">
        <v>846.03828334242701</v>
      </c>
      <c r="X8" s="87">
        <v>5258.5206119233699</v>
      </c>
      <c r="Y8" s="87">
        <v>47.8045233481593</v>
      </c>
      <c r="Z8" s="87">
        <v>111.733227455006</v>
      </c>
      <c r="AA8" s="86"/>
      <c r="AB8" s="49">
        <f t="shared" si="0"/>
        <v>-2.9371198339416824E-3</v>
      </c>
      <c r="AC8" s="49">
        <f t="shared" si="0"/>
        <v>-3.4469208134994167E-3</v>
      </c>
      <c r="AD8" s="86"/>
      <c r="AE8" s="87">
        <v>135</v>
      </c>
      <c r="AF8" s="87" t="s">
        <v>72</v>
      </c>
      <c r="AG8" s="87">
        <v>895.62965627410904</v>
      </c>
      <c r="AH8" s="87">
        <v>252.300905209246</v>
      </c>
      <c r="AI8" s="87">
        <v>14.417329058068001</v>
      </c>
      <c r="AJ8" s="87">
        <v>13.5263056600225</v>
      </c>
      <c r="AK8" s="87">
        <v>578.51613196396102</v>
      </c>
      <c r="AL8" s="87">
        <v>7.9077187829317399</v>
      </c>
      <c r="AM8" s="87">
        <v>209.365680258597</v>
      </c>
      <c r="AN8" s="87">
        <v>14817.5845899048</v>
      </c>
      <c r="AO8" s="87">
        <v>8.3032002758474608</v>
      </c>
      <c r="AP8" s="87">
        <v>13.081243906282801</v>
      </c>
      <c r="AQ8" s="87">
        <v>5129.3384056028399</v>
      </c>
      <c r="AR8" s="87">
        <v>15.1753123149164</v>
      </c>
      <c r="AS8" s="87">
        <v>151.95428028173899</v>
      </c>
      <c r="AT8" s="87">
        <v>12.2987482870302</v>
      </c>
      <c r="AU8" s="87">
        <v>24.480157187913299</v>
      </c>
      <c r="AV8" s="87">
        <v>380.38224040186998</v>
      </c>
      <c r="AW8" s="87">
        <v>2451.6802596101502</v>
      </c>
      <c r="AX8" s="87">
        <v>20.646591031684402</v>
      </c>
      <c r="AY8" s="87">
        <v>52.098502527251597</v>
      </c>
      <c r="AZ8" s="87">
        <f t="shared" si="1"/>
        <v>25048.687258539263</v>
      </c>
      <c r="BA8" s="87">
        <f t="shared" si="2"/>
        <v>10231.102668634463</v>
      </c>
      <c r="BC8" s="78">
        <f t="shared" si="3"/>
        <v>0.4553271583133317</v>
      </c>
      <c r="BD8" s="78">
        <f t="shared" si="3"/>
        <v>0.46419257055590984</v>
      </c>
      <c r="BF8" s="78">
        <v>0.47003407680069992</v>
      </c>
      <c r="BG8" s="78">
        <v>0.46870163452118241</v>
      </c>
    </row>
    <row r="9" spans="1:59" x14ac:dyDescent="0.25">
      <c r="A9" s="77" t="s">
        <v>124</v>
      </c>
      <c r="B9" s="87">
        <v>54779.928637999998</v>
      </c>
      <c r="C9" s="87">
        <v>21842.315073999998</v>
      </c>
      <c r="E9" s="86" t="s">
        <v>124</v>
      </c>
      <c r="F9" s="87">
        <v>1920.8739206810001</v>
      </c>
      <c r="G9" s="87">
        <v>532.35781409855701</v>
      </c>
      <c r="H9" s="87">
        <v>30.146281742643399</v>
      </c>
      <c r="I9" s="87">
        <v>20.004965444754902</v>
      </c>
      <c r="J9" s="87">
        <v>1238.81223686458</v>
      </c>
      <c r="K9" s="87">
        <v>14.1489279100734</v>
      </c>
      <c r="L9" s="87">
        <v>445.81791194519298</v>
      </c>
      <c r="M9" s="87">
        <v>54597.564641588397</v>
      </c>
      <c r="N9" s="87">
        <v>21747.250979105</v>
      </c>
      <c r="O9" s="87">
        <v>32850.313662483401</v>
      </c>
      <c r="P9" s="87">
        <v>16.542984279644799</v>
      </c>
      <c r="Q9" s="87">
        <v>27.998339363415401</v>
      </c>
      <c r="R9" s="87">
        <v>10944.995895996901</v>
      </c>
      <c r="S9" s="87">
        <v>31.555705966699101</v>
      </c>
      <c r="T9" s="87">
        <v>302.645443586478</v>
      </c>
      <c r="U9" s="87">
        <v>21.822441821899599</v>
      </c>
      <c r="V9" s="87">
        <v>40.008529531352401</v>
      </c>
      <c r="W9" s="87">
        <v>757.67596707397001</v>
      </c>
      <c r="X9" s="87">
        <v>5253.0531599508304</v>
      </c>
      <c r="Y9" s="87">
        <v>37.126470969978499</v>
      </c>
      <c r="Z9" s="87">
        <v>111.663981877015</v>
      </c>
      <c r="AA9" s="86"/>
      <c r="AB9" s="49">
        <f t="shared" si="0"/>
        <v>-3.3290294629025464E-3</v>
      </c>
      <c r="AC9" s="49">
        <f t="shared" si="0"/>
        <v>-4.3522902482144906E-3</v>
      </c>
      <c r="AD9" s="86"/>
      <c r="AE9" s="87">
        <v>146</v>
      </c>
      <c r="AF9" s="87" t="s">
        <v>124</v>
      </c>
      <c r="AG9" s="87">
        <v>926.62549454725104</v>
      </c>
      <c r="AH9" s="87">
        <v>256.38317675558602</v>
      </c>
      <c r="AI9" s="87">
        <v>14.470606258214399</v>
      </c>
      <c r="AJ9" s="87">
        <v>8.6767649178622808</v>
      </c>
      <c r="AK9" s="87">
        <v>597.51577293750404</v>
      </c>
      <c r="AL9" s="87">
        <v>6.48080910961726</v>
      </c>
      <c r="AM9" s="87">
        <v>214.731122617561</v>
      </c>
      <c r="AN9" s="87">
        <v>15919.6213906584</v>
      </c>
      <c r="AO9" s="87">
        <v>7.9607729325873997</v>
      </c>
      <c r="AP9" s="87">
        <v>13.5021601656531</v>
      </c>
      <c r="AQ9" s="87">
        <v>5277.0183355804302</v>
      </c>
      <c r="AR9" s="87">
        <v>15.129484765460999</v>
      </c>
      <c r="AS9" s="87">
        <v>143.59955596475601</v>
      </c>
      <c r="AT9" s="87">
        <v>9.9204843738475095</v>
      </c>
      <c r="AU9" s="87">
        <v>17.613294785010499</v>
      </c>
      <c r="AV9" s="87">
        <v>359.52187872494602</v>
      </c>
      <c r="AW9" s="87">
        <v>2533.9025699929298</v>
      </c>
      <c r="AX9" s="87">
        <v>17.0807711543175</v>
      </c>
      <c r="AY9" s="87">
        <v>53.868856161872998</v>
      </c>
      <c r="AZ9" s="87">
        <f t="shared" si="1"/>
        <v>26393.623302403805</v>
      </c>
      <c r="BA9" s="87">
        <f t="shared" si="2"/>
        <v>10474.001911745405</v>
      </c>
      <c r="BC9" s="78">
        <f t="shared" si="3"/>
        <v>0.48342125652797141</v>
      </c>
      <c r="BD9" s="78">
        <f t="shared" si="3"/>
        <v>0.481624179617412</v>
      </c>
      <c r="BF9" s="78">
        <v>0.48624095263444134</v>
      </c>
      <c r="BG9" s="78">
        <v>0.48275618713022039</v>
      </c>
    </row>
    <row r="10" spans="1:59" x14ac:dyDescent="0.25">
      <c r="A10" s="77" t="s">
        <v>125</v>
      </c>
      <c r="B10" s="87">
        <v>106931.64148000001</v>
      </c>
      <c r="C10" s="87">
        <v>36041.800356</v>
      </c>
      <c r="E10" s="86" t="s">
        <v>125</v>
      </c>
      <c r="F10" s="87">
        <v>3190.1692338387402</v>
      </c>
      <c r="G10" s="87">
        <v>885.40159594790498</v>
      </c>
      <c r="H10" s="87">
        <v>49.454310041832599</v>
      </c>
      <c r="I10" s="87">
        <v>23.294198514084702</v>
      </c>
      <c r="J10" s="87">
        <v>2057.7768340614002</v>
      </c>
      <c r="K10" s="87">
        <v>19.528342821916102</v>
      </c>
      <c r="L10" s="87">
        <v>737.07107975660995</v>
      </c>
      <c r="M10" s="87">
        <v>106762.28997577001</v>
      </c>
      <c r="N10" s="87">
        <v>35990.369600544298</v>
      </c>
      <c r="O10" s="87">
        <v>70771.920375226604</v>
      </c>
      <c r="P10" s="87">
        <v>28.596494812238301</v>
      </c>
      <c r="Q10" s="87">
        <v>46.473244376505299</v>
      </c>
      <c r="R10" s="87">
        <v>18181.521880432301</v>
      </c>
      <c r="S10" s="87">
        <v>51.605628838549997</v>
      </c>
      <c r="T10" s="87">
        <v>479.53753608359898</v>
      </c>
      <c r="U10" s="87">
        <v>28.783713824853798</v>
      </c>
      <c r="V10" s="87">
        <v>45.516827160060998</v>
      </c>
      <c r="W10" s="87">
        <v>1200.59924346191</v>
      </c>
      <c r="X10" s="87">
        <v>8726.8563993562493</v>
      </c>
      <c r="Y10" s="87">
        <v>52.5807397631133</v>
      </c>
      <c r="Z10" s="87">
        <v>185.60229745244899</v>
      </c>
      <c r="AA10" s="86"/>
      <c r="AB10" s="49">
        <f t="shared" si="0"/>
        <v>-1.5837361316638292E-3</v>
      </c>
      <c r="AC10" s="49">
        <f t="shared" si="0"/>
        <v>-1.4269752051145768E-3</v>
      </c>
      <c r="AD10" s="86"/>
      <c r="AE10" s="87">
        <v>147</v>
      </c>
      <c r="AF10" s="87" t="s">
        <v>125</v>
      </c>
      <c r="AG10" s="87">
        <v>1680.41076156641</v>
      </c>
      <c r="AH10" s="87">
        <v>465.51588732661202</v>
      </c>
      <c r="AI10" s="87">
        <v>25.9577774639002</v>
      </c>
      <c r="AJ10" s="87">
        <v>11.115925875159499</v>
      </c>
      <c r="AK10" s="87">
        <v>1083.76129447012</v>
      </c>
      <c r="AL10" s="87">
        <v>9.9094058089225392</v>
      </c>
      <c r="AM10" s="87">
        <v>387.88098756276099</v>
      </c>
      <c r="AN10" s="87">
        <v>37934.733066008201</v>
      </c>
      <c r="AO10" s="87">
        <v>14.9456731980319</v>
      </c>
      <c r="AP10" s="87">
        <v>24.474298907039</v>
      </c>
      <c r="AQ10" s="87">
        <v>9571.7955049228403</v>
      </c>
      <c r="AR10" s="87">
        <v>27.064255261762799</v>
      </c>
      <c r="AS10" s="87">
        <v>249.65909485545399</v>
      </c>
      <c r="AT10" s="87">
        <v>14.5308141833634</v>
      </c>
      <c r="AU10" s="87">
        <v>22.237478030594001</v>
      </c>
      <c r="AV10" s="87">
        <v>625.08162930231595</v>
      </c>
      <c r="AW10" s="87">
        <v>4596.4163071398098</v>
      </c>
      <c r="AX10" s="87">
        <v>26.756351798416901</v>
      </c>
      <c r="AY10" s="87">
        <v>97.757887880971694</v>
      </c>
      <c r="AZ10" s="87">
        <f t="shared" si="1"/>
        <v>56870.004401562677</v>
      </c>
      <c r="BA10" s="87">
        <f t="shared" si="2"/>
        <v>18935.271335554477</v>
      </c>
      <c r="BC10" s="78">
        <f t="shared" si="3"/>
        <v>0.5326787615221581</v>
      </c>
      <c r="BD10" s="78">
        <f t="shared" si="3"/>
        <v>0.52612050239317665</v>
      </c>
      <c r="BF10" s="78">
        <v>0.53355975970566505</v>
      </c>
      <c r="BG10" s="78">
        <v>0.52595149804753016</v>
      </c>
    </row>
    <row r="11" spans="1:59" x14ac:dyDescent="0.25">
      <c r="A11" s="77" t="s">
        <v>126</v>
      </c>
      <c r="B11" s="87">
        <v>101326.82527</v>
      </c>
      <c r="C11" s="87">
        <v>25991.263647</v>
      </c>
      <c r="E11" s="86" t="s">
        <v>126</v>
      </c>
      <c r="F11" s="87">
        <v>1755.30499874986</v>
      </c>
      <c r="G11" s="87">
        <v>516.10588452608795</v>
      </c>
      <c r="H11" s="87">
        <v>29.749669400574302</v>
      </c>
      <c r="I11" s="87">
        <v>42.333484360852502</v>
      </c>
      <c r="J11" s="87">
        <v>1138.63243959633</v>
      </c>
      <c r="K11" s="87">
        <v>19.935656161312199</v>
      </c>
      <c r="L11" s="87">
        <v>416.02766379106703</v>
      </c>
      <c r="M11" s="87">
        <v>69985.801483930001</v>
      </c>
      <c r="N11" s="87">
        <v>20445.072381287198</v>
      </c>
      <c r="O11" s="87">
        <v>49540.729102642697</v>
      </c>
      <c r="P11" s="87">
        <v>19.957759691802298</v>
      </c>
      <c r="Q11" s="87">
        <v>25.757949316926499</v>
      </c>
      <c r="R11" s="87">
        <v>10188.440802581599</v>
      </c>
      <c r="S11" s="87">
        <v>31.6422981200637</v>
      </c>
      <c r="T11" s="87">
        <v>340.09139674178903</v>
      </c>
      <c r="U11" s="87">
        <v>30.710163614918599</v>
      </c>
      <c r="V11" s="87">
        <v>65.840203968981001</v>
      </c>
      <c r="W11" s="87">
        <v>851.11900959583795</v>
      </c>
      <c r="X11" s="87">
        <v>4818.7044333859003</v>
      </c>
      <c r="Y11" s="87">
        <v>52.348230978796998</v>
      </c>
      <c r="Z11" s="87">
        <v>102.37033670452399</v>
      </c>
      <c r="AA11" s="86"/>
      <c r="AB11" s="49">
        <f t="shared" si="0"/>
        <v>-0.30930628392389975</v>
      </c>
      <c r="AC11" s="49">
        <f t="shared" si="0"/>
        <v>-0.2133867495262379</v>
      </c>
      <c r="AD11" s="86"/>
      <c r="AE11" s="87">
        <v>148</v>
      </c>
      <c r="AF11" s="87" t="s">
        <v>126</v>
      </c>
      <c r="AG11" s="87">
        <v>920.17861164484304</v>
      </c>
      <c r="AH11" s="87">
        <v>263.10947485860498</v>
      </c>
      <c r="AI11" s="87">
        <v>15.1856806537529</v>
      </c>
      <c r="AJ11" s="87">
        <v>18.375234484426802</v>
      </c>
      <c r="AK11" s="87">
        <v>595.22702186120796</v>
      </c>
      <c r="AL11" s="87">
        <v>9.5586506678425902</v>
      </c>
      <c r="AM11" s="87">
        <v>216.67088987196701</v>
      </c>
      <c r="AN11" s="87">
        <v>24357.059749628101</v>
      </c>
      <c r="AO11" s="87">
        <v>9.0601080495085906</v>
      </c>
      <c r="AP11" s="87">
        <v>13.466281921191801</v>
      </c>
      <c r="AQ11" s="87">
        <v>5294.8730191266905</v>
      </c>
      <c r="AR11" s="87">
        <v>16.069788991349402</v>
      </c>
      <c r="AS11" s="87">
        <v>167.568544788091</v>
      </c>
      <c r="AT11" s="87">
        <v>15.0028131038622</v>
      </c>
      <c r="AU11" s="87">
        <v>31.663418438869599</v>
      </c>
      <c r="AV11" s="87">
        <v>419.42370047172199</v>
      </c>
      <c r="AW11" s="87">
        <v>2521.0789179457101</v>
      </c>
      <c r="AX11" s="87">
        <v>24.820200110724802</v>
      </c>
      <c r="AY11" s="87">
        <v>53.554210805485297</v>
      </c>
      <c r="AZ11" s="87">
        <f t="shared" si="1"/>
        <v>34961.946317423957</v>
      </c>
      <c r="BA11" s="87">
        <f t="shared" si="2"/>
        <v>10604.886567795857</v>
      </c>
      <c r="BC11" s="78">
        <f t="shared" si="3"/>
        <v>0.4995577042216463</v>
      </c>
      <c r="BD11" s="78">
        <f t="shared" si="3"/>
        <v>0.51870134622278041</v>
      </c>
      <c r="BF11" s="78">
        <v>0.53507978562261982</v>
      </c>
      <c r="BG11" s="78">
        <v>0.53039510115668675</v>
      </c>
    </row>
    <row r="12" spans="1:59" x14ac:dyDescent="0.25">
      <c r="A12" s="77" t="s">
        <v>73</v>
      </c>
      <c r="B12" s="87">
        <v>12278.041474</v>
      </c>
      <c r="C12" s="87">
        <v>2468.2489780999999</v>
      </c>
      <c r="E12" s="86" t="s">
        <v>73</v>
      </c>
      <c r="F12" s="87">
        <v>89.221420520856299</v>
      </c>
      <c r="G12" s="87">
        <v>51.071526512471003</v>
      </c>
      <c r="H12" s="87">
        <v>2.7313880925198202</v>
      </c>
      <c r="I12" s="87">
        <v>12.5433246205393</v>
      </c>
      <c r="J12" s="87">
        <v>63.5260460341661</v>
      </c>
      <c r="K12" s="87">
        <v>3.0878271699366699</v>
      </c>
      <c r="L12" s="87">
        <v>25.143463199117001</v>
      </c>
      <c r="M12" s="87">
        <v>9366.1330752697995</v>
      </c>
      <c r="N12" s="87">
        <v>1384.5453151296999</v>
      </c>
      <c r="O12" s="87">
        <v>7981.5877601400998</v>
      </c>
      <c r="P12" s="87">
        <v>5.8643797127838901</v>
      </c>
      <c r="Q12" s="87">
        <v>1.4259376767682299</v>
      </c>
      <c r="R12" s="87">
        <v>671.64668007804198</v>
      </c>
      <c r="S12" s="87">
        <v>3.1423679575597001</v>
      </c>
      <c r="T12" s="87">
        <v>47.5422313436179</v>
      </c>
      <c r="U12" s="87">
        <v>3.5460521894949699</v>
      </c>
      <c r="V12" s="87">
        <v>8.1698955923124892</v>
      </c>
      <c r="W12" s="87">
        <v>118.816950596195</v>
      </c>
      <c r="X12" s="87">
        <v>262.14864890372797</v>
      </c>
      <c r="Y12" s="87">
        <v>9.3183930598797193</v>
      </c>
      <c r="Z12" s="87">
        <v>5.5987818697095797</v>
      </c>
      <c r="AA12" s="86"/>
      <c r="AB12" s="49">
        <f t="shared" si="0"/>
        <v>-0.23716391615849011</v>
      </c>
      <c r="AC12" s="49">
        <f t="shared" si="0"/>
        <v>-0.43905767715723298</v>
      </c>
      <c r="AD12" s="86"/>
      <c r="AE12" s="87">
        <v>159</v>
      </c>
      <c r="AF12" s="87" t="s">
        <v>73</v>
      </c>
      <c r="AG12" s="87">
        <v>13.972028982961</v>
      </c>
      <c r="AH12" s="87">
        <v>6.93706501880538</v>
      </c>
      <c r="AI12" s="87">
        <v>0.39074199751760202</v>
      </c>
      <c r="AJ12" s="87">
        <v>1.75613446105138</v>
      </c>
      <c r="AK12" s="87">
        <v>9.7042666548986798</v>
      </c>
      <c r="AL12" s="87">
        <v>0.48661915994112098</v>
      </c>
      <c r="AM12" s="87">
        <v>3.8450171575334</v>
      </c>
      <c r="AN12" s="87">
        <v>981.88749644416703</v>
      </c>
      <c r="AO12" s="87">
        <v>0.69177926116562405</v>
      </c>
      <c r="AP12" s="87">
        <v>0.219007643767197</v>
      </c>
      <c r="AQ12" s="87">
        <v>98.686413042564197</v>
      </c>
      <c r="AR12" s="87">
        <v>0.446302693757754</v>
      </c>
      <c r="AS12" s="87">
        <v>6.70756020750364</v>
      </c>
      <c r="AT12" s="87">
        <v>0.64043188134251605</v>
      </c>
      <c r="AU12" s="87">
        <v>1.5493136274914401</v>
      </c>
      <c r="AV12" s="87">
        <v>16.7658369030476</v>
      </c>
      <c r="AW12" s="87">
        <v>40.275075698634303</v>
      </c>
      <c r="AX12" s="87">
        <v>1.3868931217011899</v>
      </c>
      <c r="AY12" s="87">
        <v>0.85699285654513901</v>
      </c>
      <c r="AZ12" s="87">
        <f t="shared" si="1"/>
        <v>1187.2049768143961</v>
      </c>
      <c r="BA12" s="87">
        <f t="shared" si="2"/>
        <v>205.31748037022908</v>
      </c>
      <c r="BC12" s="78">
        <f t="shared" si="3"/>
        <v>0.12675508315689799</v>
      </c>
      <c r="BD12" s="78">
        <f t="shared" si="3"/>
        <v>0.14829235137818192</v>
      </c>
      <c r="BF12" s="78">
        <v>0.1801103238337744</v>
      </c>
      <c r="BG12" s="78">
        <v>0.18102642451779019</v>
      </c>
    </row>
    <row r="13" spans="1:59" x14ac:dyDescent="0.25">
      <c r="A13" s="77" t="s">
        <v>86</v>
      </c>
      <c r="B13" s="87">
        <v>24.1185428</v>
      </c>
      <c r="C13" s="87">
        <v>2.4140589000000001</v>
      </c>
      <c r="E13" s="86" t="s">
        <v>86</v>
      </c>
      <c r="F13" s="87">
        <v>0</v>
      </c>
      <c r="G13" s="87">
        <v>0</v>
      </c>
      <c r="H13" s="87">
        <v>0</v>
      </c>
      <c r="I13" s="87">
        <v>0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6"/>
      <c r="AB13" s="49">
        <f t="shared" si="0"/>
        <v>-1</v>
      </c>
      <c r="AC13" s="49">
        <f t="shared" si="0"/>
        <v>-1</v>
      </c>
      <c r="AD13" s="86"/>
      <c r="AZ13" s="87">
        <f t="shared" si="1"/>
        <v>0</v>
      </c>
      <c r="BA13" s="87">
        <f t="shared" si="2"/>
        <v>0</v>
      </c>
      <c r="BC13" s="78" t="e">
        <f t="shared" si="3"/>
        <v>#DIV/0!</v>
      </c>
      <c r="BD13" s="78" t="e">
        <f t="shared" si="3"/>
        <v>#DIV/0!</v>
      </c>
      <c r="BF13" s="78" t="e">
        <v>#DIV/0!</v>
      </c>
      <c r="BG13" s="78" t="e">
        <v>#DIV/0!</v>
      </c>
    </row>
    <row r="14" spans="1:59" x14ac:dyDescent="0.25">
      <c r="A14" s="77" t="s">
        <v>87</v>
      </c>
      <c r="B14" s="87">
        <v>1044.1912563999999</v>
      </c>
      <c r="C14" s="87">
        <v>104.36439595</v>
      </c>
      <c r="E14" s="86" t="s">
        <v>180</v>
      </c>
      <c r="F14" s="87">
        <v>0</v>
      </c>
      <c r="G14" s="87">
        <v>0</v>
      </c>
      <c r="H14" s="87">
        <v>0</v>
      </c>
      <c r="I14" s="87">
        <v>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>
        <v>0</v>
      </c>
      <c r="Y14" s="87">
        <v>0</v>
      </c>
      <c r="Z14" s="87">
        <v>0</v>
      </c>
      <c r="AA14" s="86"/>
      <c r="AB14" s="49">
        <f t="shared" si="0"/>
        <v>-1</v>
      </c>
      <c r="AC14" s="49">
        <f t="shared" si="0"/>
        <v>-1</v>
      </c>
      <c r="AD14" s="86"/>
      <c r="AZ14" s="87">
        <f t="shared" si="1"/>
        <v>0</v>
      </c>
      <c r="BA14" s="87">
        <f>SUM(AG14:AY14)-AN14</f>
        <v>0</v>
      </c>
      <c r="BC14" s="78" t="e">
        <f t="shared" si="3"/>
        <v>#DIV/0!</v>
      </c>
      <c r="BD14" s="78" t="e">
        <f t="shared" si="3"/>
        <v>#DIV/0!</v>
      </c>
      <c r="BF14" s="78" t="e">
        <v>#DIV/0!</v>
      </c>
      <c r="BG14" s="78" t="e">
        <v>#DIV/0!</v>
      </c>
    </row>
    <row r="15" spans="1:59" x14ac:dyDescent="0.25">
      <c r="A15" s="12" t="s">
        <v>88</v>
      </c>
      <c r="B15" s="87">
        <v>1281.1267281999999</v>
      </c>
      <c r="C15" s="87">
        <v>152.67324192999999</v>
      </c>
      <c r="E15" s="86" t="s">
        <v>88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7">
        <v>0</v>
      </c>
      <c r="Y15" s="87">
        <v>0</v>
      </c>
      <c r="Z15" s="87">
        <v>0</v>
      </c>
      <c r="AA15" s="86"/>
      <c r="AB15" s="49">
        <f t="shared" si="0"/>
        <v>-1</v>
      </c>
      <c r="AC15" s="49">
        <f t="shared" si="0"/>
        <v>-1</v>
      </c>
      <c r="AD15" s="86"/>
      <c r="BC15" s="78" t="e">
        <f t="shared" si="3"/>
        <v>#DIV/0!</v>
      </c>
      <c r="BD15" s="78" t="e">
        <f t="shared" si="3"/>
        <v>#DIV/0!</v>
      </c>
      <c r="BF15" s="78" t="e">
        <v>#DIV/0!</v>
      </c>
      <c r="BG15" s="78" t="e">
        <v>#DIV/0!</v>
      </c>
    </row>
    <row r="16" spans="1:59" x14ac:dyDescent="0.25">
      <c r="A16" s="87"/>
    </row>
    <row r="17" spans="1:78" x14ac:dyDescent="0.25">
      <c r="A17" s="2"/>
    </row>
    <row r="18" spans="1:78" x14ac:dyDescent="0.25">
      <c r="A18" s="2" t="s">
        <v>333</v>
      </c>
      <c r="B18" s="1">
        <f>SUM(B3:B15)</f>
        <v>363348.73673590011</v>
      </c>
      <c r="C18" s="1">
        <f>SUM(C3:C15)</f>
        <v>119969.84893866001</v>
      </c>
      <c r="F18" s="1">
        <f>SUM(F3:F15)</f>
        <v>9814.2496778773238</v>
      </c>
      <c r="G18" s="1">
        <f t="shared" ref="G18:Z18" si="4">SUM(G3:G15)</f>
        <v>2808.3812507593311</v>
      </c>
      <c r="H18" s="1">
        <f t="shared" si="4"/>
        <v>159.92007284009364</v>
      </c>
      <c r="I18" s="1">
        <f t="shared" si="4"/>
        <v>163.50099683712114</v>
      </c>
      <c r="J18" s="1">
        <f t="shared" si="4"/>
        <v>6349.2311285250489</v>
      </c>
      <c r="K18" s="1">
        <f t="shared" si="4"/>
        <v>89.117492504757905</v>
      </c>
      <c r="L18" s="1">
        <f t="shared" si="4"/>
        <v>2300.0501885750855</v>
      </c>
      <c r="M18" s="1">
        <f t="shared" si="4"/>
        <v>325033.81375003239</v>
      </c>
      <c r="N18" s="1">
        <f t="shared" si="4"/>
        <v>112675.58183564422</v>
      </c>
      <c r="O18" s="1">
        <f t="shared" si="4"/>
        <v>212358.23191438886</v>
      </c>
      <c r="P18" s="1">
        <f t="shared" si="4"/>
        <v>99.82750991016357</v>
      </c>
      <c r="Q18" s="1">
        <f t="shared" si="4"/>
        <v>143.53550289878038</v>
      </c>
      <c r="R18" s="1">
        <f t="shared" si="4"/>
        <v>56475.171108437906</v>
      </c>
      <c r="S18" s="1">
        <f t="shared" si="4"/>
        <v>168.71955599069162</v>
      </c>
      <c r="T18" s="1">
        <f t="shared" si="4"/>
        <v>1711.1540940307191</v>
      </c>
      <c r="U18" s="1">
        <f t="shared" si="4"/>
        <v>136.0621778596722</v>
      </c>
      <c r="V18" s="1">
        <f t="shared" si="4"/>
        <v>270.59298340119358</v>
      </c>
      <c r="W18" s="1">
        <f t="shared" si="4"/>
        <v>4283.1052801966543</v>
      </c>
      <c r="X18" s="1">
        <f t="shared" si="4"/>
        <v>26896.099329786393</v>
      </c>
      <c r="Y18" s="1">
        <f t="shared" si="4"/>
        <v>235.22590977105739</v>
      </c>
      <c r="Z18" s="1">
        <f t="shared" si="4"/>
        <v>571.63757544220016</v>
      </c>
      <c r="AA18" s="1"/>
      <c r="AD18" s="1"/>
      <c r="AG18" s="1">
        <f t="shared" ref="AG18:BA18" si="5">SUM(AG3:AG15)</f>
        <v>4714.8282245188329</v>
      </c>
      <c r="AH18" s="1">
        <f t="shared" si="5"/>
        <v>1323.962605003293</v>
      </c>
      <c r="AI18" s="1">
        <f t="shared" si="5"/>
        <v>75.141011862241228</v>
      </c>
      <c r="AJ18" s="1">
        <f t="shared" si="5"/>
        <v>60.986133502102923</v>
      </c>
      <c r="AK18" s="1">
        <f t="shared" si="5"/>
        <v>3044.5891346344283</v>
      </c>
      <c r="AL18" s="1">
        <f t="shared" si="5"/>
        <v>37.984089118274774</v>
      </c>
      <c r="AM18" s="1">
        <f t="shared" si="5"/>
        <v>1098.6093484873084</v>
      </c>
      <c r="AN18" s="1">
        <f t="shared" si="5"/>
        <v>98881.854829359596</v>
      </c>
      <c r="AO18" s="1">
        <f t="shared" si="5"/>
        <v>43.591048653418603</v>
      </c>
      <c r="AP18" s="1">
        <f t="shared" si="5"/>
        <v>68.817951647734091</v>
      </c>
      <c r="AQ18" s="1">
        <f t="shared" si="5"/>
        <v>26973.367648029089</v>
      </c>
      <c r="AR18" s="1">
        <f t="shared" si="5"/>
        <v>78.910917592340724</v>
      </c>
      <c r="AS18" s="1">
        <f t="shared" si="5"/>
        <v>774.8174688721208</v>
      </c>
      <c r="AT18" s="1">
        <f t="shared" si="5"/>
        <v>58.30540134449798</v>
      </c>
      <c r="AU18" s="1">
        <f t="shared" si="5"/>
        <v>110.96940938490923</v>
      </c>
      <c r="AV18" s="1">
        <f t="shared" si="5"/>
        <v>1939.6519593983764</v>
      </c>
      <c r="AW18" s="1">
        <f t="shared" si="5"/>
        <v>12904.868564644326</v>
      </c>
      <c r="AX18" s="1">
        <f t="shared" si="5"/>
        <v>99.947064564281135</v>
      </c>
      <c r="AY18" s="1">
        <f t="shared" si="5"/>
        <v>274.29776533817551</v>
      </c>
      <c r="AZ18" s="1">
        <f t="shared" si="5"/>
        <v>152565.50057595535</v>
      </c>
      <c r="BA18" s="1">
        <f t="shared" si="5"/>
        <v>53683.64574659575</v>
      </c>
      <c r="BC18" s="23"/>
      <c r="BD18" s="23"/>
    </row>
    <row r="19" spans="1:78" x14ac:dyDescent="0.25">
      <c r="B19" s="87"/>
      <c r="C19" s="87"/>
    </row>
    <row r="21" spans="1:78" s="87" customFormat="1" x14ac:dyDescent="0.25">
      <c r="A21" s="86"/>
      <c r="D21" s="86"/>
      <c r="E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</row>
    <row r="22" spans="1:78" s="87" customFormat="1" x14ac:dyDescent="0.25">
      <c r="A22" s="86"/>
      <c r="B22" s="86"/>
      <c r="C22" s="86"/>
      <c r="D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</row>
    <row r="23" spans="1:78" s="87" customFormat="1" x14ac:dyDescent="0.25">
      <c r="A23" s="86"/>
      <c r="B23" s="86"/>
      <c r="C23" s="86"/>
      <c r="D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</row>
    <row r="24" spans="1:78" s="87" customFormat="1" x14ac:dyDescent="0.25">
      <c r="A24" s="86"/>
      <c r="B24" s="86"/>
      <c r="C24" s="86"/>
      <c r="D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</row>
    <row r="25" spans="1:78" s="87" customFormat="1" x14ac:dyDescent="0.25">
      <c r="A25" s="86"/>
      <c r="B25" s="86"/>
      <c r="C25" s="86"/>
      <c r="D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</row>
    <row r="26" spans="1:78" s="87" customFormat="1" x14ac:dyDescent="0.25">
      <c r="A26" s="86"/>
      <c r="B26" s="86"/>
      <c r="C26" s="86"/>
      <c r="D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</row>
    <row r="27" spans="1:78" s="87" customFormat="1" x14ac:dyDescent="0.25">
      <c r="A27" s="86"/>
      <c r="B27" s="86"/>
      <c r="C27" s="86"/>
      <c r="D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</row>
    <row r="28" spans="1:78" s="87" customFormat="1" x14ac:dyDescent="0.25">
      <c r="A28" s="86"/>
      <c r="B28" s="86"/>
      <c r="C28" s="86"/>
      <c r="D28" s="8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</row>
    <row r="29" spans="1:78" s="87" customFormat="1" x14ac:dyDescent="0.25">
      <c r="A29" s="86"/>
      <c r="B29" s="86"/>
      <c r="C29" s="86"/>
      <c r="D29" s="8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</row>
    <row r="30" spans="1:78" s="87" customFormat="1" x14ac:dyDescent="0.25">
      <c r="A30" s="86"/>
      <c r="B30" s="86"/>
      <c r="C30" s="86"/>
      <c r="D30" s="8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</row>
    <row r="31" spans="1:78" s="87" customFormat="1" x14ac:dyDescent="0.25">
      <c r="A31" s="86"/>
      <c r="B31" s="86"/>
      <c r="C31" s="86"/>
      <c r="D31" s="8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</row>
    <row r="32" spans="1:78" s="87" customFormat="1" x14ac:dyDescent="0.25">
      <c r="A32" s="86"/>
      <c r="B32" s="86"/>
      <c r="C32" s="86"/>
      <c r="D32" s="8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</row>
    <row r="33" spans="1:78" s="87" customFormat="1" x14ac:dyDescent="0.25">
      <c r="A33" s="86"/>
      <c r="B33" s="86"/>
      <c r="C33" s="86"/>
      <c r="D33" s="8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</row>
    <row r="34" spans="1:78" s="87" customFormat="1" x14ac:dyDescent="0.25">
      <c r="A34" s="86"/>
      <c r="B34" s="86"/>
      <c r="C34" s="86"/>
      <c r="D34" s="8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</row>
    <row r="35" spans="1:78" s="87" customFormat="1" x14ac:dyDescent="0.25">
      <c r="A35" s="86"/>
      <c r="B35" s="86"/>
      <c r="C35" s="86"/>
      <c r="D35" s="86"/>
      <c r="AG35" s="34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</row>
    <row r="36" spans="1:78" s="87" customFormat="1" x14ac:dyDescent="0.25">
      <c r="A36" s="86"/>
      <c r="B36" s="86"/>
      <c r="C36" s="86"/>
      <c r="D36" s="86"/>
      <c r="E36" s="8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</row>
    <row r="37" spans="1:78" s="87" customFormat="1" x14ac:dyDescent="0.25">
      <c r="A37" s="86"/>
      <c r="B37" s="86"/>
      <c r="C37" s="86"/>
      <c r="D37" s="86"/>
      <c r="E37" s="8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</row>
    <row r="38" spans="1:78" s="87" customFormat="1" x14ac:dyDescent="0.25">
      <c r="A38" s="86"/>
      <c r="B38" s="86"/>
      <c r="C38" s="86"/>
      <c r="D38" s="86"/>
      <c r="E38" s="86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86"/>
      <c r="BD38" s="86"/>
      <c r="BE38" s="86"/>
      <c r="BF38" s="86"/>
      <c r="BG38" s="86"/>
      <c r="BH38" s="86"/>
      <c r="BI38" s="86"/>
      <c r="BJ38" s="86"/>
      <c r="BK38" s="86"/>
      <c r="BL38" s="86"/>
      <c r="BM38" s="86"/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</row>
    <row r="39" spans="1:78" s="87" customFormat="1" x14ac:dyDescent="0.25">
      <c r="A39" s="86"/>
      <c r="B39" s="86"/>
      <c r="C39" s="86"/>
      <c r="D39" s="86"/>
      <c r="E39" s="8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</row>
    <row r="40" spans="1:78" s="87" customFormat="1" x14ac:dyDescent="0.25">
      <c r="A40" s="86"/>
      <c r="B40" s="86"/>
      <c r="C40" s="86"/>
      <c r="D40" s="86"/>
      <c r="E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</row>
    <row r="41" spans="1:78" s="87" customFormat="1" x14ac:dyDescent="0.25">
      <c r="A41" s="86"/>
      <c r="B41" s="86"/>
      <c r="C41" s="86"/>
      <c r="D41" s="86"/>
      <c r="E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</row>
    <row r="42" spans="1:78" s="87" customFormat="1" x14ac:dyDescent="0.25">
      <c r="A42" s="86"/>
      <c r="B42" s="86"/>
      <c r="C42" s="86"/>
      <c r="D42" s="86"/>
      <c r="E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</row>
    <row r="43" spans="1:78" s="87" customFormat="1" x14ac:dyDescent="0.25">
      <c r="A43" s="86"/>
      <c r="B43" s="86"/>
      <c r="C43" s="86"/>
      <c r="D43" s="86"/>
      <c r="E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</row>
    <row r="44" spans="1:78" s="87" customFormat="1" x14ac:dyDescent="0.25">
      <c r="A44" s="86"/>
      <c r="B44" s="86"/>
      <c r="C44" s="86"/>
      <c r="D44" s="86"/>
      <c r="E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</row>
    <row r="45" spans="1:78" s="87" customFormat="1" x14ac:dyDescent="0.25">
      <c r="A45" s="86"/>
      <c r="B45" s="86"/>
      <c r="C45" s="86"/>
      <c r="D45" s="86"/>
      <c r="E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</row>
    <row r="46" spans="1:78" s="87" customFormat="1" x14ac:dyDescent="0.25">
      <c r="A46" s="86"/>
      <c r="B46" s="86"/>
      <c r="C46" s="86"/>
      <c r="D46" s="86"/>
      <c r="E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</row>
    <row r="47" spans="1:78" s="87" customFormat="1" x14ac:dyDescent="0.25">
      <c r="A47" s="86"/>
      <c r="B47" s="86"/>
      <c r="C47" s="86"/>
      <c r="D47" s="86"/>
      <c r="E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</row>
    <row r="48" spans="1:78" s="87" customFormat="1" x14ac:dyDescent="0.25">
      <c r="A48" s="86"/>
      <c r="B48" s="86"/>
      <c r="C48" s="86"/>
      <c r="D48" s="86"/>
      <c r="E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</row>
    <row r="49" spans="1:78" s="87" customFormat="1" x14ac:dyDescent="0.25">
      <c r="A49" s="86"/>
      <c r="B49" s="86"/>
      <c r="C49" s="86"/>
      <c r="D49" s="86"/>
      <c r="E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</row>
    <row r="50" spans="1:78" s="87" customFormat="1" x14ac:dyDescent="0.25">
      <c r="A50" s="86"/>
      <c r="B50" s="86"/>
      <c r="C50" s="86"/>
      <c r="D50" s="86"/>
      <c r="E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</row>
    <row r="51" spans="1:78" s="87" customFormat="1" x14ac:dyDescent="0.25">
      <c r="A51" s="86"/>
      <c r="B51" s="86"/>
      <c r="C51" s="86"/>
      <c r="D51" s="86"/>
      <c r="E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</row>
    <row r="52" spans="1:78" s="87" customFormat="1" x14ac:dyDescent="0.25">
      <c r="A52" s="86"/>
      <c r="B52" s="86"/>
      <c r="C52" s="86"/>
      <c r="D52" s="86"/>
      <c r="E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</row>
    <row r="53" spans="1:78" s="87" customFormat="1" x14ac:dyDescent="0.25">
      <c r="A53" s="86"/>
      <c r="B53" s="86"/>
      <c r="C53" s="86"/>
      <c r="D53" s="86"/>
      <c r="E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</row>
    <row r="54" spans="1:78" s="87" customFormat="1" x14ac:dyDescent="0.25">
      <c r="A54" s="86"/>
      <c r="B54" s="86"/>
      <c r="C54" s="86"/>
      <c r="D54" s="86"/>
      <c r="E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</row>
    <row r="55" spans="1:78" s="87" customFormat="1" x14ac:dyDescent="0.25">
      <c r="A55" s="86"/>
      <c r="B55" s="86"/>
      <c r="C55" s="86"/>
      <c r="D55" s="86"/>
      <c r="E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</row>
    <row r="56" spans="1:78" s="87" customFormat="1" x14ac:dyDescent="0.25">
      <c r="A56" s="86"/>
      <c r="B56" s="86"/>
      <c r="C56" s="86"/>
      <c r="D56" s="86"/>
      <c r="E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</row>
    <row r="57" spans="1:78" s="87" customFormat="1" x14ac:dyDescent="0.25">
      <c r="A57" s="86"/>
      <c r="B57" s="86"/>
      <c r="C57" s="86"/>
      <c r="D57" s="86"/>
      <c r="E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</row>
    <row r="58" spans="1:78" s="87" customFormat="1" x14ac:dyDescent="0.25">
      <c r="A58" s="86"/>
      <c r="B58" s="86"/>
      <c r="C58" s="86"/>
      <c r="D58" s="86"/>
      <c r="E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</row>
    <row r="59" spans="1:78" s="87" customFormat="1" x14ac:dyDescent="0.25">
      <c r="A59" s="86"/>
      <c r="B59" s="86"/>
      <c r="C59" s="86"/>
      <c r="D59" s="86"/>
      <c r="E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</row>
    <row r="60" spans="1:78" s="87" customFormat="1" x14ac:dyDescent="0.25">
      <c r="A60" s="86"/>
      <c r="B60" s="86"/>
      <c r="C60" s="86"/>
      <c r="D60" s="86"/>
      <c r="E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</row>
    <row r="61" spans="1:78" s="87" customFormat="1" x14ac:dyDescent="0.25">
      <c r="A61" s="86"/>
      <c r="B61" s="86"/>
      <c r="C61" s="86"/>
      <c r="D61" s="86"/>
      <c r="E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</row>
    <row r="62" spans="1:78" s="87" customFormat="1" x14ac:dyDescent="0.25">
      <c r="A62" s="86"/>
      <c r="B62" s="86"/>
      <c r="C62" s="86"/>
      <c r="D62" s="86"/>
      <c r="E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</row>
    <row r="63" spans="1:78" s="87" customFormat="1" x14ac:dyDescent="0.25">
      <c r="A63" s="86"/>
      <c r="B63" s="86"/>
      <c r="C63" s="86"/>
      <c r="D63" s="86"/>
      <c r="E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</row>
    <row r="64" spans="1:78" s="87" customFormat="1" x14ac:dyDescent="0.25">
      <c r="A64" s="86"/>
      <c r="B64" s="86"/>
      <c r="C64" s="86"/>
      <c r="D64" s="86"/>
      <c r="E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</row>
    <row r="65" spans="1:78" s="87" customFormat="1" x14ac:dyDescent="0.25">
      <c r="A65" s="86"/>
      <c r="B65" s="86"/>
      <c r="C65" s="86"/>
      <c r="D65" s="86"/>
      <c r="E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</row>
    <row r="66" spans="1:78" s="87" customFormat="1" x14ac:dyDescent="0.25">
      <c r="A66" s="86"/>
      <c r="B66" s="86"/>
      <c r="C66" s="86"/>
      <c r="D66" s="86"/>
      <c r="E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</row>
    <row r="67" spans="1:78" s="87" customFormat="1" x14ac:dyDescent="0.25">
      <c r="A67" s="86"/>
      <c r="B67" s="86"/>
      <c r="C67" s="86"/>
      <c r="D67" s="86"/>
      <c r="E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</row>
    <row r="68" spans="1:78" s="87" customFormat="1" x14ac:dyDescent="0.25">
      <c r="A68" s="86"/>
      <c r="B68" s="86"/>
      <c r="C68" s="86"/>
      <c r="D68" s="86"/>
      <c r="E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</row>
    <row r="69" spans="1:78" s="87" customFormat="1" x14ac:dyDescent="0.25">
      <c r="A69" s="86"/>
      <c r="B69" s="86"/>
      <c r="C69" s="86"/>
      <c r="D69" s="86"/>
      <c r="E69" s="86"/>
      <c r="BC69" s="86"/>
      <c r="BD69" s="86"/>
      <c r="BE69" s="86"/>
      <c r="BF69" s="86"/>
      <c r="BG69" s="86"/>
      <c r="BH69" s="86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</row>
    <row r="70" spans="1:78" s="87" customFormat="1" x14ac:dyDescent="0.25">
      <c r="A70" s="86"/>
      <c r="B70" s="86"/>
      <c r="C70" s="86"/>
      <c r="D70" s="86"/>
      <c r="E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</row>
    <row r="71" spans="1:78" s="87" customFormat="1" x14ac:dyDescent="0.25">
      <c r="A71" s="86"/>
      <c r="B71" s="86"/>
      <c r="C71" s="86"/>
      <c r="D71" s="86"/>
      <c r="E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</row>
    <row r="72" spans="1:78" s="87" customFormat="1" x14ac:dyDescent="0.25">
      <c r="A72" s="86"/>
      <c r="B72" s="86"/>
      <c r="C72" s="86"/>
      <c r="D72" s="86"/>
      <c r="E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</row>
    <row r="73" spans="1:78" s="87" customFormat="1" x14ac:dyDescent="0.25">
      <c r="A73" s="86"/>
      <c r="B73" s="86"/>
      <c r="C73" s="86"/>
      <c r="D73" s="86"/>
      <c r="E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321E-104E-45F8-81EC-88EBA6A0D5FE}">
  <dimension ref="A1:CT114"/>
  <sheetViews>
    <sheetView zoomScale="85" zoomScaleNormal="85" workbookViewId="0">
      <pane xSplit="1" ySplit="2" topLeftCell="B36" activePane="bottomRight" state="frozen"/>
      <selection activeCell="J2" sqref="J2"/>
      <selection pane="topRight" activeCell="J2" sqref="J2"/>
      <selection pane="bottomLeft" activeCell="J2" sqref="J2"/>
      <selection pane="bottomRight" activeCell="B62" sqref="B62"/>
    </sheetView>
  </sheetViews>
  <sheetFormatPr defaultColWidth="9.140625" defaultRowHeight="15" x14ac:dyDescent="0.25"/>
  <cols>
    <col min="1" max="1" width="15.28515625" style="86" customWidth="1"/>
    <col min="2" max="2" width="11.7109375" style="86" customWidth="1"/>
    <col min="3" max="3" width="10.140625" style="86" customWidth="1"/>
    <col min="4" max="4" width="9.7109375" style="86" customWidth="1"/>
    <col min="5" max="5" width="10.42578125" style="86" customWidth="1"/>
    <col min="6" max="6" width="10.5703125" style="86" customWidth="1"/>
    <col min="7" max="8" width="9.85546875" style="86" customWidth="1"/>
    <col min="9" max="12" width="9.85546875" style="66" customWidth="1"/>
    <col min="13" max="14" width="9.85546875" style="86" customWidth="1"/>
    <col min="15" max="15" width="9.85546875" style="66" customWidth="1"/>
    <col min="16" max="16" width="9.140625" style="86"/>
    <col min="17" max="17" width="17.42578125" style="86" customWidth="1"/>
    <col min="18" max="18" width="7.7109375" style="87" bestFit="1" customWidth="1"/>
    <col min="19" max="19" width="6.7109375" style="86" bestFit="1" customWidth="1"/>
    <col min="20" max="20" width="9.7109375" style="86" bestFit="1" customWidth="1"/>
    <col min="21" max="21" width="7.7109375" style="86" bestFit="1" customWidth="1"/>
    <col min="22" max="22" width="14.5703125" style="86" bestFit="1" customWidth="1"/>
    <col min="23" max="23" width="7.7109375" style="86" bestFit="1" customWidth="1"/>
    <col min="24" max="24" width="7.7109375" style="86" customWidth="1"/>
    <col min="25" max="25" width="6.7109375" style="86" bestFit="1" customWidth="1"/>
    <col min="26" max="26" width="12.85546875" style="86" bestFit="1" customWidth="1"/>
    <col min="27" max="27" width="9.28515625" style="86" bestFit="1" customWidth="1"/>
    <col min="28" max="28" width="10.28515625" style="86" bestFit="1" customWidth="1"/>
    <col min="29" max="29" width="7.7109375" style="86" bestFit="1" customWidth="1"/>
    <col min="30" max="32" width="6.7109375" style="86" bestFit="1" customWidth="1"/>
    <col min="33" max="33" width="6.7109375" style="86" customWidth="1"/>
    <col min="34" max="34" width="7.7109375" style="86" bestFit="1" customWidth="1"/>
    <col min="35" max="35" width="15.42578125" style="86" bestFit="1" customWidth="1"/>
    <col min="36" max="36" width="12.7109375" style="86" bestFit="1" customWidth="1"/>
    <col min="37" max="37" width="6.5703125" style="86" bestFit="1" customWidth="1"/>
    <col min="38" max="39" width="6.7109375" style="86" bestFit="1" customWidth="1"/>
    <col min="40" max="40" width="6.7109375" style="86" customWidth="1"/>
    <col min="41" max="41" width="6.7109375" style="86" bestFit="1" customWidth="1"/>
    <col min="42" max="42" width="7.7109375" style="86" bestFit="1" customWidth="1"/>
    <col min="43" max="43" width="6.7109375" style="86" bestFit="1" customWidth="1"/>
    <col min="44" max="44" width="7.7109375" style="86" bestFit="1" customWidth="1"/>
    <col min="45" max="45" width="10" style="86" bestFit="1" customWidth="1"/>
    <col min="46" max="46" width="9.28515625" style="86" bestFit="1" customWidth="1"/>
    <col min="47" max="47" width="7.7109375" style="86" bestFit="1" customWidth="1"/>
    <col min="48" max="48" width="6.7109375" style="86" bestFit="1" customWidth="1"/>
    <col min="49" max="49" width="7.7109375" style="86" bestFit="1" customWidth="1"/>
    <col min="50" max="50" width="6.7109375" style="86" bestFit="1" customWidth="1"/>
    <col min="51" max="51" width="7.7109375" style="86" bestFit="1" customWidth="1"/>
    <col min="52" max="52" width="4.28515625" style="86" bestFit="1" customWidth="1"/>
    <col min="53" max="53" width="9.28515625" style="86" bestFit="1" customWidth="1"/>
    <col min="54" max="54" width="5.7109375" style="86" bestFit="1" customWidth="1"/>
    <col min="55" max="55" width="6.7109375" style="86" bestFit="1" customWidth="1"/>
    <col min="56" max="56" width="7.7109375" style="86" bestFit="1" customWidth="1"/>
    <col min="57" max="57" width="4.140625" style="86" bestFit="1" customWidth="1"/>
    <col min="58" max="58" width="5.85546875" style="86" bestFit="1" customWidth="1"/>
    <col min="59" max="59" width="6.7109375" style="86" bestFit="1" customWidth="1"/>
    <col min="60" max="61" width="9.28515625" style="86" bestFit="1" customWidth="1"/>
    <col min="62" max="62" width="7.7109375" style="86" bestFit="1" customWidth="1"/>
    <col min="63" max="63" width="5.140625" style="86" bestFit="1" customWidth="1"/>
    <col min="64" max="64" width="5.28515625" style="86" bestFit="1" customWidth="1"/>
    <col min="65" max="65" width="8.7109375" style="86" bestFit="1" customWidth="1"/>
    <col min="66" max="66" width="5.7109375" style="86" bestFit="1" customWidth="1"/>
    <col min="67" max="67" width="7.85546875" style="86" bestFit="1" customWidth="1"/>
    <col min="68" max="68" width="5.85546875" style="86" bestFit="1" customWidth="1"/>
    <col min="69" max="69" width="6" style="86" bestFit="1" customWidth="1"/>
    <col min="70" max="70" width="7.7109375" style="86" bestFit="1" customWidth="1"/>
    <col min="71" max="71" width="6.7109375" style="86" bestFit="1" customWidth="1"/>
    <col min="72" max="72" width="5.7109375" style="86" bestFit="1" customWidth="1"/>
    <col min="73" max="73" width="6.7109375" style="86" bestFit="1" customWidth="1"/>
    <col min="74" max="74" width="4.140625" style="86" bestFit="1" customWidth="1"/>
    <col min="75" max="75" width="7.7109375" style="86" bestFit="1" customWidth="1"/>
    <col min="76" max="76" width="8" style="86" bestFit="1" customWidth="1"/>
    <col min="77" max="77" width="5.28515625" style="86" bestFit="1" customWidth="1"/>
    <col min="78" max="78" width="6.7109375" style="86" bestFit="1" customWidth="1"/>
    <col min="79" max="79" width="7.7109375" style="86" bestFit="1" customWidth="1"/>
    <col min="80" max="80" width="7.7109375" style="86" customWidth="1"/>
    <col min="81" max="82" width="9.28515625" style="86" bestFit="1" customWidth="1"/>
    <col min="83" max="83" width="7.7109375" style="86" bestFit="1" customWidth="1"/>
    <col min="84" max="84" width="6.7109375" style="86" customWidth="1"/>
    <col min="85" max="91" width="9.140625" style="86"/>
    <col min="92" max="95" width="9.140625" style="66"/>
    <col min="96" max="97" width="9.140625" style="86"/>
    <col min="98" max="98" width="9.140625" style="66"/>
    <col min="99" max="16384" width="9.140625" style="86"/>
  </cols>
  <sheetData>
    <row r="1" spans="1:98" x14ac:dyDescent="0.25">
      <c r="B1" s="86" t="s">
        <v>465</v>
      </c>
      <c r="Q1" s="86" t="s">
        <v>461</v>
      </c>
      <c r="CG1" s="86" t="s">
        <v>331</v>
      </c>
    </row>
    <row r="2" spans="1:98" x14ac:dyDescent="0.25">
      <c r="A2" s="86" t="s">
        <v>227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4" t="s">
        <v>63</v>
      </c>
      <c r="J2" s="84" t="s">
        <v>64</v>
      </c>
      <c r="K2" s="84" t="s">
        <v>65</v>
      </c>
      <c r="L2" s="84" t="s">
        <v>68</v>
      </c>
      <c r="M2" s="84" t="s">
        <v>311</v>
      </c>
      <c r="N2" s="84" t="s">
        <v>314</v>
      </c>
      <c r="O2" s="84" t="s">
        <v>321</v>
      </c>
      <c r="Q2" s="86" t="s">
        <v>226</v>
      </c>
      <c r="R2" s="85" t="s">
        <v>457</v>
      </c>
      <c r="S2" s="86" t="s">
        <v>359</v>
      </c>
      <c r="T2" s="86" t="s">
        <v>178</v>
      </c>
      <c r="U2" s="86" t="s">
        <v>131</v>
      </c>
      <c r="V2" s="86" t="s">
        <v>132</v>
      </c>
      <c r="W2" s="86" t="s">
        <v>133</v>
      </c>
      <c r="X2" s="86" t="s">
        <v>335</v>
      </c>
      <c r="Y2" s="86" t="s">
        <v>360</v>
      </c>
      <c r="Z2" s="86" t="s">
        <v>179</v>
      </c>
      <c r="AA2" s="86" t="s">
        <v>134</v>
      </c>
      <c r="AB2" s="86" t="s">
        <v>59</v>
      </c>
      <c r="AC2" s="86" t="s">
        <v>136</v>
      </c>
      <c r="AD2" s="86" t="s">
        <v>137</v>
      </c>
      <c r="AE2" s="86" t="s">
        <v>361</v>
      </c>
      <c r="AF2" s="86" t="s">
        <v>138</v>
      </c>
      <c r="AG2" s="86" t="s">
        <v>458</v>
      </c>
      <c r="AH2" s="86" t="s">
        <v>139</v>
      </c>
      <c r="AI2" s="86" t="s">
        <v>140</v>
      </c>
      <c r="AJ2" s="86" t="s">
        <v>212</v>
      </c>
      <c r="AK2" s="86" t="s">
        <v>141</v>
      </c>
      <c r="AL2" s="86" t="s">
        <v>142</v>
      </c>
      <c r="AM2" s="86" t="s">
        <v>143</v>
      </c>
      <c r="AN2" s="86" t="s">
        <v>459</v>
      </c>
      <c r="AO2" s="86" t="s">
        <v>362</v>
      </c>
      <c r="AP2" s="86" t="s">
        <v>144</v>
      </c>
      <c r="AQ2" s="86" t="s">
        <v>367</v>
      </c>
      <c r="AR2" s="86" t="s">
        <v>57</v>
      </c>
      <c r="AS2" s="86" t="s">
        <v>128</v>
      </c>
      <c r="AT2" s="86" t="s">
        <v>460</v>
      </c>
      <c r="AU2" s="86" t="s">
        <v>145</v>
      </c>
      <c r="AV2" s="86" t="s">
        <v>146</v>
      </c>
      <c r="AW2" s="86" t="s">
        <v>60</v>
      </c>
      <c r="AX2" s="86" t="s">
        <v>147</v>
      </c>
      <c r="AY2" s="86" t="s">
        <v>148</v>
      </c>
      <c r="AZ2" s="86" t="s">
        <v>149</v>
      </c>
      <c r="BA2" s="86" t="s">
        <v>150</v>
      </c>
      <c r="BB2" s="86" t="s">
        <v>151</v>
      </c>
      <c r="BC2" s="86" t="s">
        <v>152</v>
      </c>
      <c r="BD2" s="86" t="s">
        <v>153</v>
      </c>
      <c r="BE2" s="86" t="s">
        <v>154</v>
      </c>
      <c r="BF2" s="86" t="s">
        <v>155</v>
      </c>
      <c r="BG2" s="86" t="s">
        <v>156</v>
      </c>
      <c r="BH2" s="86" t="s">
        <v>54</v>
      </c>
      <c r="BI2" s="86" t="s">
        <v>53</v>
      </c>
      <c r="BJ2" s="86" t="s">
        <v>157</v>
      </c>
      <c r="BK2" s="86" t="s">
        <v>158</v>
      </c>
      <c r="BL2" s="86" t="s">
        <v>159</v>
      </c>
      <c r="BM2" s="86" t="s">
        <v>160</v>
      </c>
      <c r="BN2" s="86" t="s">
        <v>161</v>
      </c>
      <c r="BO2" s="86" t="s">
        <v>162</v>
      </c>
      <c r="BP2" s="86" t="s">
        <v>163</v>
      </c>
      <c r="BQ2" s="86" t="s">
        <v>164</v>
      </c>
      <c r="BR2" s="86" t="s">
        <v>165</v>
      </c>
      <c r="BS2" s="86" t="s">
        <v>363</v>
      </c>
      <c r="BT2" s="86" t="s">
        <v>166</v>
      </c>
      <c r="BU2" s="86" t="s">
        <v>167</v>
      </c>
      <c r="BV2" s="86" t="s">
        <v>168</v>
      </c>
      <c r="BW2" s="86" t="s">
        <v>61</v>
      </c>
      <c r="BX2" s="86" t="s">
        <v>368</v>
      </c>
      <c r="BY2" s="86" t="s">
        <v>169</v>
      </c>
      <c r="BZ2" s="86" t="s">
        <v>170</v>
      </c>
      <c r="CA2" s="86" t="s">
        <v>171</v>
      </c>
      <c r="CB2" s="86" t="s">
        <v>172</v>
      </c>
      <c r="CC2" s="86" t="s">
        <v>173</v>
      </c>
      <c r="CD2" s="86" t="s">
        <v>174</v>
      </c>
      <c r="CE2" s="86" t="s">
        <v>369</v>
      </c>
      <c r="CG2" s="86" t="s">
        <v>59</v>
      </c>
      <c r="CH2" s="86" t="s">
        <v>57</v>
      </c>
      <c r="CI2" s="86" t="s">
        <v>60</v>
      </c>
      <c r="CJ2" s="86" t="s">
        <v>54</v>
      </c>
      <c r="CK2" s="86" t="s">
        <v>53</v>
      </c>
      <c r="CL2" s="86" t="s">
        <v>61</v>
      </c>
      <c r="CM2" s="86" t="s">
        <v>62</v>
      </c>
      <c r="CN2" s="66" t="s">
        <v>63</v>
      </c>
      <c r="CO2" s="66" t="s">
        <v>64</v>
      </c>
      <c r="CP2" s="66" t="s">
        <v>65</v>
      </c>
      <c r="CQ2" s="66" t="s">
        <v>68</v>
      </c>
      <c r="CR2" s="86" t="s">
        <v>311</v>
      </c>
      <c r="CS2" s="86" t="s">
        <v>314</v>
      </c>
      <c r="CT2" s="66" t="s">
        <v>321</v>
      </c>
    </row>
    <row r="3" spans="1:98" x14ac:dyDescent="0.25">
      <c r="A3" s="86" t="s">
        <v>0</v>
      </c>
      <c r="B3" s="87">
        <v>339746.09000999999</v>
      </c>
      <c r="C3" s="87">
        <v>5621.3748619999997</v>
      </c>
      <c r="D3" s="87">
        <v>6966.0066230000002</v>
      </c>
      <c r="E3" s="87">
        <v>36643.028840999999</v>
      </c>
      <c r="F3" s="87">
        <v>31053.413247</v>
      </c>
      <c r="G3" s="87">
        <v>3265.746036</v>
      </c>
      <c r="H3" s="87">
        <v>80807.256210000007</v>
      </c>
      <c r="I3" s="85">
        <v>2139.3114495999998</v>
      </c>
      <c r="J3" s="85">
        <v>944.50099893000004</v>
      </c>
      <c r="K3" s="85">
        <v>5610.2691914999996</v>
      </c>
      <c r="L3" s="85">
        <v>3290.7349324000002</v>
      </c>
      <c r="M3" s="85">
        <v>1077.999378</v>
      </c>
      <c r="N3" s="85">
        <v>861.06451505999996</v>
      </c>
      <c r="O3" s="85">
        <v>664.15441728999997</v>
      </c>
      <c r="Q3" s="86" t="s">
        <v>0</v>
      </c>
      <c r="R3" s="87">
        <v>4758.06125220782</v>
      </c>
      <c r="S3" s="87">
        <v>2084.1091314708601</v>
      </c>
      <c r="T3" s="87">
        <v>1077.9985097559099</v>
      </c>
      <c r="U3" s="87">
        <v>2139.3109127924299</v>
      </c>
      <c r="V3" s="87">
        <v>2139.3109127924299</v>
      </c>
      <c r="W3" s="87">
        <v>1754.3412796556299</v>
      </c>
      <c r="X3" s="87">
        <v>300.53640087099001</v>
      </c>
      <c r="Y3" s="87">
        <v>944.50036502926901</v>
      </c>
      <c r="Z3" s="87">
        <v>861.06390721988998</v>
      </c>
      <c r="AA3" s="87">
        <v>7416.2827312252602</v>
      </c>
      <c r="AB3" s="87">
        <v>339746.00388357398</v>
      </c>
      <c r="AC3" s="87">
        <v>3484.0012449875999</v>
      </c>
      <c r="AD3" s="87">
        <v>920.15402237536603</v>
      </c>
      <c r="AE3" s="87">
        <v>1156.09072558753</v>
      </c>
      <c r="AF3" s="87">
        <v>38.368394162572798</v>
      </c>
      <c r="AG3" s="87">
        <v>370.908190281808</v>
      </c>
      <c r="AH3" s="87">
        <v>5610.2679545363599</v>
      </c>
      <c r="AI3" s="87">
        <v>5610.2679545363599</v>
      </c>
      <c r="AJ3" s="87">
        <v>13204773.582497099</v>
      </c>
      <c r="AK3" s="87">
        <v>0</v>
      </c>
      <c r="AL3" s="87">
        <v>1665.9326884529</v>
      </c>
      <c r="AM3" s="87">
        <v>447.64318118515001</v>
      </c>
      <c r="AN3" s="87">
        <v>7793.0622478219302</v>
      </c>
      <c r="AO3" s="87">
        <v>1111.6801372186001</v>
      </c>
      <c r="AP3" s="87">
        <v>3290.7441798097102</v>
      </c>
      <c r="AQ3" s="87">
        <v>664.15487163072896</v>
      </c>
      <c r="AR3" s="87">
        <v>5621.3732222516901</v>
      </c>
      <c r="AS3" s="87">
        <v>0</v>
      </c>
      <c r="AT3" s="87">
        <v>83872.369097372604</v>
      </c>
      <c r="AU3" s="87">
        <v>6269.4035969591596</v>
      </c>
      <c r="AV3" s="87">
        <v>696.60022505299298</v>
      </c>
      <c r="AW3" s="87">
        <v>6966.0038220121496</v>
      </c>
      <c r="AX3" s="87">
        <v>0</v>
      </c>
      <c r="AY3" s="87">
        <v>4056.6692577261501</v>
      </c>
      <c r="AZ3" s="87">
        <v>0.86994168169006303</v>
      </c>
      <c r="BA3" s="87">
        <v>22685.7069454103</v>
      </c>
      <c r="BB3" s="87">
        <v>0.36246671899336902</v>
      </c>
      <c r="BC3" s="87">
        <v>104.819857454543</v>
      </c>
      <c r="BD3" s="87">
        <v>1122.1686959782101</v>
      </c>
      <c r="BE3" s="87">
        <v>0.33922059792655301</v>
      </c>
      <c r="BF3" s="87">
        <v>0</v>
      </c>
      <c r="BG3" s="87">
        <v>25.3922306957346</v>
      </c>
      <c r="BH3" s="87">
        <v>36644.698226838402</v>
      </c>
      <c r="BI3" s="87">
        <v>31055.083789515302</v>
      </c>
      <c r="BJ3" s="87">
        <v>5589.61443732314</v>
      </c>
      <c r="BK3" s="87">
        <v>0.333493306501981</v>
      </c>
      <c r="BL3" s="87">
        <v>5.9731355085236103E-2</v>
      </c>
      <c r="BM3" s="87">
        <v>157.87761254385799</v>
      </c>
      <c r="BN3" s="87">
        <v>15.567503604667101</v>
      </c>
      <c r="BO3" s="87">
        <v>12103.942401836401</v>
      </c>
      <c r="BP3" s="87">
        <v>80.233342107618597</v>
      </c>
      <c r="BQ3" s="87">
        <v>36.044673357032998</v>
      </c>
      <c r="BR3" s="87">
        <v>17291.095799423401</v>
      </c>
      <c r="BS3" s="87">
        <v>300.56773582151499</v>
      </c>
      <c r="BT3" s="87">
        <v>0.63192329624718202</v>
      </c>
      <c r="BU3" s="87">
        <v>115.29018756416799</v>
      </c>
      <c r="BV3" s="87">
        <v>5.4707993086305397E-2</v>
      </c>
      <c r="BW3" s="87">
        <v>3265.7448508112402</v>
      </c>
      <c r="BX3" s="87">
        <v>1121.72464133066</v>
      </c>
      <c r="BY3" s="87">
        <v>0</v>
      </c>
      <c r="BZ3" s="87">
        <v>1250.46503603013</v>
      </c>
      <c r="CA3" s="87">
        <v>3761.1980436980298</v>
      </c>
      <c r="CB3" s="87">
        <v>0</v>
      </c>
      <c r="CC3" s="87">
        <v>12971.4527809349</v>
      </c>
      <c r="CD3" s="87">
        <v>80807.232085406999</v>
      </c>
      <c r="CE3" s="87">
        <v>2770.8349011495102</v>
      </c>
      <c r="CF3" s="87"/>
      <c r="CG3" s="49">
        <f t="shared" ref="CG3:CG51" si="0">(AB3-B3)/(B3+1E-50)</f>
        <v>-2.5350233169563684E-7</v>
      </c>
      <c r="CH3" s="49">
        <f t="shared" ref="CH3:CH51" si="1">(AR3-C3)/(C3+1E-50)</f>
        <v>-2.9169880141887382E-7</v>
      </c>
      <c r="CI3" s="49">
        <f t="shared" ref="CI3:CI51" si="2">(AW3-D3)/(D3+1E-50)</f>
        <v>-4.0209376794981719E-7</v>
      </c>
      <c r="CJ3" s="49">
        <f t="shared" ref="CJ3:CK34" si="3">(BH3-E3)/(E3+1E-50)</f>
        <v>4.5558074515240291E-5</v>
      </c>
      <c r="CK3" s="49">
        <f t="shared" si="3"/>
        <v>5.3795777681950523E-5</v>
      </c>
      <c r="CL3" s="49">
        <f t="shared" ref="CL3:CL51" si="4">(BW3-G3)/(G3+1E-50)</f>
        <v>-3.6291516447586512E-7</v>
      </c>
      <c r="CM3" s="49">
        <f t="shared" ref="CM3:CM51" si="5">(CD3-H3)/(H3+1E-50)</f>
        <v>-2.9854488494962844E-7</v>
      </c>
      <c r="CN3" s="92">
        <f t="shared" ref="CN3:CN51" si="6">(V3-I3)/(I3+1E-50)</f>
        <v>-2.5092539471783052E-7</v>
      </c>
      <c r="CO3" s="92">
        <f t="shared" ref="CO3:CO51" si="7">(Y3-J3)/(J3+1E-50)</f>
        <v>-6.711488201174736E-7</v>
      </c>
      <c r="CP3" s="92">
        <f t="shared" ref="CP3:CP51" si="8">(AI3-K3)/(K3+1E-50)</f>
        <v>-2.2048204773963119E-7</v>
      </c>
      <c r="CQ3" s="92">
        <f t="shared" ref="CQ3:CQ51" si="9">(AP3-L3)/(L3+1E-50)</f>
        <v>2.8101350914027573E-6</v>
      </c>
      <c r="CR3" s="91">
        <f>(T3-M3)/(M3+1E-50)</f>
        <v>-8.0542169852989988E-7</v>
      </c>
      <c r="CS3" s="91">
        <f>(Z3-N3)/(N3+1E-50)</f>
        <v>-7.0591703565457219E-7</v>
      </c>
      <c r="CT3" s="92">
        <f t="shared" ref="CT3:CT51" si="10">(AQ3-O3)/(O3+1E-50)</f>
        <v>6.8408899672286431E-7</v>
      </c>
    </row>
    <row r="4" spans="1:98" x14ac:dyDescent="0.25">
      <c r="A4" s="86" t="s">
        <v>2</v>
      </c>
      <c r="B4" s="87">
        <v>67273.643763999993</v>
      </c>
      <c r="C4" s="87">
        <v>1100.9649199999999</v>
      </c>
      <c r="D4" s="87">
        <v>754.77765699999998</v>
      </c>
      <c r="E4" s="87">
        <v>6697.9686019999999</v>
      </c>
      <c r="F4" s="87">
        <v>5676.2444310000001</v>
      </c>
      <c r="G4" s="87">
        <v>455.669015</v>
      </c>
      <c r="H4" s="87">
        <v>15826.375190999999</v>
      </c>
      <c r="I4" s="85">
        <v>390.62446986999998</v>
      </c>
      <c r="J4" s="85">
        <v>104.88127162000001</v>
      </c>
      <c r="K4" s="85">
        <v>585.47056615999998</v>
      </c>
      <c r="L4" s="85">
        <v>536.99211213000001</v>
      </c>
      <c r="M4" s="85">
        <v>119.33158055</v>
      </c>
      <c r="N4" s="85">
        <v>63.394902590000001</v>
      </c>
      <c r="O4" s="85">
        <v>113.27177379</v>
      </c>
      <c r="Q4" s="86" t="s">
        <v>2</v>
      </c>
      <c r="R4" s="87">
        <v>1306.1590735561899</v>
      </c>
      <c r="S4" s="87">
        <v>226.09724860918001</v>
      </c>
      <c r="T4" s="87">
        <v>119.331505532573</v>
      </c>
      <c r="U4" s="87">
        <v>390.62438842167899</v>
      </c>
      <c r="V4" s="87">
        <v>390.62438842167899</v>
      </c>
      <c r="W4" s="87">
        <v>366.12508638285999</v>
      </c>
      <c r="X4" s="87">
        <v>20.431645410849899</v>
      </c>
      <c r="Y4" s="87">
        <v>104.88122610691801</v>
      </c>
      <c r="Z4" s="87">
        <v>63.394939907297797</v>
      </c>
      <c r="AA4" s="87">
        <v>1649.37151523079</v>
      </c>
      <c r="AB4" s="87">
        <v>67273.625260867397</v>
      </c>
      <c r="AC4" s="87">
        <v>543.28410893596003</v>
      </c>
      <c r="AD4" s="87">
        <v>217.96423932436699</v>
      </c>
      <c r="AE4" s="87">
        <v>155.024654372979</v>
      </c>
      <c r="AF4" s="87">
        <v>93.751441151332997</v>
      </c>
      <c r="AG4" s="87">
        <v>147.691957820326</v>
      </c>
      <c r="AH4" s="87">
        <v>585.47045874673495</v>
      </c>
      <c r="AI4" s="87">
        <v>585.47045874673495</v>
      </c>
      <c r="AJ4" s="87">
        <v>1684886.1153776699</v>
      </c>
      <c r="AK4" s="87">
        <v>0</v>
      </c>
      <c r="AL4" s="87">
        <v>215.04008083625601</v>
      </c>
      <c r="AM4" s="87">
        <v>37.704574781989798</v>
      </c>
      <c r="AN4" s="87">
        <v>1642.1538858813101</v>
      </c>
      <c r="AO4" s="87">
        <v>260.242895077566</v>
      </c>
      <c r="AP4" s="87">
        <v>536.99363524595901</v>
      </c>
      <c r="AQ4" s="87">
        <v>113.27174987492</v>
      </c>
      <c r="AR4" s="87">
        <v>1100.9646077668799</v>
      </c>
      <c r="AS4" s="87">
        <v>0</v>
      </c>
      <c r="AT4" s="87">
        <v>16347.444216559999</v>
      </c>
      <c r="AU4" s="87">
        <v>679.29971231093896</v>
      </c>
      <c r="AV4" s="87">
        <v>75.477797398105096</v>
      </c>
      <c r="AW4" s="87">
        <v>754.77750970904503</v>
      </c>
      <c r="AX4" s="87">
        <v>0</v>
      </c>
      <c r="AY4" s="87">
        <v>866.15208392823899</v>
      </c>
      <c r="AZ4" s="87">
        <v>3.6577251530173001E-2</v>
      </c>
      <c r="BA4" s="87">
        <v>4834.8507657364398</v>
      </c>
      <c r="BB4" s="87">
        <v>0</v>
      </c>
      <c r="BC4" s="87">
        <v>33.078613760148102</v>
      </c>
      <c r="BD4" s="87">
        <v>410.88937640062301</v>
      </c>
      <c r="BE4" s="87">
        <v>5.8839824479020197E-2</v>
      </c>
      <c r="BF4" s="87">
        <v>0</v>
      </c>
      <c r="BG4" s="87">
        <v>39.700123933927401</v>
      </c>
      <c r="BH4" s="87">
        <v>6697.7418018196904</v>
      </c>
      <c r="BI4" s="87">
        <v>5676.0179199323102</v>
      </c>
      <c r="BJ4" s="87">
        <v>1021.72388188737</v>
      </c>
      <c r="BK4" s="87">
        <v>1.65852439304</v>
      </c>
      <c r="BL4" s="87">
        <v>1.7338896136951099E-2</v>
      </c>
      <c r="BM4" s="87">
        <v>23.9434804735528</v>
      </c>
      <c r="BN4" s="87">
        <v>21.1647187683879</v>
      </c>
      <c r="BO4" s="87">
        <v>2099.3548028130899</v>
      </c>
      <c r="BP4" s="87">
        <v>8.1212548217838698</v>
      </c>
      <c r="BQ4" s="87">
        <v>10.730689215870999</v>
      </c>
      <c r="BR4" s="87">
        <v>2999.1050077547502</v>
      </c>
      <c r="BS4" s="87">
        <v>80.1327414915405</v>
      </c>
      <c r="BT4" s="87">
        <v>0.30918182465539001</v>
      </c>
      <c r="BU4" s="87">
        <v>27.826172060605</v>
      </c>
      <c r="BV4" s="87">
        <v>2.32177397190209E-2</v>
      </c>
      <c r="BW4" s="87">
        <v>455.66890662433701</v>
      </c>
      <c r="BX4" s="87">
        <v>212.02526235951501</v>
      </c>
      <c r="BY4" s="87">
        <v>0</v>
      </c>
      <c r="BZ4" s="87">
        <v>232.60356856477799</v>
      </c>
      <c r="CA4" s="87">
        <v>741.736127064166</v>
      </c>
      <c r="CB4" s="87">
        <v>0</v>
      </c>
      <c r="CC4" s="87">
        <v>2567.4599718781701</v>
      </c>
      <c r="CD4" s="87">
        <v>15826.3707602087</v>
      </c>
      <c r="CE4" s="87">
        <v>561.18871557927105</v>
      </c>
      <c r="CF4" s="87"/>
      <c r="CG4" s="49">
        <f t="shared" si="0"/>
        <v>-2.750428185708099E-7</v>
      </c>
      <c r="CH4" s="49">
        <f t="shared" si="1"/>
        <v>-2.835995173985557E-7</v>
      </c>
      <c r="CI4" s="49">
        <f t="shared" si="2"/>
        <v>-1.9514482652741864E-7</v>
      </c>
      <c r="CJ4" s="49">
        <f t="shared" si="3"/>
        <v>-3.3861039635478174E-5</v>
      </c>
      <c r="CK4" s="49">
        <f t="shared" si="3"/>
        <v>-3.9905094018298536E-5</v>
      </c>
      <c r="CL4" s="49">
        <f t="shared" si="4"/>
        <v>-2.3783856137245046E-7</v>
      </c>
      <c r="CM4" s="49">
        <f t="shared" si="5"/>
        <v>-2.7996248325864991E-7</v>
      </c>
      <c r="CN4" s="92">
        <f t="shared" si="6"/>
        <v>-2.0850798472759516E-7</v>
      </c>
      <c r="CO4" s="92">
        <f t="shared" si="7"/>
        <v>-4.3394860967142822E-7</v>
      </c>
      <c r="CP4" s="92">
        <f t="shared" si="8"/>
        <v>-1.8346484218992352E-7</v>
      </c>
      <c r="CQ4" s="92">
        <f t="shared" si="9"/>
        <v>2.8363842309740996E-6</v>
      </c>
      <c r="CR4" s="91">
        <f t="shared" ref="CR4:CR51" si="11">(T4-M4)/(M4+1E-50)</f>
        <v>-6.2864689001972025E-7</v>
      </c>
      <c r="CS4" s="91">
        <f t="shared" ref="CS4:CS51" si="12">(Z4-N4)/(N4+1E-50)</f>
        <v>5.8864823938962408E-7</v>
      </c>
      <c r="CT4" s="92">
        <f t="shared" si="10"/>
        <v>-2.1113009174830231E-7</v>
      </c>
    </row>
    <row r="5" spans="1:98" x14ac:dyDescent="0.25">
      <c r="A5" s="86" t="s">
        <v>3</v>
      </c>
      <c r="B5" s="87">
        <v>641467.37662999996</v>
      </c>
      <c r="C5" s="87">
        <v>10570.701483000001</v>
      </c>
      <c r="D5" s="87">
        <v>10943.91581</v>
      </c>
      <c r="E5" s="87">
        <v>67212.666509999995</v>
      </c>
      <c r="F5" s="87">
        <v>56959.886084999998</v>
      </c>
      <c r="G5" s="87">
        <v>5490.6635900000001</v>
      </c>
      <c r="H5" s="87">
        <v>151953.81635000001</v>
      </c>
      <c r="I5" s="85">
        <v>3596.6561975999998</v>
      </c>
      <c r="J5" s="85">
        <v>1587.9152988999999</v>
      </c>
      <c r="K5" s="85">
        <v>9432.1046387999995</v>
      </c>
      <c r="L5" s="85">
        <v>5532.4539974999998</v>
      </c>
      <c r="M5" s="85">
        <v>1812.3556217</v>
      </c>
      <c r="N5" s="85">
        <v>1447.6400920000001</v>
      </c>
      <c r="O5" s="85">
        <v>1116.5906182000001</v>
      </c>
      <c r="Q5" s="86" t="s">
        <v>3</v>
      </c>
      <c r="R5" s="87">
        <v>9124.7713319229406</v>
      </c>
      <c r="S5" s="87">
        <v>3996.8000843782002</v>
      </c>
      <c r="T5" s="87">
        <v>1812.58178628665</v>
      </c>
      <c r="U5" s="87">
        <v>3597.1051201301598</v>
      </c>
      <c r="V5" s="87">
        <v>3597.1051201301598</v>
      </c>
      <c r="W5" s="87">
        <v>3364.38738892227</v>
      </c>
      <c r="X5" s="87">
        <v>576.353198884216</v>
      </c>
      <c r="Y5" s="87">
        <v>1588.1126340682699</v>
      </c>
      <c r="Z5" s="87">
        <v>1447.82176923712</v>
      </c>
      <c r="AA5" s="87">
        <v>14222.5747070732</v>
      </c>
      <c r="AB5" s="87">
        <v>641574.02704542002</v>
      </c>
      <c r="AC5" s="87">
        <v>6681.4428149753703</v>
      </c>
      <c r="AD5" s="87">
        <v>1764.62486673071</v>
      </c>
      <c r="AE5" s="87">
        <v>2217.09253895866</v>
      </c>
      <c r="AF5" s="87">
        <v>73.580973558755105</v>
      </c>
      <c r="AG5" s="87">
        <v>711.30984240118801</v>
      </c>
      <c r="AH5" s="87">
        <v>9433.2837307329701</v>
      </c>
      <c r="AI5" s="87">
        <v>9433.2837307329701</v>
      </c>
      <c r="AJ5" s="87">
        <v>22078185.257494502</v>
      </c>
      <c r="AK5" s="87">
        <v>0</v>
      </c>
      <c r="AL5" s="87">
        <v>3194.8414483093702</v>
      </c>
      <c r="AM5" s="87">
        <v>858.46743501831702</v>
      </c>
      <c r="AN5" s="87">
        <v>14945.145436058499</v>
      </c>
      <c r="AO5" s="87">
        <v>2131.9243230930301</v>
      </c>
      <c r="AP5" s="87">
        <v>5533.1623311145604</v>
      </c>
      <c r="AQ5" s="87">
        <v>1116.73037693116</v>
      </c>
      <c r="AR5" s="87">
        <v>10572.444707471999</v>
      </c>
      <c r="AS5" s="87">
        <v>0</v>
      </c>
      <c r="AT5" s="87">
        <v>157857.053402889</v>
      </c>
      <c r="AU5" s="87">
        <v>9850.4915310742508</v>
      </c>
      <c r="AV5" s="87">
        <v>1094.49847882163</v>
      </c>
      <c r="AW5" s="87">
        <v>10944.990009895801</v>
      </c>
      <c r="AX5" s="87">
        <v>0</v>
      </c>
      <c r="AY5" s="87">
        <v>7779.6768376590699</v>
      </c>
      <c r="AZ5" s="87">
        <v>1.55145220444562</v>
      </c>
      <c r="BA5" s="87">
        <v>43505.509690500097</v>
      </c>
      <c r="BB5" s="87">
        <v>0.67624602072344597</v>
      </c>
      <c r="BC5" s="87">
        <v>184.45495949966099</v>
      </c>
      <c r="BD5" s="87">
        <v>1983.16632839057</v>
      </c>
      <c r="BE5" s="87">
        <v>0.74354582737809705</v>
      </c>
      <c r="BF5" s="87">
        <v>0</v>
      </c>
      <c r="BG5" s="87">
        <v>44.636322712456597</v>
      </c>
      <c r="BH5" s="87">
        <v>67226.124048056401</v>
      </c>
      <c r="BI5" s="87">
        <v>56971.739965063301</v>
      </c>
      <c r="BJ5" s="87">
        <v>10254.384082992899</v>
      </c>
      <c r="BK5" s="87">
        <v>0.61065257433709696</v>
      </c>
      <c r="BL5" s="87">
        <v>0.11707593659837801</v>
      </c>
      <c r="BM5" s="87">
        <v>360.68892448916102</v>
      </c>
      <c r="BN5" s="87">
        <v>26.991134908535699</v>
      </c>
      <c r="BO5" s="87">
        <v>22216.2141815506</v>
      </c>
      <c r="BP5" s="87">
        <v>143.143769987268</v>
      </c>
      <c r="BQ5" s="87">
        <v>64.594479029856004</v>
      </c>
      <c r="BR5" s="87">
        <v>31736.8354665917</v>
      </c>
      <c r="BS5" s="87">
        <v>576.41390361472702</v>
      </c>
      <c r="BT5" s="87">
        <v>1.1303274195120001</v>
      </c>
      <c r="BU5" s="87">
        <v>206.07250882036101</v>
      </c>
      <c r="BV5" s="87">
        <v>0.11258910019125</v>
      </c>
      <c r="BW5" s="87">
        <v>5491.3488053246001</v>
      </c>
      <c r="BX5" s="87">
        <v>2151.1883389466998</v>
      </c>
      <c r="BY5" s="87">
        <v>0</v>
      </c>
      <c r="BZ5" s="87">
        <v>2398.0803639099699</v>
      </c>
      <c r="CA5" s="87">
        <v>7213.0366239599098</v>
      </c>
      <c r="CB5" s="87">
        <v>0</v>
      </c>
      <c r="CC5" s="87">
        <v>24876.000572151999</v>
      </c>
      <c r="CD5" s="87">
        <v>151978.87715978501</v>
      </c>
      <c r="CE5" s="87">
        <v>5313.7673892747198</v>
      </c>
      <c r="CF5" s="87"/>
      <c r="CG5" s="49">
        <f t="shared" si="0"/>
        <v>1.6626007698218893E-4</v>
      </c>
      <c r="CH5" s="49">
        <f t="shared" si="1"/>
        <v>1.6491095456644574E-4</v>
      </c>
      <c r="CI5" s="49">
        <f t="shared" si="2"/>
        <v>9.8154985331536505E-5</v>
      </c>
      <c r="CJ5" s="49">
        <f t="shared" si="3"/>
        <v>2.0022324295679265E-4</v>
      </c>
      <c r="CK5" s="49">
        <f t="shared" si="3"/>
        <v>2.0810926562623273E-4</v>
      </c>
      <c r="CL5" s="49">
        <f t="shared" si="4"/>
        <v>1.2479645007717444E-4</v>
      </c>
      <c r="CM5" s="49">
        <f t="shared" si="5"/>
        <v>1.6492385901833523E-4</v>
      </c>
      <c r="CN5" s="92">
        <f t="shared" si="6"/>
        <v>1.2481663675819826E-4</v>
      </c>
      <c r="CO5" s="92">
        <f t="shared" si="7"/>
        <v>1.2427310726630176E-4</v>
      </c>
      <c r="CP5" s="92">
        <f t="shared" si="8"/>
        <v>1.2500836007694677E-4</v>
      </c>
      <c r="CQ5" s="92">
        <f t="shared" si="9"/>
        <v>1.2803244543573188E-4</v>
      </c>
      <c r="CR5" s="91">
        <f t="shared" si="11"/>
        <v>1.2479040202815475E-4</v>
      </c>
      <c r="CS5" s="91">
        <f t="shared" si="12"/>
        <v>1.2549889860321491E-4</v>
      </c>
      <c r="CT5" s="92">
        <f t="shared" si="10"/>
        <v>1.2516559684620202E-4</v>
      </c>
    </row>
    <row r="6" spans="1:98" x14ac:dyDescent="0.25">
      <c r="A6" s="86" t="s">
        <v>4</v>
      </c>
      <c r="B6" s="87">
        <v>190286.93713000001</v>
      </c>
      <c r="C6" s="87">
        <v>3117.7162831999999</v>
      </c>
      <c r="D6" s="87">
        <v>2319.2555358</v>
      </c>
      <c r="E6" s="87">
        <v>19110.160656</v>
      </c>
      <c r="F6" s="87">
        <v>16195.052164000001</v>
      </c>
      <c r="G6" s="87">
        <v>1345.2468882000001</v>
      </c>
      <c r="H6" s="87">
        <v>44817.178368000001</v>
      </c>
      <c r="I6" s="85">
        <v>1231.8106639</v>
      </c>
      <c r="J6" s="85">
        <v>330.73675291000001</v>
      </c>
      <c r="K6" s="85">
        <v>1846.2460532</v>
      </c>
      <c r="L6" s="85">
        <v>1693.3721760000001</v>
      </c>
      <c r="M6" s="85">
        <v>376.30492842000001</v>
      </c>
      <c r="N6" s="85">
        <v>199.91199266999999</v>
      </c>
      <c r="O6" s="85">
        <v>357.19569292</v>
      </c>
      <c r="Q6" s="86" t="s">
        <v>4</v>
      </c>
      <c r="R6" s="87">
        <v>3653.3327555228002</v>
      </c>
      <c r="S6" s="87">
        <v>632.39505336286004</v>
      </c>
      <c r="T6" s="87">
        <v>376.940412135202</v>
      </c>
      <c r="U6" s="87">
        <v>1233.8911164455301</v>
      </c>
      <c r="V6" s="87">
        <v>1233.8911164455301</v>
      </c>
      <c r="W6" s="87">
        <v>1024.0536229439001</v>
      </c>
      <c r="X6" s="87">
        <v>57.147578903138097</v>
      </c>
      <c r="Y6" s="87">
        <v>331.29520130192401</v>
      </c>
      <c r="Z6" s="87">
        <v>200.249651631148</v>
      </c>
      <c r="AA6" s="87">
        <v>4613.3004161407398</v>
      </c>
      <c r="AB6" s="87">
        <v>190609.13024623599</v>
      </c>
      <c r="AC6" s="87">
        <v>1519.5683943347201</v>
      </c>
      <c r="AD6" s="87">
        <v>609.64715546131504</v>
      </c>
      <c r="AE6" s="87">
        <v>433.60461497295802</v>
      </c>
      <c r="AF6" s="87">
        <v>262.22330826413901</v>
      </c>
      <c r="AG6" s="87">
        <v>413.09497962923399</v>
      </c>
      <c r="AH6" s="87">
        <v>1849.3640760748699</v>
      </c>
      <c r="AI6" s="87">
        <v>1849.3640760748699</v>
      </c>
      <c r="AJ6" s="87">
        <v>3371578.3128453102</v>
      </c>
      <c r="AK6" s="87">
        <v>0</v>
      </c>
      <c r="AL6" s="87">
        <v>601.46816343402702</v>
      </c>
      <c r="AM6" s="87">
        <v>105.459858770332</v>
      </c>
      <c r="AN6" s="87">
        <v>4593.1131568004403</v>
      </c>
      <c r="AO6" s="87">
        <v>727.900666258981</v>
      </c>
      <c r="AP6" s="87">
        <v>1696.2370656017599</v>
      </c>
      <c r="AQ6" s="87">
        <v>357.798904130273</v>
      </c>
      <c r="AR6" s="87">
        <v>3122.9722278023701</v>
      </c>
      <c r="AS6" s="87">
        <v>0</v>
      </c>
      <c r="AT6" s="87">
        <v>46350.175237740899</v>
      </c>
      <c r="AU6" s="87">
        <v>2089.7992340021001</v>
      </c>
      <c r="AV6" s="87">
        <v>232.19984446927501</v>
      </c>
      <c r="AW6" s="87">
        <v>2321.99907847138</v>
      </c>
      <c r="AX6" s="87">
        <v>0</v>
      </c>
      <c r="AY6" s="87">
        <v>2422.6316251378598</v>
      </c>
      <c r="AZ6" s="87">
        <v>8.6154824028505703E-2</v>
      </c>
      <c r="BA6" s="87">
        <v>13523.101813482999</v>
      </c>
      <c r="BB6" s="87">
        <v>0</v>
      </c>
      <c r="BC6" s="87">
        <v>105.720287452614</v>
      </c>
      <c r="BD6" s="87">
        <v>1290.3367480864399</v>
      </c>
      <c r="BE6" s="87">
        <v>0.177574554811532</v>
      </c>
      <c r="BF6" s="87">
        <v>0</v>
      </c>
      <c r="BG6" s="87">
        <v>127.44488871057101</v>
      </c>
      <c r="BH6" s="87">
        <v>19140.8444872277</v>
      </c>
      <c r="BI6" s="87">
        <v>16220.9612051441</v>
      </c>
      <c r="BJ6" s="87">
        <v>2919.8832820835801</v>
      </c>
      <c r="BK6" s="87">
        <v>5.1219177388845702</v>
      </c>
      <c r="BL6" s="87">
        <v>5.5697315539608799E-2</v>
      </c>
      <c r="BM6" s="87">
        <v>75.677694332798694</v>
      </c>
      <c r="BN6" s="87">
        <v>62.4942512515087</v>
      </c>
      <c r="BO6" s="87">
        <v>5932.3866062302604</v>
      </c>
      <c r="BP6" s="87">
        <v>24.729865353296098</v>
      </c>
      <c r="BQ6" s="87">
        <v>31.874820632065099</v>
      </c>
      <c r="BR6" s="87">
        <v>8474.8601151209496</v>
      </c>
      <c r="BS6" s="87">
        <v>224.1316822455</v>
      </c>
      <c r="BT6" s="87">
        <v>0.98752574819689398</v>
      </c>
      <c r="BU6" s="87">
        <v>88.931410704542003</v>
      </c>
      <c r="BV6" s="87">
        <v>7.5647087684761097E-2</v>
      </c>
      <c r="BW6" s="87">
        <v>1347.1628540038</v>
      </c>
      <c r="BX6" s="87">
        <v>593.03565750590803</v>
      </c>
      <c r="BY6" s="87">
        <v>0</v>
      </c>
      <c r="BZ6" s="87">
        <v>650.59360246675897</v>
      </c>
      <c r="CA6" s="87">
        <v>2074.6396156435599</v>
      </c>
      <c r="CB6" s="87">
        <v>0</v>
      </c>
      <c r="CC6" s="87">
        <v>7181.1981587485998</v>
      </c>
      <c r="CD6" s="87">
        <v>44892.732330241299</v>
      </c>
      <c r="CE6" s="87">
        <v>1569.6474327425401</v>
      </c>
      <c r="CF6" s="87"/>
      <c r="CG6" s="49">
        <f t="shared" si="0"/>
        <v>1.6931961862199074E-3</v>
      </c>
      <c r="CH6" s="49">
        <f t="shared" si="1"/>
        <v>1.685831591120762E-3</v>
      </c>
      <c r="CI6" s="49">
        <f t="shared" si="2"/>
        <v>1.1829410899449259E-3</v>
      </c>
      <c r="CJ6" s="49">
        <f t="shared" si="3"/>
        <v>1.6056291613679231E-3</v>
      </c>
      <c r="CK6" s="49">
        <f t="shared" si="3"/>
        <v>1.5998121451990476E-3</v>
      </c>
      <c r="CL6" s="49">
        <f t="shared" si="4"/>
        <v>1.424248456254458E-3</v>
      </c>
      <c r="CM6" s="49">
        <f t="shared" si="5"/>
        <v>1.6858259487224753E-3</v>
      </c>
      <c r="CN6" s="92">
        <f t="shared" si="6"/>
        <v>1.6889385735168248E-3</v>
      </c>
      <c r="CO6" s="92">
        <f t="shared" si="7"/>
        <v>1.6884981394129114E-3</v>
      </c>
      <c r="CP6" s="92">
        <f t="shared" si="8"/>
        <v>1.6888447070560236E-3</v>
      </c>
      <c r="CQ6" s="92">
        <f t="shared" si="9"/>
        <v>1.6918251299765314E-3</v>
      </c>
      <c r="CR6" s="91">
        <f t="shared" si="11"/>
        <v>1.6887467242860869E-3</v>
      </c>
      <c r="CS6" s="91">
        <f t="shared" si="12"/>
        <v>1.6890380443828155E-3</v>
      </c>
      <c r="CT6" s="92">
        <f t="shared" si="10"/>
        <v>1.6887415560413877E-3</v>
      </c>
    </row>
    <row r="7" spans="1:98" x14ac:dyDescent="0.25">
      <c r="A7" s="86" t="s">
        <v>5</v>
      </c>
      <c r="B7" s="87">
        <v>87069.774416</v>
      </c>
      <c r="C7" s="87">
        <v>1426.498378</v>
      </c>
      <c r="D7" s="87">
        <v>1057.188662</v>
      </c>
      <c r="E7" s="87">
        <v>8740.6502120000005</v>
      </c>
      <c r="F7" s="87">
        <v>7407.3315549999998</v>
      </c>
      <c r="G7" s="87">
        <v>614.31250699999998</v>
      </c>
      <c r="H7" s="87">
        <v>20505.913</v>
      </c>
      <c r="I7" s="85">
        <v>702.92931372999999</v>
      </c>
      <c r="J7" s="85">
        <v>188.45289849</v>
      </c>
      <c r="K7" s="85">
        <v>1403.9740985000001</v>
      </c>
      <c r="L7" s="85">
        <v>1579.8634704999999</v>
      </c>
      <c r="M7" s="85">
        <v>214.83630475000001</v>
      </c>
      <c r="N7" s="85">
        <v>113.69991589999999</v>
      </c>
      <c r="O7" s="85">
        <v>204.15730776000001</v>
      </c>
      <c r="Q7" s="86" t="s">
        <v>5</v>
      </c>
      <c r="R7" s="87">
        <v>1327.21580064251</v>
      </c>
      <c r="S7" s="87">
        <v>253.534704737656</v>
      </c>
      <c r="T7" s="87">
        <v>214.974029730745</v>
      </c>
      <c r="U7" s="87">
        <v>703.37998652233898</v>
      </c>
      <c r="V7" s="87">
        <v>703.37998652233898</v>
      </c>
      <c r="W7" s="87">
        <v>411.98351900479003</v>
      </c>
      <c r="X7" s="87">
        <v>22.843098714846398</v>
      </c>
      <c r="Y7" s="87">
        <v>188.57386404923801</v>
      </c>
      <c r="Z7" s="87">
        <v>113.772867612081</v>
      </c>
      <c r="AA7" s="87">
        <v>2135.8380495807701</v>
      </c>
      <c r="AB7" s="87">
        <v>87138.679661362097</v>
      </c>
      <c r="AC7" s="87">
        <v>606.94673946585397</v>
      </c>
      <c r="AD7" s="87">
        <v>291.94906132469299</v>
      </c>
      <c r="AE7" s="87">
        <v>137.12581266610999</v>
      </c>
      <c r="AF7" s="87">
        <v>105.039239510716</v>
      </c>
      <c r="AG7" s="87">
        <v>80.869923523450495</v>
      </c>
      <c r="AH7" s="87">
        <v>1404.87422640764</v>
      </c>
      <c r="AI7" s="87">
        <v>1404.87422640764</v>
      </c>
      <c r="AJ7" s="87">
        <v>2292112.5046373098</v>
      </c>
      <c r="AK7" s="87">
        <v>0</v>
      </c>
      <c r="AL7" s="87">
        <v>240.20035823702199</v>
      </c>
      <c r="AM7" s="87">
        <v>42.194259382728703</v>
      </c>
      <c r="AN7" s="87">
        <v>2157.1370841327398</v>
      </c>
      <c r="AO7" s="87">
        <v>291.96005665281899</v>
      </c>
      <c r="AP7" s="87">
        <v>1580.88131335501</v>
      </c>
      <c r="AQ7" s="87">
        <v>204.28830849168301</v>
      </c>
      <c r="AR7" s="87">
        <v>1427.62139869365</v>
      </c>
      <c r="AS7" s="87">
        <v>0</v>
      </c>
      <c r="AT7" s="87">
        <v>21151.9600817705</v>
      </c>
      <c r="AU7" s="87">
        <v>951.94955234246595</v>
      </c>
      <c r="AV7" s="87">
        <v>105.77211457673999</v>
      </c>
      <c r="AW7" s="87">
        <v>1057.7216669192001</v>
      </c>
      <c r="AX7" s="87">
        <v>0</v>
      </c>
      <c r="AY7" s="87">
        <v>1032.36839526161</v>
      </c>
      <c r="AZ7" s="87">
        <v>3.4337122993656197E-2</v>
      </c>
      <c r="BA7" s="87">
        <v>5680.6019647335097</v>
      </c>
      <c r="BB7" s="87">
        <v>0</v>
      </c>
      <c r="BC7" s="87">
        <v>51.377299638441897</v>
      </c>
      <c r="BD7" s="87">
        <v>621.46555224954</v>
      </c>
      <c r="BE7" s="87">
        <v>8.3729382043243594E-2</v>
      </c>
      <c r="BF7" s="87">
        <v>0</v>
      </c>
      <c r="BG7" s="87">
        <v>62.072571914989702</v>
      </c>
      <c r="BH7" s="87">
        <v>8747.0215864458605</v>
      </c>
      <c r="BI7" s="87">
        <v>7412.6892037060597</v>
      </c>
      <c r="BJ7" s="87">
        <v>1334.3323827397901</v>
      </c>
      <c r="BK7" s="87">
        <v>2.4453242917045501</v>
      </c>
      <c r="BL7" s="87">
        <v>2.7136410877384401E-2</v>
      </c>
      <c r="BM7" s="87">
        <v>36.570042610162197</v>
      </c>
      <c r="BN7" s="87">
        <v>29.109293259919401</v>
      </c>
      <c r="BO7" s="87">
        <v>2692.5947821567802</v>
      </c>
      <c r="BP7" s="87">
        <v>11.7177608844171</v>
      </c>
      <c r="BQ7" s="87">
        <v>14.8973250425326</v>
      </c>
      <c r="BR7" s="87">
        <v>3846.55930097499</v>
      </c>
      <c r="BS7" s="87">
        <v>106.36169635365</v>
      </c>
      <c r="BT7" s="87">
        <v>0.47975589374273098</v>
      </c>
      <c r="BU7" s="87">
        <v>43.217876112259297</v>
      </c>
      <c r="BV7" s="87">
        <v>3.71157606650242E-2</v>
      </c>
      <c r="BW7" s="87">
        <v>614.70594900435901</v>
      </c>
      <c r="BX7" s="87">
        <v>237.24003290933001</v>
      </c>
      <c r="BY7" s="87">
        <v>0</v>
      </c>
      <c r="BZ7" s="87">
        <v>261.217553856959</v>
      </c>
      <c r="CA7" s="87">
        <v>860.65860257513896</v>
      </c>
      <c r="CB7" s="87">
        <v>0</v>
      </c>
      <c r="CC7" s="87">
        <v>3198.7911815668999</v>
      </c>
      <c r="CD7" s="87">
        <v>20522.056854422099</v>
      </c>
      <c r="CE7" s="87">
        <v>654.23368912356</v>
      </c>
      <c r="CF7" s="87"/>
      <c r="CG7" s="49">
        <f t="shared" si="0"/>
        <v>7.9137962426413468E-4</v>
      </c>
      <c r="CH7" s="49">
        <f t="shared" si="1"/>
        <v>7.8725690191426589E-4</v>
      </c>
      <c r="CI7" s="49">
        <f t="shared" si="2"/>
        <v>5.0417199725893275E-4</v>
      </c>
      <c r="CJ7" s="49">
        <f t="shared" si="3"/>
        <v>7.289359820294403E-4</v>
      </c>
      <c r="CK7" s="49">
        <f t="shared" si="3"/>
        <v>7.2328998186175976E-4</v>
      </c>
      <c r="CL7" s="49">
        <f t="shared" si="4"/>
        <v>6.4045904954858877E-4</v>
      </c>
      <c r="CM7" s="49">
        <f t="shared" si="5"/>
        <v>7.8727801205916701E-4</v>
      </c>
      <c r="CN7" s="92">
        <f t="shared" si="6"/>
        <v>6.4113529416998853E-4</v>
      </c>
      <c r="CO7" s="92">
        <f t="shared" si="7"/>
        <v>6.4188749659605134E-4</v>
      </c>
      <c r="CP7" s="92">
        <f t="shared" si="8"/>
        <v>6.4112857110511614E-4</v>
      </c>
      <c r="CQ7" s="92">
        <f t="shared" si="9"/>
        <v>6.4426000981458276E-4</v>
      </c>
      <c r="CR7" s="91">
        <f t="shared" si="11"/>
        <v>6.4106939888609025E-4</v>
      </c>
      <c r="CS7" s="91">
        <f t="shared" si="12"/>
        <v>6.4161623606800978E-4</v>
      </c>
      <c r="CT7" s="92">
        <f t="shared" si="10"/>
        <v>6.416656504747906E-4</v>
      </c>
    </row>
    <row r="8" spans="1:98" x14ac:dyDescent="0.25">
      <c r="A8" s="86" t="s">
        <v>6</v>
      </c>
      <c r="B8" s="87">
        <v>966.95218399999999</v>
      </c>
      <c r="C8" s="87">
        <v>15.956910000000001</v>
      </c>
      <c r="D8" s="87">
        <v>17.658196</v>
      </c>
      <c r="E8" s="87">
        <v>102.353888</v>
      </c>
      <c r="F8" s="87">
        <v>86.740561999999997</v>
      </c>
      <c r="G8" s="87">
        <v>8.6317640000000004</v>
      </c>
      <c r="H8" s="87">
        <v>229.380436</v>
      </c>
      <c r="I8" s="85">
        <v>5.65469416</v>
      </c>
      <c r="J8" s="85">
        <v>2.4965342599999998</v>
      </c>
      <c r="K8" s="85">
        <v>14.82923692</v>
      </c>
      <c r="L8" s="85">
        <v>8.6981722999999995</v>
      </c>
      <c r="M8" s="85">
        <v>2.8494012400000002</v>
      </c>
      <c r="N8" s="85">
        <v>2.2759923400000002</v>
      </c>
      <c r="O8" s="85">
        <v>1.75551352</v>
      </c>
      <c r="Q8" s="86" t="s">
        <v>6</v>
      </c>
      <c r="R8" s="87">
        <v>13.678800828849599</v>
      </c>
      <c r="S8" s="87">
        <v>5.9915484247865596</v>
      </c>
      <c r="T8" s="87">
        <v>2.8494026610653802</v>
      </c>
      <c r="U8" s="87">
        <v>5.6546925167294404</v>
      </c>
      <c r="V8" s="87">
        <v>5.6546925167294404</v>
      </c>
      <c r="W8" s="87">
        <v>5.0435007176044504</v>
      </c>
      <c r="X8" s="87">
        <v>0.86399914107045395</v>
      </c>
      <c r="Y8" s="87">
        <v>2.4965223035486699</v>
      </c>
      <c r="Z8" s="87">
        <v>2.2760022311885599</v>
      </c>
      <c r="AA8" s="87">
        <v>21.320853090383899</v>
      </c>
      <c r="AB8" s="87">
        <v>966.95202500041296</v>
      </c>
      <c r="AC8" s="87">
        <v>10.0160581981183</v>
      </c>
      <c r="AD8" s="87">
        <v>2.6453197322442499</v>
      </c>
      <c r="AE8" s="87">
        <v>3.32361113196316</v>
      </c>
      <c r="AF8" s="87">
        <v>0.110303883455127</v>
      </c>
      <c r="AG8" s="87">
        <v>1.06631866179445</v>
      </c>
      <c r="AH8" s="87">
        <v>14.8292340022376</v>
      </c>
      <c r="AI8" s="87">
        <v>14.8292340022376</v>
      </c>
      <c r="AJ8" s="87">
        <v>25530.607097780401</v>
      </c>
      <c r="AK8" s="87">
        <v>0</v>
      </c>
      <c r="AL8" s="87">
        <v>4.7893533107139099</v>
      </c>
      <c r="AM8" s="87">
        <v>1.28690983736062</v>
      </c>
      <c r="AN8" s="87">
        <v>22.404035284322301</v>
      </c>
      <c r="AO8" s="87">
        <v>3.19593510981773</v>
      </c>
      <c r="AP8" s="87">
        <v>8.6981961953956493</v>
      </c>
      <c r="AQ8" s="87">
        <v>1.75553459001769</v>
      </c>
      <c r="AR8" s="87">
        <v>15.956906827163101</v>
      </c>
      <c r="AS8" s="87">
        <v>0</v>
      </c>
      <c r="AT8" s="87">
        <v>238.19219299260899</v>
      </c>
      <c r="AU8" s="87">
        <v>15.892374208127301</v>
      </c>
      <c r="AV8" s="87">
        <v>1.76582218136322</v>
      </c>
      <c r="AW8" s="87">
        <v>17.658196389490499</v>
      </c>
      <c r="AX8" s="87">
        <v>0</v>
      </c>
      <c r="AY8" s="87">
        <v>11.6623995899403</v>
      </c>
      <c r="AZ8" s="87">
        <v>2.4164746992068799E-3</v>
      </c>
      <c r="BA8" s="87">
        <v>65.218478156054104</v>
      </c>
      <c r="BB8" s="87">
        <v>1.01587878988298E-3</v>
      </c>
      <c r="BC8" s="87">
        <v>0.29040999134685802</v>
      </c>
      <c r="BD8" s="87">
        <v>3.1116058135881799</v>
      </c>
      <c r="BE8" s="87">
        <v>9.8433417660124395E-4</v>
      </c>
      <c r="BF8" s="87">
        <v>0</v>
      </c>
      <c r="BG8" s="87">
        <v>7.0336463896559107E-2</v>
      </c>
      <c r="BH8" s="87">
        <v>102.358515693711</v>
      </c>
      <c r="BI8" s="87">
        <v>86.745194155106105</v>
      </c>
      <c r="BJ8" s="87">
        <v>15.6133215386056</v>
      </c>
      <c r="BK8" s="87">
        <v>9.3117478794292195E-4</v>
      </c>
      <c r="BL8" s="87">
        <v>1.6912250533242899E-4</v>
      </c>
      <c r="BM8" s="87">
        <v>0.46256044797918799</v>
      </c>
      <c r="BN8" s="87">
        <v>4.3008206705357703E-2</v>
      </c>
      <c r="BO8" s="87">
        <v>33.812921069021201</v>
      </c>
      <c r="BP8" s="87">
        <v>0.222884957313006</v>
      </c>
      <c r="BQ8" s="87">
        <v>0.100217779174038</v>
      </c>
      <c r="BR8" s="87">
        <v>48.303431383896303</v>
      </c>
      <c r="BS8" s="87">
        <v>0.86409757198366299</v>
      </c>
      <c r="BT8" s="87">
        <v>1.7563549882328301E-3</v>
      </c>
      <c r="BU8" s="87">
        <v>0.32038817881688902</v>
      </c>
      <c r="BV8" s="87">
        <v>1.56523421352866E-4</v>
      </c>
      <c r="BW8" s="87">
        <v>8.6317579589609608</v>
      </c>
      <c r="BX8" s="87">
        <v>3.2248173536229099</v>
      </c>
      <c r="BY8" s="87">
        <v>0</v>
      </c>
      <c r="BZ8" s="87">
        <v>3.5949362174594999</v>
      </c>
      <c r="CA8" s="87">
        <v>10.812943790582899</v>
      </c>
      <c r="CB8" s="87">
        <v>0</v>
      </c>
      <c r="CC8" s="87">
        <v>37.2912550141371</v>
      </c>
      <c r="CD8" s="87">
        <v>229.38036695932999</v>
      </c>
      <c r="CE8" s="87">
        <v>7.9657887901475402</v>
      </c>
      <c r="CF8" s="87"/>
      <c r="CG8" s="49">
        <f t="shared" si="0"/>
        <v>-1.6443376379925472E-7</v>
      </c>
      <c r="CH8" s="49">
        <f t="shared" si="1"/>
        <v>-1.9883780129601918E-7</v>
      </c>
      <c r="CI8" s="49">
        <f t="shared" si="2"/>
        <v>2.2057207798589247E-8</v>
      </c>
      <c r="CJ8" s="49">
        <f t="shared" si="3"/>
        <v>4.5212681232009497E-5</v>
      </c>
      <c r="CK8" s="49">
        <f t="shared" si="3"/>
        <v>5.3402410582817888E-5</v>
      </c>
      <c r="CL8" s="49">
        <f t="shared" si="4"/>
        <v>-6.9986146976128733E-7</v>
      </c>
      <c r="CM8" s="49">
        <f t="shared" si="5"/>
        <v>-3.0098761349032283E-7</v>
      </c>
      <c r="CN8" s="92">
        <f t="shared" si="6"/>
        <v>-2.9060290674073796E-7</v>
      </c>
      <c r="CO8" s="92">
        <f t="shared" si="7"/>
        <v>-4.789219808222273E-6</v>
      </c>
      <c r="CP8" s="92">
        <f t="shared" si="8"/>
        <v>-1.9675742018491569E-7</v>
      </c>
      <c r="CQ8" s="92">
        <f t="shared" si="9"/>
        <v>2.7471743287645842E-6</v>
      </c>
      <c r="CR8" s="91">
        <f t="shared" si="11"/>
        <v>4.9872420917321149E-7</v>
      </c>
      <c r="CS8" s="91">
        <f t="shared" si="12"/>
        <v>4.3458795471003249E-6</v>
      </c>
      <c r="CT8" s="92">
        <f t="shared" si="10"/>
        <v>1.2002196194944149E-5</v>
      </c>
    </row>
    <row r="9" spans="1:98" x14ac:dyDescent="0.25">
      <c r="A9" s="86" t="s">
        <v>7</v>
      </c>
      <c r="B9" s="87">
        <v>1226.7573978999999</v>
      </c>
      <c r="C9" s="87">
        <v>20.13465536</v>
      </c>
      <c r="D9" s="87">
        <v>16.759346050000001</v>
      </c>
      <c r="E9" s="87">
        <v>124.81503677000001</v>
      </c>
      <c r="F9" s="87">
        <v>105.77547015</v>
      </c>
      <c r="G9" s="87">
        <v>9.2253465699999992</v>
      </c>
      <c r="H9" s="87">
        <v>289.43571439999999</v>
      </c>
      <c r="I9" s="85">
        <v>10.7317064</v>
      </c>
      <c r="J9" s="85">
        <v>4.7380232400000004</v>
      </c>
      <c r="K9" s="85">
        <v>28.14352345</v>
      </c>
      <c r="L9" s="85">
        <v>16.507741920000001</v>
      </c>
      <c r="M9" s="85">
        <v>5.4077085599999997</v>
      </c>
      <c r="N9" s="85">
        <v>4.3194700099999999</v>
      </c>
      <c r="O9" s="85">
        <v>3.3316842599999998</v>
      </c>
      <c r="Q9" s="86" t="s">
        <v>7</v>
      </c>
      <c r="R9" s="87">
        <v>15.775656990907001</v>
      </c>
      <c r="S9" s="87">
        <v>6.9099987454025298</v>
      </c>
      <c r="T9" s="87">
        <v>5.4077186258057699</v>
      </c>
      <c r="U9" s="87">
        <v>10.731709076487601</v>
      </c>
      <c r="V9" s="87">
        <v>10.731709076487601</v>
      </c>
      <c r="W9" s="87">
        <v>5.8166160105160403</v>
      </c>
      <c r="X9" s="87">
        <v>0.99645314069853397</v>
      </c>
      <c r="Y9" s="87">
        <v>4.7379912077638799</v>
      </c>
      <c r="Z9" s="87">
        <v>4.3194686113704197</v>
      </c>
      <c r="AA9" s="87">
        <v>24.589145451809699</v>
      </c>
      <c r="AB9" s="87">
        <v>1226.7569503463999</v>
      </c>
      <c r="AC9" s="87">
        <v>11.551422140766199</v>
      </c>
      <c r="AD9" s="87">
        <v>3.0508297057557101</v>
      </c>
      <c r="AE9" s="87">
        <v>3.8330929568577501</v>
      </c>
      <c r="AF9" s="87">
        <v>0.12721278925952201</v>
      </c>
      <c r="AG9" s="87">
        <v>1.2297691878833901</v>
      </c>
      <c r="AH9" s="87">
        <v>28.143519022287599</v>
      </c>
      <c r="AI9" s="87">
        <v>28.143519022287599</v>
      </c>
      <c r="AJ9" s="87">
        <v>27635.9293892645</v>
      </c>
      <c r="AK9" s="87">
        <v>0</v>
      </c>
      <c r="AL9" s="87">
        <v>5.5235110398518401</v>
      </c>
      <c r="AM9" s="87">
        <v>1.48418906908216</v>
      </c>
      <c r="AN9" s="87">
        <v>25.838412794894001</v>
      </c>
      <c r="AO9" s="87">
        <v>3.6858433094462502</v>
      </c>
      <c r="AP9" s="87">
        <v>16.507780809424698</v>
      </c>
      <c r="AQ9" s="87">
        <v>3.33167925118636</v>
      </c>
      <c r="AR9" s="87">
        <v>20.1346466376758</v>
      </c>
      <c r="AS9" s="87">
        <v>0</v>
      </c>
      <c r="AT9" s="87">
        <v>299.598321511047</v>
      </c>
      <c r="AU9" s="87">
        <v>15.0834188018981</v>
      </c>
      <c r="AV9" s="87">
        <v>1.6759275578851001</v>
      </c>
      <c r="AW9" s="87">
        <v>16.759346359783201</v>
      </c>
      <c r="AX9" s="87">
        <v>0</v>
      </c>
      <c r="AY9" s="87">
        <v>13.4501379180101</v>
      </c>
      <c r="AZ9" s="87">
        <v>2.6087828833148601E-3</v>
      </c>
      <c r="BA9" s="87">
        <v>75.215861980522106</v>
      </c>
      <c r="BB9" s="87">
        <v>1.32454284407259E-3</v>
      </c>
      <c r="BC9" s="87">
        <v>0.29457362268996901</v>
      </c>
      <c r="BD9" s="87">
        <v>3.22092008796441</v>
      </c>
      <c r="BE9" s="87">
        <v>2.1212398794071699E-3</v>
      </c>
      <c r="BF9" s="87">
        <v>0</v>
      </c>
      <c r="BG9" s="87">
        <v>7.0983014930802404E-2</v>
      </c>
      <c r="BH9" s="87">
        <v>124.81965338226399</v>
      </c>
      <c r="BI9" s="87">
        <v>105.780090117881</v>
      </c>
      <c r="BJ9" s="87">
        <v>19.039563264383698</v>
      </c>
      <c r="BK9" s="87">
        <v>1.1267519965607799E-3</v>
      </c>
      <c r="BL9" s="87">
        <v>2.6317638629386501E-4</v>
      </c>
      <c r="BM9" s="87">
        <v>1.10382414832696</v>
      </c>
      <c r="BN9" s="87">
        <v>4.0534532647695798E-2</v>
      </c>
      <c r="BO9" s="87">
        <v>41.316726136344798</v>
      </c>
      <c r="BP9" s="87">
        <v>0.24104885332098699</v>
      </c>
      <c r="BQ9" s="87">
        <v>0.11058016688988399</v>
      </c>
      <c r="BR9" s="87">
        <v>59.021818151755099</v>
      </c>
      <c r="BS9" s="87">
        <v>0.99654500946289803</v>
      </c>
      <c r="BT9" s="87">
        <v>1.9217357760544899E-3</v>
      </c>
      <c r="BU9" s="87">
        <v>0.34943143460264398</v>
      </c>
      <c r="BV9" s="87">
        <v>2.83738642063085E-4</v>
      </c>
      <c r="BW9" s="87">
        <v>9.22535826408064</v>
      </c>
      <c r="BX9" s="87">
        <v>3.719140787148</v>
      </c>
      <c r="BY9" s="87">
        <v>0</v>
      </c>
      <c r="BZ9" s="87">
        <v>4.14599361323324</v>
      </c>
      <c r="CA9" s="87">
        <v>12.470484558931201</v>
      </c>
      <c r="CB9" s="87">
        <v>0</v>
      </c>
      <c r="CC9" s="87">
        <v>43.007657239041599</v>
      </c>
      <c r="CD9" s="87">
        <v>289.43561467616797</v>
      </c>
      <c r="CE9" s="87">
        <v>9.1868833984655698</v>
      </c>
      <c r="CF9" s="87"/>
      <c r="CG9" s="49">
        <f t="shared" si="0"/>
        <v>-3.6482649361919416E-7</v>
      </c>
      <c r="CH9" s="49">
        <f t="shared" si="1"/>
        <v>-4.331995777351455E-7</v>
      </c>
      <c r="CI9" s="49">
        <f t="shared" si="2"/>
        <v>1.8484205711653297E-8</v>
      </c>
      <c r="CJ9" s="49">
        <f t="shared" si="3"/>
        <v>3.6987628922423963E-5</v>
      </c>
      <c r="CK9" s="49">
        <f t="shared" si="3"/>
        <v>4.3677119793907035E-5</v>
      </c>
      <c r="CL9" s="49">
        <f t="shared" si="4"/>
        <v>1.2676033959256296E-6</v>
      </c>
      <c r="CM9" s="49">
        <f t="shared" si="5"/>
        <v>-3.4454570414407515E-7</v>
      </c>
      <c r="CN9" s="92">
        <f t="shared" si="6"/>
        <v>2.4940000226238566E-7</v>
      </c>
      <c r="CO9" s="92">
        <f t="shared" si="7"/>
        <v>-6.7606751799030169E-6</v>
      </c>
      <c r="CP9" s="92">
        <f t="shared" si="8"/>
        <v>-1.5732615743843998E-7</v>
      </c>
      <c r="CQ9" s="92">
        <f t="shared" si="9"/>
        <v>2.3558294578323699E-6</v>
      </c>
      <c r="CR9" s="91">
        <f t="shared" si="11"/>
        <v>1.8613809635909562E-6</v>
      </c>
      <c r="CS9" s="91">
        <f t="shared" si="12"/>
        <v>-3.2379657155012358E-7</v>
      </c>
      <c r="CT9" s="92">
        <f t="shared" si="10"/>
        <v>-1.503387850999641E-6</v>
      </c>
    </row>
    <row r="10" spans="1:98" x14ac:dyDescent="0.25">
      <c r="A10" s="86" t="s">
        <v>8</v>
      </c>
      <c r="B10" s="87"/>
      <c r="C10" s="87"/>
      <c r="D10" s="87"/>
      <c r="E10" s="87"/>
      <c r="F10" s="87"/>
      <c r="G10" s="87"/>
      <c r="H10" s="87"/>
      <c r="I10" s="85"/>
      <c r="J10" s="85"/>
      <c r="K10" s="85"/>
      <c r="L10" s="85"/>
      <c r="M10" s="85"/>
      <c r="N10" s="85"/>
      <c r="O10" s="85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49">
        <f t="shared" si="0"/>
        <v>0</v>
      </c>
      <c r="CH10" s="49">
        <f t="shared" si="1"/>
        <v>0</v>
      </c>
      <c r="CI10" s="49">
        <f t="shared" si="2"/>
        <v>0</v>
      </c>
      <c r="CJ10" s="49">
        <f t="shared" si="3"/>
        <v>0</v>
      </c>
      <c r="CK10" s="49">
        <f t="shared" si="3"/>
        <v>0</v>
      </c>
      <c r="CL10" s="49">
        <f t="shared" si="4"/>
        <v>0</v>
      </c>
      <c r="CM10" s="49">
        <f t="shared" si="5"/>
        <v>0</v>
      </c>
      <c r="CN10" s="92">
        <f t="shared" si="6"/>
        <v>0</v>
      </c>
      <c r="CO10" s="92">
        <f t="shared" si="7"/>
        <v>0</v>
      </c>
      <c r="CP10" s="92">
        <f t="shared" si="8"/>
        <v>0</v>
      </c>
      <c r="CQ10" s="92">
        <f t="shared" si="9"/>
        <v>0</v>
      </c>
      <c r="CR10" s="91">
        <f t="shared" si="11"/>
        <v>0</v>
      </c>
      <c r="CS10" s="91">
        <f t="shared" si="12"/>
        <v>0</v>
      </c>
      <c r="CT10" s="92">
        <f t="shared" si="10"/>
        <v>0</v>
      </c>
    </row>
    <row r="11" spans="1:98" x14ac:dyDescent="0.25">
      <c r="A11" s="86" t="s">
        <v>9</v>
      </c>
      <c r="B11" s="87">
        <v>301981.16450000001</v>
      </c>
      <c r="C11" s="87">
        <v>4994.0778658999998</v>
      </c>
      <c r="D11" s="87">
        <v>6065.7103570999998</v>
      </c>
      <c r="E11" s="87">
        <v>32457.418968000002</v>
      </c>
      <c r="F11" s="87">
        <v>27506.286493</v>
      </c>
      <c r="G11" s="87">
        <v>2864.2116114</v>
      </c>
      <c r="H11" s="87">
        <v>71789.844782999993</v>
      </c>
      <c r="I11" s="85">
        <v>2105.2146745</v>
      </c>
      <c r="J11" s="85">
        <v>929.44735230000003</v>
      </c>
      <c r="K11" s="85">
        <v>5520.8515854999996</v>
      </c>
      <c r="L11" s="85">
        <v>3238.2865404999998</v>
      </c>
      <c r="M11" s="85">
        <v>1060.8179984000001</v>
      </c>
      <c r="N11" s="85">
        <v>847.34069261000002</v>
      </c>
      <c r="O11" s="85">
        <v>653.56899023999995</v>
      </c>
      <c r="Q11" s="86" t="s">
        <v>9</v>
      </c>
      <c r="R11" s="87">
        <v>4166.3732365590704</v>
      </c>
      <c r="S11" s="87">
        <v>1824.9148832164601</v>
      </c>
      <c r="T11" s="87">
        <v>1060.8145350918301</v>
      </c>
      <c r="U11" s="87">
        <v>2047.6890202407301</v>
      </c>
      <c r="V11" s="87">
        <v>2047.6890202407301</v>
      </c>
      <c r="W11" s="87">
        <v>1536.17632100985</v>
      </c>
      <c r="X11" s="87">
        <v>263.16192532913402</v>
      </c>
      <c r="Y11" s="87">
        <v>904.05507671992405</v>
      </c>
      <c r="Z11" s="87">
        <v>847.33815608175905</v>
      </c>
      <c r="AA11" s="87">
        <v>6493.99639876541</v>
      </c>
      <c r="AB11" s="87">
        <v>301979.08893493598</v>
      </c>
      <c r="AC11" s="87">
        <v>3050.7371457331901</v>
      </c>
      <c r="AD11" s="87">
        <v>805.713886109226</v>
      </c>
      <c r="AE11" s="87">
        <v>1012.3368668852401</v>
      </c>
      <c r="AF11" s="87">
        <v>33.596981494697097</v>
      </c>
      <c r="AG11" s="87">
        <v>324.78270056307503</v>
      </c>
      <c r="AH11" s="87">
        <v>5369.9734668441297</v>
      </c>
      <c r="AI11" s="87">
        <v>5369.9734668441297</v>
      </c>
      <c r="AJ11" s="87">
        <v>13364926.886132</v>
      </c>
      <c r="AK11" s="87">
        <v>0</v>
      </c>
      <c r="AL11" s="87">
        <v>1458.7479722318801</v>
      </c>
      <c r="AM11" s="87">
        <v>391.97454882496697</v>
      </c>
      <c r="AN11" s="87">
        <v>6823.9308148179398</v>
      </c>
      <c r="AO11" s="87">
        <v>973.43259532076399</v>
      </c>
      <c r="AP11" s="87">
        <v>3149.7907936602701</v>
      </c>
      <c r="AQ11" s="87">
        <v>635.70836464348304</v>
      </c>
      <c r="AR11" s="87">
        <v>4994.0444032222704</v>
      </c>
      <c r="AS11" s="87">
        <v>0</v>
      </c>
      <c r="AT11" s="87">
        <v>74473.404982026797</v>
      </c>
      <c r="AU11" s="87">
        <v>5459.1296571724597</v>
      </c>
      <c r="AV11" s="87">
        <v>606.57000436466603</v>
      </c>
      <c r="AW11" s="87">
        <v>6065.6996615371199</v>
      </c>
      <c r="AX11" s="87">
        <v>0</v>
      </c>
      <c r="AY11" s="87">
        <v>3552.1983713378299</v>
      </c>
      <c r="AZ11" s="87">
        <v>0.77879817944079699</v>
      </c>
      <c r="BA11" s="87">
        <v>19864.528395959202</v>
      </c>
      <c r="BB11" s="87">
        <v>0.31897343009088502</v>
      </c>
      <c r="BC11" s="87">
        <v>94.297115157106802</v>
      </c>
      <c r="BD11" s="87">
        <v>1007.95209733968</v>
      </c>
      <c r="BE11" s="87">
        <v>0.27803826174374502</v>
      </c>
      <c r="BF11" s="87">
        <v>0</v>
      </c>
      <c r="BG11" s="87">
        <v>22.851864576563699</v>
      </c>
      <c r="BH11" s="87">
        <v>32458.736633457898</v>
      </c>
      <c r="BI11" s="87">
        <v>27507.6338985406</v>
      </c>
      <c r="BJ11" s="87">
        <v>4951.1027349173501</v>
      </c>
      <c r="BK11" s="87">
        <v>0.295611917022437</v>
      </c>
      <c r="BL11" s="87">
        <v>5.1521056624613398E-2</v>
      </c>
      <c r="BM11" s="87">
        <v>126.694726638337</v>
      </c>
      <c r="BN11" s="87">
        <v>14.0793452245131</v>
      </c>
      <c r="BO11" s="87">
        <v>10719.2500024195</v>
      </c>
      <c r="BP11" s="87">
        <v>71.817150670590806</v>
      </c>
      <c r="BQ11" s="87">
        <v>32.210511938027999</v>
      </c>
      <c r="BR11" s="87">
        <v>15313.021279353101</v>
      </c>
      <c r="BS11" s="87">
        <v>263.18933505980698</v>
      </c>
      <c r="BT11" s="87">
        <v>0.56509665656619101</v>
      </c>
      <c r="BU11" s="87">
        <v>103.125569259743</v>
      </c>
      <c r="BV11" s="87">
        <v>4.6196461827521303E-2</v>
      </c>
      <c r="BW11" s="87">
        <v>2864.2027330522401</v>
      </c>
      <c r="BX11" s="87">
        <v>982.23711740480303</v>
      </c>
      <c r="BY11" s="87">
        <v>0</v>
      </c>
      <c r="BZ11" s="87">
        <v>1094.9656948602301</v>
      </c>
      <c r="CA11" s="87">
        <v>3293.4696308411098</v>
      </c>
      <c r="CB11" s="87">
        <v>0</v>
      </c>
      <c r="CC11" s="87">
        <v>11358.361836681001</v>
      </c>
      <c r="CD11" s="87">
        <v>71789.360261975206</v>
      </c>
      <c r="CE11" s="87">
        <v>2426.2686994854198</v>
      </c>
      <c r="CF11" s="87"/>
      <c r="CG11" s="49">
        <f t="shared" si="0"/>
        <v>-6.8731606736846344E-6</v>
      </c>
      <c r="CH11" s="49">
        <f t="shared" si="1"/>
        <v>-6.700471764345017E-6</v>
      </c>
      <c r="CI11" s="49">
        <f t="shared" si="2"/>
        <v>-1.7632828226502207E-6</v>
      </c>
      <c r="CJ11" s="49">
        <f t="shared" si="3"/>
        <v>4.0596741817197651E-5</v>
      </c>
      <c r="CK11" s="49">
        <f t="shared" si="3"/>
        <v>4.8985367070300302E-5</v>
      </c>
      <c r="CL11" s="49">
        <f t="shared" si="4"/>
        <v>-3.0997527293755654E-6</v>
      </c>
      <c r="CM11" s="49">
        <f t="shared" si="5"/>
        <v>-6.7491582723468692E-6</v>
      </c>
      <c r="CN11" s="92">
        <f t="shared" si="6"/>
        <v>-2.7325315064570588E-2</v>
      </c>
      <c r="CO11" s="92">
        <f t="shared" si="7"/>
        <v>-2.7319756753559573E-2</v>
      </c>
      <c r="CP11" s="92">
        <f t="shared" si="8"/>
        <v>-2.7328776425024209E-2</v>
      </c>
      <c r="CQ11" s="92">
        <f t="shared" si="9"/>
        <v>-2.7327954377399141E-2</v>
      </c>
      <c r="CR11" s="91">
        <f t="shared" si="11"/>
        <v>-3.2647524601164128E-6</v>
      </c>
      <c r="CS11" s="91">
        <f t="shared" si="12"/>
        <v>-2.9935163778733912E-6</v>
      </c>
      <c r="CT11" s="92">
        <f t="shared" si="10"/>
        <v>-2.7327835107290251E-2</v>
      </c>
    </row>
    <row r="12" spans="1:98" x14ac:dyDescent="0.25">
      <c r="A12" s="86" t="s">
        <v>10</v>
      </c>
      <c r="B12" s="87">
        <v>423707.01095999999</v>
      </c>
      <c r="C12" s="87">
        <v>3053.9514254999999</v>
      </c>
      <c r="D12" s="87">
        <v>14564.999449999999</v>
      </c>
      <c r="E12" s="87">
        <v>59115.545011000002</v>
      </c>
      <c r="F12" s="87">
        <v>52151.367993</v>
      </c>
      <c r="G12" s="87">
        <v>3993.6288688</v>
      </c>
      <c r="H12" s="87">
        <v>28661.026911000001</v>
      </c>
      <c r="I12" s="85">
        <v>2834.2752577000001</v>
      </c>
      <c r="J12" s="85">
        <v>1251.3258737000001</v>
      </c>
      <c r="K12" s="85">
        <v>7432.7873558000001</v>
      </c>
      <c r="L12" s="85">
        <v>4359.7432304000004</v>
      </c>
      <c r="M12" s="85">
        <v>1428.1917619999999</v>
      </c>
      <c r="N12" s="85">
        <v>1140.7847479</v>
      </c>
      <c r="O12" s="85">
        <v>879.90761775999999</v>
      </c>
      <c r="Q12" s="86" t="s">
        <v>10</v>
      </c>
      <c r="R12" s="87">
        <v>830.85731837345497</v>
      </c>
      <c r="S12" s="87">
        <v>363.929355663926</v>
      </c>
      <c r="T12" s="87">
        <v>1428.1476536426801</v>
      </c>
      <c r="U12" s="87">
        <v>2834.1884327233402</v>
      </c>
      <c r="V12" s="87">
        <v>2834.1884327233402</v>
      </c>
      <c r="W12" s="87">
        <v>306.34488819256001</v>
      </c>
      <c r="X12" s="87">
        <v>52.479975379859603</v>
      </c>
      <c r="Y12" s="87">
        <v>1251.28770840222</v>
      </c>
      <c r="Z12" s="87">
        <v>1140.74923928058</v>
      </c>
      <c r="AA12" s="87">
        <v>1295.0389807665799</v>
      </c>
      <c r="AB12" s="87">
        <v>423680.47803264298</v>
      </c>
      <c r="AC12" s="87">
        <v>608.37983972648999</v>
      </c>
      <c r="AD12" s="87">
        <v>160.678255001385</v>
      </c>
      <c r="AE12" s="87">
        <v>201.87770669635799</v>
      </c>
      <c r="AF12" s="87">
        <v>6.69992584243706</v>
      </c>
      <c r="AG12" s="87">
        <v>64.768404708030104</v>
      </c>
      <c r="AH12" s="87">
        <v>7432.55884387272</v>
      </c>
      <c r="AI12" s="87">
        <v>7432.55884387272</v>
      </c>
      <c r="AJ12" s="87">
        <v>103.27760181219899</v>
      </c>
      <c r="AK12" s="87">
        <v>0</v>
      </c>
      <c r="AL12" s="87">
        <v>290.90688860076398</v>
      </c>
      <c r="AM12" s="87">
        <v>78.1678735113139</v>
      </c>
      <c r="AN12" s="87">
        <v>1360.8322865913401</v>
      </c>
      <c r="AO12" s="87">
        <v>194.12270698298701</v>
      </c>
      <c r="AP12" s="87">
        <v>4359.6235638477501</v>
      </c>
      <c r="AQ12" s="87">
        <v>879.88060644831296</v>
      </c>
      <c r="AR12" s="87">
        <v>3053.7747345911698</v>
      </c>
      <c r="AS12" s="87">
        <v>0</v>
      </c>
      <c r="AT12" s="87">
        <v>29194.533442371699</v>
      </c>
      <c r="AU12" s="87">
        <v>13108.136553536</v>
      </c>
      <c r="AV12" s="87">
        <v>1456.4598721131999</v>
      </c>
      <c r="AW12" s="87">
        <v>14564.596425649201</v>
      </c>
      <c r="AX12" s="87">
        <v>0</v>
      </c>
      <c r="AY12" s="87">
        <v>708.37952142347001</v>
      </c>
      <c r="AZ12" s="87">
        <v>1.49256801375243</v>
      </c>
      <c r="BA12" s="87">
        <v>3961.4016805862798</v>
      </c>
      <c r="BB12" s="87">
        <v>0.60066705840043599</v>
      </c>
      <c r="BC12" s="87">
        <v>181.605826112127</v>
      </c>
      <c r="BD12" s="87">
        <v>1938.20311548735</v>
      </c>
      <c r="BE12" s="87">
        <v>0.48339243265927001</v>
      </c>
      <c r="BF12" s="87">
        <v>0</v>
      </c>
      <c r="BG12" s="87">
        <v>44.026950429438301</v>
      </c>
      <c r="BH12" s="87">
        <v>59115.338385290997</v>
      </c>
      <c r="BI12" s="87">
        <v>52151.4417336888</v>
      </c>
      <c r="BJ12" s="87">
        <v>6963.8966516021501</v>
      </c>
      <c r="BK12" s="87">
        <v>0.56086360819579195</v>
      </c>
      <c r="BL12" s="87">
        <v>9.4973620633167402E-2</v>
      </c>
      <c r="BM12" s="87">
        <v>214.56339232405699</v>
      </c>
      <c r="BN12" s="87">
        <v>27.258651613287199</v>
      </c>
      <c r="BO12" s="87">
        <v>20318.524237395799</v>
      </c>
      <c r="BP12" s="87">
        <v>137.61763397672999</v>
      </c>
      <c r="BQ12" s="87">
        <v>61.619928655323797</v>
      </c>
      <c r="BR12" s="87">
        <v>29026.1501288502</v>
      </c>
      <c r="BS12" s="87">
        <v>52.485445572462297</v>
      </c>
      <c r="BT12" s="87">
        <v>1.08181128354977</v>
      </c>
      <c r="BU12" s="87">
        <v>197.47442014158</v>
      </c>
      <c r="BV12" s="87">
        <v>8.3172685675358293E-2</v>
      </c>
      <c r="BW12" s="87">
        <v>3993.3975709450201</v>
      </c>
      <c r="BX12" s="87">
        <v>195.87672182204301</v>
      </c>
      <c r="BY12" s="87">
        <v>0</v>
      </c>
      <c r="BZ12" s="87">
        <v>218.35749086728501</v>
      </c>
      <c r="CA12" s="87">
        <v>656.78417302467903</v>
      </c>
      <c r="CB12" s="87">
        <v>0</v>
      </c>
      <c r="CC12" s="87">
        <v>2265.0879956763501</v>
      </c>
      <c r="CD12" s="87">
        <v>28659.397086763998</v>
      </c>
      <c r="CE12" s="87">
        <v>483.84630097405699</v>
      </c>
      <c r="CF12" s="87"/>
      <c r="CG12" s="49">
        <f t="shared" si="0"/>
        <v>-6.2620930668325547E-5</v>
      </c>
      <c r="CH12" s="49">
        <f t="shared" si="1"/>
        <v>-5.7856489580926475E-5</v>
      </c>
      <c r="CI12" s="49">
        <f t="shared" si="2"/>
        <v>-2.7670742603334583E-5</v>
      </c>
      <c r="CJ12" s="49">
        <f t="shared" si="3"/>
        <v>-3.4952855288086342E-6</v>
      </c>
      <c r="CK12" s="49">
        <f t="shared" si="3"/>
        <v>1.4139741992975007E-6</v>
      </c>
      <c r="CL12" s="49">
        <f t="shared" si="4"/>
        <v>-5.7916712488448454E-5</v>
      </c>
      <c r="CM12" s="49">
        <f t="shared" si="5"/>
        <v>-5.6865521290065305E-5</v>
      </c>
      <c r="CN12" s="92">
        <f t="shared" si="6"/>
        <v>-3.0633925347960992E-5</v>
      </c>
      <c r="CO12" s="92">
        <f t="shared" si="7"/>
        <v>-3.0499887025629242E-5</v>
      </c>
      <c r="CP12" s="92">
        <f t="shared" si="8"/>
        <v>-3.0743773007552818E-5</v>
      </c>
      <c r="CQ12" s="92">
        <f t="shared" si="9"/>
        <v>-2.7448073413089032E-5</v>
      </c>
      <c r="CR12" s="91">
        <f t="shared" si="11"/>
        <v>-3.0884058074988691E-5</v>
      </c>
      <c r="CS12" s="91">
        <f t="shared" si="12"/>
        <v>-3.1126485066800386E-5</v>
      </c>
      <c r="CT12" s="92">
        <f t="shared" si="10"/>
        <v>-3.0697895031067802E-5</v>
      </c>
    </row>
    <row r="13" spans="1:98" x14ac:dyDescent="0.25">
      <c r="A13" s="86" t="s">
        <v>12</v>
      </c>
      <c r="B13" s="87">
        <v>199572.3008</v>
      </c>
      <c r="C13" s="87">
        <v>3270.672579</v>
      </c>
      <c r="D13" s="87">
        <v>2474.6032100000002</v>
      </c>
      <c r="E13" s="87">
        <v>20080.337779000001</v>
      </c>
      <c r="F13" s="87">
        <v>17017.234940999999</v>
      </c>
      <c r="G13" s="87">
        <v>1423.790542</v>
      </c>
      <c r="H13" s="87">
        <v>47015.880187000002</v>
      </c>
      <c r="I13" s="85">
        <v>1629.1860825000001</v>
      </c>
      <c r="J13" s="85">
        <v>436.77911247999998</v>
      </c>
      <c r="K13" s="85">
        <v>3254.0043767000002</v>
      </c>
      <c r="L13" s="85">
        <v>3661.6648819000002</v>
      </c>
      <c r="M13" s="85">
        <v>497.92819064999998</v>
      </c>
      <c r="N13" s="85">
        <v>263.52339579</v>
      </c>
      <c r="O13" s="85">
        <v>473.17736665000001</v>
      </c>
      <c r="Q13" s="86" t="s">
        <v>12</v>
      </c>
      <c r="R13" s="87">
        <v>3034.9896086771701</v>
      </c>
      <c r="S13" s="87">
        <v>579.76635427573501</v>
      </c>
      <c r="T13" s="87">
        <v>498.35200381233102</v>
      </c>
      <c r="U13" s="87">
        <v>1630.5731953382699</v>
      </c>
      <c r="V13" s="87">
        <v>1630.5731953382699</v>
      </c>
      <c r="W13" s="87">
        <v>942.09666026359503</v>
      </c>
      <c r="X13" s="87">
        <v>52.236076729112703</v>
      </c>
      <c r="Y13" s="87">
        <v>437.15104101919502</v>
      </c>
      <c r="Z13" s="87">
        <v>263.74776524350898</v>
      </c>
      <c r="AA13" s="87">
        <v>4884.0934396596103</v>
      </c>
      <c r="AB13" s="87">
        <v>199746.59906236501</v>
      </c>
      <c r="AC13" s="87">
        <v>1387.92577840744</v>
      </c>
      <c r="AD13" s="87">
        <v>667.60985571466495</v>
      </c>
      <c r="AE13" s="87">
        <v>313.57017288759999</v>
      </c>
      <c r="AF13" s="87">
        <v>240.19671370485301</v>
      </c>
      <c r="AG13" s="87">
        <v>184.92787359634099</v>
      </c>
      <c r="AH13" s="87">
        <v>3256.7751320881998</v>
      </c>
      <c r="AI13" s="87">
        <v>3256.7751320881998</v>
      </c>
      <c r="AJ13" s="87">
        <v>3692570.89644934</v>
      </c>
      <c r="AK13" s="87">
        <v>0</v>
      </c>
      <c r="AL13" s="87">
        <v>549.274426841891</v>
      </c>
      <c r="AM13" s="87">
        <v>96.487188029077203</v>
      </c>
      <c r="AN13" s="87">
        <v>4932.7990842834897</v>
      </c>
      <c r="AO13" s="87">
        <v>667.63489606557596</v>
      </c>
      <c r="AP13" s="87">
        <v>3664.79398670615</v>
      </c>
      <c r="AQ13" s="87">
        <v>473.580046857132</v>
      </c>
      <c r="AR13" s="87">
        <v>3273.5268632319699</v>
      </c>
      <c r="AS13" s="87">
        <v>0</v>
      </c>
      <c r="AT13" s="87">
        <v>48497.351371903198</v>
      </c>
      <c r="AU13" s="87">
        <v>2228.9959517802799</v>
      </c>
      <c r="AV13" s="87">
        <v>247.666202874606</v>
      </c>
      <c r="AW13" s="87">
        <v>2476.6621546548899</v>
      </c>
      <c r="AX13" s="87">
        <v>0</v>
      </c>
      <c r="AY13" s="87">
        <v>2360.7516769517201</v>
      </c>
      <c r="AZ13" s="87">
        <v>8.0081538267277305E-2</v>
      </c>
      <c r="BA13" s="87">
        <v>12990.024184747301</v>
      </c>
      <c r="BB13" s="87">
        <v>0</v>
      </c>
      <c r="BC13" s="87">
        <v>117.32077053974599</v>
      </c>
      <c r="BD13" s="87">
        <v>1420.36926203144</v>
      </c>
      <c r="BE13" s="87">
        <v>0.191767063740031</v>
      </c>
      <c r="BF13" s="87">
        <v>0</v>
      </c>
      <c r="BG13" s="87">
        <v>141.712999599309</v>
      </c>
      <c r="BH13" s="87">
        <v>20097.151372221</v>
      </c>
      <c r="BI13" s="87">
        <v>17031.387181900402</v>
      </c>
      <c r="BJ13" s="87">
        <v>3065.7641903205999</v>
      </c>
      <c r="BK13" s="87">
        <v>5.5936543300760002</v>
      </c>
      <c r="BL13" s="87">
        <v>6.1951046318005701E-2</v>
      </c>
      <c r="BM13" s="87">
        <v>83.554218131472595</v>
      </c>
      <c r="BN13" s="87">
        <v>66.751495796447202</v>
      </c>
      <c r="BO13" s="87">
        <v>6190.8473426853297</v>
      </c>
      <c r="BP13" s="87">
        <v>26.824342802625701</v>
      </c>
      <c r="BQ13" s="87">
        <v>34.149904365261698</v>
      </c>
      <c r="BR13" s="87">
        <v>8844.0604491696795</v>
      </c>
      <c r="BS13" s="87">
        <v>243.22076824364899</v>
      </c>
      <c r="BT13" s="87">
        <v>1.0955637879539399</v>
      </c>
      <c r="BU13" s="87">
        <v>98.688703003577004</v>
      </c>
      <c r="BV13" s="87">
        <v>8.4676009187762094E-2</v>
      </c>
      <c r="BW13" s="87">
        <v>1425.00280895473</v>
      </c>
      <c r="BX13" s="87">
        <v>542.504909321573</v>
      </c>
      <c r="BY13" s="87">
        <v>0</v>
      </c>
      <c r="BZ13" s="87">
        <v>597.33508359754899</v>
      </c>
      <c r="CA13" s="87">
        <v>1968.0972085844101</v>
      </c>
      <c r="CB13" s="87">
        <v>0</v>
      </c>
      <c r="CC13" s="87">
        <v>7314.7841832921704</v>
      </c>
      <c r="CD13" s="87">
        <v>47056.912440858199</v>
      </c>
      <c r="CE13" s="87">
        <v>1496.05804278698</v>
      </c>
      <c r="CF13" s="87"/>
      <c r="CG13" s="49">
        <f t="shared" si="0"/>
        <v>8.7335898652433062E-4</v>
      </c>
      <c r="CH13" s="49">
        <f t="shared" si="1"/>
        <v>8.726902993275176E-4</v>
      </c>
      <c r="CI13" s="49">
        <f t="shared" si="2"/>
        <v>8.3203022067110648E-4</v>
      </c>
      <c r="CJ13" s="49">
        <f t="shared" si="3"/>
        <v>8.3731625463902911E-4</v>
      </c>
      <c r="CK13" s="49">
        <f t="shared" si="3"/>
        <v>8.3164162388717601E-4</v>
      </c>
      <c r="CL13" s="49">
        <f t="shared" si="4"/>
        <v>8.5143630258081317E-4</v>
      </c>
      <c r="CM13" s="49">
        <f t="shared" si="5"/>
        <v>8.727318024249665E-4</v>
      </c>
      <c r="CN13" s="92">
        <f t="shared" si="6"/>
        <v>8.5141461320443492E-4</v>
      </c>
      <c r="CO13" s="92">
        <f t="shared" si="7"/>
        <v>8.5152547035332378E-4</v>
      </c>
      <c r="CP13" s="92">
        <f t="shared" si="8"/>
        <v>8.5149098385957052E-4</v>
      </c>
      <c r="CQ13" s="92">
        <f t="shared" si="9"/>
        <v>8.5455794210369295E-4</v>
      </c>
      <c r="CR13" s="91">
        <f t="shared" si="11"/>
        <v>8.5115317889070347E-4</v>
      </c>
      <c r="CS13" s="91">
        <f t="shared" si="12"/>
        <v>8.5142138077099958E-4</v>
      </c>
      <c r="CT13" s="92">
        <f t="shared" si="10"/>
        <v>8.5101324685685588E-4</v>
      </c>
    </row>
    <row r="14" spans="1:98" x14ac:dyDescent="0.25">
      <c r="A14" s="86" t="s">
        <v>13</v>
      </c>
      <c r="B14" s="87">
        <v>82900.957584000003</v>
      </c>
      <c r="C14" s="87">
        <v>1364.1589581000001</v>
      </c>
      <c r="D14" s="87">
        <v>1313.3891791999999</v>
      </c>
      <c r="E14" s="87">
        <v>8596.1598608999993</v>
      </c>
      <c r="F14" s="87">
        <v>7284.8819384999997</v>
      </c>
      <c r="G14" s="87">
        <v>678.72039658000006</v>
      </c>
      <c r="H14" s="87">
        <v>19609.778308000001</v>
      </c>
      <c r="I14" s="85">
        <v>582.17224160000001</v>
      </c>
      <c r="J14" s="85">
        <v>156.31116292999999</v>
      </c>
      <c r="K14" s="85">
        <v>872.56364469000005</v>
      </c>
      <c r="L14" s="85">
        <v>800.31315287999996</v>
      </c>
      <c r="M14" s="85">
        <v>177.84736699999999</v>
      </c>
      <c r="N14" s="85">
        <v>94.481413939999996</v>
      </c>
      <c r="O14" s="85">
        <v>168.81605644000001</v>
      </c>
      <c r="Q14" s="86" t="s">
        <v>13</v>
      </c>
      <c r="R14" s="87">
        <v>1578.08844689026</v>
      </c>
      <c r="S14" s="87">
        <v>273.16871632035298</v>
      </c>
      <c r="T14" s="87">
        <v>177.847112034715</v>
      </c>
      <c r="U14" s="87">
        <v>582.17210250829999</v>
      </c>
      <c r="V14" s="87">
        <v>582.17210250829999</v>
      </c>
      <c r="W14" s="87">
        <v>442.34859566864498</v>
      </c>
      <c r="X14" s="87">
        <v>24.6854404550966</v>
      </c>
      <c r="Y14" s="87">
        <v>156.311328432545</v>
      </c>
      <c r="Z14" s="87">
        <v>94.481597015820299</v>
      </c>
      <c r="AA14" s="87">
        <v>1992.7543087438701</v>
      </c>
      <c r="AB14" s="87">
        <v>82900.935457266096</v>
      </c>
      <c r="AC14" s="87">
        <v>656.39031666151902</v>
      </c>
      <c r="AD14" s="87">
        <v>263.34240687921999</v>
      </c>
      <c r="AE14" s="87">
        <v>187.29909368903299</v>
      </c>
      <c r="AF14" s="87">
        <v>113.26962057745899</v>
      </c>
      <c r="AG14" s="87">
        <v>178.44023786048001</v>
      </c>
      <c r="AH14" s="87">
        <v>872.56332263044999</v>
      </c>
      <c r="AI14" s="87">
        <v>872.56332263044999</v>
      </c>
      <c r="AJ14" s="87">
        <v>1982264.3835187899</v>
      </c>
      <c r="AK14" s="87">
        <v>0</v>
      </c>
      <c r="AL14" s="87">
        <v>259.809313417113</v>
      </c>
      <c r="AM14" s="87">
        <v>45.554306702875799</v>
      </c>
      <c r="AN14" s="87">
        <v>1984.0345128164099</v>
      </c>
      <c r="AO14" s="87">
        <v>314.42278633654598</v>
      </c>
      <c r="AP14" s="87">
        <v>800.31523301750406</v>
      </c>
      <c r="AQ14" s="87">
        <v>168.81603685840099</v>
      </c>
      <c r="AR14" s="87">
        <v>1364.15858194414</v>
      </c>
      <c r="AS14" s="87">
        <v>0</v>
      </c>
      <c r="AT14" s="87">
        <v>20239.328714319501</v>
      </c>
      <c r="AU14" s="87">
        <v>1182.04979297408</v>
      </c>
      <c r="AV14" s="87">
        <v>131.33893292481599</v>
      </c>
      <c r="AW14" s="87">
        <v>1313.3887258989</v>
      </c>
      <c r="AX14" s="87">
        <v>0</v>
      </c>
      <c r="AY14" s="87">
        <v>1046.4762570036401</v>
      </c>
      <c r="AZ14" s="87">
        <v>0.19417048430033501</v>
      </c>
      <c r="BA14" s="87">
        <v>5841.41844093288</v>
      </c>
      <c r="BB14" s="87">
        <v>8.7545457100811797E-2</v>
      </c>
      <c r="BC14" s="87">
        <v>22.843157853579999</v>
      </c>
      <c r="BD14" s="87">
        <v>246.43383326002899</v>
      </c>
      <c r="BE14" s="87">
        <v>0.10658340010031001</v>
      </c>
      <c r="BF14" s="87">
        <v>0</v>
      </c>
      <c r="BG14" s="87">
        <v>5.5231583971295803</v>
      </c>
      <c r="BH14" s="87">
        <v>8596.5213915427794</v>
      </c>
      <c r="BI14" s="87">
        <v>7285.2437701314902</v>
      </c>
      <c r="BJ14" s="87">
        <v>1311.2776214112801</v>
      </c>
      <c r="BK14" s="87">
        <v>7.7977549661866097E-2</v>
      </c>
      <c r="BL14" s="87">
        <v>1.5682352221432199E-2</v>
      </c>
      <c r="BM14" s="87">
        <v>52.864801232604101</v>
      </c>
      <c r="BN14" s="87">
        <v>3.3027045815351799</v>
      </c>
      <c r="BO14" s="87">
        <v>2841.9417469424602</v>
      </c>
      <c r="BP14" s="87">
        <v>17.920452952154101</v>
      </c>
      <c r="BQ14" s="87">
        <v>8.1147489109718496</v>
      </c>
      <c r="BR14" s="87">
        <v>4059.8237579986398</v>
      </c>
      <c r="BS14" s="87">
        <v>96.815288425546697</v>
      </c>
      <c r="BT14" s="87">
        <v>0.14179250867243101</v>
      </c>
      <c r="BU14" s="87">
        <v>25.836099044406598</v>
      </c>
      <c r="BV14" s="87">
        <v>1.55572059216146E-2</v>
      </c>
      <c r="BW14" s="87">
        <v>678.719913049708</v>
      </c>
      <c r="BX14" s="87">
        <v>256.16678434080399</v>
      </c>
      <c r="BY14" s="87">
        <v>0</v>
      </c>
      <c r="BZ14" s="87">
        <v>281.02923469275999</v>
      </c>
      <c r="CA14" s="87">
        <v>896.15797697867799</v>
      </c>
      <c r="CB14" s="87">
        <v>0</v>
      </c>
      <c r="CC14" s="87">
        <v>3101.9794152855602</v>
      </c>
      <c r="CD14" s="87">
        <v>19609.772878189098</v>
      </c>
      <c r="CE14" s="87">
        <v>678.02211648260402</v>
      </c>
      <c r="CF14" s="87"/>
      <c r="CG14" s="49">
        <f t="shared" si="0"/>
        <v>-2.6690564925113616E-7</v>
      </c>
      <c r="CH14" s="49">
        <f t="shared" si="1"/>
        <v>-2.7574195648807564E-7</v>
      </c>
      <c r="CI14" s="49">
        <f t="shared" si="2"/>
        <v>-3.4513844571190261E-7</v>
      </c>
      <c r="CJ14" s="49">
        <f t="shared" si="3"/>
        <v>4.2057226555835812E-5</v>
      </c>
      <c r="CK14" s="49">
        <f t="shared" si="3"/>
        <v>4.9668839460291203E-5</v>
      </c>
      <c r="CL14" s="49">
        <f t="shared" si="4"/>
        <v>-7.1241455906546202E-7</v>
      </c>
      <c r="CM14" s="49">
        <f t="shared" si="5"/>
        <v>-2.7689302843134635E-7</v>
      </c>
      <c r="CN14" s="92">
        <f t="shared" si="6"/>
        <v>-2.3891846790655911E-7</v>
      </c>
      <c r="CO14" s="92">
        <f t="shared" si="7"/>
        <v>1.0588018277117142E-6</v>
      </c>
      <c r="CP14" s="92">
        <f t="shared" si="8"/>
        <v>-3.6909576971012695E-7</v>
      </c>
      <c r="CQ14" s="92">
        <f t="shared" si="9"/>
        <v>2.5991544642357458E-6</v>
      </c>
      <c r="CR14" s="91">
        <f t="shared" si="11"/>
        <v>-1.4336185533464968E-6</v>
      </c>
      <c r="CS14" s="91">
        <f t="shared" si="12"/>
        <v>1.9376913687914182E-6</v>
      </c>
      <c r="CT14" s="92">
        <f t="shared" si="10"/>
        <v>-1.1599370008126008E-7</v>
      </c>
    </row>
    <row r="15" spans="1:98" x14ac:dyDescent="0.25">
      <c r="A15" s="86" t="s">
        <v>14</v>
      </c>
      <c r="B15" s="87">
        <v>35808.541788000002</v>
      </c>
      <c r="C15" s="87">
        <v>588.97092099999998</v>
      </c>
      <c r="D15" s="87">
        <v>553.48200099999997</v>
      </c>
      <c r="E15" s="87">
        <v>3700.7073329999998</v>
      </c>
      <c r="F15" s="87">
        <v>3136.1929340000002</v>
      </c>
      <c r="G15" s="87">
        <v>288.94046600000001</v>
      </c>
      <c r="H15" s="87">
        <v>8466.4584059999997</v>
      </c>
      <c r="I15" s="85">
        <v>247.53574312000001</v>
      </c>
      <c r="J15" s="85">
        <v>66.462460989999997</v>
      </c>
      <c r="K15" s="85">
        <v>371.00822569000002</v>
      </c>
      <c r="L15" s="85">
        <v>340.28779929000001</v>
      </c>
      <c r="M15" s="85">
        <v>75.619511070000001</v>
      </c>
      <c r="N15" s="85">
        <v>40.172865119999997</v>
      </c>
      <c r="O15" s="85">
        <v>71.779457809999997</v>
      </c>
      <c r="Q15" s="86" t="s">
        <v>14</v>
      </c>
      <c r="R15" s="87">
        <v>682.90143552094798</v>
      </c>
      <c r="S15" s="87">
        <v>118.21094276695401</v>
      </c>
      <c r="T15" s="87">
        <v>75.619424380237703</v>
      </c>
      <c r="U15" s="87">
        <v>247.53559893773601</v>
      </c>
      <c r="V15" s="87">
        <v>247.53559893773601</v>
      </c>
      <c r="W15" s="87">
        <v>191.42185276757201</v>
      </c>
      <c r="X15" s="87">
        <v>10.6823324249671</v>
      </c>
      <c r="Y15" s="87">
        <v>66.462331351093496</v>
      </c>
      <c r="Z15" s="87">
        <v>40.172918889473003</v>
      </c>
      <c r="AA15" s="87">
        <v>862.34386940227796</v>
      </c>
      <c r="AB15" s="87">
        <v>35808.532433406603</v>
      </c>
      <c r="AC15" s="87">
        <v>284.04614403629</v>
      </c>
      <c r="AD15" s="87">
        <v>113.958696519919</v>
      </c>
      <c r="AE15" s="87">
        <v>81.051816727039807</v>
      </c>
      <c r="AF15" s="87">
        <v>49.016220108298803</v>
      </c>
      <c r="AG15" s="87">
        <v>77.218035446402794</v>
      </c>
      <c r="AH15" s="87">
        <v>371.00811811026898</v>
      </c>
      <c r="AI15" s="87">
        <v>371.00811811026898</v>
      </c>
      <c r="AJ15" s="87">
        <v>987473.19668865704</v>
      </c>
      <c r="AK15" s="87">
        <v>0</v>
      </c>
      <c r="AL15" s="87">
        <v>112.429757121023</v>
      </c>
      <c r="AM15" s="87">
        <v>19.7130317102832</v>
      </c>
      <c r="AN15" s="87">
        <v>858.57035094426203</v>
      </c>
      <c r="AO15" s="87">
        <v>136.06321630916</v>
      </c>
      <c r="AP15" s="87">
        <v>340.28878042747101</v>
      </c>
      <c r="AQ15" s="87">
        <v>71.779501557212896</v>
      </c>
      <c r="AR15" s="87">
        <v>588.970746645943</v>
      </c>
      <c r="AS15" s="87">
        <v>0</v>
      </c>
      <c r="AT15" s="87">
        <v>8738.8895159201202</v>
      </c>
      <c r="AU15" s="87">
        <v>498.133574001113</v>
      </c>
      <c r="AV15" s="87">
        <v>55.348271692984298</v>
      </c>
      <c r="AW15" s="87">
        <v>553.48184569409705</v>
      </c>
      <c r="AX15" s="87">
        <v>0</v>
      </c>
      <c r="AY15" s="87">
        <v>452.85179701433498</v>
      </c>
      <c r="AZ15" s="87">
        <v>8.1751767335218203E-2</v>
      </c>
      <c r="BA15" s="87">
        <v>2527.8136643863099</v>
      </c>
      <c r="BB15" s="87">
        <v>3.8155664809272599E-2</v>
      </c>
      <c r="BC15" s="87">
        <v>9.50988806097984</v>
      </c>
      <c r="BD15" s="87">
        <v>102.969515572898</v>
      </c>
      <c r="BE15" s="87">
        <v>5.0897807823101097E-2</v>
      </c>
      <c r="BF15" s="87">
        <v>0</v>
      </c>
      <c r="BG15" s="87">
        <v>2.2972571118349601</v>
      </c>
      <c r="BH15" s="87">
        <v>3700.8573805801502</v>
      </c>
      <c r="BI15" s="87">
        <v>3136.3431702702401</v>
      </c>
      <c r="BJ15" s="87">
        <v>564.51421030991401</v>
      </c>
      <c r="BK15" s="87">
        <v>3.3522057562680098E-2</v>
      </c>
      <c r="BL15" s="87">
        <v>7.0613381173630502E-3</v>
      </c>
      <c r="BM15" s="87">
        <v>25.696872648246998</v>
      </c>
      <c r="BN15" s="87">
        <v>1.35699600136686</v>
      </c>
      <c r="BO15" s="87">
        <v>1223.9314559874699</v>
      </c>
      <c r="BP15" s="87">
        <v>7.5475054069456604</v>
      </c>
      <c r="BQ15" s="87">
        <v>3.4301485750976899</v>
      </c>
      <c r="BR15" s="87">
        <v>1748.42709689864</v>
      </c>
      <c r="BS15" s="87">
        <v>41.895923337145099</v>
      </c>
      <c r="BT15" s="87">
        <v>5.9845015206380102E-2</v>
      </c>
      <c r="BU15" s="87">
        <v>10.8979973316357</v>
      </c>
      <c r="BV15" s="87">
        <v>7.2030242541488198E-3</v>
      </c>
      <c r="BW15" s="87">
        <v>288.940250953884</v>
      </c>
      <c r="BX15" s="87">
        <v>110.85354508193301</v>
      </c>
      <c r="BY15" s="87">
        <v>0</v>
      </c>
      <c r="BZ15" s="87">
        <v>121.612346098966</v>
      </c>
      <c r="CA15" s="87">
        <v>387.80313456997197</v>
      </c>
      <c r="CB15" s="87">
        <v>0</v>
      </c>
      <c r="CC15" s="87">
        <v>1342.3496607174</v>
      </c>
      <c r="CD15" s="87">
        <v>8466.4557611732998</v>
      </c>
      <c r="CE15" s="87">
        <v>293.40719030676001</v>
      </c>
      <c r="CF15" s="87"/>
      <c r="CG15" s="49">
        <f t="shared" si="0"/>
        <v>-2.6123916061714497E-7</v>
      </c>
      <c r="CH15" s="49">
        <f t="shared" si="1"/>
        <v>-2.9603168978951864E-7</v>
      </c>
      <c r="CI15" s="49">
        <f t="shared" si="2"/>
        <v>-2.8059792846273501E-7</v>
      </c>
      <c r="CJ15" s="49">
        <f t="shared" si="3"/>
        <v>4.0545648885114185E-5</v>
      </c>
      <c r="CK15" s="49">
        <f t="shared" si="3"/>
        <v>4.7904026761616822E-5</v>
      </c>
      <c r="CL15" s="49">
        <f t="shared" si="4"/>
        <v>-7.4425752470167393E-7</v>
      </c>
      <c r="CM15" s="49">
        <f t="shared" si="5"/>
        <v>-3.1238879033912352E-7</v>
      </c>
      <c r="CN15" s="92">
        <f t="shared" si="6"/>
        <v>-5.8247048356491783E-7</v>
      </c>
      <c r="CO15" s="92">
        <f t="shared" si="7"/>
        <v>-1.9505583237419294E-6</v>
      </c>
      <c r="CP15" s="92">
        <f t="shared" si="8"/>
        <v>-2.8996589182434E-7</v>
      </c>
      <c r="CQ15" s="92">
        <f t="shared" si="9"/>
        <v>2.8832578571675532E-6</v>
      </c>
      <c r="CR15" s="91">
        <f t="shared" si="11"/>
        <v>-1.1463941127333149E-6</v>
      </c>
      <c r="CS15" s="91">
        <f t="shared" si="12"/>
        <v>1.3384525312048734E-6</v>
      </c>
      <c r="CT15" s="92">
        <f t="shared" si="10"/>
        <v>6.0946702906486736E-7</v>
      </c>
    </row>
    <row r="16" spans="1:98" x14ac:dyDescent="0.25">
      <c r="A16" s="86" t="s">
        <v>15</v>
      </c>
      <c r="B16" s="87">
        <v>90812.646571000005</v>
      </c>
      <c r="C16" s="87">
        <v>1492.9293872999999</v>
      </c>
      <c r="D16" s="87">
        <v>1365.6531987000001</v>
      </c>
      <c r="E16" s="87">
        <v>9351.2744136000001</v>
      </c>
      <c r="F16" s="87">
        <v>7924.8112130999998</v>
      </c>
      <c r="G16" s="87">
        <v>721.14751974000001</v>
      </c>
      <c r="H16" s="87">
        <v>21460.841576999999</v>
      </c>
      <c r="I16" s="85">
        <v>635.03901911000003</v>
      </c>
      <c r="J16" s="85">
        <v>170.50570306</v>
      </c>
      <c r="K16" s="85">
        <v>951.80072353000003</v>
      </c>
      <c r="L16" s="85">
        <v>872.98919813999998</v>
      </c>
      <c r="M16" s="85">
        <v>193.99760015999999</v>
      </c>
      <c r="N16" s="85">
        <v>103.06122375</v>
      </c>
      <c r="O16" s="85">
        <v>184.14616082000001</v>
      </c>
      <c r="Q16" s="86" t="s">
        <v>15</v>
      </c>
      <c r="R16" s="87">
        <v>1734.32323250631</v>
      </c>
      <c r="S16" s="87">
        <v>300.21207934617303</v>
      </c>
      <c r="T16" s="87">
        <v>193.96741753153</v>
      </c>
      <c r="U16" s="87">
        <v>618.34465925436496</v>
      </c>
      <c r="V16" s="87">
        <v>618.34465925436496</v>
      </c>
      <c r="W16" s="87">
        <v>486.14643939772401</v>
      </c>
      <c r="X16" s="87">
        <v>27.1292668194125</v>
      </c>
      <c r="Y16" s="87">
        <v>166.023810261406</v>
      </c>
      <c r="Z16" s="87">
        <v>103.045609991023</v>
      </c>
      <c r="AA16" s="87">
        <v>2190.0469088466298</v>
      </c>
      <c r="AB16" s="87">
        <v>90792.330998418096</v>
      </c>
      <c r="AC16" s="87">
        <v>721.37288940062297</v>
      </c>
      <c r="AD16" s="87">
        <v>289.41672734395001</v>
      </c>
      <c r="AE16" s="87">
        <v>205.842464035326</v>
      </c>
      <c r="AF16" s="87">
        <v>124.483613281053</v>
      </c>
      <c r="AG16" s="87">
        <v>196.106338761275</v>
      </c>
      <c r="AH16" s="87">
        <v>926.77739723036598</v>
      </c>
      <c r="AI16" s="87">
        <v>926.77739723036598</v>
      </c>
      <c r="AJ16" s="87">
        <v>1981645.96831462</v>
      </c>
      <c r="AK16" s="87">
        <v>0</v>
      </c>
      <c r="AL16" s="87">
        <v>285.53039189550901</v>
      </c>
      <c r="AM16" s="87">
        <v>50.064447692856803</v>
      </c>
      <c r="AN16" s="87">
        <v>2180.4665276606302</v>
      </c>
      <c r="AO16" s="87">
        <v>345.55409539910102</v>
      </c>
      <c r="AP16" s="87">
        <v>850.03964488454699</v>
      </c>
      <c r="AQ16" s="87">
        <v>179.30519704149901</v>
      </c>
      <c r="AR16" s="87">
        <v>1492.5983224777699</v>
      </c>
      <c r="AS16" s="87">
        <v>0</v>
      </c>
      <c r="AT16" s="87">
        <v>22147.977660895998</v>
      </c>
      <c r="AU16" s="87">
        <v>1228.95212075155</v>
      </c>
      <c r="AV16" s="87">
        <v>136.55046382138099</v>
      </c>
      <c r="AW16" s="87">
        <v>1365.5025845729299</v>
      </c>
      <c r="AX16" s="87">
        <v>0</v>
      </c>
      <c r="AY16" s="87">
        <v>1150.0797434424601</v>
      </c>
      <c r="AZ16" s="87">
        <v>3.12362890876723</v>
      </c>
      <c r="BA16" s="87">
        <v>6419.7419080176496</v>
      </c>
      <c r="BB16" s="87">
        <v>62.6372936302959</v>
      </c>
      <c r="BC16" s="87">
        <v>114.09344357766</v>
      </c>
      <c r="BD16" s="87">
        <v>274.14118874320002</v>
      </c>
      <c r="BE16" s="87">
        <v>2.5363649853117001</v>
      </c>
      <c r="BF16" s="87">
        <v>0</v>
      </c>
      <c r="BG16" s="87">
        <v>103.793338329006</v>
      </c>
      <c r="BH16" s="87">
        <v>9348.8245815234604</v>
      </c>
      <c r="BI16" s="87">
        <v>7922.6593078141204</v>
      </c>
      <c r="BJ16" s="87">
        <v>1426.16527370933</v>
      </c>
      <c r="BK16" s="87">
        <v>7.6395883426203</v>
      </c>
      <c r="BL16" s="87">
        <v>0.53243349834928899</v>
      </c>
      <c r="BM16" s="87">
        <v>2049.7204620557</v>
      </c>
      <c r="BN16" s="87">
        <v>2.4658438934726599</v>
      </c>
      <c r="BO16" s="87">
        <v>2113.1056101897598</v>
      </c>
      <c r="BP16" s="87">
        <v>12.6184147372366</v>
      </c>
      <c r="BQ16" s="87">
        <v>21.096194384497</v>
      </c>
      <c r="BR16" s="87">
        <v>3019.5143244211399</v>
      </c>
      <c r="BS16" s="87">
        <v>106.40040324970801</v>
      </c>
      <c r="BT16" s="87">
        <v>69.8045776208821</v>
      </c>
      <c r="BU16" s="87">
        <v>65.609285166752102</v>
      </c>
      <c r="BV16" s="87">
        <v>0.22731532946422101</v>
      </c>
      <c r="BW16" s="87">
        <v>721.03328070371504</v>
      </c>
      <c r="BX16" s="87">
        <v>281.53054037795403</v>
      </c>
      <c r="BY16" s="87">
        <v>0</v>
      </c>
      <c r="BZ16" s="87">
        <v>308.85420965030698</v>
      </c>
      <c r="CA16" s="87">
        <v>984.88363629436003</v>
      </c>
      <c r="CB16" s="87">
        <v>0</v>
      </c>
      <c r="CC16" s="87">
        <v>3409.0955683039701</v>
      </c>
      <c r="CD16" s="87">
        <v>21456.083330412101</v>
      </c>
      <c r="CE16" s="87">
        <v>745.14931159344906</v>
      </c>
      <c r="CF16" s="87"/>
      <c r="CG16" s="49">
        <f t="shared" si="0"/>
        <v>-2.2370862813722171E-4</v>
      </c>
      <c r="CH16" s="49">
        <f t="shared" si="1"/>
        <v>-2.2175517813924058E-4</v>
      </c>
      <c r="CI16" s="49">
        <f t="shared" si="2"/>
        <v>-1.1028724365275022E-4</v>
      </c>
      <c r="CJ16" s="49">
        <f t="shared" si="3"/>
        <v>-2.6197841793379218E-4</v>
      </c>
      <c r="CK16" s="49">
        <f t="shared" si="3"/>
        <v>-2.7154025856441708E-4</v>
      </c>
      <c r="CL16" s="49">
        <f t="shared" si="4"/>
        <v>-1.5841285334539923E-4</v>
      </c>
      <c r="CM16" s="49">
        <f t="shared" si="5"/>
        <v>-2.2171761395406398E-4</v>
      </c>
      <c r="CN16" s="92">
        <f t="shared" si="6"/>
        <v>-2.628871510766697E-2</v>
      </c>
      <c r="CO16" s="92">
        <f t="shared" si="7"/>
        <v>-2.6285882044759821E-2</v>
      </c>
      <c r="CP16" s="92">
        <f t="shared" si="8"/>
        <v>-2.6290509852554586E-2</v>
      </c>
      <c r="CQ16" s="92">
        <f t="shared" si="9"/>
        <v>-2.6288473333174748E-2</v>
      </c>
      <c r="CR16" s="91">
        <f t="shared" si="11"/>
        <v>-1.5558248372708682E-4</v>
      </c>
      <c r="CS16" s="91">
        <f t="shared" si="12"/>
        <v>-1.5149984066628071E-4</v>
      </c>
      <c r="CT16" s="92">
        <f t="shared" si="10"/>
        <v>-2.6288703261280362E-2</v>
      </c>
    </row>
    <row r="17" spans="1:98" x14ac:dyDescent="0.25">
      <c r="A17" s="86" t="s">
        <v>16</v>
      </c>
      <c r="B17" s="87">
        <v>601657.48471999995</v>
      </c>
      <c r="C17" s="87">
        <v>27873.651932000001</v>
      </c>
      <c r="D17" s="87">
        <v>13933.368696</v>
      </c>
      <c r="E17" s="87">
        <v>87925.665911999997</v>
      </c>
      <c r="F17" s="87">
        <v>67759.813540000003</v>
      </c>
      <c r="G17" s="87">
        <v>4146.5430035999998</v>
      </c>
      <c r="H17" s="87">
        <v>81809.104015999998</v>
      </c>
      <c r="I17" s="85">
        <v>4980.6231860999997</v>
      </c>
      <c r="J17" s="85">
        <v>1950.0522014000001</v>
      </c>
      <c r="K17" s="85">
        <v>9736.2923176000004</v>
      </c>
      <c r="L17" s="85">
        <v>3107.4635062000002</v>
      </c>
      <c r="M17" s="85">
        <v>1489.2645662</v>
      </c>
      <c r="N17" s="85">
        <v>1033.7067872</v>
      </c>
      <c r="O17" s="85">
        <v>655.48058765999997</v>
      </c>
      <c r="Q17" s="86" t="s">
        <v>16</v>
      </c>
      <c r="R17" s="87">
        <v>4786.2788022124896</v>
      </c>
      <c r="S17" s="87">
        <v>1189.9258762838599</v>
      </c>
      <c r="T17" s="87">
        <v>1489.0649653186199</v>
      </c>
      <c r="U17" s="87">
        <v>4979.9304701633</v>
      </c>
      <c r="V17" s="87">
        <v>4979.9304701633</v>
      </c>
      <c r="W17" s="87">
        <v>3024.5645317783801</v>
      </c>
      <c r="X17" s="87">
        <v>75.702179543195498</v>
      </c>
      <c r="Y17" s="87">
        <v>1949.6389545971199</v>
      </c>
      <c r="Z17" s="87">
        <v>1033.5116027931699</v>
      </c>
      <c r="AA17" s="87">
        <v>8419.1484257055399</v>
      </c>
      <c r="AB17" s="87">
        <v>601603.21137452603</v>
      </c>
      <c r="AC17" s="87">
        <v>2644.73445495336</v>
      </c>
      <c r="AD17" s="87">
        <v>1321.3292375343101</v>
      </c>
      <c r="AE17" s="87">
        <v>665.56742052195705</v>
      </c>
      <c r="AF17" s="87">
        <v>343.54210936755698</v>
      </c>
      <c r="AG17" s="87">
        <v>541.20148553004606</v>
      </c>
      <c r="AH17" s="87">
        <v>9734.4119851727701</v>
      </c>
      <c r="AI17" s="87">
        <v>9734.4119851727701</v>
      </c>
      <c r="AJ17" s="87">
        <v>75885842.479059204</v>
      </c>
      <c r="AK17" s="87">
        <v>0</v>
      </c>
      <c r="AL17" s="87">
        <v>1006.90680926145</v>
      </c>
      <c r="AM17" s="87">
        <v>183.52302681744499</v>
      </c>
      <c r="AN17" s="87">
        <v>6110.92185617007</v>
      </c>
      <c r="AO17" s="87">
        <v>1096.6075707636701</v>
      </c>
      <c r="AP17" s="87">
        <v>3107.9063140807898</v>
      </c>
      <c r="AQ17" s="87">
        <v>655.57246908681395</v>
      </c>
      <c r="AR17" s="87">
        <v>27866.091292191701</v>
      </c>
      <c r="AS17" s="87">
        <v>0</v>
      </c>
      <c r="AT17" s="87">
        <v>84612.265672933296</v>
      </c>
      <c r="AU17" s="87">
        <v>12537.6842374876</v>
      </c>
      <c r="AV17" s="87">
        <v>1393.0766564409601</v>
      </c>
      <c r="AW17" s="87">
        <v>13930.7608939285</v>
      </c>
      <c r="AX17" s="87">
        <v>0</v>
      </c>
      <c r="AY17" s="87">
        <v>3615.6654196548998</v>
      </c>
      <c r="AZ17" s="87">
        <v>13.7912911390179</v>
      </c>
      <c r="BA17" s="87">
        <v>21383.861643264299</v>
      </c>
      <c r="BB17" s="87">
        <v>14.7094253795642</v>
      </c>
      <c r="BC17" s="87">
        <v>4038.3349636447902</v>
      </c>
      <c r="BD17" s="87">
        <v>5635.5354981828305</v>
      </c>
      <c r="BE17" s="87">
        <v>4.6327496745316497</v>
      </c>
      <c r="BF17" s="87">
        <v>0</v>
      </c>
      <c r="BG17" s="87">
        <v>3097.9089296186498</v>
      </c>
      <c r="BH17" s="87">
        <v>87909.404105799695</v>
      </c>
      <c r="BI17" s="87">
        <v>67748.373143669494</v>
      </c>
      <c r="BJ17" s="87">
        <v>20161.03096213</v>
      </c>
      <c r="BK17" s="87">
        <v>35.500255882603803</v>
      </c>
      <c r="BL17" s="87">
        <v>4.6076596187106203E-2</v>
      </c>
      <c r="BM17" s="87">
        <v>1165.88886472935</v>
      </c>
      <c r="BN17" s="87">
        <v>298.469878418294</v>
      </c>
      <c r="BO17" s="87">
        <v>21244.105057402801</v>
      </c>
      <c r="BP17" s="87">
        <v>849.192880045415</v>
      </c>
      <c r="BQ17" s="87">
        <v>180.95061016639301</v>
      </c>
      <c r="BR17" s="87">
        <v>30351.0268385169</v>
      </c>
      <c r="BS17" s="87">
        <v>457.44388343103799</v>
      </c>
      <c r="BT17" s="87">
        <v>7.0481372075265796</v>
      </c>
      <c r="BU17" s="87">
        <v>810.75233260139896</v>
      </c>
      <c r="BV17" s="87">
        <v>0.479354463192182</v>
      </c>
      <c r="BW17" s="87">
        <v>4146.3510306964899</v>
      </c>
      <c r="BX17" s="87">
        <v>1147.8338923564099</v>
      </c>
      <c r="BY17" s="87">
        <v>0</v>
      </c>
      <c r="BZ17" s="87">
        <v>852.493299629224</v>
      </c>
      <c r="CA17" s="87">
        <v>3166.221194882</v>
      </c>
      <c r="CB17" s="87">
        <v>0</v>
      </c>
      <c r="CC17" s="87">
        <v>10834.036971831099</v>
      </c>
      <c r="CD17" s="87">
        <v>81818.649696919601</v>
      </c>
      <c r="CE17" s="87">
        <v>2383.3378512608601</v>
      </c>
      <c r="CF17" s="87"/>
      <c r="CG17" s="49">
        <f t="shared" si="0"/>
        <v>-9.0206382954213096E-5</v>
      </c>
      <c r="CH17" s="49">
        <f t="shared" si="1"/>
        <v>-2.7124683291392256E-4</v>
      </c>
      <c r="CI17" s="49">
        <f t="shared" si="2"/>
        <v>-1.8716235308178654E-4</v>
      </c>
      <c r="CJ17" s="49">
        <f t="shared" si="3"/>
        <v>-1.8494948012765287E-4</v>
      </c>
      <c r="CK17" s="49">
        <f t="shared" si="3"/>
        <v>-1.6883748246672816E-4</v>
      </c>
      <c r="CL17" s="49">
        <f t="shared" si="4"/>
        <v>-4.6297096965636273E-5</v>
      </c>
      <c r="CM17" s="49">
        <f t="shared" si="5"/>
        <v>1.1668237947865793E-4</v>
      </c>
      <c r="CN17" s="92">
        <f t="shared" si="6"/>
        <v>-1.3908218124850008E-4</v>
      </c>
      <c r="CO17" s="92">
        <f t="shared" si="7"/>
        <v>-2.1191576440029899E-4</v>
      </c>
      <c r="CP17" s="92">
        <f t="shared" si="8"/>
        <v>-1.9312612706084167E-4</v>
      </c>
      <c r="CQ17" s="92">
        <f t="shared" si="9"/>
        <v>1.4249817573274746E-4</v>
      </c>
      <c r="CR17" s="91">
        <f t="shared" si="11"/>
        <v>-1.3402647582584556E-4</v>
      </c>
      <c r="CS17" s="91">
        <f t="shared" si="12"/>
        <v>-1.8881989481639181E-4</v>
      </c>
      <c r="CT17" s="92">
        <f t="shared" si="10"/>
        <v>1.4017413870636737E-4</v>
      </c>
    </row>
    <row r="18" spans="1:98" x14ac:dyDescent="0.25">
      <c r="A18" s="86" t="s">
        <v>17</v>
      </c>
      <c r="B18" s="87">
        <v>90843.285025000005</v>
      </c>
      <c r="C18" s="87">
        <v>1500.358735</v>
      </c>
      <c r="D18" s="87">
        <v>1722.749466</v>
      </c>
      <c r="E18" s="87">
        <v>9672.9208259999996</v>
      </c>
      <c r="F18" s="87">
        <v>8197.3910520000009</v>
      </c>
      <c r="G18" s="87">
        <v>830.44520599999998</v>
      </c>
      <c r="H18" s="87">
        <v>21567.660433000001</v>
      </c>
      <c r="I18" s="85">
        <v>544.06401968</v>
      </c>
      <c r="J18" s="85">
        <v>240.20299138999999</v>
      </c>
      <c r="K18" s="85">
        <v>1426.7887974</v>
      </c>
      <c r="L18" s="85">
        <v>836.89098895999996</v>
      </c>
      <c r="M18" s="85">
        <v>274.15394276000001</v>
      </c>
      <c r="N18" s="85">
        <v>218.98364536</v>
      </c>
      <c r="O18" s="85">
        <v>168.90599234999999</v>
      </c>
      <c r="Q18" s="86" t="s">
        <v>17</v>
      </c>
      <c r="R18" s="87">
        <v>1281.2537298479699</v>
      </c>
      <c r="S18" s="87">
        <v>561.21006103769696</v>
      </c>
      <c r="T18" s="87">
        <v>274.19475242209</v>
      </c>
      <c r="U18" s="87">
        <v>544.14388931379301</v>
      </c>
      <c r="V18" s="87">
        <v>544.14388931379301</v>
      </c>
      <c r="W18" s="87">
        <v>472.40996848906201</v>
      </c>
      <c r="X18" s="87">
        <v>80.928519289791794</v>
      </c>
      <c r="Y18" s="87">
        <v>240.23746666394501</v>
      </c>
      <c r="Z18" s="87">
        <v>219.01609265994401</v>
      </c>
      <c r="AA18" s="87">
        <v>1997.06127636617</v>
      </c>
      <c r="AB18" s="87">
        <v>90857.486999189699</v>
      </c>
      <c r="AC18" s="87">
        <v>938.17407683247995</v>
      </c>
      <c r="AD18" s="87">
        <v>247.77935558256399</v>
      </c>
      <c r="AE18" s="87">
        <v>311.31262309910198</v>
      </c>
      <c r="AF18" s="87">
        <v>10.3318528461729</v>
      </c>
      <c r="AG18" s="87">
        <v>99.878389000496</v>
      </c>
      <c r="AH18" s="87">
        <v>1426.9994845460601</v>
      </c>
      <c r="AI18" s="87">
        <v>1426.9994845460601</v>
      </c>
      <c r="AJ18" s="87">
        <v>2920377.6631359602</v>
      </c>
      <c r="AK18" s="87">
        <v>0</v>
      </c>
      <c r="AL18" s="87">
        <v>448.60339722934901</v>
      </c>
      <c r="AM18" s="87">
        <v>120.541516479123</v>
      </c>
      <c r="AN18" s="87">
        <v>2098.5203167272498</v>
      </c>
      <c r="AO18" s="87">
        <v>299.35383065018698</v>
      </c>
      <c r="AP18" s="87">
        <v>837.01717868845299</v>
      </c>
      <c r="AQ18" s="87">
        <v>168.93099067318099</v>
      </c>
      <c r="AR18" s="87">
        <v>1500.59276998517</v>
      </c>
      <c r="AS18" s="87">
        <v>0</v>
      </c>
      <c r="AT18" s="87">
        <v>22396.407333785199</v>
      </c>
      <c r="AU18" s="87">
        <v>1550.6952908738499</v>
      </c>
      <c r="AV18" s="87">
        <v>172.29976865291999</v>
      </c>
      <c r="AW18" s="87">
        <v>1722.9950595267701</v>
      </c>
      <c r="AX18" s="87">
        <v>0</v>
      </c>
      <c r="AY18" s="87">
        <v>1092.38246213002</v>
      </c>
      <c r="AZ18" s="87">
        <v>0.22408759341258899</v>
      </c>
      <c r="BA18" s="87">
        <v>6108.8208510849699</v>
      </c>
      <c r="BB18" s="87">
        <v>9.7116237724389196E-2</v>
      </c>
      <c r="BC18" s="87">
        <v>26.688726415670398</v>
      </c>
      <c r="BD18" s="87">
        <v>286.78323074345298</v>
      </c>
      <c r="BE18" s="87">
        <v>0.104797845422929</v>
      </c>
      <c r="BF18" s="87">
        <v>0</v>
      </c>
      <c r="BG18" s="87">
        <v>6.4593123054283197</v>
      </c>
      <c r="BH18" s="87">
        <v>9674.8382292347997</v>
      </c>
      <c r="BI18" s="87">
        <v>8199.0810635299094</v>
      </c>
      <c r="BJ18" s="87">
        <v>1475.7571657049</v>
      </c>
      <c r="BK18" s="87">
        <v>8.7902674184427598E-2</v>
      </c>
      <c r="BL18" s="87">
        <v>1.6712417424229901E-2</v>
      </c>
      <c r="BM18" s="87">
        <v>50.613313196316</v>
      </c>
      <c r="BN18" s="87">
        <v>3.9130021814734599</v>
      </c>
      <c r="BO18" s="87">
        <v>3197.0420092814502</v>
      </c>
      <c r="BP18" s="87">
        <v>20.6742989590877</v>
      </c>
      <c r="BQ18" s="87">
        <v>9.3240066036144693</v>
      </c>
      <c r="BR18" s="87">
        <v>4567.1174614659603</v>
      </c>
      <c r="BS18" s="87">
        <v>80.937335213350295</v>
      </c>
      <c r="BT18" s="87">
        <v>0.163199032270154</v>
      </c>
      <c r="BU18" s="87">
        <v>29.755906130502499</v>
      </c>
      <c r="BV18" s="87">
        <v>1.59804464987847E-2</v>
      </c>
      <c r="BW18" s="87">
        <v>830.56730184912601</v>
      </c>
      <c r="BX18" s="87">
        <v>302.05916529171702</v>
      </c>
      <c r="BY18" s="87">
        <v>0</v>
      </c>
      <c r="BZ18" s="87">
        <v>336.72545632297999</v>
      </c>
      <c r="CA18" s="87">
        <v>1012.8183553374801</v>
      </c>
      <c r="CB18" s="87">
        <v>0</v>
      </c>
      <c r="CC18" s="87">
        <v>3492.96061240979</v>
      </c>
      <c r="CD18" s="87">
        <v>21571.024980461501</v>
      </c>
      <c r="CE18" s="87">
        <v>746.13238277031303</v>
      </c>
      <c r="CF18" s="87"/>
      <c r="CG18" s="49">
        <f t="shared" si="0"/>
        <v>1.5633488139256925E-4</v>
      </c>
      <c r="CH18" s="49">
        <f t="shared" si="1"/>
        <v>1.5598601835044182E-4</v>
      </c>
      <c r="CI18" s="49">
        <f t="shared" si="2"/>
        <v>1.4255904971507212E-4</v>
      </c>
      <c r="CJ18" s="49">
        <f t="shared" si="3"/>
        <v>1.9822381153438757E-4</v>
      </c>
      <c r="CK18" s="49">
        <f t="shared" si="3"/>
        <v>2.0616456128395375E-4</v>
      </c>
      <c r="CL18" s="49">
        <f t="shared" si="4"/>
        <v>1.4702456976556526E-4</v>
      </c>
      <c r="CM18" s="49">
        <f t="shared" si="5"/>
        <v>1.5599964919479583E-4</v>
      </c>
      <c r="CN18" s="92">
        <f t="shared" si="6"/>
        <v>1.4680190364359363E-4</v>
      </c>
      <c r="CO18" s="92">
        <f t="shared" si="7"/>
        <v>1.4352558119913277E-4</v>
      </c>
      <c r="CP18" s="92">
        <f t="shared" si="8"/>
        <v>1.4766526513525417E-4</v>
      </c>
      <c r="CQ18" s="92">
        <f t="shared" si="9"/>
        <v>1.5078394930484684E-4</v>
      </c>
      <c r="CR18" s="91">
        <f t="shared" si="11"/>
        <v>1.488567396811939E-4</v>
      </c>
      <c r="CS18" s="91">
        <f t="shared" si="12"/>
        <v>1.4817225227330743E-4</v>
      </c>
      <c r="CT18" s="92">
        <f t="shared" si="10"/>
        <v>1.4800139908117908E-4</v>
      </c>
    </row>
    <row r="19" spans="1:98" x14ac:dyDescent="0.25">
      <c r="A19" s="86" t="s">
        <v>18</v>
      </c>
      <c r="B19" s="87">
        <v>423100.88990000001</v>
      </c>
      <c r="C19" s="87">
        <v>6936.2307718000002</v>
      </c>
      <c r="D19" s="87">
        <v>5363.8502643000002</v>
      </c>
      <c r="E19" s="87">
        <v>42676.101324000003</v>
      </c>
      <c r="F19" s="87">
        <v>36166.188446</v>
      </c>
      <c r="G19" s="87">
        <v>3054.4485973000001</v>
      </c>
      <c r="H19" s="87">
        <v>99708.304082000002</v>
      </c>
      <c r="I19" s="85">
        <v>3255.4610683000001</v>
      </c>
      <c r="J19" s="85">
        <v>1437.2784437</v>
      </c>
      <c r="K19" s="85">
        <v>8537.3323822999992</v>
      </c>
      <c r="L19" s="85">
        <v>5007.6203090999998</v>
      </c>
      <c r="M19" s="85">
        <v>1640.4273395</v>
      </c>
      <c r="N19" s="85">
        <v>1310.3103802999999</v>
      </c>
      <c r="O19" s="85">
        <v>1010.6657649</v>
      </c>
      <c r="Q19" s="86" t="s">
        <v>18</v>
      </c>
      <c r="R19" s="87">
        <v>5618.6858988046997</v>
      </c>
      <c r="S19" s="87">
        <v>2461.0773609261701</v>
      </c>
      <c r="T19" s="87">
        <v>1640.77015897655</v>
      </c>
      <c r="U19" s="87">
        <v>3256.1420053812299</v>
      </c>
      <c r="V19" s="87">
        <v>3256.1420053812299</v>
      </c>
      <c r="W19" s="87">
        <v>2071.6615632170801</v>
      </c>
      <c r="X19" s="87">
        <v>354.89655325526002</v>
      </c>
      <c r="Y19" s="87">
        <v>1437.5786065688701</v>
      </c>
      <c r="Z19" s="87">
        <v>1310.5846648102199</v>
      </c>
      <c r="AA19" s="87">
        <v>8757.7197656605895</v>
      </c>
      <c r="AB19" s="87">
        <v>423231.02931044903</v>
      </c>
      <c r="AC19" s="87">
        <v>4114.1780620899099</v>
      </c>
      <c r="AD19" s="87">
        <v>1086.58890084827</v>
      </c>
      <c r="AE19" s="87">
        <v>1365.2011614349899</v>
      </c>
      <c r="AF19" s="87">
        <v>45.308355635166897</v>
      </c>
      <c r="AG19" s="87">
        <v>437.99731607773703</v>
      </c>
      <c r="AH19" s="87">
        <v>8539.1189327973698</v>
      </c>
      <c r="AI19" s="87">
        <v>8539.1189327973698</v>
      </c>
      <c r="AJ19" s="87">
        <v>15902681.2334511</v>
      </c>
      <c r="AK19" s="87">
        <v>0</v>
      </c>
      <c r="AL19" s="87">
        <v>1967.2619633471299</v>
      </c>
      <c r="AM19" s="87">
        <v>528.61170501459605</v>
      </c>
      <c r="AN19" s="87">
        <v>9202.6509382950298</v>
      </c>
      <c r="AO19" s="87">
        <v>1312.7577385686</v>
      </c>
      <c r="AP19" s="87">
        <v>5008.6836745191704</v>
      </c>
      <c r="AQ19" s="87">
        <v>1010.87689680268</v>
      </c>
      <c r="AR19" s="87">
        <v>6938.3614685505099</v>
      </c>
      <c r="AS19" s="87">
        <v>0</v>
      </c>
      <c r="AT19" s="87">
        <v>103358.49567706601</v>
      </c>
      <c r="AU19" s="87">
        <v>4828.8171274467704</v>
      </c>
      <c r="AV19" s="87">
        <v>536.53509995315096</v>
      </c>
      <c r="AW19" s="87">
        <v>5365.3522273999197</v>
      </c>
      <c r="AX19" s="87">
        <v>0</v>
      </c>
      <c r="AY19" s="87">
        <v>4790.4284688551397</v>
      </c>
      <c r="AZ19" s="87">
        <v>0.97986876070481699</v>
      </c>
      <c r="BA19" s="87">
        <v>26789.0365723373</v>
      </c>
      <c r="BB19" s="87">
        <v>0.43079888560767599</v>
      </c>
      <c r="BC19" s="87">
        <v>116.191160628868</v>
      </c>
      <c r="BD19" s="87">
        <v>1250.2891534339699</v>
      </c>
      <c r="BE19" s="87">
        <v>0.48677600061729398</v>
      </c>
      <c r="BF19" s="87">
        <v>0</v>
      </c>
      <c r="BG19" s="87">
        <v>28.1112150440097</v>
      </c>
      <c r="BH19" s="87">
        <v>42690.952086528603</v>
      </c>
      <c r="BI19" s="87">
        <v>36179.056500556602</v>
      </c>
      <c r="BJ19" s="87">
        <v>6511.8955859719799</v>
      </c>
      <c r="BK19" s="87">
        <v>0.387647055660091</v>
      </c>
      <c r="BL19" s="87">
        <v>7.5250178554539499E-2</v>
      </c>
      <c r="BM19" s="87">
        <v>237.60670751059499</v>
      </c>
      <c r="BN19" s="87">
        <v>16.951487400695498</v>
      </c>
      <c r="BO19" s="87">
        <v>14109.4092613965</v>
      </c>
      <c r="BP19" s="87">
        <v>90.413940731493597</v>
      </c>
      <c r="BQ19" s="87">
        <v>40.835409082050496</v>
      </c>
      <c r="BR19" s="87">
        <v>20155.891339395999</v>
      </c>
      <c r="BS19" s="87">
        <v>354.93364104976501</v>
      </c>
      <c r="BT19" s="87">
        <v>0.71430944535568797</v>
      </c>
      <c r="BU19" s="87">
        <v>130.20920534235</v>
      </c>
      <c r="BV19" s="87">
        <v>7.2970263544921907E-2</v>
      </c>
      <c r="BW19" s="87">
        <v>3055.3430712826998</v>
      </c>
      <c r="BX19" s="87">
        <v>1324.6189386521501</v>
      </c>
      <c r="BY19" s="87">
        <v>0</v>
      </c>
      <c r="BZ19" s="87">
        <v>1476.64623179349</v>
      </c>
      <c r="CA19" s="87">
        <v>4441.5139483997</v>
      </c>
      <c r="CB19" s="87">
        <v>0</v>
      </c>
      <c r="CC19" s="87">
        <v>15317.6931757989</v>
      </c>
      <c r="CD19" s="87">
        <v>99738.935744969305</v>
      </c>
      <c r="CE19" s="87">
        <v>3272.01579564637</v>
      </c>
      <c r="CF19" s="87"/>
      <c r="CG19" s="49">
        <f t="shared" si="0"/>
        <v>3.0758481855184893E-4</v>
      </c>
      <c r="CH19" s="49">
        <f t="shared" si="1"/>
        <v>3.0718365934021702E-4</v>
      </c>
      <c r="CI19" s="49">
        <f t="shared" si="2"/>
        <v>2.8001585165717382E-4</v>
      </c>
      <c r="CJ19" s="49">
        <f t="shared" si="3"/>
        <v>3.479877980383476E-4</v>
      </c>
      <c r="CK19" s="49">
        <f t="shared" si="3"/>
        <v>3.558034481796591E-4</v>
      </c>
      <c r="CL19" s="49">
        <f t="shared" si="4"/>
        <v>2.9284303015949945E-4</v>
      </c>
      <c r="CM19" s="49">
        <f t="shared" si="5"/>
        <v>3.0721275676408462E-4</v>
      </c>
      <c r="CN19" s="92">
        <f t="shared" si="6"/>
        <v>2.0916763154085901E-4</v>
      </c>
      <c r="CO19" s="92">
        <f t="shared" si="7"/>
        <v>2.0884114013243154E-4</v>
      </c>
      <c r="CP19" s="92">
        <f t="shared" si="8"/>
        <v>2.0926331755275073E-4</v>
      </c>
      <c r="CQ19" s="92">
        <f t="shared" si="9"/>
        <v>2.123494501446611E-4</v>
      </c>
      <c r="CR19" s="91">
        <f t="shared" si="11"/>
        <v>2.0898181119953735E-4</v>
      </c>
      <c r="CS19" s="91">
        <f t="shared" si="12"/>
        <v>2.0932789234045081E-4</v>
      </c>
      <c r="CT19" s="92">
        <f t="shared" si="10"/>
        <v>2.089037840327807E-4</v>
      </c>
    </row>
    <row r="20" spans="1:98" x14ac:dyDescent="0.25">
      <c r="A20" s="86" t="s">
        <v>19</v>
      </c>
      <c r="B20" s="87">
        <v>4931.3175875999996</v>
      </c>
      <c r="C20" s="87">
        <v>80.783074010000007</v>
      </c>
      <c r="D20" s="87">
        <v>59.429768039999999</v>
      </c>
      <c r="E20" s="87">
        <v>494.64095444999998</v>
      </c>
      <c r="F20" s="87">
        <v>419.18724606000001</v>
      </c>
      <c r="G20" s="87">
        <v>34.656278530000002</v>
      </c>
      <c r="H20" s="87">
        <v>1161.2563777</v>
      </c>
      <c r="I20" s="85">
        <v>33.931843569999998</v>
      </c>
      <c r="J20" s="85">
        <v>14.980829460000001</v>
      </c>
      <c r="K20" s="85">
        <v>88.985068530000007</v>
      </c>
      <c r="L20" s="85">
        <v>52.194692179999997</v>
      </c>
      <c r="M20" s="85">
        <v>17.098261220000001</v>
      </c>
      <c r="N20" s="85">
        <v>13.657434719999999</v>
      </c>
      <c r="O20" s="85">
        <v>10.53422295</v>
      </c>
      <c r="Q20" s="86" t="s">
        <v>19</v>
      </c>
      <c r="R20" s="87">
        <v>70.901923903525699</v>
      </c>
      <c r="S20" s="87">
        <v>31.050224512942702</v>
      </c>
      <c r="T20" s="87">
        <v>17.098268403352598</v>
      </c>
      <c r="U20" s="87">
        <v>24.638265728763901</v>
      </c>
      <c r="V20" s="87">
        <v>24.638265728763901</v>
      </c>
      <c r="W20" s="87">
        <v>26.141155843185199</v>
      </c>
      <c r="X20" s="87">
        <v>4.4781614594002299</v>
      </c>
      <c r="Y20" s="87">
        <v>10.8791180632857</v>
      </c>
      <c r="Z20" s="87">
        <v>13.657437791216299</v>
      </c>
      <c r="AA20" s="87">
        <v>110.505014571823</v>
      </c>
      <c r="AB20" s="87">
        <v>4931.3161227313003</v>
      </c>
      <c r="AC20" s="87">
        <v>51.913958002404101</v>
      </c>
      <c r="AD20" s="87">
        <v>13.708308890391701</v>
      </c>
      <c r="AE20" s="87">
        <v>17.230154580231101</v>
      </c>
      <c r="AF20" s="87">
        <v>0.57171688528280296</v>
      </c>
      <c r="AG20" s="87">
        <v>5.5266917155348603</v>
      </c>
      <c r="AH20" s="87">
        <v>64.608764010231596</v>
      </c>
      <c r="AI20" s="87">
        <v>64.608764010231596</v>
      </c>
      <c r="AJ20" s="87">
        <v>84797.347743844904</v>
      </c>
      <c r="AK20" s="87">
        <v>0</v>
      </c>
      <c r="AL20" s="87">
        <v>24.820760470759499</v>
      </c>
      <c r="AM20" s="87">
        <v>6.6700629456089997</v>
      </c>
      <c r="AN20" s="87">
        <v>116.121530626856</v>
      </c>
      <c r="AO20" s="87">
        <v>16.564504934869898</v>
      </c>
      <c r="AP20" s="87">
        <v>37.895234526428403</v>
      </c>
      <c r="AQ20" s="87">
        <v>7.6486178238600102</v>
      </c>
      <c r="AR20" s="87">
        <v>80.783049599585496</v>
      </c>
      <c r="AS20" s="87">
        <v>0</v>
      </c>
      <c r="AT20" s="87">
        <v>1206.9471822175101</v>
      </c>
      <c r="AU20" s="87">
        <v>53.486777355886602</v>
      </c>
      <c r="AV20" s="87">
        <v>5.9429912319978797</v>
      </c>
      <c r="AW20" s="87">
        <v>59.429768587884404</v>
      </c>
      <c r="AX20" s="87">
        <v>0</v>
      </c>
      <c r="AY20" s="87">
        <v>60.449135952258899</v>
      </c>
      <c r="AZ20" s="87">
        <v>1.0909318275765099E-2</v>
      </c>
      <c r="BA20" s="87">
        <v>338.02620112071901</v>
      </c>
      <c r="BB20" s="87">
        <v>5.1043758439568501E-3</v>
      </c>
      <c r="BC20" s="87">
        <v>1.2679785983013301</v>
      </c>
      <c r="BD20" s="87">
        <v>13.7329390223603</v>
      </c>
      <c r="BE20" s="87">
        <v>6.8513760699305997E-3</v>
      </c>
      <c r="BF20" s="87">
        <v>0</v>
      </c>
      <c r="BG20" s="87">
        <v>0.30627783936021802</v>
      </c>
      <c r="BH20" s="87">
        <v>494.66095686229301</v>
      </c>
      <c r="BI20" s="87">
        <v>419.20727255313898</v>
      </c>
      <c r="BJ20" s="87">
        <v>75.453684309154099</v>
      </c>
      <c r="BK20" s="87">
        <v>4.4801350771893197E-3</v>
      </c>
      <c r="BL20" s="87">
        <v>9.4681385825382903E-4</v>
      </c>
      <c r="BM20" s="87">
        <v>3.4629905366600999</v>
      </c>
      <c r="BN20" s="87">
        <v>0.18075333035709301</v>
      </c>
      <c r="BO20" s="87">
        <v>163.59650997315799</v>
      </c>
      <c r="BP20" s="87">
        <v>1.0071951740824601</v>
      </c>
      <c r="BQ20" s="87">
        <v>0.45786800443129</v>
      </c>
      <c r="BR20" s="87">
        <v>233.70303896118199</v>
      </c>
      <c r="BS20" s="87">
        <v>4.4785647275772797</v>
      </c>
      <c r="BT20" s="87">
        <v>7.9873674719048403E-3</v>
      </c>
      <c r="BU20" s="87">
        <v>1.4544740918335199</v>
      </c>
      <c r="BV20" s="87">
        <v>9.6763481539046596E-4</v>
      </c>
      <c r="BW20" s="87">
        <v>34.656254840192403</v>
      </c>
      <c r="BX20" s="87">
        <v>16.716197133100099</v>
      </c>
      <c r="BY20" s="87">
        <v>0</v>
      </c>
      <c r="BZ20" s="87">
        <v>18.633819859160301</v>
      </c>
      <c r="CA20" s="87">
        <v>56.046030511262799</v>
      </c>
      <c r="CB20" s="87">
        <v>0</v>
      </c>
      <c r="CC20" s="87">
        <v>193.28691631276899</v>
      </c>
      <c r="CD20" s="87">
        <v>1161.2560864652701</v>
      </c>
      <c r="CE20" s="87">
        <v>41.289821851934803</v>
      </c>
      <c r="CF20" s="87"/>
      <c r="CG20" s="49">
        <f t="shared" si="0"/>
        <v>-2.9705421993954142E-7</v>
      </c>
      <c r="CH20" s="49">
        <f t="shared" si="1"/>
        <v>-3.0217238957810792E-7</v>
      </c>
      <c r="CI20" s="49">
        <f t="shared" si="2"/>
        <v>9.2190231020709596E-9</v>
      </c>
      <c r="CJ20" s="49">
        <f t="shared" si="3"/>
        <v>4.043824538399878E-5</v>
      </c>
      <c r="CK20" s="49">
        <f t="shared" si="3"/>
        <v>4.777457646243516E-5</v>
      </c>
      <c r="CL20" s="49">
        <f t="shared" si="4"/>
        <v>-6.8356467004247178E-7</v>
      </c>
      <c r="CM20" s="49">
        <f t="shared" si="5"/>
        <v>-2.5079279265952601E-7</v>
      </c>
      <c r="CN20" s="92">
        <f t="shared" si="6"/>
        <v>-0.27388956400390763</v>
      </c>
      <c r="CO20" s="92">
        <f t="shared" si="7"/>
        <v>-0.27379734931675137</v>
      </c>
      <c r="CP20" s="92">
        <f t="shared" si="8"/>
        <v>-0.27393702024908029</v>
      </c>
      <c r="CQ20" s="92">
        <f t="shared" si="9"/>
        <v>-0.27396382766772731</v>
      </c>
      <c r="CR20" s="91">
        <f t="shared" si="11"/>
        <v>4.2012181851526185E-7</v>
      </c>
      <c r="CS20" s="91">
        <f t="shared" si="12"/>
        <v>2.248750488586306E-7</v>
      </c>
      <c r="CT20" s="92">
        <f t="shared" si="10"/>
        <v>-0.27392671864230761</v>
      </c>
    </row>
    <row r="21" spans="1:98" x14ac:dyDescent="0.25">
      <c r="A21" s="86" t="s">
        <v>20</v>
      </c>
      <c r="B21" s="87">
        <v>5327.4879571000001</v>
      </c>
      <c r="C21" s="87">
        <v>87.58987922</v>
      </c>
      <c r="D21" s="87">
        <v>80.52048671</v>
      </c>
      <c r="E21" s="87">
        <v>548.95046300000001</v>
      </c>
      <c r="F21" s="87">
        <v>465.21228318999999</v>
      </c>
      <c r="G21" s="87">
        <v>42.429768809999999</v>
      </c>
      <c r="H21" s="87">
        <v>1259.1048304999999</v>
      </c>
      <c r="I21" s="85">
        <v>36.933821600000002</v>
      </c>
      <c r="J21" s="85">
        <v>16.306195710000001</v>
      </c>
      <c r="K21" s="85">
        <v>96.857650849999999</v>
      </c>
      <c r="L21" s="85">
        <v>56.812399739999996</v>
      </c>
      <c r="M21" s="85">
        <v>18.610958440000001</v>
      </c>
      <c r="N21" s="85">
        <v>14.86571919</v>
      </c>
      <c r="O21" s="85">
        <v>11.466194290000001</v>
      </c>
      <c r="Q21" s="86" t="s">
        <v>20</v>
      </c>
      <c r="R21" s="87">
        <v>72.652214124175302</v>
      </c>
      <c r="S21" s="87">
        <v>31.822863146941302</v>
      </c>
      <c r="T21" s="87">
        <v>18.610955709332</v>
      </c>
      <c r="U21" s="87">
        <v>36.933798124762603</v>
      </c>
      <c r="V21" s="87">
        <v>36.933798124762603</v>
      </c>
      <c r="W21" s="87">
        <v>26.787522758643401</v>
      </c>
      <c r="X21" s="87">
        <v>4.5889762705306998</v>
      </c>
      <c r="Y21" s="87">
        <v>16.306158697075801</v>
      </c>
      <c r="Z21" s="87">
        <v>14.865719608717299</v>
      </c>
      <c r="AA21" s="87">
        <v>113.241359069076</v>
      </c>
      <c r="AB21" s="87">
        <v>5327.4864509443996</v>
      </c>
      <c r="AC21" s="87">
        <v>53.198209922948401</v>
      </c>
      <c r="AD21" s="87">
        <v>14.0500927429289</v>
      </c>
      <c r="AE21" s="87">
        <v>17.652674946120101</v>
      </c>
      <c r="AF21" s="87">
        <v>0.58586045309179502</v>
      </c>
      <c r="AG21" s="87">
        <v>5.6635279315685301</v>
      </c>
      <c r="AH21" s="87">
        <v>96.857638352816593</v>
      </c>
      <c r="AI21" s="87">
        <v>96.857638352816593</v>
      </c>
      <c r="AJ21" s="87">
        <v>151996.61336772499</v>
      </c>
      <c r="AK21" s="87">
        <v>0</v>
      </c>
      <c r="AL21" s="87">
        <v>25.4376011851496</v>
      </c>
      <c r="AM21" s="87">
        <v>6.8351950395170702</v>
      </c>
      <c r="AN21" s="87">
        <v>118.99450823944601</v>
      </c>
      <c r="AO21" s="87">
        <v>16.974562465252401</v>
      </c>
      <c r="AP21" s="87">
        <v>56.812553815232803</v>
      </c>
      <c r="AQ21" s="87">
        <v>11.466165764343801</v>
      </c>
      <c r="AR21" s="87">
        <v>87.589847594481796</v>
      </c>
      <c r="AS21" s="87">
        <v>0</v>
      </c>
      <c r="AT21" s="87">
        <v>1305.90696373948</v>
      </c>
      <c r="AU21" s="87">
        <v>72.468449540060703</v>
      </c>
      <c r="AV21" s="87">
        <v>8.0520206614968295</v>
      </c>
      <c r="AW21" s="87">
        <v>80.520470201557501</v>
      </c>
      <c r="AX21" s="87">
        <v>0</v>
      </c>
      <c r="AY21" s="87">
        <v>61.942448725452898</v>
      </c>
      <c r="AZ21" s="87">
        <v>1.19879759916665E-2</v>
      </c>
      <c r="BA21" s="87">
        <v>346.39461031432398</v>
      </c>
      <c r="BB21" s="87">
        <v>5.6950886533617701E-3</v>
      </c>
      <c r="BC21" s="87">
        <v>1.3861886362759499</v>
      </c>
      <c r="BD21" s="87">
        <v>15.0384860199408</v>
      </c>
      <c r="BE21" s="87">
        <v>7.9283633437501697E-3</v>
      </c>
      <c r="BF21" s="87">
        <v>0</v>
      </c>
      <c r="BG21" s="87">
        <v>0.33469011282152999</v>
      </c>
      <c r="BH21" s="87">
        <v>548.97229615558001</v>
      </c>
      <c r="BI21" s="87">
        <v>465.234136463786</v>
      </c>
      <c r="BJ21" s="87">
        <v>83.738159691793797</v>
      </c>
      <c r="BK21" s="87">
        <v>4.9689472378842197E-3</v>
      </c>
      <c r="BL21" s="87">
        <v>1.07085037781709E-3</v>
      </c>
      <c r="BM21" s="87">
        <v>4.0335799643953498</v>
      </c>
      <c r="BN21" s="87">
        <v>0.19639717587923</v>
      </c>
      <c r="BO21" s="87">
        <v>181.588243853238</v>
      </c>
      <c r="BP21" s="87">
        <v>1.1069369048209501</v>
      </c>
      <c r="BQ21" s="87">
        <v>0.50403816531357903</v>
      </c>
      <c r="BR21" s="87">
        <v>259.40441497599699</v>
      </c>
      <c r="BS21" s="87">
        <v>4.5894562285575597</v>
      </c>
      <c r="BT21" s="87">
        <v>8.7867814172412403E-3</v>
      </c>
      <c r="BU21" s="87">
        <v>1.59961602539724</v>
      </c>
      <c r="BV21" s="87">
        <v>1.10662268445796E-3</v>
      </c>
      <c r="BW21" s="87">
        <v>42.429770404052</v>
      </c>
      <c r="BX21" s="87">
        <v>17.1279264041905</v>
      </c>
      <c r="BY21" s="87">
        <v>0</v>
      </c>
      <c r="BZ21" s="87">
        <v>19.0937820106417</v>
      </c>
      <c r="CA21" s="87">
        <v>57.430885923995604</v>
      </c>
      <c r="CB21" s="87">
        <v>0</v>
      </c>
      <c r="CC21" s="87">
        <v>198.06487424791999</v>
      </c>
      <c r="CD21" s="87">
        <v>1259.1044403291501</v>
      </c>
      <c r="CE21" s="87">
        <v>42.3086859590491</v>
      </c>
      <c r="CF21" s="87"/>
      <c r="CG21" s="49">
        <f t="shared" si="0"/>
        <v>-2.8271403194860419E-7</v>
      </c>
      <c r="CH21" s="49">
        <f t="shared" si="1"/>
        <v>-3.6106361243863432E-7</v>
      </c>
      <c r="CI21" s="49">
        <f t="shared" si="2"/>
        <v>-2.0502164323331019E-7</v>
      </c>
      <c r="CJ21" s="49">
        <f t="shared" si="3"/>
        <v>3.977254242701634E-5</v>
      </c>
      <c r="CK21" s="49">
        <f t="shared" si="3"/>
        <v>4.6974842616273096E-5</v>
      </c>
      <c r="CL21" s="49">
        <f t="shared" si="4"/>
        <v>3.7569188949532289E-8</v>
      </c>
      <c r="CM21" s="49">
        <f t="shared" si="5"/>
        <v>-3.098795592054632E-7</v>
      </c>
      <c r="CN21" s="92">
        <f t="shared" si="6"/>
        <v>-6.3560271809049055E-7</v>
      </c>
      <c r="CO21" s="92">
        <f t="shared" si="7"/>
        <v>-2.2698687577159657E-6</v>
      </c>
      <c r="CP21" s="92">
        <f t="shared" si="8"/>
        <v>-1.2902629060053948E-7</v>
      </c>
      <c r="CQ21" s="92">
        <f t="shared" si="9"/>
        <v>2.7120000829392995E-6</v>
      </c>
      <c r="CR21" s="91">
        <f t="shared" si="11"/>
        <v>-1.4672366336495389E-7</v>
      </c>
      <c r="CS21" s="91">
        <f t="shared" si="12"/>
        <v>2.8166635848817986E-8</v>
      </c>
      <c r="CT21" s="92">
        <f t="shared" si="10"/>
        <v>-2.4878050622861172E-6</v>
      </c>
    </row>
    <row r="22" spans="1:98" x14ac:dyDescent="0.25">
      <c r="A22" s="86" t="s">
        <v>129</v>
      </c>
      <c r="B22" s="87">
        <v>2439.3883919999998</v>
      </c>
      <c r="C22" s="87">
        <v>40.250920000000001</v>
      </c>
      <c r="D22" s="87">
        <v>44.314579000000002</v>
      </c>
      <c r="E22" s="87">
        <v>258.00636400000002</v>
      </c>
      <c r="F22" s="87">
        <v>218.649461</v>
      </c>
      <c r="G22" s="87">
        <v>21.704667000000001</v>
      </c>
      <c r="H22" s="87">
        <v>578.60678700000005</v>
      </c>
      <c r="I22" s="85">
        <v>14.219588359999999</v>
      </c>
      <c r="J22" s="85">
        <v>6.2779149900000002</v>
      </c>
      <c r="K22" s="85">
        <v>37.290371319999998</v>
      </c>
      <c r="L22" s="85">
        <v>21.87287697</v>
      </c>
      <c r="M22" s="85">
        <v>7.1652527499999996</v>
      </c>
      <c r="N22" s="85">
        <v>5.7233288699999996</v>
      </c>
      <c r="O22" s="85">
        <v>4.4145056299999998</v>
      </c>
      <c r="Q22" s="86" t="s">
        <v>129</v>
      </c>
      <c r="R22" s="87">
        <v>34.522731438751698</v>
      </c>
      <c r="S22" s="87">
        <v>15.1215260592062</v>
      </c>
      <c r="T22" s="87">
        <v>7.1652547445677399</v>
      </c>
      <c r="U22" s="87">
        <v>14.219580213976601</v>
      </c>
      <c r="V22" s="87">
        <v>14.219580213976601</v>
      </c>
      <c r="W22" s="87">
        <v>12.72885474363</v>
      </c>
      <c r="X22" s="87">
        <v>2.1805589396735998</v>
      </c>
      <c r="Y22" s="87">
        <v>6.2779099393168103</v>
      </c>
      <c r="Z22" s="87">
        <v>5.72333196854375</v>
      </c>
      <c r="AA22" s="87">
        <v>53.809822322591302</v>
      </c>
      <c r="AB22" s="87">
        <v>2439.3877874964801</v>
      </c>
      <c r="AC22" s="87">
        <v>25.278633953438302</v>
      </c>
      <c r="AD22" s="87">
        <v>6.6762993686866503</v>
      </c>
      <c r="AE22" s="87">
        <v>8.3881759645959697</v>
      </c>
      <c r="AF22" s="87">
        <v>0.27838617898589502</v>
      </c>
      <c r="AG22" s="87">
        <v>2.6911805262956201</v>
      </c>
      <c r="AH22" s="87">
        <v>37.290362817460597</v>
      </c>
      <c r="AI22" s="87">
        <v>37.290362817460597</v>
      </c>
      <c r="AJ22" s="87">
        <v>64733.635054591898</v>
      </c>
      <c r="AK22" s="87">
        <v>0</v>
      </c>
      <c r="AL22" s="87">
        <v>12.0873911941004</v>
      </c>
      <c r="AM22" s="87">
        <v>3.2479434657573698</v>
      </c>
      <c r="AN22" s="87">
        <v>56.543603761957002</v>
      </c>
      <c r="AO22" s="87">
        <v>8.0659436244205907</v>
      </c>
      <c r="AP22" s="87">
        <v>21.872935942157302</v>
      </c>
      <c r="AQ22" s="87">
        <v>4.4145110104538698</v>
      </c>
      <c r="AR22" s="87">
        <v>40.250907973566498</v>
      </c>
      <c r="AS22" s="87">
        <v>0</v>
      </c>
      <c r="AT22" s="87">
        <v>600.84610900753398</v>
      </c>
      <c r="AU22" s="87">
        <v>39.883112658608702</v>
      </c>
      <c r="AV22" s="87">
        <v>4.43145790858535</v>
      </c>
      <c r="AW22" s="87">
        <v>44.314570567194103</v>
      </c>
      <c r="AX22" s="87">
        <v>0</v>
      </c>
      <c r="AY22" s="87">
        <v>29.4337024036993</v>
      </c>
      <c r="AZ22" s="87">
        <v>6.00798580223438E-3</v>
      </c>
      <c r="BA22" s="87">
        <v>164.599170605334</v>
      </c>
      <c r="BB22" s="87">
        <v>2.5819083207945402E-3</v>
      </c>
      <c r="BC22" s="87">
        <v>0.71736658178872004</v>
      </c>
      <c r="BD22" s="87">
        <v>7.7021819805221599</v>
      </c>
      <c r="BE22" s="87">
        <v>2.7081637152289702E-3</v>
      </c>
      <c r="BF22" s="87">
        <v>0</v>
      </c>
      <c r="BG22" s="87">
        <v>0.17365488406444099</v>
      </c>
      <c r="BH22" s="87">
        <v>258.01776808092001</v>
      </c>
      <c r="BI22" s="87">
        <v>218.660877479775</v>
      </c>
      <c r="BJ22" s="87">
        <v>39.356890601145302</v>
      </c>
      <c r="BK22" s="87">
        <v>2.3451062572683598E-3</v>
      </c>
      <c r="BL22" s="87">
        <v>4.4034152901558098E-4</v>
      </c>
      <c r="BM22" s="87">
        <v>1.2990029266356899</v>
      </c>
      <c r="BN22" s="87">
        <v>0.105476658013525</v>
      </c>
      <c r="BO22" s="87">
        <v>85.253836428071395</v>
      </c>
      <c r="BP22" s="87">
        <v>0.55425533711426</v>
      </c>
      <c r="BQ22" s="87">
        <v>0.24975606651344501</v>
      </c>
      <c r="BR22" s="87">
        <v>121.789030352133</v>
      </c>
      <c r="BS22" s="87">
        <v>2.18081450968611</v>
      </c>
      <c r="BT22" s="87">
        <v>4.37304743795366E-3</v>
      </c>
      <c r="BU22" s="87">
        <v>0.79744227142203605</v>
      </c>
      <c r="BV22" s="87">
        <v>4.17440433869607E-4</v>
      </c>
      <c r="BW22" s="87">
        <v>21.7046574482602</v>
      </c>
      <c r="BX22" s="87">
        <v>8.1388143715003807</v>
      </c>
      <c r="BY22" s="87">
        <v>0</v>
      </c>
      <c r="BZ22" s="87">
        <v>9.0729303085765292</v>
      </c>
      <c r="CA22" s="87">
        <v>27.289859178269001</v>
      </c>
      <c r="CB22" s="87">
        <v>0</v>
      </c>
      <c r="CC22" s="87">
        <v>94.116094441376305</v>
      </c>
      <c r="CD22" s="87">
        <v>578.60661728313403</v>
      </c>
      <c r="CE22" s="87">
        <v>20.104161329644999</v>
      </c>
      <c r="CF22" s="87"/>
      <c r="CG22" s="49">
        <f t="shared" si="0"/>
        <v>-2.478094598365427E-7</v>
      </c>
      <c r="CH22" s="49">
        <f t="shared" si="1"/>
        <v>-2.9878654953474251E-7</v>
      </c>
      <c r="CI22" s="49">
        <f t="shared" si="2"/>
        <v>-1.9029416704840695E-7</v>
      </c>
      <c r="CJ22" s="49">
        <f t="shared" si="3"/>
        <v>4.4200773745208045E-5</v>
      </c>
      <c r="CK22" s="49">
        <f t="shared" si="3"/>
        <v>5.2213619566131034E-5</v>
      </c>
      <c r="CL22" s="49">
        <f t="shared" si="4"/>
        <v>-4.4007769393023869E-7</v>
      </c>
      <c r="CM22" s="49">
        <f t="shared" si="5"/>
        <v>-2.9331986737607615E-7</v>
      </c>
      <c r="CN22" s="92">
        <f t="shared" si="6"/>
        <v>-5.7287336262497181E-7</v>
      </c>
      <c r="CO22" s="92">
        <f t="shared" si="7"/>
        <v>-8.04516021313628E-7</v>
      </c>
      <c r="CP22" s="92">
        <f t="shared" si="8"/>
        <v>-2.2800897659266727E-7</v>
      </c>
      <c r="CQ22" s="92">
        <f t="shared" si="9"/>
        <v>2.6961317151979629E-6</v>
      </c>
      <c r="CR22" s="91">
        <f t="shared" si="11"/>
        <v>2.783666968767258E-7</v>
      </c>
      <c r="CS22" s="91">
        <f t="shared" si="12"/>
        <v>5.4138838093157711E-7</v>
      </c>
      <c r="CT22" s="92">
        <f t="shared" si="10"/>
        <v>1.2188123248574077E-6</v>
      </c>
    </row>
    <row r="23" spans="1:98" x14ac:dyDescent="0.25">
      <c r="A23" s="86" t="s">
        <v>22</v>
      </c>
      <c r="B23" s="87">
        <v>18469.749145000002</v>
      </c>
      <c r="C23" s="87">
        <v>303.04164556000001</v>
      </c>
      <c r="D23" s="87">
        <v>247.14160215000001</v>
      </c>
      <c r="E23" s="87">
        <v>1874.5551232</v>
      </c>
      <c r="F23" s="87">
        <v>1588.6059895999999</v>
      </c>
      <c r="G23" s="87">
        <v>137.30937352000001</v>
      </c>
      <c r="H23" s="87">
        <v>4356.2239595999999</v>
      </c>
      <c r="I23" s="85">
        <v>119.69218574999999</v>
      </c>
      <c r="J23" s="85">
        <v>52.843819979999999</v>
      </c>
      <c r="K23" s="85">
        <v>313.88855601</v>
      </c>
      <c r="L23" s="85">
        <v>184.11309693000001</v>
      </c>
      <c r="M23" s="85">
        <v>60.312911040000003</v>
      </c>
      <c r="N23" s="85">
        <v>48.175637950000002</v>
      </c>
      <c r="O23" s="85">
        <v>37.158728709999998</v>
      </c>
      <c r="Q23" s="86" t="s">
        <v>22</v>
      </c>
      <c r="R23" s="87">
        <v>263.05082399006699</v>
      </c>
      <c r="S23" s="87">
        <v>115.207427718654</v>
      </c>
      <c r="T23" s="87">
        <v>60.312863599813497</v>
      </c>
      <c r="U23" s="87">
        <v>99.488757520502105</v>
      </c>
      <c r="V23" s="87">
        <v>99.488757520502105</v>
      </c>
      <c r="W23" s="87">
        <v>96.987006146946797</v>
      </c>
      <c r="X23" s="87">
        <v>16.614642044469701</v>
      </c>
      <c r="Y23" s="87">
        <v>43.926975931147801</v>
      </c>
      <c r="Z23" s="87">
        <v>48.175561186842003</v>
      </c>
      <c r="AA23" s="87">
        <v>409.99341516091698</v>
      </c>
      <c r="AB23" s="87">
        <v>18469.744626791598</v>
      </c>
      <c r="AC23" s="87">
        <v>192.608184911308</v>
      </c>
      <c r="AD23" s="87">
        <v>50.863765760418197</v>
      </c>
      <c r="AE23" s="87">
        <v>63.920788298229098</v>
      </c>
      <c r="AF23" s="87">
        <v>2.1211437905110699</v>
      </c>
      <c r="AG23" s="87">
        <v>20.504972123296501</v>
      </c>
      <c r="AH23" s="87">
        <v>260.89654802840499</v>
      </c>
      <c r="AI23" s="87">
        <v>260.89654802840499</v>
      </c>
      <c r="AJ23" s="87">
        <v>402166.14885817101</v>
      </c>
      <c r="AK23" s="87">
        <v>0</v>
      </c>
      <c r="AL23" s="87">
        <v>92.092815687165498</v>
      </c>
      <c r="AM23" s="87">
        <v>24.747033431789799</v>
      </c>
      <c r="AN23" s="87">
        <v>430.82796979845</v>
      </c>
      <c r="AO23" s="87">
        <v>61.457121715763499</v>
      </c>
      <c r="AP23" s="87">
        <v>153.02751691255199</v>
      </c>
      <c r="AQ23" s="87">
        <v>30.885620021189599</v>
      </c>
      <c r="AR23" s="87">
        <v>303.041543889504</v>
      </c>
      <c r="AS23" s="87">
        <v>0</v>
      </c>
      <c r="AT23" s="87">
        <v>4525.7154882080204</v>
      </c>
      <c r="AU23" s="87">
        <v>222.42732626152301</v>
      </c>
      <c r="AV23" s="87">
        <v>24.714139641590101</v>
      </c>
      <c r="AW23" s="87">
        <v>247.14146590311299</v>
      </c>
      <c r="AX23" s="87">
        <v>0</v>
      </c>
      <c r="AY23" s="87">
        <v>224.27188552690399</v>
      </c>
      <c r="AZ23" s="87">
        <v>0</v>
      </c>
      <c r="BA23" s="87">
        <v>1254.1350702534701</v>
      </c>
      <c r="BB23" s="87">
        <v>0.14374415807139601</v>
      </c>
      <c r="BC23" s="87">
        <v>8.0906445640084392</v>
      </c>
      <c r="BD23" s="87">
        <v>73.260824179632493</v>
      </c>
      <c r="BE23" s="87">
        <v>6.0499488752569698E-2</v>
      </c>
      <c r="BF23" s="87">
        <v>0</v>
      </c>
      <c r="BG23" s="87">
        <v>8.5665843579865104</v>
      </c>
      <c r="BH23" s="87">
        <v>1874.5705074816401</v>
      </c>
      <c r="BI23" s="87">
        <v>1588.62149201897</v>
      </c>
      <c r="BJ23" s="87">
        <v>285.94901546266698</v>
      </c>
      <c r="BK23" s="87">
        <v>1.9468821492859702E-2</v>
      </c>
      <c r="BL23" s="87">
        <v>2.1520313189812401E-2</v>
      </c>
      <c r="BM23" s="87">
        <v>3.7836207037484</v>
      </c>
      <c r="BN23" s="87">
        <v>0.31608145648351699</v>
      </c>
      <c r="BO23" s="87">
        <v>609.89741066485794</v>
      </c>
      <c r="BP23" s="87">
        <v>0.93541959444876199</v>
      </c>
      <c r="BQ23" s="87">
        <v>6.2978832609666098</v>
      </c>
      <c r="BR23" s="87">
        <v>871.20763774092404</v>
      </c>
      <c r="BS23" s="87">
        <v>16.616266391634198</v>
      </c>
      <c r="BT23" s="87">
        <v>9.3848425174578504E-2</v>
      </c>
      <c r="BU23" s="87">
        <v>5.92003830001598</v>
      </c>
      <c r="BV23" s="87">
        <v>6.2659892241384001E-3</v>
      </c>
      <c r="BW23" s="87">
        <v>137.309352297668</v>
      </c>
      <c r="BX23" s="87">
        <v>62.0168730516179</v>
      </c>
      <c r="BY23" s="87">
        <v>0</v>
      </c>
      <c r="BZ23" s="87">
        <v>69.132625170553396</v>
      </c>
      <c r="CA23" s="87">
        <v>207.93634702247201</v>
      </c>
      <c r="CB23" s="87">
        <v>0</v>
      </c>
      <c r="CC23" s="87">
        <v>717.11665711166495</v>
      </c>
      <c r="CD23" s="87">
        <v>4356.2226933646398</v>
      </c>
      <c r="CE23" s="87">
        <v>153.187189283875</v>
      </c>
      <c r="CF23" s="87"/>
      <c r="CG23" s="49">
        <f t="shared" si="0"/>
        <v>-2.4462749156463491E-7</v>
      </c>
      <c r="CH23" s="49">
        <f t="shared" si="1"/>
        <v>-3.3550007894154295E-7</v>
      </c>
      <c r="CI23" s="49">
        <f t="shared" si="2"/>
        <v>-5.5129078163610113E-7</v>
      </c>
      <c r="CJ23" s="49">
        <f t="shared" si="3"/>
        <v>8.2068974391209291E-6</v>
      </c>
      <c r="CK23" s="49">
        <f t="shared" si="3"/>
        <v>9.7585046711147945E-6</v>
      </c>
      <c r="CL23" s="49">
        <f t="shared" si="4"/>
        <v>-1.5455850875310516E-7</v>
      </c>
      <c r="CM23" s="49">
        <f t="shared" si="5"/>
        <v>-2.9067269541370204E-7</v>
      </c>
      <c r="CN23" s="92">
        <f t="shared" si="6"/>
        <v>-0.16879488082619371</v>
      </c>
      <c r="CO23" s="92">
        <f t="shared" si="7"/>
        <v>-0.16873958113223059</v>
      </c>
      <c r="CP23" s="92">
        <f t="shared" si="8"/>
        <v>-0.16882427526254498</v>
      </c>
      <c r="CQ23" s="92">
        <f t="shared" si="9"/>
        <v>-0.16883959118490519</v>
      </c>
      <c r="CR23" s="91">
        <f t="shared" si="11"/>
        <v>-7.8656767992514694E-7</v>
      </c>
      <c r="CS23" s="91">
        <f t="shared" si="12"/>
        <v>-1.5934020028681837E-6</v>
      </c>
      <c r="CT23" s="92">
        <f t="shared" si="10"/>
        <v>-0.16881924938196843</v>
      </c>
    </row>
    <row r="24" spans="1:98" x14ac:dyDescent="0.25">
      <c r="A24" s="86" t="s">
        <v>23</v>
      </c>
      <c r="B24" s="87">
        <v>177448.86721</v>
      </c>
      <c r="C24" s="87">
        <v>2899.9014007000001</v>
      </c>
      <c r="D24" s="87">
        <v>1778.0434161000001</v>
      </c>
      <c r="E24" s="87">
        <v>17477.266380000001</v>
      </c>
      <c r="F24" s="87">
        <v>14811.243544999999</v>
      </c>
      <c r="G24" s="87">
        <v>1136.8404533999999</v>
      </c>
      <c r="H24" s="87">
        <v>41686.076889000004</v>
      </c>
      <c r="I24" s="85">
        <v>4385.8788877999996</v>
      </c>
      <c r="J24" s="85">
        <v>1936.3552666</v>
      </c>
      <c r="K24" s="85">
        <v>11501.813437000001</v>
      </c>
      <c r="L24" s="85">
        <v>6746.4533306000003</v>
      </c>
      <c r="M24" s="85">
        <v>2210.0450546000002</v>
      </c>
      <c r="N24" s="85">
        <v>1765.2991460000001</v>
      </c>
      <c r="O24" s="85">
        <v>1361.6067072999999</v>
      </c>
      <c r="Q24" s="86" t="s">
        <v>23</v>
      </c>
      <c r="R24" s="87">
        <v>2490.5514756846001</v>
      </c>
      <c r="S24" s="87">
        <v>1088.7238002480001</v>
      </c>
      <c r="T24" s="87">
        <v>2203.3219300431701</v>
      </c>
      <c r="U24" s="87">
        <v>1001.09456017372</v>
      </c>
      <c r="V24" s="87">
        <v>1001.09456017372</v>
      </c>
      <c r="W24" s="87">
        <v>917.90932804231204</v>
      </c>
      <c r="X24" s="87">
        <v>157.21467238218099</v>
      </c>
      <c r="Y24" s="87">
        <v>442.48591508117897</v>
      </c>
      <c r="Z24" s="87">
        <v>1759.92896021295</v>
      </c>
      <c r="AA24" s="87">
        <v>3878.9991054863199</v>
      </c>
      <c r="AB24" s="87">
        <v>176945.01529078599</v>
      </c>
      <c r="AC24" s="87">
        <v>1822.70194349963</v>
      </c>
      <c r="AD24" s="87">
        <v>480.441821994755</v>
      </c>
      <c r="AE24" s="87">
        <v>606.13755767038697</v>
      </c>
      <c r="AF24" s="87">
        <v>20.073244772759001</v>
      </c>
      <c r="AG24" s="87">
        <v>194.012111998238</v>
      </c>
      <c r="AH24" s="87">
        <v>2623.8089254510701</v>
      </c>
      <c r="AI24" s="87">
        <v>2623.8089254510701</v>
      </c>
      <c r="AJ24" s="87">
        <v>7453229.0444764597</v>
      </c>
      <c r="AK24" s="87">
        <v>0</v>
      </c>
      <c r="AL24" s="87">
        <v>870.55299605500898</v>
      </c>
      <c r="AM24" s="87">
        <v>234.14183928799</v>
      </c>
      <c r="AN24" s="87">
        <v>4076.9057829809099</v>
      </c>
      <c r="AO24" s="87">
        <v>581.48825211826795</v>
      </c>
      <c r="AP24" s="87">
        <v>1538.4647208394499</v>
      </c>
      <c r="AQ24" s="87">
        <v>310.64496514261498</v>
      </c>
      <c r="AR24" s="87">
        <v>2891.6860303038502</v>
      </c>
      <c r="AS24" s="87">
        <v>0</v>
      </c>
      <c r="AT24" s="87">
        <v>43178.261454127904</v>
      </c>
      <c r="AU24" s="87">
        <v>1596.55936631844</v>
      </c>
      <c r="AV24" s="87">
        <v>177.39563093512299</v>
      </c>
      <c r="AW24" s="87">
        <v>1773.9549972535699</v>
      </c>
      <c r="AX24" s="87">
        <v>0</v>
      </c>
      <c r="AY24" s="87">
        <v>2123.0392080229199</v>
      </c>
      <c r="AZ24" s="87">
        <v>0</v>
      </c>
      <c r="BA24" s="87">
        <v>11866.138274032999</v>
      </c>
      <c r="BB24" s="87">
        <v>2.06422607486896</v>
      </c>
      <c r="BC24" s="87">
        <v>81.052567107150097</v>
      </c>
      <c r="BD24" s="87">
        <v>643.46582610327505</v>
      </c>
      <c r="BE24" s="87">
        <v>0.52809300341495902</v>
      </c>
      <c r="BF24" s="87">
        <v>0</v>
      </c>
      <c r="BG24" s="87">
        <v>98.013380965844803</v>
      </c>
      <c r="BH24" s="87">
        <v>17428.462158728798</v>
      </c>
      <c r="BI24" s="87">
        <v>14769.878449076101</v>
      </c>
      <c r="BJ24" s="87">
        <v>2658.5837096527098</v>
      </c>
      <c r="BK24" s="87">
        <v>0.27958033904881502</v>
      </c>
      <c r="BL24" s="87">
        <v>0.16788446429978399</v>
      </c>
      <c r="BM24" s="87">
        <v>28.4886825852169</v>
      </c>
      <c r="BN24" s="87">
        <v>4.5390407779008601</v>
      </c>
      <c r="BO24" s="87">
        <v>5677.8648533276</v>
      </c>
      <c r="BP24" s="87">
        <v>8.6536408042240502</v>
      </c>
      <c r="BQ24" s="87">
        <v>53.979999427128902</v>
      </c>
      <c r="BR24" s="87">
        <v>8110.5120096749797</v>
      </c>
      <c r="BS24" s="87">
        <v>157.209784854059</v>
      </c>
      <c r="BT24" s="87">
        <v>0.82530248946245799</v>
      </c>
      <c r="BU24" s="87">
        <v>59.379117430733501</v>
      </c>
      <c r="BV24" s="87">
        <v>6.4244500967828994E-2</v>
      </c>
      <c r="BW24" s="87">
        <v>1133.9059748488701</v>
      </c>
      <c r="BX24" s="87">
        <v>587.49644793785399</v>
      </c>
      <c r="BY24" s="87">
        <v>0</v>
      </c>
      <c r="BZ24" s="87">
        <v>654.59788942932903</v>
      </c>
      <c r="CA24" s="87">
        <v>1968.33900215481</v>
      </c>
      <c r="CB24" s="87">
        <v>0</v>
      </c>
      <c r="CC24" s="87">
        <v>6787.4769564870703</v>
      </c>
      <c r="CD24" s="87">
        <v>41567.979639006298</v>
      </c>
      <c r="CE24" s="87">
        <v>1450.5134432464499</v>
      </c>
      <c r="CF24" s="87"/>
      <c r="CG24" s="49">
        <f t="shared" si="0"/>
        <v>-2.8394203194192845E-3</v>
      </c>
      <c r="CH24" s="49">
        <f t="shared" si="1"/>
        <v>-2.8329826642267135E-3</v>
      </c>
      <c r="CI24" s="49">
        <f t="shared" si="2"/>
        <v>-2.299392022382551E-3</v>
      </c>
      <c r="CJ24" s="49">
        <f t="shared" si="3"/>
        <v>-2.7924402026080781E-3</v>
      </c>
      <c r="CK24" s="49">
        <f t="shared" si="3"/>
        <v>-2.7928172133704849E-3</v>
      </c>
      <c r="CL24" s="49">
        <f t="shared" si="4"/>
        <v>-2.5812580317260327E-3</v>
      </c>
      <c r="CM24" s="49">
        <f t="shared" si="5"/>
        <v>-2.8330142533721692E-3</v>
      </c>
      <c r="CN24" s="92">
        <f t="shared" si="6"/>
        <v>-0.77174596340121948</v>
      </c>
      <c r="CO24" s="92">
        <f t="shared" si="7"/>
        <v>-0.77148515940562423</v>
      </c>
      <c r="CP24" s="92">
        <f t="shared" si="8"/>
        <v>-0.771878674626161</v>
      </c>
      <c r="CQ24" s="92">
        <f t="shared" si="9"/>
        <v>-0.77195948071538423</v>
      </c>
      <c r="CR24" s="91">
        <f t="shared" si="11"/>
        <v>-3.042075790643496E-3</v>
      </c>
      <c r="CS24" s="91">
        <f t="shared" si="12"/>
        <v>-3.0420825836903818E-3</v>
      </c>
      <c r="CT24" s="92">
        <f t="shared" si="10"/>
        <v>-0.77185411655425151</v>
      </c>
    </row>
    <row r="25" spans="1:98" x14ac:dyDescent="0.25">
      <c r="A25" s="86" t="s">
        <v>24</v>
      </c>
      <c r="B25" s="87">
        <v>200578.01564999999</v>
      </c>
      <c r="C25" s="87">
        <v>3317.8985364999999</v>
      </c>
      <c r="D25" s="87">
        <v>4069.7851386000002</v>
      </c>
      <c r="E25" s="87">
        <v>21594.968862999998</v>
      </c>
      <c r="F25" s="87">
        <v>18300.822184000001</v>
      </c>
      <c r="G25" s="87">
        <v>1914.9378211000001</v>
      </c>
      <c r="H25" s="87">
        <v>47694.740527000002</v>
      </c>
      <c r="I25" s="85">
        <v>1263.7377713999999</v>
      </c>
      <c r="J25" s="85">
        <v>557.93727251999996</v>
      </c>
      <c r="K25" s="85">
        <v>3314.1079605</v>
      </c>
      <c r="L25" s="85">
        <v>1943.9086559</v>
      </c>
      <c r="M25" s="85">
        <v>636.79766457999995</v>
      </c>
      <c r="N25" s="85">
        <v>508.64952441000003</v>
      </c>
      <c r="O25" s="85">
        <v>392.33045270999997</v>
      </c>
      <c r="Q25" s="86" t="s">
        <v>24</v>
      </c>
      <c r="R25" s="87">
        <v>2807.90900407665</v>
      </c>
      <c r="S25" s="87">
        <v>1229.91033196735</v>
      </c>
      <c r="T25" s="87">
        <v>636.79744649646204</v>
      </c>
      <c r="U25" s="87">
        <v>1263.7383049318601</v>
      </c>
      <c r="V25" s="87">
        <v>1263.7383049318601</v>
      </c>
      <c r="W25" s="87">
        <v>1035.3020495436999</v>
      </c>
      <c r="X25" s="87">
        <v>177.357506344043</v>
      </c>
      <c r="Y25" s="87">
        <v>557.93716348272699</v>
      </c>
      <c r="Z25" s="87">
        <v>508.64943866305998</v>
      </c>
      <c r="AA25" s="87">
        <v>4376.6246429971097</v>
      </c>
      <c r="AB25" s="87">
        <v>200578.076625341</v>
      </c>
      <c r="AC25" s="87">
        <v>2056.0387854649898</v>
      </c>
      <c r="AD25" s="87">
        <v>543.01718681301395</v>
      </c>
      <c r="AE25" s="87">
        <v>682.25215614992896</v>
      </c>
      <c r="AF25" s="87">
        <v>22.642615584074601</v>
      </c>
      <c r="AG25" s="87">
        <v>218.88690604268899</v>
      </c>
      <c r="AH25" s="87">
        <v>3314.1097408004498</v>
      </c>
      <c r="AI25" s="87">
        <v>3314.1097408004498</v>
      </c>
      <c r="AJ25" s="87">
        <v>8409760.3841151409</v>
      </c>
      <c r="AK25" s="87">
        <v>0</v>
      </c>
      <c r="AL25" s="87">
        <v>983.12822246023597</v>
      </c>
      <c r="AM25" s="87">
        <v>264.17104133667402</v>
      </c>
      <c r="AN25" s="87">
        <v>4598.9754486914399</v>
      </c>
      <c r="AO25" s="87">
        <v>656.04408793337598</v>
      </c>
      <c r="AP25" s="87">
        <v>1943.9153816329599</v>
      </c>
      <c r="AQ25" s="87">
        <v>392.33086667599798</v>
      </c>
      <c r="AR25" s="87">
        <v>3317.89941371451</v>
      </c>
      <c r="AS25" s="87">
        <v>0</v>
      </c>
      <c r="AT25" s="87">
        <v>49503.608714319504</v>
      </c>
      <c r="AU25" s="87">
        <v>3662.80888709381</v>
      </c>
      <c r="AV25" s="87">
        <v>406.97862147125397</v>
      </c>
      <c r="AW25" s="87">
        <v>4069.7875085650599</v>
      </c>
      <c r="AX25" s="87">
        <v>0</v>
      </c>
      <c r="AY25" s="87">
        <v>2393.99170141271</v>
      </c>
      <c r="AZ25" s="87">
        <v>0.50804278458638497</v>
      </c>
      <c r="BA25" s="87">
        <v>13387.680205989</v>
      </c>
      <c r="BB25" s="87">
        <v>0.214791760716942</v>
      </c>
      <c r="BC25" s="87">
        <v>60.955579133032302</v>
      </c>
      <c r="BD25" s="87">
        <v>653.45317288215699</v>
      </c>
      <c r="BE25" s="87">
        <v>0.212565824787667</v>
      </c>
      <c r="BF25" s="87">
        <v>0</v>
      </c>
      <c r="BG25" s="87">
        <v>14.761345926795499</v>
      </c>
      <c r="BH25" s="87">
        <v>21595.952509866402</v>
      </c>
      <c r="BI25" s="87">
        <v>18301.804465178699</v>
      </c>
      <c r="BJ25" s="87">
        <v>3294.1480446876799</v>
      </c>
      <c r="BK25" s="87">
        <v>0.19641839446088699</v>
      </c>
      <c r="BL25" s="87">
        <v>3.5984034959793201E-2</v>
      </c>
      <c r="BM25" s="87">
        <v>100.457907976873</v>
      </c>
      <c r="BN25" s="87">
        <v>9.0108162589769396</v>
      </c>
      <c r="BO25" s="87">
        <v>7134.4151555856797</v>
      </c>
      <c r="BP25" s="87">
        <v>46.861822758643399</v>
      </c>
      <c r="BQ25" s="87">
        <v>21.082569635741301</v>
      </c>
      <c r="BR25" s="87">
        <v>10191.8578415427</v>
      </c>
      <c r="BS25" s="87">
        <v>177.376169580539</v>
      </c>
      <c r="BT25" s="87">
        <v>0.36939112899132998</v>
      </c>
      <c r="BU25" s="87">
        <v>67.377542480420203</v>
      </c>
      <c r="BV25" s="87">
        <v>3.3517069114899302E-2</v>
      </c>
      <c r="BW25" s="87">
        <v>1914.93841392527</v>
      </c>
      <c r="BX25" s="87">
        <v>661.97163850087497</v>
      </c>
      <c r="BY25" s="87">
        <v>0</v>
      </c>
      <c r="BZ25" s="87">
        <v>737.94660604868795</v>
      </c>
      <c r="CA25" s="87">
        <v>2219.62298879528</v>
      </c>
      <c r="CB25" s="87">
        <v>0</v>
      </c>
      <c r="CC25" s="87">
        <v>7654.9371677648696</v>
      </c>
      <c r="CD25" s="87">
        <v>47694.755915386602</v>
      </c>
      <c r="CE25" s="87">
        <v>1635.17285100255</v>
      </c>
      <c r="CF25" s="87"/>
      <c r="CG25" s="49">
        <f t="shared" si="0"/>
        <v>3.0399812667559126E-7</v>
      </c>
      <c r="CH25" s="49">
        <f t="shared" si="1"/>
        <v>2.6438858829852179E-7</v>
      </c>
      <c r="CI25" s="49">
        <f t="shared" si="2"/>
        <v>5.8233173962052782E-7</v>
      </c>
      <c r="CJ25" s="49">
        <f t="shared" si="3"/>
        <v>4.5549816378238733E-5</v>
      </c>
      <c r="CK25" s="49">
        <f t="shared" si="3"/>
        <v>5.3674155664810375E-5</v>
      </c>
      <c r="CL25" s="49">
        <f t="shared" si="4"/>
        <v>3.095793833997539E-7</v>
      </c>
      <c r="CM25" s="49">
        <f t="shared" si="5"/>
        <v>3.2264326067196156E-7</v>
      </c>
      <c r="CN25" s="92">
        <f t="shared" si="6"/>
        <v>4.2218557694704191E-7</v>
      </c>
      <c r="CO25" s="92">
        <f t="shared" si="7"/>
        <v>-1.9542926839292933E-7</v>
      </c>
      <c r="CP25" s="92">
        <f t="shared" si="8"/>
        <v>5.3718842929321853E-7</v>
      </c>
      <c r="CQ25" s="92">
        <f t="shared" si="9"/>
        <v>3.4599017497597407E-6</v>
      </c>
      <c r="CR25" s="91">
        <f t="shared" si="11"/>
        <v>-3.4246912329058219E-7</v>
      </c>
      <c r="CS25" s="91">
        <f t="shared" si="12"/>
        <v>-1.6857764714089557E-7</v>
      </c>
      <c r="CT25" s="92">
        <f t="shared" si="10"/>
        <v>1.0551462297852975E-6</v>
      </c>
    </row>
    <row r="26" spans="1:98" x14ac:dyDescent="0.25">
      <c r="A26" s="86" t="s">
        <v>25</v>
      </c>
      <c r="B26" s="87">
        <v>583463.34516999999</v>
      </c>
      <c r="C26" s="87">
        <v>9626.9195154999998</v>
      </c>
      <c r="D26" s="87">
        <v>10575.404556</v>
      </c>
      <c r="E26" s="87">
        <v>61689.684418999997</v>
      </c>
      <c r="F26" s="87">
        <v>52279.394053999997</v>
      </c>
      <c r="G26" s="87">
        <v>5184.0908032999996</v>
      </c>
      <c r="H26" s="87">
        <v>138386.95467000001</v>
      </c>
      <c r="I26" s="85">
        <v>4452.7901158000004</v>
      </c>
      <c r="J26" s="85">
        <v>1195.558209</v>
      </c>
      <c r="K26" s="85">
        <v>6673.8715939000003</v>
      </c>
      <c r="L26" s="85">
        <v>6121.2580287999999</v>
      </c>
      <c r="M26" s="85">
        <v>1360.2795573999999</v>
      </c>
      <c r="N26" s="85">
        <v>722.64851659999999</v>
      </c>
      <c r="O26" s="85">
        <v>1291.2028603000001</v>
      </c>
      <c r="Q26" s="86" t="s">
        <v>25</v>
      </c>
      <c r="R26" s="87">
        <v>11001.230752866801</v>
      </c>
      <c r="S26" s="87">
        <v>1904.3228614765301</v>
      </c>
      <c r="T26" s="87">
        <v>1360.3578312274699</v>
      </c>
      <c r="U26" s="87">
        <v>4440.5331416172503</v>
      </c>
      <c r="V26" s="87">
        <v>4440.5331416172503</v>
      </c>
      <c r="W26" s="87">
        <v>3083.7215852511399</v>
      </c>
      <c r="X26" s="87">
        <v>172.087546293092</v>
      </c>
      <c r="Y26" s="87">
        <v>1192.26637757813</v>
      </c>
      <c r="Z26" s="87">
        <v>722.69143495513595</v>
      </c>
      <c r="AA26" s="87">
        <v>13891.9675514517</v>
      </c>
      <c r="AB26" s="87">
        <v>583509.22610889701</v>
      </c>
      <c r="AC26" s="87">
        <v>4575.8523736880197</v>
      </c>
      <c r="AD26" s="87">
        <v>1835.82316858334</v>
      </c>
      <c r="AE26" s="87">
        <v>1305.7072881501799</v>
      </c>
      <c r="AF26" s="87">
        <v>789.62970236695696</v>
      </c>
      <c r="AG26" s="87">
        <v>1243.9479564704</v>
      </c>
      <c r="AH26" s="87">
        <v>6655.49830622636</v>
      </c>
      <c r="AI26" s="87">
        <v>6655.49830622636</v>
      </c>
      <c r="AJ26" s="87">
        <v>16358346.2958591</v>
      </c>
      <c r="AK26" s="87">
        <v>0</v>
      </c>
      <c r="AL26" s="87">
        <v>1811.19138695945</v>
      </c>
      <c r="AM26" s="87">
        <v>317.569608810445</v>
      </c>
      <c r="AN26" s="87">
        <v>13831.1779070182</v>
      </c>
      <c r="AO26" s="87">
        <v>2191.9179670275398</v>
      </c>
      <c r="AP26" s="87">
        <v>6104.4246551572596</v>
      </c>
      <c r="AQ26" s="87">
        <v>1287.65029201628</v>
      </c>
      <c r="AR26" s="87">
        <v>9627.6698813725907</v>
      </c>
      <c r="AS26" s="87">
        <v>0</v>
      </c>
      <c r="AT26" s="87">
        <v>142786.53635245201</v>
      </c>
      <c r="AU26" s="87">
        <v>9518.29212094799</v>
      </c>
      <c r="AV26" s="87">
        <v>1057.58819713465</v>
      </c>
      <c r="AW26" s="87">
        <v>10575.8803180826</v>
      </c>
      <c r="AX26" s="87">
        <v>0</v>
      </c>
      <c r="AY26" s="87">
        <v>7295.2352227866904</v>
      </c>
      <c r="AZ26" s="87">
        <v>1.46231755439078</v>
      </c>
      <c r="BA26" s="87">
        <v>40721.922427589299</v>
      </c>
      <c r="BB26" s="87">
        <v>0.61086953269729904</v>
      </c>
      <c r="BC26" s="87">
        <v>176.06346540429999</v>
      </c>
      <c r="BD26" s="87">
        <v>1885.3304417290799</v>
      </c>
      <c r="BE26" s="87">
        <v>0.57758025376301403</v>
      </c>
      <c r="BF26" s="87">
        <v>0</v>
      </c>
      <c r="BG26" s="87">
        <v>42.648238788119201</v>
      </c>
      <c r="BH26" s="87">
        <v>61697.040863465503</v>
      </c>
      <c r="BI26" s="87">
        <v>52286.058771764197</v>
      </c>
      <c r="BJ26" s="87">
        <v>9410.9820917012494</v>
      </c>
      <c r="BK26" s="87">
        <v>0.56142732041424803</v>
      </c>
      <c r="BL26" s="87">
        <v>0.10096557054404499</v>
      </c>
      <c r="BM26" s="87">
        <v>269.590395403804</v>
      </c>
      <c r="BN26" s="87">
        <v>26.126930449798</v>
      </c>
      <c r="BO26" s="87">
        <v>20379.4563817743</v>
      </c>
      <c r="BP26" s="87">
        <v>134.87006525317301</v>
      </c>
      <c r="BQ26" s="87">
        <v>60.605399308740701</v>
      </c>
      <c r="BR26" s="87">
        <v>29113.079081444201</v>
      </c>
      <c r="BS26" s="87">
        <v>674.92343376732799</v>
      </c>
      <c r="BT26" s="87">
        <v>1.06240181492198</v>
      </c>
      <c r="BU26" s="87">
        <v>193.820050545258</v>
      </c>
      <c r="BV26" s="87">
        <v>9.2759616596394298E-2</v>
      </c>
      <c r="BW26" s="87">
        <v>5184.3892612016198</v>
      </c>
      <c r="BX26" s="87">
        <v>1785.80302271352</v>
      </c>
      <c r="BY26" s="87">
        <v>0</v>
      </c>
      <c r="BZ26" s="87">
        <v>1959.1271982718899</v>
      </c>
      <c r="CA26" s="87">
        <v>6247.3319993328896</v>
      </c>
      <c r="CB26" s="87">
        <v>0</v>
      </c>
      <c r="CC26" s="87">
        <v>21624.647323590601</v>
      </c>
      <c r="CD26" s="87">
        <v>138397.74469231701</v>
      </c>
      <c r="CE26" s="87">
        <v>4726.6573955343601</v>
      </c>
      <c r="CF26" s="87"/>
      <c r="CG26" s="49">
        <f t="shared" si="0"/>
        <v>7.8635512028022488E-5</v>
      </c>
      <c r="CH26" s="49">
        <f t="shared" si="1"/>
        <v>7.7944546163783603E-5</v>
      </c>
      <c r="CI26" s="49">
        <f t="shared" si="2"/>
        <v>4.4987601191144483E-5</v>
      </c>
      <c r="CJ26" s="49">
        <f t="shared" si="3"/>
        <v>1.1924918298398751E-4</v>
      </c>
      <c r="CK26" s="49">
        <f t="shared" si="3"/>
        <v>1.274826895911742E-4</v>
      </c>
      <c r="CL26" s="49">
        <f t="shared" si="4"/>
        <v>5.7571889255909755E-5</v>
      </c>
      <c r="CM26" s="49">
        <f t="shared" si="5"/>
        <v>7.7969938298953439E-5</v>
      </c>
      <c r="CN26" s="92">
        <f t="shared" si="6"/>
        <v>-2.7526503302408643E-3</v>
      </c>
      <c r="CO26" s="92">
        <f t="shared" si="7"/>
        <v>-2.7533844835739224E-3</v>
      </c>
      <c r="CP26" s="92">
        <f t="shared" si="8"/>
        <v>-2.7530178570462373E-3</v>
      </c>
      <c r="CQ26" s="92">
        <f t="shared" si="9"/>
        <v>-2.7499859609806843E-3</v>
      </c>
      <c r="CR26" s="91">
        <f t="shared" si="11"/>
        <v>5.7542456654694723E-5</v>
      </c>
      <c r="CS26" s="91">
        <f t="shared" si="12"/>
        <v>5.9390359421036525E-5</v>
      </c>
      <c r="CT26" s="92">
        <f t="shared" si="10"/>
        <v>-2.7513633937386963E-3</v>
      </c>
    </row>
    <row r="27" spans="1:98" x14ac:dyDescent="0.25">
      <c r="A27" s="86" t="s">
        <v>26</v>
      </c>
      <c r="B27" s="87">
        <v>95540.007752999998</v>
      </c>
      <c r="C27" s="87">
        <v>1565.9475030000001</v>
      </c>
      <c r="D27" s="87">
        <v>1194.9604098</v>
      </c>
      <c r="E27" s="87">
        <v>9622.1414359999999</v>
      </c>
      <c r="F27" s="87">
        <v>8154.3577407000002</v>
      </c>
      <c r="G27" s="87">
        <v>684.75409138999999</v>
      </c>
      <c r="H27" s="87">
        <v>22510.498226</v>
      </c>
      <c r="I27" s="85">
        <v>783.58666559000005</v>
      </c>
      <c r="J27" s="85">
        <v>210.07685398000001</v>
      </c>
      <c r="K27" s="85">
        <v>1565.0725642</v>
      </c>
      <c r="L27" s="85">
        <v>1761.1442970000001</v>
      </c>
      <c r="M27" s="85">
        <v>239.48761562999999</v>
      </c>
      <c r="N27" s="85">
        <v>126.74636898999999</v>
      </c>
      <c r="O27" s="85">
        <v>227.58325735</v>
      </c>
      <c r="Q27" s="86" t="s">
        <v>26</v>
      </c>
      <c r="R27" s="87">
        <v>1451.7498581002201</v>
      </c>
      <c r="S27" s="87">
        <v>277.324030467738</v>
      </c>
      <c r="T27" s="87">
        <v>239.71879640257299</v>
      </c>
      <c r="U27" s="87">
        <v>784.34362043782698</v>
      </c>
      <c r="V27" s="87">
        <v>784.34362043782698</v>
      </c>
      <c r="W27" s="87">
        <v>450.640311426148</v>
      </c>
      <c r="X27" s="87">
        <v>24.986475276560501</v>
      </c>
      <c r="Y27" s="87">
        <v>210.27980648152499</v>
      </c>
      <c r="Z27" s="87">
        <v>126.868811713082</v>
      </c>
      <c r="AA27" s="87">
        <v>2336.2460981673999</v>
      </c>
      <c r="AB27" s="87">
        <v>95642.187032281101</v>
      </c>
      <c r="AC27" s="87">
        <v>663.89724814767601</v>
      </c>
      <c r="AD27" s="87">
        <v>319.342887742816</v>
      </c>
      <c r="AE27" s="87">
        <v>149.992423227388</v>
      </c>
      <c r="AF27" s="87">
        <v>114.89518453305099</v>
      </c>
      <c r="AG27" s="87">
        <v>88.458012751268996</v>
      </c>
      <c r="AH27" s="87">
        <v>1566.5840281086701</v>
      </c>
      <c r="AI27" s="87">
        <v>1566.5840281086701</v>
      </c>
      <c r="AJ27" s="87">
        <v>1584821.9937088001</v>
      </c>
      <c r="AK27" s="87">
        <v>0</v>
      </c>
      <c r="AL27" s="87">
        <v>262.73873013337499</v>
      </c>
      <c r="AM27" s="87">
        <v>46.153404106872301</v>
      </c>
      <c r="AN27" s="87">
        <v>2359.5435218820699</v>
      </c>
      <c r="AO27" s="87">
        <v>319.35498529369602</v>
      </c>
      <c r="AP27" s="87">
        <v>1762.85058230086</v>
      </c>
      <c r="AQ27" s="87">
        <v>227.803054156142</v>
      </c>
      <c r="AR27" s="87">
        <v>1567.6177449296399</v>
      </c>
      <c r="AS27" s="87">
        <v>0</v>
      </c>
      <c r="AT27" s="87">
        <v>23223.519504841799</v>
      </c>
      <c r="AU27" s="87">
        <v>1076.4047037805899</v>
      </c>
      <c r="AV27" s="87">
        <v>119.600555680263</v>
      </c>
      <c r="AW27" s="87">
        <v>1196.0052594608501</v>
      </c>
      <c r="AX27" s="87">
        <v>0</v>
      </c>
      <c r="AY27" s="87">
        <v>1129.2365252781899</v>
      </c>
      <c r="AZ27" s="87">
        <v>9.4478520800057295E-2</v>
      </c>
      <c r="BA27" s="87">
        <v>6213.6188223740401</v>
      </c>
      <c r="BB27" s="87">
        <v>0.38203586299376602</v>
      </c>
      <c r="BC27" s="87">
        <v>59.345401752894901</v>
      </c>
      <c r="BD27" s="87">
        <v>964.41657390719604</v>
      </c>
      <c r="BE27" s="87">
        <v>0.199890607538704</v>
      </c>
      <c r="BF27" s="87">
        <v>0</v>
      </c>
      <c r="BG27" s="87">
        <v>92.505899189250201</v>
      </c>
      <c r="BH27" s="87">
        <v>9640.5978136131307</v>
      </c>
      <c r="BI27" s="87">
        <v>8171.2761705304001</v>
      </c>
      <c r="BJ27" s="87">
        <v>1469.3216430827199</v>
      </c>
      <c r="BK27" s="87">
        <v>0.17412320582901999</v>
      </c>
      <c r="BL27" s="87">
        <v>2.64827758483661E-2</v>
      </c>
      <c r="BM27" s="87">
        <v>1.1417701498261099</v>
      </c>
      <c r="BN27" s="87">
        <v>14.3864291893053</v>
      </c>
      <c r="BO27" s="87">
        <v>2843.7990934263598</v>
      </c>
      <c r="BP27" s="87">
        <v>18.349688529131299</v>
      </c>
      <c r="BQ27" s="87">
        <v>24.401904115037102</v>
      </c>
      <c r="BR27" s="87">
        <v>4062.3128994306498</v>
      </c>
      <c r="BS27" s="87">
        <v>116.341643102638</v>
      </c>
      <c r="BT27" s="87">
        <v>0.53911267168218102</v>
      </c>
      <c r="BU27" s="87">
        <v>89.186164094423901</v>
      </c>
      <c r="BV27" s="87">
        <v>1.42231016297668E-2</v>
      </c>
      <c r="BW27" s="87">
        <v>685.41527168989705</v>
      </c>
      <c r="BX27" s="87">
        <v>259.500570840867</v>
      </c>
      <c r="BY27" s="87">
        <v>0</v>
      </c>
      <c r="BZ27" s="87">
        <v>285.727921092435</v>
      </c>
      <c r="CA27" s="87">
        <v>941.41529149861105</v>
      </c>
      <c r="CB27" s="87">
        <v>0</v>
      </c>
      <c r="CC27" s="87">
        <v>3498.93696520293</v>
      </c>
      <c r="CD27" s="87">
        <v>22534.506549931899</v>
      </c>
      <c r="CE27" s="87">
        <v>715.62096806411898</v>
      </c>
      <c r="CF27" s="87"/>
      <c r="CG27" s="49">
        <f t="shared" si="0"/>
        <v>1.0694920555718132E-3</v>
      </c>
      <c r="CH27" s="49">
        <f t="shared" si="1"/>
        <v>1.0666014834086138E-3</v>
      </c>
      <c r="CI27" s="49">
        <f t="shared" si="2"/>
        <v>8.7438014873227521E-4</v>
      </c>
      <c r="CJ27" s="49">
        <f t="shared" si="3"/>
        <v>1.9181153941552629E-3</v>
      </c>
      <c r="CK27" s="49">
        <f t="shared" si="3"/>
        <v>2.0747715967815183E-3</v>
      </c>
      <c r="CL27" s="49">
        <f t="shared" si="4"/>
        <v>9.6557334700245732E-4</v>
      </c>
      <c r="CM27" s="49">
        <f t="shared" si="5"/>
        <v>1.0665389850931508E-3</v>
      </c>
      <c r="CN27" s="92">
        <f t="shared" si="6"/>
        <v>9.6601292628810224E-4</v>
      </c>
      <c r="CO27" s="92">
        <f t="shared" si="7"/>
        <v>9.6608692333281863E-4</v>
      </c>
      <c r="CP27" s="92">
        <f t="shared" si="8"/>
        <v>9.6574685624411529E-4</v>
      </c>
      <c r="CQ27" s="92">
        <f t="shared" si="9"/>
        <v>9.6885036834657378E-4</v>
      </c>
      <c r="CR27" s="91">
        <f t="shared" si="11"/>
        <v>9.6531410179540955E-4</v>
      </c>
      <c r="CS27" s="91">
        <f t="shared" si="12"/>
        <v>9.6604521342669083E-4</v>
      </c>
      <c r="CT27" s="92">
        <f t="shared" si="10"/>
        <v>9.6578636188502525E-4</v>
      </c>
    </row>
    <row r="28" spans="1:98" x14ac:dyDescent="0.25">
      <c r="A28" s="86" t="s">
        <v>27</v>
      </c>
      <c r="B28" s="87">
        <v>54611.123753</v>
      </c>
      <c r="C28" s="87">
        <v>903.10886300000004</v>
      </c>
      <c r="D28" s="87">
        <v>1095.166655</v>
      </c>
      <c r="E28" s="87">
        <v>5868.107927</v>
      </c>
      <c r="F28" s="87">
        <v>4972.9730890000001</v>
      </c>
      <c r="G28" s="87">
        <v>517.42836699999998</v>
      </c>
      <c r="H28" s="87">
        <v>12982.182296999999</v>
      </c>
      <c r="I28" s="85">
        <v>591.76663566000002</v>
      </c>
      <c r="J28" s="85">
        <v>158.65057325999999</v>
      </c>
      <c r="K28" s="85">
        <v>1181.9467652999999</v>
      </c>
      <c r="L28" s="85">
        <v>1330.0206343</v>
      </c>
      <c r="M28" s="85">
        <v>180.86165223</v>
      </c>
      <c r="N28" s="85">
        <v>95.71917904</v>
      </c>
      <c r="O28" s="85">
        <v>171.87145414</v>
      </c>
      <c r="Q28" s="86" t="s">
        <v>27</v>
      </c>
      <c r="R28" s="87">
        <v>770.35397122923303</v>
      </c>
      <c r="S28" s="87">
        <v>147.158419071152</v>
      </c>
      <c r="T28" s="87">
        <v>180.811303672951</v>
      </c>
      <c r="U28" s="87">
        <v>591.60101687609802</v>
      </c>
      <c r="V28" s="87">
        <v>591.60101687609802</v>
      </c>
      <c r="W28" s="87">
        <v>239.127209641511</v>
      </c>
      <c r="X28" s="87">
        <v>13.2588261220879</v>
      </c>
      <c r="Y28" s="87">
        <v>158.60629004633401</v>
      </c>
      <c r="Z28" s="87">
        <v>95.692645508821499</v>
      </c>
      <c r="AA28" s="87">
        <v>1239.7015129082799</v>
      </c>
      <c r="AB28" s="87">
        <v>54582.875653896299</v>
      </c>
      <c r="AC28" s="87">
        <v>352.28931837703499</v>
      </c>
      <c r="AD28" s="87">
        <v>169.45563796885901</v>
      </c>
      <c r="AE28" s="87">
        <v>79.591753598347793</v>
      </c>
      <c r="AF28" s="87">
        <v>60.9679104985347</v>
      </c>
      <c r="AG28" s="87">
        <v>46.9393704715879</v>
      </c>
      <c r="AH28" s="87">
        <v>1181.61619603028</v>
      </c>
      <c r="AI28" s="87">
        <v>1181.61619603028</v>
      </c>
      <c r="AJ28" s="87">
        <v>1827784.2394147799</v>
      </c>
      <c r="AK28" s="87">
        <v>0</v>
      </c>
      <c r="AL28" s="87">
        <v>139.418955870876</v>
      </c>
      <c r="AM28" s="87">
        <v>24.490682320881501</v>
      </c>
      <c r="AN28" s="87">
        <v>1252.0642180095899</v>
      </c>
      <c r="AO28" s="87">
        <v>169.46206820884601</v>
      </c>
      <c r="AP28" s="87">
        <v>1329.6527028370999</v>
      </c>
      <c r="AQ28" s="87">
        <v>171.82336681953399</v>
      </c>
      <c r="AR28" s="87">
        <v>902.64961144419203</v>
      </c>
      <c r="AS28" s="87">
        <v>0</v>
      </c>
      <c r="AT28" s="87">
        <v>13341.193941257799</v>
      </c>
      <c r="AU28" s="87">
        <v>985.50280856407403</v>
      </c>
      <c r="AV28" s="87">
        <v>109.500486432646</v>
      </c>
      <c r="AW28" s="87">
        <v>1095.0032949967199</v>
      </c>
      <c r="AX28" s="87">
        <v>0</v>
      </c>
      <c r="AY28" s="87">
        <v>599.21623357639805</v>
      </c>
      <c r="AZ28" s="87">
        <v>6.9639527098662293E-2</v>
      </c>
      <c r="BA28" s="87">
        <v>3297.1840974393999</v>
      </c>
      <c r="BB28" s="87">
        <v>0.258811547380082</v>
      </c>
      <c r="BC28" s="87">
        <v>40.894719429002897</v>
      </c>
      <c r="BD28" s="87">
        <v>649.59167051593602</v>
      </c>
      <c r="BE28" s="87">
        <v>0.13040437855564099</v>
      </c>
      <c r="BF28" s="87">
        <v>0</v>
      </c>
      <c r="BG28" s="87">
        <v>63.378991460506903</v>
      </c>
      <c r="BH28" s="87">
        <v>5868.0428758892203</v>
      </c>
      <c r="BI28" s="87">
        <v>4973.3160924106596</v>
      </c>
      <c r="BJ28" s="87">
        <v>894.72678347856197</v>
      </c>
      <c r="BK28" s="87">
        <v>0.113254489326873</v>
      </c>
      <c r="BL28" s="87">
        <v>1.5083481964538599E-2</v>
      </c>
      <c r="BM28" s="87">
        <v>0.876325827146612</v>
      </c>
      <c r="BN28" s="87">
        <v>11.0417502639483</v>
      </c>
      <c r="BO28" s="87">
        <v>1696.59550373959</v>
      </c>
      <c r="BP28" s="87">
        <v>11.759993777454399</v>
      </c>
      <c r="BQ28" s="87">
        <v>16.112466048600801</v>
      </c>
      <c r="BR28" s="87">
        <v>2423.4179393067502</v>
      </c>
      <c r="BS28" s="87">
        <v>61.735257572500402</v>
      </c>
      <c r="BT28" s="87">
        <v>0.38321319918208502</v>
      </c>
      <c r="BU28" s="87">
        <v>58.670030086145601</v>
      </c>
      <c r="BV28" s="87">
        <v>6.2953320623687498E-3</v>
      </c>
      <c r="BW28" s="87">
        <v>517.28393864713303</v>
      </c>
      <c r="BX28" s="87">
        <v>137.70096683535499</v>
      </c>
      <c r="BY28" s="87">
        <v>0</v>
      </c>
      <c r="BZ28" s="87">
        <v>151.61835242302499</v>
      </c>
      <c r="CA28" s="87">
        <v>499.55101776684</v>
      </c>
      <c r="CB28" s="87">
        <v>0</v>
      </c>
      <c r="CC28" s="87">
        <v>1856.67000162509</v>
      </c>
      <c r="CD28" s="87">
        <v>12975.579049366899</v>
      </c>
      <c r="CE28" s="87">
        <v>379.73609709713298</v>
      </c>
      <c r="CF28" s="87"/>
      <c r="CG28" s="49">
        <f t="shared" si="0"/>
        <v>-5.1725907035833835E-4</v>
      </c>
      <c r="CH28" s="49">
        <f t="shared" si="1"/>
        <v>-5.0852291968704708E-4</v>
      </c>
      <c r="CI28" s="49">
        <f t="shared" si="2"/>
        <v>-1.4916451531306359E-4</v>
      </c>
      <c r="CJ28" s="49">
        <f t="shared" si="3"/>
        <v>-1.1085534143018737E-5</v>
      </c>
      <c r="CK28" s="49">
        <f t="shared" si="3"/>
        <v>6.8973510316847907E-5</v>
      </c>
      <c r="CL28" s="49">
        <f t="shared" si="4"/>
        <v>-2.7912724171721531E-4</v>
      </c>
      <c r="CM28" s="49">
        <f t="shared" si="5"/>
        <v>-5.0863926280145515E-4</v>
      </c>
      <c r="CN28" s="92">
        <f t="shared" si="6"/>
        <v>-2.7987178377721403E-4</v>
      </c>
      <c r="CO28" s="92">
        <f t="shared" si="7"/>
        <v>-2.7912419574687032E-4</v>
      </c>
      <c r="CP28" s="92">
        <f t="shared" si="8"/>
        <v>-2.7968202919531669E-4</v>
      </c>
      <c r="CQ28" s="92">
        <f t="shared" si="9"/>
        <v>-2.7663590579833766E-4</v>
      </c>
      <c r="CR28" s="91">
        <f t="shared" si="11"/>
        <v>-2.7838160510099662E-4</v>
      </c>
      <c r="CS28" s="91">
        <f t="shared" si="12"/>
        <v>-2.7720182563844187E-4</v>
      </c>
      <c r="CT28" s="92">
        <f t="shared" si="10"/>
        <v>-2.7978654574505334E-4</v>
      </c>
    </row>
    <row r="29" spans="1:98" x14ac:dyDescent="0.25">
      <c r="A29" s="86" t="s">
        <v>28</v>
      </c>
      <c r="B29" s="87">
        <v>2048.713808</v>
      </c>
      <c r="C29" s="87">
        <v>33.871367999999997</v>
      </c>
      <c r="D29" s="87">
        <v>40.653768999999997</v>
      </c>
      <c r="E29" s="87">
        <v>219.754671</v>
      </c>
      <c r="F29" s="87">
        <v>186.23287400000001</v>
      </c>
      <c r="G29" s="87">
        <v>19.279333999999999</v>
      </c>
      <c r="H29" s="87">
        <v>486.90081400000003</v>
      </c>
      <c r="I29" s="85">
        <v>16.512883890000001</v>
      </c>
      <c r="J29" s="85">
        <v>4.4336501999999998</v>
      </c>
      <c r="K29" s="85">
        <v>24.74962069</v>
      </c>
      <c r="L29" s="85">
        <v>22.700289040000001</v>
      </c>
      <c r="M29" s="85">
        <v>5.0445086799999999</v>
      </c>
      <c r="N29" s="85">
        <v>2.6798952100000002</v>
      </c>
      <c r="O29" s="85">
        <v>4.7883422299999996</v>
      </c>
      <c r="Q29" s="86" t="s">
        <v>28</v>
      </c>
      <c r="R29" s="87">
        <v>38.363226032366398</v>
      </c>
      <c r="S29" s="87">
        <v>6.64070720013701</v>
      </c>
      <c r="T29" s="87">
        <v>5.0488615450451304</v>
      </c>
      <c r="U29" s="87">
        <v>16.527157071347901</v>
      </c>
      <c r="V29" s="87">
        <v>16.527157071347901</v>
      </c>
      <c r="W29" s="87">
        <v>10.7534617998644</v>
      </c>
      <c r="X29" s="87">
        <v>0.60009877048747495</v>
      </c>
      <c r="Y29" s="87">
        <v>4.4374787186277302</v>
      </c>
      <c r="Z29" s="87">
        <v>2.6822101613098899</v>
      </c>
      <c r="AA29" s="87">
        <v>48.4437265591759</v>
      </c>
      <c r="AB29" s="87">
        <v>2050.1121411839899</v>
      </c>
      <c r="AC29" s="87">
        <v>15.956812175028301</v>
      </c>
      <c r="AD29" s="87">
        <v>6.4018292377152299</v>
      </c>
      <c r="AE29" s="87">
        <v>4.5532322894492303</v>
      </c>
      <c r="AF29" s="87">
        <v>2.7535661210561</v>
      </c>
      <c r="AG29" s="87">
        <v>4.3378680278664197</v>
      </c>
      <c r="AH29" s="87">
        <v>24.771001320338598</v>
      </c>
      <c r="AI29" s="87">
        <v>24.771001320338598</v>
      </c>
      <c r="AJ29" s="87">
        <v>83212.023722724596</v>
      </c>
      <c r="AK29" s="87">
        <v>0</v>
      </c>
      <c r="AL29" s="87">
        <v>6.3159453484768804</v>
      </c>
      <c r="AM29" s="87">
        <v>1.10742569875269</v>
      </c>
      <c r="AN29" s="87">
        <v>48.2317899434303</v>
      </c>
      <c r="AO29" s="87">
        <v>7.64360150887636</v>
      </c>
      <c r="AP29" s="87">
        <v>22.7199604134554</v>
      </c>
      <c r="AQ29" s="87">
        <v>4.7924599932290501</v>
      </c>
      <c r="AR29" s="87">
        <v>33.894711420052097</v>
      </c>
      <c r="AS29" s="87">
        <v>0</v>
      </c>
      <c r="AT29" s="87">
        <v>502.54078572727701</v>
      </c>
      <c r="AU29" s="87">
        <v>36.623649360604503</v>
      </c>
      <c r="AV29" s="87">
        <v>4.0692909794584304</v>
      </c>
      <c r="AW29" s="87">
        <v>40.692940340062897</v>
      </c>
      <c r="AX29" s="87">
        <v>0</v>
      </c>
      <c r="AY29" s="87">
        <v>25.4397677304243</v>
      </c>
      <c r="AZ29" s="87">
        <v>5.1630865148784397E-4</v>
      </c>
      <c r="BA29" s="87">
        <v>142.00449099416301</v>
      </c>
      <c r="BB29" s="87">
        <v>0</v>
      </c>
      <c r="BC29" s="87">
        <v>1.5029205948070099</v>
      </c>
      <c r="BD29" s="87">
        <v>17.816273998137</v>
      </c>
      <c r="BE29" s="87">
        <v>2.2829388746506999E-3</v>
      </c>
      <c r="BF29" s="87">
        <v>0</v>
      </c>
      <c r="BG29" s="87">
        <v>1.8247083755794</v>
      </c>
      <c r="BH29" s="87">
        <v>219.90845005062801</v>
      </c>
      <c r="BI29" s="87">
        <v>186.36221570923101</v>
      </c>
      <c r="BJ29" s="87">
        <v>33.546234341396698</v>
      </c>
      <c r="BK29" s="87">
        <v>6.8694035064512701E-2</v>
      </c>
      <c r="BL29" s="87">
        <v>7.9828607505635495E-4</v>
      </c>
      <c r="BM29" s="87">
        <v>1.05633165660807</v>
      </c>
      <c r="BN29" s="87">
        <v>0.76977944818311494</v>
      </c>
      <c r="BO29" s="87">
        <v>66.426315227875193</v>
      </c>
      <c r="BP29" s="87">
        <v>0.32331222121177</v>
      </c>
      <c r="BQ29" s="87">
        <v>0.39735232890755401</v>
      </c>
      <c r="BR29" s="87">
        <v>94.8935924425558</v>
      </c>
      <c r="BS29" s="87">
        <v>2.3535827577466502</v>
      </c>
      <c r="BT29" s="87">
        <v>1.40241119396815E-2</v>
      </c>
      <c r="BU29" s="87">
        <v>1.2642051012748201</v>
      </c>
      <c r="BV29" s="87">
        <v>1.1086334860034E-3</v>
      </c>
      <c r="BW29" s="87">
        <v>19.295993389661401</v>
      </c>
      <c r="BX29" s="87">
        <v>6.2274097468452796</v>
      </c>
      <c r="BY29" s="87">
        <v>0</v>
      </c>
      <c r="BZ29" s="87">
        <v>6.83182048165677</v>
      </c>
      <c r="CA29" s="87">
        <v>21.785497824638799</v>
      </c>
      <c r="CB29" s="87">
        <v>0</v>
      </c>
      <c r="CC29" s="87">
        <v>75.408901806994095</v>
      </c>
      <c r="CD29" s="87">
        <v>487.23633580802101</v>
      </c>
      <c r="CE29" s="87">
        <v>16.4826875224039</v>
      </c>
      <c r="CF29" s="87"/>
      <c r="CG29" s="49">
        <f t="shared" si="0"/>
        <v>6.8254198245241776E-4</v>
      </c>
      <c r="CH29" s="49">
        <f t="shared" si="1"/>
        <v>6.8917854313118763E-4</v>
      </c>
      <c r="CI29" s="49">
        <f t="shared" si="2"/>
        <v>9.6353526441546246E-4</v>
      </c>
      <c r="CJ29" s="49">
        <f t="shared" si="3"/>
        <v>6.9977602718625817E-4</v>
      </c>
      <c r="CK29" s="49">
        <f t="shared" si="3"/>
        <v>6.9451599201008631E-4</v>
      </c>
      <c r="CL29" s="49">
        <f t="shared" si="4"/>
        <v>8.6410607655858121E-4</v>
      </c>
      <c r="CM29" s="49">
        <f t="shared" si="5"/>
        <v>6.8909683116895586E-4</v>
      </c>
      <c r="CN29" s="92">
        <f t="shared" si="6"/>
        <v>8.643663604116558E-4</v>
      </c>
      <c r="CO29" s="92">
        <f t="shared" si="7"/>
        <v>8.6351391179450329E-4</v>
      </c>
      <c r="CP29" s="92">
        <f t="shared" si="8"/>
        <v>8.6387709154818319E-4</v>
      </c>
      <c r="CQ29" s="92">
        <f t="shared" si="9"/>
        <v>8.6656929437048348E-4</v>
      </c>
      <c r="CR29" s="91">
        <f t="shared" si="11"/>
        <v>8.6289177425511929E-4</v>
      </c>
      <c r="CS29" s="91">
        <f t="shared" si="12"/>
        <v>8.6382157826599452E-4</v>
      </c>
      <c r="CT29" s="92">
        <f t="shared" si="10"/>
        <v>8.599559161105645E-4</v>
      </c>
    </row>
    <row r="30" spans="1:98" x14ac:dyDescent="0.25">
      <c r="A30" s="86" t="s">
        <v>29</v>
      </c>
      <c r="B30" s="87">
        <v>390.50287625999999</v>
      </c>
      <c r="C30" s="87">
        <v>6.4422390099999998</v>
      </c>
      <c r="D30" s="87">
        <v>7.0319284</v>
      </c>
      <c r="E30" s="87">
        <v>41.24681683</v>
      </c>
      <c r="F30" s="87">
        <v>34.954933990000001</v>
      </c>
      <c r="G30" s="87">
        <v>3.4555824300000002</v>
      </c>
      <c r="H30" s="87">
        <v>92.60738087</v>
      </c>
      <c r="I30" s="85">
        <v>2.26740377</v>
      </c>
      <c r="J30" s="85">
        <v>1.0010534900000001</v>
      </c>
      <c r="K30" s="85">
        <v>5.9461868600000001</v>
      </c>
      <c r="L30" s="85">
        <v>3.48776932</v>
      </c>
      <c r="M30" s="85">
        <v>1.14254509</v>
      </c>
      <c r="N30" s="85">
        <v>0.91262116000000004</v>
      </c>
      <c r="O30" s="85">
        <v>0.70392100000000002</v>
      </c>
      <c r="Q30" s="86" t="s">
        <v>29</v>
      </c>
      <c r="R30" s="87">
        <v>5.5289376521057996</v>
      </c>
      <c r="S30" s="87">
        <v>2.42176433072372</v>
      </c>
      <c r="T30" s="87">
        <v>1.1425502658987099</v>
      </c>
      <c r="U30" s="87">
        <v>2.2673966381717898</v>
      </c>
      <c r="V30" s="87">
        <v>2.2673966381717898</v>
      </c>
      <c r="W30" s="87">
        <v>2.03857881658096</v>
      </c>
      <c r="X30" s="87">
        <v>0.34922814803110702</v>
      </c>
      <c r="Y30" s="87">
        <v>1.0010446601654699</v>
      </c>
      <c r="Z30" s="87">
        <v>0.912619822070867</v>
      </c>
      <c r="AA30" s="87">
        <v>8.6178426466927895</v>
      </c>
      <c r="AB30" s="87">
        <v>390.50276413300401</v>
      </c>
      <c r="AC30" s="87">
        <v>4.0484655818138497</v>
      </c>
      <c r="AD30" s="87">
        <v>1.0692344587631999</v>
      </c>
      <c r="AE30" s="87">
        <v>1.3433940894151599</v>
      </c>
      <c r="AF30" s="87">
        <v>4.4584367166710201E-2</v>
      </c>
      <c r="AG30" s="87">
        <v>0.43099957361508401</v>
      </c>
      <c r="AH30" s="87">
        <v>5.9461869790020696</v>
      </c>
      <c r="AI30" s="87">
        <v>5.9461869790020696</v>
      </c>
      <c r="AJ30" s="87">
        <v>8321.4237209609892</v>
      </c>
      <c r="AK30" s="87">
        <v>0</v>
      </c>
      <c r="AL30" s="87">
        <v>1.9358439981007101</v>
      </c>
      <c r="AM30" s="87">
        <v>0.52016898662599098</v>
      </c>
      <c r="AN30" s="87">
        <v>9.0556533532435708</v>
      </c>
      <c r="AO30" s="87">
        <v>1.29179199305764</v>
      </c>
      <c r="AP30" s="87">
        <v>3.4877800479408201</v>
      </c>
      <c r="AQ30" s="87">
        <v>0.70392686475884203</v>
      </c>
      <c r="AR30" s="87">
        <v>6.4422397658691404</v>
      </c>
      <c r="AS30" s="87">
        <v>0</v>
      </c>
      <c r="AT30" s="87">
        <v>96.169084144909803</v>
      </c>
      <c r="AU30" s="87">
        <v>6.3287452438036302</v>
      </c>
      <c r="AV30" s="87">
        <v>0.70319537800999798</v>
      </c>
      <c r="AW30" s="87">
        <v>7.0319406218136304</v>
      </c>
      <c r="AX30" s="87">
        <v>0</v>
      </c>
      <c r="AY30" s="87">
        <v>4.7139144187514104</v>
      </c>
      <c r="AZ30" s="87">
        <v>9.5476176303620501E-4</v>
      </c>
      <c r="BA30" s="87">
        <v>26.361163110633399</v>
      </c>
      <c r="BB30" s="87">
        <v>4.14214763251156E-4</v>
      </c>
      <c r="BC30" s="87">
        <v>0.113674598345431</v>
      </c>
      <c r="BD30" s="87">
        <v>1.2216143079967099</v>
      </c>
      <c r="BE30" s="87">
        <v>4.4854556016688901E-4</v>
      </c>
      <c r="BF30" s="87">
        <v>0</v>
      </c>
      <c r="BG30" s="87">
        <v>2.75114135485044E-2</v>
      </c>
      <c r="BH30" s="87">
        <v>41.248623225970398</v>
      </c>
      <c r="BI30" s="87">
        <v>34.956742473973797</v>
      </c>
      <c r="BJ30" s="87">
        <v>6.2918807519965601</v>
      </c>
      <c r="BK30" s="87">
        <v>3.7475456494540798E-4</v>
      </c>
      <c r="BL30" s="87">
        <v>7.13612658939466E-5</v>
      </c>
      <c r="BM30" s="87">
        <v>0.21681034342499</v>
      </c>
      <c r="BN30" s="87">
        <v>1.6660555234048101E-2</v>
      </c>
      <c r="BO30" s="87">
        <v>13.630731758130899</v>
      </c>
      <c r="BP30" s="87">
        <v>8.8086556656029297E-2</v>
      </c>
      <c r="BQ30" s="87">
        <v>3.9730740477410799E-2</v>
      </c>
      <c r="BR30" s="87">
        <v>19.4721086658178</v>
      </c>
      <c r="BS30" s="87">
        <v>0.349265430637411</v>
      </c>
      <c r="BT30" s="87">
        <v>6.9538266175035897E-4</v>
      </c>
      <c r="BU30" s="87">
        <v>0.12678620612113201</v>
      </c>
      <c r="BV30" s="87">
        <v>6.8307641770972799E-5</v>
      </c>
      <c r="BW30" s="87">
        <v>3.4555780529880802</v>
      </c>
      <c r="BX30" s="87">
        <v>1.3034651413204501</v>
      </c>
      <c r="BY30" s="87">
        <v>0</v>
      </c>
      <c r="BZ30" s="87">
        <v>1.4530602642188699</v>
      </c>
      <c r="CA30" s="87">
        <v>4.3705715373474998</v>
      </c>
      <c r="CB30" s="87">
        <v>0</v>
      </c>
      <c r="CC30" s="87">
        <v>15.073039204285701</v>
      </c>
      <c r="CD30" s="87">
        <v>92.607356272425093</v>
      </c>
      <c r="CE30" s="87">
        <v>3.21975816103771</v>
      </c>
      <c r="CF30" s="87"/>
      <c r="CG30" s="49">
        <f t="shared" si="0"/>
        <v>-2.871348786483013E-7</v>
      </c>
      <c r="CH30" s="49">
        <f t="shared" si="1"/>
        <v>1.1733019210222761E-7</v>
      </c>
      <c r="CI30" s="49">
        <f t="shared" si="2"/>
        <v>1.7380458012734107E-6</v>
      </c>
      <c r="CJ30" s="49">
        <f t="shared" si="3"/>
        <v>4.379479701047273E-5</v>
      </c>
      <c r="CK30" s="49">
        <f t="shared" si="3"/>
        <v>5.1737588013011325E-5</v>
      </c>
      <c r="CL30" s="49">
        <f t="shared" si="4"/>
        <v>-1.2666495471272493E-6</v>
      </c>
      <c r="CM30" s="49">
        <f t="shared" si="5"/>
        <v>-2.6561138729560207E-7</v>
      </c>
      <c r="CN30" s="92">
        <f t="shared" si="6"/>
        <v>-3.1453719467954242E-6</v>
      </c>
      <c r="CO30" s="92">
        <f t="shared" si="7"/>
        <v>-8.8205421772323959E-6</v>
      </c>
      <c r="CP30" s="92">
        <f t="shared" si="8"/>
        <v>2.0013173540237419E-8</v>
      </c>
      <c r="CQ30" s="92">
        <f t="shared" si="9"/>
        <v>3.0758745306390205E-6</v>
      </c>
      <c r="CR30" s="91">
        <f t="shared" si="11"/>
        <v>4.5301483111294E-6</v>
      </c>
      <c r="CS30" s="91">
        <f t="shared" si="12"/>
        <v>-1.4660290509135565E-6</v>
      </c>
      <c r="CT30" s="92">
        <f t="shared" si="10"/>
        <v>8.3315582885172045E-6</v>
      </c>
    </row>
    <row r="31" spans="1:98" x14ac:dyDescent="0.25">
      <c r="A31" s="86" t="s">
        <v>30</v>
      </c>
      <c r="B31" s="87">
        <v>20847.764777</v>
      </c>
      <c r="C31" s="87">
        <v>343.20318536000002</v>
      </c>
      <c r="D31" s="87">
        <v>337.88269694000002</v>
      </c>
      <c r="E31" s="87">
        <v>2168.5267969000001</v>
      </c>
      <c r="F31" s="87">
        <v>1837.7347523000001</v>
      </c>
      <c r="G31" s="87">
        <v>173.00528772999999</v>
      </c>
      <c r="H31" s="87">
        <v>4933.5477398000003</v>
      </c>
      <c r="I31" s="85">
        <v>139.42769774000001</v>
      </c>
      <c r="J31" s="85">
        <v>61.55700264</v>
      </c>
      <c r="K31" s="85">
        <v>365.64424402999998</v>
      </c>
      <c r="L31" s="85">
        <v>214.47068680000001</v>
      </c>
      <c r="M31" s="85">
        <v>70.257638869999994</v>
      </c>
      <c r="N31" s="85">
        <v>56.11910469</v>
      </c>
      <c r="O31" s="85">
        <v>43.285666030000002</v>
      </c>
      <c r="Q31" s="86" t="s">
        <v>30</v>
      </c>
      <c r="R31" s="87">
        <v>286.79426024614202</v>
      </c>
      <c r="S31" s="87">
        <v>125.620617130688</v>
      </c>
      <c r="T31" s="87">
        <v>70.214541360917806</v>
      </c>
      <c r="U31" s="87">
        <v>139.342145919659</v>
      </c>
      <c r="V31" s="87">
        <v>139.342145919659</v>
      </c>
      <c r="W31" s="87">
        <v>105.743690507729</v>
      </c>
      <c r="X31" s="87">
        <v>18.114994056563901</v>
      </c>
      <c r="Y31" s="87">
        <v>61.519260483765898</v>
      </c>
      <c r="Z31" s="87">
        <v>56.0846595571237</v>
      </c>
      <c r="AA31" s="87">
        <v>447.01979840241802</v>
      </c>
      <c r="AB31" s="87">
        <v>20841.7737445967</v>
      </c>
      <c r="AC31" s="87">
        <v>209.99973516830701</v>
      </c>
      <c r="AD31" s="87">
        <v>55.462700143794301</v>
      </c>
      <c r="AE31" s="87">
        <v>69.683892867578805</v>
      </c>
      <c r="AF31" s="87">
        <v>2.3126732977017199</v>
      </c>
      <c r="AG31" s="87">
        <v>22.3566972534251</v>
      </c>
      <c r="AH31" s="87">
        <v>365.41994247012701</v>
      </c>
      <c r="AI31" s="87">
        <v>365.41994247012701</v>
      </c>
      <c r="AJ31" s="87">
        <v>630161.42688944296</v>
      </c>
      <c r="AK31" s="87">
        <v>0</v>
      </c>
      <c r="AL31" s="87">
        <v>100.414867214179</v>
      </c>
      <c r="AM31" s="87">
        <v>26.981883233688698</v>
      </c>
      <c r="AN31" s="87">
        <v>469.73035679235602</v>
      </c>
      <c r="AO31" s="87">
        <v>67.007020681047393</v>
      </c>
      <c r="AP31" s="87">
        <v>214.33976557770899</v>
      </c>
      <c r="AQ31" s="87">
        <v>43.2591383095005</v>
      </c>
      <c r="AR31" s="87">
        <v>343.10596187899898</v>
      </c>
      <c r="AS31" s="87">
        <v>0</v>
      </c>
      <c r="AT31" s="87">
        <v>5116.9026966164502</v>
      </c>
      <c r="AU31" s="87">
        <v>304.07105734155601</v>
      </c>
      <c r="AV31" s="87">
        <v>33.785649568368001</v>
      </c>
      <c r="AW31" s="87">
        <v>337.85670690992401</v>
      </c>
      <c r="AX31" s="87">
        <v>0</v>
      </c>
      <c r="AY31" s="87">
        <v>244.51758046904899</v>
      </c>
      <c r="AZ31" s="87">
        <v>4.9926093450619199E-2</v>
      </c>
      <c r="BA31" s="87">
        <v>1367.39129341596</v>
      </c>
      <c r="BB31" s="87">
        <v>2.1836581625578E-2</v>
      </c>
      <c r="BC31" s="87">
        <v>5.9295819890099501</v>
      </c>
      <c r="BD31" s="87">
        <v>63.7733702145648</v>
      </c>
      <c r="BE31" s="87">
        <v>2.4275551615161099E-2</v>
      </c>
      <c r="BF31" s="87">
        <v>0</v>
      </c>
      <c r="BG31" s="87">
        <v>1.4347813515765799</v>
      </c>
      <c r="BH31" s="87">
        <v>2168.06184993133</v>
      </c>
      <c r="BI31" s="87">
        <v>1837.3551636611601</v>
      </c>
      <c r="BJ31" s="87">
        <v>330.70668627016499</v>
      </c>
      <c r="BK31" s="87">
        <v>1.9690909684353199E-2</v>
      </c>
      <c r="BL31" s="87">
        <v>3.79404331861748E-3</v>
      </c>
      <c r="BM31" s="87">
        <v>11.8058074041127</v>
      </c>
      <c r="BN31" s="87">
        <v>0.86664445653312105</v>
      </c>
      <c r="BO31" s="87">
        <v>716.50635881435403</v>
      </c>
      <c r="BP31" s="87">
        <v>4.6065467154990403</v>
      </c>
      <c r="BQ31" s="87">
        <v>2.0794529365013701</v>
      </c>
      <c r="BR31" s="87">
        <v>1023.56041531109</v>
      </c>
      <c r="BS31" s="87">
        <v>18.1168588838568</v>
      </c>
      <c r="BT31" s="87">
        <v>3.63826789232626E-2</v>
      </c>
      <c r="BU31" s="87">
        <v>6.63263772626311</v>
      </c>
      <c r="BV31" s="87">
        <v>3.66088303190639E-3</v>
      </c>
      <c r="BW31" s="87">
        <v>172.97736770162601</v>
      </c>
      <c r="BX31" s="87">
        <v>67.612465224546597</v>
      </c>
      <c r="BY31" s="87">
        <v>0</v>
      </c>
      <c r="BZ31" s="87">
        <v>75.372355038467305</v>
      </c>
      <c r="CA31" s="87">
        <v>226.70792081068001</v>
      </c>
      <c r="CB31" s="87">
        <v>0</v>
      </c>
      <c r="CC31" s="87">
        <v>781.86014918417902</v>
      </c>
      <c r="CD31" s="87">
        <v>4932.1500516763399</v>
      </c>
      <c r="CE31" s="87">
        <v>167.01338753278799</v>
      </c>
      <c r="CF31" s="87"/>
      <c r="CG31" s="49">
        <f t="shared" si="0"/>
        <v>-2.8737049114782316E-4</v>
      </c>
      <c r="CH31" s="49">
        <f t="shared" si="1"/>
        <v>-2.8328257180671557E-4</v>
      </c>
      <c r="CI31" s="49">
        <f t="shared" si="2"/>
        <v>-7.6920275324479038E-5</v>
      </c>
      <c r="CJ31" s="49">
        <f t="shared" si="3"/>
        <v>-2.1440683570744004E-4</v>
      </c>
      <c r="CK31" s="49">
        <f t="shared" si="3"/>
        <v>-2.0655246267990213E-4</v>
      </c>
      <c r="CL31" s="49">
        <f t="shared" si="4"/>
        <v>-1.6138251460589618E-4</v>
      </c>
      <c r="CM31" s="49">
        <f t="shared" si="5"/>
        <v>-2.8330284764144871E-4</v>
      </c>
      <c r="CN31" s="92">
        <f t="shared" si="6"/>
        <v>-6.1359272029682397E-4</v>
      </c>
      <c r="CO31" s="92">
        <f t="shared" si="7"/>
        <v>-6.1312530850190703E-4</v>
      </c>
      <c r="CP31" s="92">
        <f t="shared" si="8"/>
        <v>-6.1344206434319414E-4</v>
      </c>
      <c r="CQ31" s="92">
        <f t="shared" si="9"/>
        <v>-6.1043877018545484E-4</v>
      </c>
      <c r="CR31" s="91">
        <f t="shared" si="11"/>
        <v>-6.1342097137554233E-4</v>
      </c>
      <c r="CS31" s="91">
        <f t="shared" si="12"/>
        <v>-6.1378621534633794E-4</v>
      </c>
      <c r="CT31" s="92">
        <f t="shared" si="10"/>
        <v>-6.1285231192044064E-4</v>
      </c>
    </row>
    <row r="32" spans="1:98" x14ac:dyDescent="0.25">
      <c r="A32" s="86" t="s">
        <v>31</v>
      </c>
      <c r="B32" s="87">
        <v>34210.806022999997</v>
      </c>
      <c r="C32" s="87">
        <v>560.96940900000004</v>
      </c>
      <c r="D32" s="87">
        <v>440.11131499999999</v>
      </c>
      <c r="E32" s="87">
        <v>3456.3951440000001</v>
      </c>
      <c r="F32" s="87">
        <v>2929.148537</v>
      </c>
      <c r="G32" s="87">
        <v>248.93270000000001</v>
      </c>
      <c r="H32" s="87">
        <v>8063.9352070000004</v>
      </c>
      <c r="I32" s="85">
        <v>213.30510537000001</v>
      </c>
      <c r="J32" s="85">
        <v>57.271657060000003</v>
      </c>
      <c r="K32" s="85">
        <v>319.70311798</v>
      </c>
      <c r="L32" s="85">
        <v>293.23088522</v>
      </c>
      <c r="M32" s="85">
        <v>65.162419049999997</v>
      </c>
      <c r="N32" s="85">
        <v>34.617534999999997</v>
      </c>
      <c r="O32" s="85">
        <v>61.853389810000003</v>
      </c>
      <c r="Q32" s="86" t="s">
        <v>31</v>
      </c>
      <c r="R32" s="87">
        <v>659.65920068009098</v>
      </c>
      <c r="S32" s="87">
        <v>114.18758582224601</v>
      </c>
      <c r="T32" s="87">
        <v>65.162417387210894</v>
      </c>
      <c r="U32" s="87">
        <v>213.30498283610501</v>
      </c>
      <c r="V32" s="87">
        <v>213.30498283610501</v>
      </c>
      <c r="W32" s="87">
        <v>184.90688642996</v>
      </c>
      <c r="X32" s="87">
        <v>10.3187888250052</v>
      </c>
      <c r="Y32" s="87">
        <v>57.271627378983702</v>
      </c>
      <c r="Z32" s="87">
        <v>34.617519685171096</v>
      </c>
      <c r="AA32" s="87">
        <v>832.99440217217602</v>
      </c>
      <c r="AB32" s="87">
        <v>34210.796253252403</v>
      </c>
      <c r="AC32" s="87">
        <v>274.37879167338798</v>
      </c>
      <c r="AD32" s="87">
        <v>110.080095096234</v>
      </c>
      <c r="AE32" s="87">
        <v>78.293256391549903</v>
      </c>
      <c r="AF32" s="87">
        <v>47.347972402881503</v>
      </c>
      <c r="AG32" s="87">
        <v>74.589955438680505</v>
      </c>
      <c r="AH32" s="87">
        <v>319.70304572943598</v>
      </c>
      <c r="AI32" s="87">
        <v>319.70304572943598</v>
      </c>
      <c r="AJ32" s="87">
        <v>1008215.92688371</v>
      </c>
      <c r="AK32" s="87">
        <v>0</v>
      </c>
      <c r="AL32" s="87">
        <v>108.60328388921</v>
      </c>
      <c r="AM32" s="87">
        <v>19.042212475258101</v>
      </c>
      <c r="AN32" s="87">
        <v>829.34912739441404</v>
      </c>
      <c r="AO32" s="87">
        <v>131.432390869063</v>
      </c>
      <c r="AP32" s="87">
        <v>293.23171147527103</v>
      </c>
      <c r="AQ32" s="87">
        <v>61.853366493207602</v>
      </c>
      <c r="AR32" s="87">
        <v>560.96925172051999</v>
      </c>
      <c r="AS32" s="87">
        <v>0</v>
      </c>
      <c r="AT32" s="87">
        <v>8327.0943595749395</v>
      </c>
      <c r="AU32" s="87">
        <v>396.10005060886101</v>
      </c>
      <c r="AV32" s="87">
        <v>44.011154454119001</v>
      </c>
      <c r="AW32" s="87">
        <v>440.11120506297999</v>
      </c>
      <c r="AX32" s="87">
        <v>0</v>
      </c>
      <c r="AY32" s="87">
        <v>437.43922387771102</v>
      </c>
      <c r="AZ32" s="87">
        <v>1.3294041937135201E-2</v>
      </c>
      <c r="BA32" s="87">
        <v>2441.7806319961801</v>
      </c>
      <c r="BB32" s="87">
        <v>0</v>
      </c>
      <c r="BC32" s="87">
        <v>20.467913635583699</v>
      </c>
      <c r="BD32" s="87">
        <v>247.29541304474799</v>
      </c>
      <c r="BE32" s="87">
        <v>3.3225100164453701E-2</v>
      </c>
      <c r="BF32" s="87">
        <v>0</v>
      </c>
      <c r="BG32" s="87">
        <v>24.735783782493101</v>
      </c>
      <c r="BH32" s="87">
        <v>3456.2859713737698</v>
      </c>
      <c r="BI32" s="87">
        <v>2929.0395091816099</v>
      </c>
      <c r="BJ32" s="87">
        <v>527.24646219216595</v>
      </c>
      <c r="BK32" s="87">
        <v>0.97193837633007496</v>
      </c>
      <c r="BL32" s="87">
        <v>1.08143245406559E-2</v>
      </c>
      <c r="BM32" s="87">
        <v>14.558325312013499</v>
      </c>
      <c r="BN32" s="87">
        <v>11.5321574401472</v>
      </c>
      <c r="BO32" s="87">
        <v>1062.94700592459</v>
      </c>
      <c r="BP32" s="87">
        <v>4.6528081931149599</v>
      </c>
      <c r="BQ32" s="87">
        <v>5.9045235403594596</v>
      </c>
      <c r="BR32" s="87">
        <v>1518.49308128959</v>
      </c>
      <c r="BS32" s="87">
        <v>40.470048498226198</v>
      </c>
      <c r="BT32" s="87">
        <v>0.19111931380337999</v>
      </c>
      <c r="BU32" s="87">
        <v>17.217301453365</v>
      </c>
      <c r="BV32" s="87">
        <v>1.4804408828408701E-2</v>
      </c>
      <c r="BW32" s="87">
        <v>248.93263314891601</v>
      </c>
      <c r="BX32" s="87">
        <v>107.080674630442</v>
      </c>
      <c r="BY32" s="87">
        <v>0</v>
      </c>
      <c r="BZ32" s="87">
        <v>117.473562091701</v>
      </c>
      <c r="CA32" s="87">
        <v>374.60451965920402</v>
      </c>
      <c r="CB32" s="87">
        <v>0</v>
      </c>
      <c r="CC32" s="87">
        <v>1296.66338912526</v>
      </c>
      <c r="CD32" s="87">
        <v>8063.9327784906</v>
      </c>
      <c r="CE32" s="87">
        <v>283.42123440624903</v>
      </c>
      <c r="CF32" s="87"/>
      <c r="CG32" s="49">
        <f t="shared" si="0"/>
        <v>-2.8557490248536568E-7</v>
      </c>
      <c r="CH32" s="49">
        <f t="shared" si="1"/>
        <v>-2.803708678693927E-7</v>
      </c>
      <c r="CI32" s="49">
        <f t="shared" si="2"/>
        <v>-2.4979366867563142E-7</v>
      </c>
      <c r="CJ32" s="49">
        <f t="shared" si="3"/>
        <v>-3.1585690200890774E-5</v>
      </c>
      <c r="CK32" s="49">
        <f t="shared" si="3"/>
        <v>-3.7221676201438696E-5</v>
      </c>
      <c r="CL32" s="49">
        <f t="shared" si="4"/>
        <v>-2.6855083321742606E-7</v>
      </c>
      <c r="CM32" s="49">
        <f t="shared" si="5"/>
        <v>-3.0115685929371208E-7</v>
      </c>
      <c r="CN32" s="92">
        <f t="shared" si="6"/>
        <v>-5.7445364367866603E-7</v>
      </c>
      <c r="CO32" s="92">
        <f t="shared" si="7"/>
        <v>-5.1824965130041863E-7</v>
      </c>
      <c r="CP32" s="92">
        <f t="shared" si="8"/>
        <v>-2.259926786871689E-7</v>
      </c>
      <c r="CQ32" s="92">
        <f t="shared" si="9"/>
        <v>2.8177634508117508E-6</v>
      </c>
      <c r="CR32" s="91">
        <f t="shared" si="11"/>
        <v>-2.5517608570917575E-8</v>
      </c>
      <c r="CS32" s="91">
        <f t="shared" si="12"/>
        <v>-4.4240090752155604E-7</v>
      </c>
      <c r="CT32" s="92">
        <f t="shared" si="10"/>
        <v>-3.7696870733336765E-7</v>
      </c>
    </row>
    <row r="33" spans="1:98" x14ac:dyDescent="0.25">
      <c r="A33" s="86" t="s">
        <v>32</v>
      </c>
      <c r="B33" s="87">
        <v>11695.255873</v>
      </c>
      <c r="C33" s="87">
        <v>192.59040450000001</v>
      </c>
      <c r="D33" s="87">
        <v>192.57909491999999</v>
      </c>
      <c r="E33" s="87">
        <v>1219.2164276999999</v>
      </c>
      <c r="F33" s="87">
        <v>1033.2341839000001</v>
      </c>
      <c r="G33" s="87">
        <v>97.980525420000006</v>
      </c>
      <c r="H33" s="87">
        <v>2768.4864877</v>
      </c>
      <c r="I33" s="85">
        <v>64.337262929999994</v>
      </c>
      <c r="J33" s="85">
        <v>28.404750969999998</v>
      </c>
      <c r="K33" s="85">
        <v>168.72221343000001</v>
      </c>
      <c r="L33" s="85">
        <v>98.964962700000001</v>
      </c>
      <c r="M33" s="85">
        <v>32.41955677</v>
      </c>
      <c r="N33" s="85">
        <v>25.89549744</v>
      </c>
      <c r="O33" s="85">
        <v>19.973659049999998</v>
      </c>
      <c r="Q33" s="86" t="s">
        <v>32</v>
      </c>
      <c r="R33" s="87">
        <v>166.72294029451899</v>
      </c>
      <c r="S33" s="87">
        <v>73.0274069319874</v>
      </c>
      <c r="T33" s="87">
        <v>32.420905903063598</v>
      </c>
      <c r="U33" s="87">
        <v>64.339897289591406</v>
      </c>
      <c r="V33" s="87">
        <v>64.339897289591406</v>
      </c>
      <c r="W33" s="87">
        <v>61.472271014236298</v>
      </c>
      <c r="X33" s="87">
        <v>10.530817093446201</v>
      </c>
      <c r="Y33" s="87">
        <v>28.405874279585301</v>
      </c>
      <c r="Z33" s="87">
        <v>25.896574393045999</v>
      </c>
      <c r="AA33" s="87">
        <v>259.86723303493699</v>
      </c>
      <c r="AB33" s="87">
        <v>11696.1314038481</v>
      </c>
      <c r="AC33" s="87">
        <v>122.07970015106</v>
      </c>
      <c r="AD33" s="87">
        <v>32.242279802986097</v>
      </c>
      <c r="AE33" s="87">
        <v>40.509507066886002</v>
      </c>
      <c r="AF33" s="87">
        <v>1.3444337618482201</v>
      </c>
      <c r="AG33" s="87">
        <v>12.996685938223701</v>
      </c>
      <c r="AH33" s="87">
        <v>168.72926167121801</v>
      </c>
      <c r="AI33" s="87">
        <v>168.72926167121801</v>
      </c>
      <c r="AJ33" s="87">
        <v>273909.24827240303</v>
      </c>
      <c r="AK33" s="87">
        <v>0</v>
      </c>
      <c r="AL33" s="87">
        <v>58.374452729399103</v>
      </c>
      <c r="AM33" s="87">
        <v>15.685477820873301</v>
      </c>
      <c r="AN33" s="87">
        <v>273.06963206567002</v>
      </c>
      <c r="AO33" s="87">
        <v>38.9533583972839</v>
      </c>
      <c r="AP33" s="87">
        <v>98.969398394750797</v>
      </c>
      <c r="AQ33" s="87">
        <v>19.9744175799588</v>
      </c>
      <c r="AR33" s="87">
        <v>192.60462463554799</v>
      </c>
      <c r="AS33" s="87">
        <v>0</v>
      </c>
      <c r="AT33" s="87">
        <v>2876.0932194646002</v>
      </c>
      <c r="AU33" s="87">
        <v>173.324564343546</v>
      </c>
      <c r="AV33" s="87">
        <v>19.258332136884899</v>
      </c>
      <c r="AW33" s="87">
        <v>192.582896480431</v>
      </c>
      <c r="AX33" s="87">
        <v>0</v>
      </c>
      <c r="AY33" s="87">
        <v>142.146065846547</v>
      </c>
      <c r="AZ33" s="87">
        <v>2.7991942657782001E-2</v>
      </c>
      <c r="BA33" s="87">
        <v>794.909259415664</v>
      </c>
      <c r="BB33" s="87">
        <v>1.2303293374559701E-2</v>
      </c>
      <c r="BC33" s="87">
        <v>3.3195086371578002</v>
      </c>
      <c r="BD33" s="87">
        <v>35.719045740394698</v>
      </c>
      <c r="BE33" s="87">
        <v>1.3890619002739199E-2</v>
      </c>
      <c r="BF33" s="87">
        <v>0</v>
      </c>
      <c r="BG33" s="87">
        <v>0.80312452410478496</v>
      </c>
      <c r="BH33" s="87">
        <v>1219.3511235399601</v>
      </c>
      <c r="BI33" s="87">
        <v>1033.3564288525399</v>
      </c>
      <c r="BJ33" s="87">
        <v>185.99469468741199</v>
      </c>
      <c r="BK33" s="87">
        <v>1.107218307181E-2</v>
      </c>
      <c r="BL33" s="87">
        <v>2.1485168956717699E-3</v>
      </c>
      <c r="BM33" s="87">
        <v>6.7791239052673902</v>
      </c>
      <c r="BN33" s="87">
        <v>0.48433895071016297</v>
      </c>
      <c r="BO33" s="87">
        <v>402.99576756670302</v>
      </c>
      <c r="BP33" s="87">
        <v>2.5828540705589198</v>
      </c>
      <c r="BQ33" s="87">
        <v>1.16651363283123</v>
      </c>
      <c r="BR33" s="87">
        <v>575.69661447224098</v>
      </c>
      <c r="BS33" s="87">
        <v>10.531933208221901</v>
      </c>
      <c r="BT33" s="87">
        <v>2.0405448061861599E-2</v>
      </c>
      <c r="BU33" s="87">
        <v>3.7196424323594401</v>
      </c>
      <c r="BV33" s="87">
        <v>2.08291715581717E-3</v>
      </c>
      <c r="BW33" s="87">
        <v>97.984522125035099</v>
      </c>
      <c r="BX33" s="87">
        <v>39.305392810791801</v>
      </c>
      <c r="BY33" s="87">
        <v>0</v>
      </c>
      <c r="BZ33" s="87">
        <v>43.8163663579477</v>
      </c>
      <c r="CA33" s="87">
        <v>131.792726370868</v>
      </c>
      <c r="CB33" s="87">
        <v>0</v>
      </c>
      <c r="CC33" s="87">
        <v>454.52089742952103</v>
      </c>
      <c r="CD33" s="87">
        <v>2768.6906798503001</v>
      </c>
      <c r="CE33" s="87">
        <v>97.090343802846107</v>
      </c>
      <c r="CF33" s="87"/>
      <c r="CG33" s="49">
        <f t="shared" si="0"/>
        <v>7.4862051553809171E-5</v>
      </c>
      <c r="CH33" s="49">
        <f t="shared" si="1"/>
        <v>7.3836158062521516E-5</v>
      </c>
      <c r="CI33" s="49">
        <f t="shared" si="2"/>
        <v>1.9740254946124193E-5</v>
      </c>
      <c r="CJ33" s="49">
        <f t="shared" si="3"/>
        <v>1.1047738276809227E-4</v>
      </c>
      <c r="CK33" s="49">
        <f t="shared" si="3"/>
        <v>1.183129192246025E-4</v>
      </c>
      <c r="CL33" s="49">
        <f t="shared" si="4"/>
        <v>4.0790810397885477E-5</v>
      </c>
      <c r="CM33" s="49">
        <f t="shared" si="5"/>
        <v>7.3755877519090935E-5</v>
      </c>
      <c r="CN33" s="92">
        <f t="shared" si="6"/>
        <v>4.0946093623497258E-5</v>
      </c>
      <c r="CO33" s="92">
        <f t="shared" si="7"/>
        <v>3.9546538763509321E-5</v>
      </c>
      <c r="CP33" s="92">
        <f t="shared" si="8"/>
        <v>4.1774233959569827E-5</v>
      </c>
      <c r="CQ33" s="92">
        <f t="shared" si="9"/>
        <v>4.4820860128474692E-5</v>
      </c>
      <c r="CR33" s="91">
        <f t="shared" si="11"/>
        <v>4.1614790515799784E-5</v>
      </c>
      <c r="CS33" s="91">
        <f t="shared" si="12"/>
        <v>4.1588428586636296E-5</v>
      </c>
      <c r="CT33" s="92">
        <f t="shared" si="10"/>
        <v>3.7976514813971757E-5</v>
      </c>
    </row>
    <row r="34" spans="1:98" x14ac:dyDescent="0.25">
      <c r="A34" s="86" t="s">
        <v>33</v>
      </c>
      <c r="B34" s="87">
        <v>82868.340360999995</v>
      </c>
      <c r="C34" s="87">
        <v>1364.0938189999999</v>
      </c>
      <c r="D34" s="87">
        <v>1337.1647951</v>
      </c>
      <c r="E34" s="87">
        <v>8614.4723654000009</v>
      </c>
      <c r="F34" s="87">
        <v>7300.4002948999996</v>
      </c>
      <c r="G34" s="87">
        <v>685.88153821000003</v>
      </c>
      <c r="H34" s="87">
        <v>19608.846061</v>
      </c>
      <c r="I34" s="85">
        <v>580.34110166000005</v>
      </c>
      <c r="J34" s="85">
        <v>256.21923870000001</v>
      </c>
      <c r="K34" s="85">
        <v>1521.9241689</v>
      </c>
      <c r="L34" s="85">
        <v>892.69317707000005</v>
      </c>
      <c r="M34" s="85">
        <v>292.43397155999997</v>
      </c>
      <c r="N34" s="85">
        <v>233.58503038000001</v>
      </c>
      <c r="O34" s="85">
        <v>180.16829845000001</v>
      </c>
      <c r="Q34" s="86" t="s">
        <v>33</v>
      </c>
      <c r="R34" s="87">
        <v>1137.8759863661001</v>
      </c>
      <c r="S34" s="87">
        <v>498.39336516520899</v>
      </c>
      <c r="T34" s="87">
        <v>292.43641762532502</v>
      </c>
      <c r="U34" s="87">
        <v>559.71453770666994</v>
      </c>
      <c r="V34" s="87">
        <v>559.71453770666994</v>
      </c>
      <c r="W34" s="87">
        <v>419.54283841531702</v>
      </c>
      <c r="X34" s="87">
        <v>71.871810985315804</v>
      </c>
      <c r="Y34" s="87">
        <v>247.116161098775</v>
      </c>
      <c r="Z34" s="87">
        <v>233.586905413816</v>
      </c>
      <c r="AA34" s="87">
        <v>1773.5612557238301</v>
      </c>
      <c r="AB34" s="87">
        <v>82869.178317397207</v>
      </c>
      <c r="AC34" s="87">
        <v>833.18189500992696</v>
      </c>
      <c r="AD34" s="87">
        <v>220.04374219988301</v>
      </c>
      <c r="AE34" s="87">
        <v>276.48253845561902</v>
      </c>
      <c r="AF34" s="87">
        <v>9.1756110684882906</v>
      </c>
      <c r="AG34" s="87">
        <v>88.700700497448906</v>
      </c>
      <c r="AH34" s="87">
        <v>1467.82117735005</v>
      </c>
      <c r="AI34" s="87">
        <v>1467.82117735005</v>
      </c>
      <c r="AJ34" s="87">
        <v>3363889.5604889798</v>
      </c>
      <c r="AK34" s="87">
        <v>0</v>
      </c>
      <c r="AL34" s="87">
        <v>398.39271829595998</v>
      </c>
      <c r="AM34" s="87">
        <v>107.051258147455</v>
      </c>
      <c r="AN34" s="87">
        <v>1863.67178709992</v>
      </c>
      <c r="AO34" s="87">
        <v>265.85218031370903</v>
      </c>
      <c r="AP34" s="87">
        <v>860.95758786896397</v>
      </c>
      <c r="AQ34" s="87">
        <v>173.76372071713001</v>
      </c>
      <c r="AR34" s="87">
        <v>1364.1074058997799</v>
      </c>
      <c r="AS34" s="87">
        <v>0</v>
      </c>
      <c r="AT34" s="87">
        <v>20342.102542987301</v>
      </c>
      <c r="AU34" s="87">
        <v>1203.45121285559</v>
      </c>
      <c r="AV34" s="87">
        <v>133.716764862448</v>
      </c>
      <c r="AW34" s="87">
        <v>1337.16797771803</v>
      </c>
      <c r="AX34" s="87">
        <v>0</v>
      </c>
      <c r="AY34" s="87">
        <v>970.137694189988</v>
      </c>
      <c r="AZ34" s="87">
        <v>0.196469326837414</v>
      </c>
      <c r="BA34" s="87">
        <v>5425.1605479951704</v>
      </c>
      <c r="BB34" s="87">
        <v>8.7255159502196297E-2</v>
      </c>
      <c r="BC34" s="87">
        <v>23.224029488075701</v>
      </c>
      <c r="BD34" s="87">
        <v>250.157577587041</v>
      </c>
      <c r="BE34" s="87">
        <v>0.101678392564912</v>
      </c>
      <c r="BF34" s="87">
        <v>0</v>
      </c>
      <c r="BG34" s="87">
        <v>5.6173971145576704</v>
      </c>
      <c r="BH34" s="87">
        <v>8614.9209403599307</v>
      </c>
      <c r="BI34" s="87">
        <v>7300.83689514864</v>
      </c>
      <c r="BJ34" s="87">
        <v>1314.08404521128</v>
      </c>
      <c r="BK34" s="87">
        <v>7.8193284837161106E-2</v>
      </c>
      <c r="BL34" s="87">
        <v>1.53985161963656E-2</v>
      </c>
      <c r="BM34" s="87">
        <v>49.969578399003503</v>
      </c>
      <c r="BN34" s="87">
        <v>3.37616356057474</v>
      </c>
      <c r="BO34" s="87">
        <v>2847.5559148949701</v>
      </c>
      <c r="BP34" s="87">
        <v>18.130165348853801</v>
      </c>
      <c r="BQ34" s="87">
        <v>8.1969339150007894</v>
      </c>
      <c r="BR34" s="87">
        <v>4067.8503806775898</v>
      </c>
      <c r="BS34" s="87">
        <v>71.879099685475694</v>
      </c>
      <c r="BT34" s="87">
        <v>0.14332201560872301</v>
      </c>
      <c r="BU34" s="87">
        <v>26.1213645311595</v>
      </c>
      <c r="BV34" s="87">
        <v>1.50729362664726E-2</v>
      </c>
      <c r="BW34" s="87">
        <v>685.88535247121604</v>
      </c>
      <c r="BX34" s="87">
        <v>268.25952500563898</v>
      </c>
      <c r="BY34" s="87">
        <v>0</v>
      </c>
      <c r="BZ34" s="87">
        <v>299.04541073710601</v>
      </c>
      <c r="CA34" s="87">
        <v>899.47636777867399</v>
      </c>
      <c r="CB34" s="87">
        <v>0</v>
      </c>
      <c r="CC34" s="87">
        <v>3102.0682602858501</v>
      </c>
      <c r="CD34" s="87">
        <v>19609.041874589999</v>
      </c>
      <c r="CE34" s="87">
        <v>662.63811260908096</v>
      </c>
      <c r="CF34" s="87"/>
      <c r="CG34" s="49">
        <f t="shared" si="0"/>
        <v>1.0111900317560537E-5</v>
      </c>
      <c r="CH34" s="49">
        <f t="shared" si="1"/>
        <v>9.9603851221366683E-6</v>
      </c>
      <c r="CI34" s="49">
        <f t="shared" si="2"/>
        <v>2.3801240068976334E-6</v>
      </c>
      <c r="CJ34" s="49">
        <f t="shared" si="3"/>
        <v>5.2072250150981803E-5</v>
      </c>
      <c r="CK34" s="49">
        <f t="shared" si="3"/>
        <v>5.9804973837584492E-5</v>
      </c>
      <c r="CL34" s="49">
        <f t="shared" si="4"/>
        <v>5.5611078641388073E-6</v>
      </c>
      <c r="CM34" s="49">
        <f t="shared" si="5"/>
        <v>9.9859823158096187E-6</v>
      </c>
      <c r="CN34" s="92">
        <f t="shared" si="6"/>
        <v>-3.5542138742767231E-2</v>
      </c>
      <c r="CO34" s="92">
        <f t="shared" si="7"/>
        <v>-3.5528470256222841E-2</v>
      </c>
      <c r="CP34" s="92">
        <f t="shared" si="8"/>
        <v>-3.5549071797088307E-2</v>
      </c>
      <c r="CQ34" s="92">
        <f t="shared" si="9"/>
        <v>-3.5550388438274745E-2</v>
      </c>
      <c r="CR34" s="91">
        <f t="shared" si="11"/>
        <v>8.3645046845861923E-6</v>
      </c>
      <c r="CS34" s="91">
        <f t="shared" si="12"/>
        <v>8.0272002574031364E-6</v>
      </c>
      <c r="CT34" s="92">
        <f t="shared" si="10"/>
        <v>-3.5547750564161443E-2</v>
      </c>
    </row>
    <row r="35" spans="1:98" x14ac:dyDescent="0.25">
      <c r="A35" s="86" t="s">
        <v>34</v>
      </c>
      <c r="B35" s="87">
        <v>91202.729909000001</v>
      </c>
      <c r="C35" s="87">
        <v>1499.537088</v>
      </c>
      <c r="D35" s="87">
        <v>1381.6397179999999</v>
      </c>
      <c r="E35" s="87">
        <v>9400.4806150000004</v>
      </c>
      <c r="F35" s="87">
        <v>7966.5112179999996</v>
      </c>
      <c r="G35" s="87">
        <v>727.33876799999996</v>
      </c>
      <c r="H35" s="87">
        <v>21555.852556999998</v>
      </c>
      <c r="I35" s="85">
        <v>832.19557745999998</v>
      </c>
      <c r="J35" s="85">
        <v>223.10873099</v>
      </c>
      <c r="K35" s="85">
        <v>1662.1600615</v>
      </c>
      <c r="L35" s="85">
        <v>1870.3948826000001</v>
      </c>
      <c r="M35" s="85">
        <v>254.34395760000001</v>
      </c>
      <c r="N35" s="85">
        <v>134.60893344999999</v>
      </c>
      <c r="O35" s="85">
        <v>241.70113071</v>
      </c>
      <c r="Q35" s="86" t="s">
        <v>34</v>
      </c>
      <c r="R35" s="87">
        <v>1352.1745982796799</v>
      </c>
      <c r="S35" s="87">
        <v>258.302352972574</v>
      </c>
      <c r="T35" s="87">
        <v>254.59222299767501</v>
      </c>
      <c r="U35" s="87">
        <v>833.00674786839602</v>
      </c>
      <c r="V35" s="87">
        <v>833.00674786839602</v>
      </c>
      <c r="W35" s="87">
        <v>419.73106401794001</v>
      </c>
      <c r="X35" s="87">
        <v>23.272730089131301</v>
      </c>
      <c r="Y35" s="87">
        <v>223.32640242457799</v>
      </c>
      <c r="Z35" s="87">
        <v>134.74043033878399</v>
      </c>
      <c r="AA35" s="87">
        <v>2176.0036221717301</v>
      </c>
      <c r="AB35" s="87">
        <v>91320.5906890435</v>
      </c>
      <c r="AC35" s="87">
        <v>618.36080868635395</v>
      </c>
      <c r="AD35" s="87">
        <v>297.439564033294</v>
      </c>
      <c r="AE35" s="87">
        <v>139.70446238599601</v>
      </c>
      <c r="AF35" s="87">
        <v>107.01459108762801</v>
      </c>
      <c r="AG35" s="87">
        <v>82.390713466329899</v>
      </c>
      <c r="AH35" s="87">
        <v>1663.78063542788</v>
      </c>
      <c r="AI35" s="87">
        <v>1663.78063542788</v>
      </c>
      <c r="AJ35" s="87">
        <v>1976685.6373632699</v>
      </c>
      <c r="AK35" s="87">
        <v>0</v>
      </c>
      <c r="AL35" s="87">
        <v>244.71744407801</v>
      </c>
      <c r="AM35" s="87">
        <v>42.987529843976702</v>
      </c>
      <c r="AN35" s="87">
        <v>2197.70282989415</v>
      </c>
      <c r="AO35" s="87">
        <v>297.45067057154301</v>
      </c>
      <c r="AP35" s="87">
        <v>1872.2241196483899</v>
      </c>
      <c r="AQ35" s="87">
        <v>241.93720151292499</v>
      </c>
      <c r="AR35" s="87">
        <v>1501.46021541802</v>
      </c>
      <c r="AS35" s="87">
        <v>0</v>
      </c>
      <c r="AT35" s="87">
        <v>22225.246751765</v>
      </c>
      <c r="AU35" s="87">
        <v>1244.4004573453001</v>
      </c>
      <c r="AV35" s="87">
        <v>138.266827000093</v>
      </c>
      <c r="AW35" s="87">
        <v>1382.66728434539</v>
      </c>
      <c r="AX35" s="87">
        <v>0</v>
      </c>
      <c r="AY35" s="87">
        <v>1051.7825875179001</v>
      </c>
      <c r="AZ35" s="87">
        <v>9.5097278979480407E-2</v>
      </c>
      <c r="BA35" s="87">
        <v>5787.4287933067999</v>
      </c>
      <c r="BB35" s="87">
        <v>0.37930639362423302</v>
      </c>
      <c r="BC35" s="87">
        <v>59.080112372559</v>
      </c>
      <c r="BD35" s="87">
        <v>956.66601991435004</v>
      </c>
      <c r="BE35" s="87">
        <v>0.19731254623919001</v>
      </c>
      <c r="BF35" s="87">
        <v>0</v>
      </c>
      <c r="BG35" s="87">
        <v>92.008247965740196</v>
      </c>
      <c r="BH35" s="87">
        <v>9419.5626684074196</v>
      </c>
      <c r="BI35" s="87">
        <v>7983.8435773069295</v>
      </c>
      <c r="BJ35" s="87">
        <v>1435.71909110049</v>
      </c>
      <c r="BK35" s="87">
        <v>0.17179945377183201</v>
      </c>
      <c r="BL35" s="87">
        <v>2.5637922392896698E-2</v>
      </c>
      <c r="BM35" s="87">
        <v>1.1572147760379601</v>
      </c>
      <c r="BN35" s="87">
        <v>14.5810355785203</v>
      </c>
      <c r="BO35" s="87">
        <v>2770.7100474875501</v>
      </c>
      <c r="BP35" s="87">
        <v>18.0645980608145</v>
      </c>
      <c r="BQ35" s="87">
        <v>24.131515031333102</v>
      </c>
      <c r="BR35" s="87">
        <v>3957.87528250577</v>
      </c>
      <c r="BS35" s="87">
        <v>108.361988814513</v>
      </c>
      <c r="BT35" s="87">
        <v>0.53938827020949398</v>
      </c>
      <c r="BU35" s="87">
        <v>88.147606886247004</v>
      </c>
      <c r="BV35" s="87">
        <v>1.33548627843273E-2</v>
      </c>
      <c r="BW35" s="87">
        <v>728.04677944719106</v>
      </c>
      <c r="BX35" s="87">
        <v>241.70147637899601</v>
      </c>
      <c r="BY35" s="87">
        <v>0</v>
      </c>
      <c r="BZ35" s="87">
        <v>266.12952061792998</v>
      </c>
      <c r="CA35" s="87">
        <v>876.84429844143199</v>
      </c>
      <c r="CB35" s="87">
        <v>0</v>
      </c>
      <c r="CC35" s="87">
        <v>3258.9459229312602</v>
      </c>
      <c r="CD35" s="87">
        <v>21583.496240788802</v>
      </c>
      <c r="CE35" s="87">
        <v>666.53709407393706</v>
      </c>
      <c r="CF35" s="87"/>
      <c r="CG35" s="49">
        <f t="shared" si="0"/>
        <v>1.2922944319879149E-3</v>
      </c>
      <c r="CH35" s="49">
        <f t="shared" si="1"/>
        <v>1.2824807291594849E-3</v>
      </c>
      <c r="CI35" s="49">
        <f t="shared" si="2"/>
        <v>7.4372959318048622E-4</v>
      </c>
      <c r="CJ35" s="49">
        <f t="shared" ref="CJ35:CK51" si="13">(BH35-E35)/(E35+1E-50)</f>
        <v>2.0299018942681103E-3</v>
      </c>
      <c r="CK35" s="49">
        <f t="shared" si="13"/>
        <v>2.1756524070120128E-3</v>
      </c>
      <c r="CL35" s="49">
        <f t="shared" si="4"/>
        <v>9.7342734684410152E-4</v>
      </c>
      <c r="CM35" s="49">
        <f t="shared" si="5"/>
        <v>1.2824212689201303E-3</v>
      </c>
      <c r="CN35" s="92">
        <f t="shared" si="6"/>
        <v>9.7473530305443974E-4</v>
      </c>
      <c r="CO35" s="92">
        <f t="shared" si="7"/>
        <v>9.7562938757314024E-4</v>
      </c>
      <c r="CP35" s="92">
        <f t="shared" si="8"/>
        <v>9.7498066847881567E-4</v>
      </c>
      <c r="CQ35" s="92">
        <f t="shared" si="9"/>
        <v>9.7799510969952329E-4</v>
      </c>
      <c r="CR35" s="91">
        <f t="shared" si="11"/>
        <v>9.7610102483912387E-4</v>
      </c>
      <c r="CS35" s="91">
        <f t="shared" si="12"/>
        <v>9.7688084597181372E-4</v>
      </c>
      <c r="CT35" s="92">
        <f t="shared" si="10"/>
        <v>9.7670541396113492E-4</v>
      </c>
    </row>
    <row r="36" spans="1:98" x14ac:dyDescent="0.25">
      <c r="A36" s="86" t="s">
        <v>35</v>
      </c>
      <c r="B36" s="87">
        <v>25397.656133</v>
      </c>
      <c r="C36" s="87">
        <v>417.95578297999998</v>
      </c>
      <c r="D36" s="87">
        <v>403.93039319000002</v>
      </c>
      <c r="E36" s="87">
        <v>2634.9234535999999</v>
      </c>
      <c r="F36" s="87">
        <v>2232.9862216000001</v>
      </c>
      <c r="G36" s="87">
        <v>208.41033411000001</v>
      </c>
      <c r="H36" s="87">
        <v>6008.1151301999998</v>
      </c>
      <c r="I36" s="85">
        <v>179.4861607</v>
      </c>
      <c r="J36" s="85">
        <v>48.191391830000001</v>
      </c>
      <c r="K36" s="85">
        <v>269.01505678000001</v>
      </c>
      <c r="L36" s="85">
        <v>246.73992486</v>
      </c>
      <c r="M36" s="85">
        <v>54.83109451</v>
      </c>
      <c r="N36" s="85">
        <v>29.129018890000001</v>
      </c>
      <c r="O36" s="85">
        <v>52.046702779999997</v>
      </c>
      <c r="Q36" s="86" t="s">
        <v>35</v>
      </c>
      <c r="R36" s="87">
        <v>483.04119222623802</v>
      </c>
      <c r="S36" s="87">
        <v>83.614908661028295</v>
      </c>
      <c r="T36" s="87">
        <v>54.831020836042299</v>
      </c>
      <c r="U36" s="87">
        <v>179.48607443691299</v>
      </c>
      <c r="V36" s="87">
        <v>179.48607443691299</v>
      </c>
      <c r="W36" s="87">
        <v>135.39969962565499</v>
      </c>
      <c r="X36" s="87">
        <v>7.5560194526022801</v>
      </c>
      <c r="Y36" s="87">
        <v>48.191328769918101</v>
      </c>
      <c r="Z36" s="87">
        <v>29.129106646480199</v>
      </c>
      <c r="AA36" s="87">
        <v>609.96740602642205</v>
      </c>
      <c r="AB36" s="87">
        <v>25397.6485519491</v>
      </c>
      <c r="AC36" s="87">
        <v>200.916204462606</v>
      </c>
      <c r="AD36" s="87">
        <v>80.607158103467299</v>
      </c>
      <c r="AE36" s="87">
        <v>57.330909433638098</v>
      </c>
      <c r="AF36" s="87">
        <v>34.670969217935401</v>
      </c>
      <c r="AG36" s="87">
        <v>54.6191983253415</v>
      </c>
      <c r="AH36" s="87">
        <v>269.01496310036401</v>
      </c>
      <c r="AI36" s="87">
        <v>269.01496310036401</v>
      </c>
      <c r="AJ36" s="87">
        <v>714919.57438449701</v>
      </c>
      <c r="AK36" s="87">
        <v>0</v>
      </c>
      <c r="AL36" s="87">
        <v>79.525644027017606</v>
      </c>
      <c r="AM36" s="87">
        <v>13.9437487355492</v>
      </c>
      <c r="AN36" s="87">
        <v>607.29827934426805</v>
      </c>
      <c r="AO36" s="87">
        <v>96.242497115450504</v>
      </c>
      <c r="AP36" s="87">
        <v>246.740668811413</v>
      </c>
      <c r="AQ36" s="87">
        <v>52.046890948208599</v>
      </c>
      <c r="AR36" s="87">
        <v>417.95565187916401</v>
      </c>
      <c r="AS36" s="87">
        <v>0</v>
      </c>
      <c r="AT36" s="87">
        <v>6200.81573096997</v>
      </c>
      <c r="AU36" s="87">
        <v>363.53724427321799</v>
      </c>
      <c r="AV36" s="87">
        <v>40.393126047498498</v>
      </c>
      <c r="AW36" s="87">
        <v>403.93037032071697</v>
      </c>
      <c r="AX36" s="87">
        <v>0</v>
      </c>
      <c r="AY36" s="87">
        <v>320.31870023699599</v>
      </c>
      <c r="AZ36" s="87">
        <v>5.8645386773370299E-2</v>
      </c>
      <c r="BA36" s="87">
        <v>1788.01521661733</v>
      </c>
      <c r="BB36" s="87">
        <v>2.7055996516697201E-2</v>
      </c>
      <c r="BC36" s="87">
        <v>6.8482576828320498</v>
      </c>
      <c r="BD36" s="87">
        <v>74.057827179682207</v>
      </c>
      <c r="BE36" s="87">
        <v>3.5046615629667599E-2</v>
      </c>
      <c r="BF36" s="87">
        <v>0</v>
      </c>
      <c r="BG36" s="87">
        <v>1.6548181307010099</v>
      </c>
      <c r="BH36" s="87">
        <v>2635.03168001311</v>
      </c>
      <c r="BI36" s="87">
        <v>2233.0945584778101</v>
      </c>
      <c r="BJ36" s="87">
        <v>401.93712153529799</v>
      </c>
      <c r="BK36" s="87">
        <v>2.3879163015261402E-2</v>
      </c>
      <c r="BL36" s="87">
        <v>4.9539511786460301E-3</v>
      </c>
      <c r="BM36" s="87">
        <v>17.597067014996899</v>
      </c>
      <c r="BN36" s="87">
        <v>0.98161875031002399</v>
      </c>
      <c r="BO36" s="87">
        <v>871.33737826352899</v>
      </c>
      <c r="BP36" s="87">
        <v>5.4136973968925801</v>
      </c>
      <c r="BQ36" s="87">
        <v>2.4573503133318999</v>
      </c>
      <c r="BR36" s="87">
        <v>1244.73616957952</v>
      </c>
      <c r="BS36" s="87">
        <v>29.634461598443501</v>
      </c>
      <c r="BT36" s="87">
        <v>4.28948349013707E-2</v>
      </c>
      <c r="BU36" s="87">
        <v>7.8128899166101702</v>
      </c>
      <c r="BV36" s="87">
        <v>5.0083013938722496E-3</v>
      </c>
      <c r="BW36" s="87">
        <v>208.41014554693899</v>
      </c>
      <c r="BX36" s="87">
        <v>78.4107799531414</v>
      </c>
      <c r="BY36" s="87">
        <v>0</v>
      </c>
      <c r="BZ36" s="87">
        <v>86.020872925740605</v>
      </c>
      <c r="CA36" s="87">
        <v>274.30725914804299</v>
      </c>
      <c r="CB36" s="87">
        <v>0</v>
      </c>
      <c r="CC36" s="87">
        <v>949.49312324211701</v>
      </c>
      <c r="CD36" s="87">
        <v>6008.11312378401</v>
      </c>
      <c r="CE36" s="87">
        <v>207.53777192306899</v>
      </c>
      <c r="CF36" s="87"/>
      <c r="CG36" s="49">
        <f t="shared" si="0"/>
        <v>-2.9849411539892813E-7</v>
      </c>
      <c r="CH36" s="49">
        <f t="shared" si="1"/>
        <v>-3.1367154448104242E-7</v>
      </c>
      <c r="CI36" s="49">
        <f t="shared" si="2"/>
        <v>-5.6616891001155073E-8</v>
      </c>
      <c r="CJ36" s="49">
        <f t="shared" si="13"/>
        <v>4.1073835735984775E-5</v>
      </c>
      <c r="CK36" s="49">
        <f t="shared" si="13"/>
        <v>4.8516590367644366E-5</v>
      </c>
      <c r="CL36" s="49">
        <f t="shared" si="4"/>
        <v>-9.0476828714543021E-7</v>
      </c>
      <c r="CM36" s="49">
        <f t="shared" si="5"/>
        <v>-3.3395098901626058E-7</v>
      </c>
      <c r="CN36" s="92">
        <f t="shared" si="6"/>
        <v>-4.8061135564249811E-7</v>
      </c>
      <c r="CO36" s="92">
        <f t="shared" si="7"/>
        <v>-1.3085341490411948E-6</v>
      </c>
      <c r="CP36" s="92">
        <f t="shared" si="8"/>
        <v>-3.4823194328401337E-7</v>
      </c>
      <c r="CQ36" s="92">
        <f t="shared" si="9"/>
        <v>3.0151237722147898E-6</v>
      </c>
      <c r="CR36" s="91">
        <f t="shared" si="11"/>
        <v>-1.3436528735955076E-6</v>
      </c>
      <c r="CS36" s="91">
        <f t="shared" si="12"/>
        <v>3.0126823196347249E-6</v>
      </c>
      <c r="CT36" s="92">
        <f t="shared" si="10"/>
        <v>3.6153723204641238E-6</v>
      </c>
    </row>
    <row r="37" spans="1:98" x14ac:dyDescent="0.25">
      <c r="A37" s="86" t="s">
        <v>36</v>
      </c>
      <c r="B37" s="87">
        <v>430411.61460999999</v>
      </c>
      <c r="C37" s="87">
        <v>7130.0991377</v>
      </c>
      <c r="D37" s="87">
        <v>9266.9595817000009</v>
      </c>
      <c r="E37" s="87">
        <v>46816.391594000001</v>
      </c>
      <c r="F37" s="87">
        <v>39674.914626999998</v>
      </c>
      <c r="G37" s="87">
        <v>4272.3997658999997</v>
      </c>
      <c r="H37" s="87">
        <v>102495.09682000001</v>
      </c>
      <c r="I37" s="85">
        <v>3663.7168077000001</v>
      </c>
      <c r="J37" s="85">
        <v>983.69484388000001</v>
      </c>
      <c r="K37" s="85">
        <v>5491.2032393</v>
      </c>
      <c r="L37" s="85">
        <v>5036.5176232000003</v>
      </c>
      <c r="M37" s="85">
        <v>1119.2261418000001</v>
      </c>
      <c r="N37" s="85">
        <v>594.58888734000004</v>
      </c>
      <c r="O37" s="85">
        <v>1062.3904372</v>
      </c>
      <c r="Q37" s="86" t="s">
        <v>36</v>
      </c>
      <c r="R37" s="87">
        <v>7992.7339314802603</v>
      </c>
      <c r="S37" s="87">
        <v>1383.5501560151499</v>
      </c>
      <c r="T37" s="87">
        <v>1119.13254842265</v>
      </c>
      <c r="U37" s="87">
        <v>3663.40927223273</v>
      </c>
      <c r="V37" s="87">
        <v>3663.40927223273</v>
      </c>
      <c r="W37" s="87">
        <v>2240.41698691286</v>
      </c>
      <c r="X37" s="87">
        <v>125.02697577803799</v>
      </c>
      <c r="Y37" s="87">
        <v>983.61257757409101</v>
      </c>
      <c r="Z37" s="87">
        <v>594.53982819930297</v>
      </c>
      <c r="AA37" s="87">
        <v>10092.9411164227</v>
      </c>
      <c r="AB37" s="87">
        <v>430382.058570589</v>
      </c>
      <c r="AC37" s="87">
        <v>3324.4993637954199</v>
      </c>
      <c r="AD37" s="87">
        <v>1333.7808260988199</v>
      </c>
      <c r="AE37" s="87">
        <v>948.63659530066502</v>
      </c>
      <c r="AF37" s="87">
        <v>573.69035782109404</v>
      </c>
      <c r="AG37" s="87">
        <v>903.76639806887704</v>
      </c>
      <c r="AH37" s="87">
        <v>5490.7422888974397</v>
      </c>
      <c r="AI37" s="87">
        <v>5490.7422888974397</v>
      </c>
      <c r="AJ37" s="87">
        <v>16517775.903736699</v>
      </c>
      <c r="AK37" s="87">
        <v>0</v>
      </c>
      <c r="AL37" s="87">
        <v>1315.88695800559</v>
      </c>
      <c r="AM37" s="87">
        <v>230.72423583432601</v>
      </c>
      <c r="AN37" s="87">
        <v>10048.77396894</v>
      </c>
      <c r="AO37" s="87">
        <v>1592.4952213526699</v>
      </c>
      <c r="AP37" s="87">
        <v>5036.1102473093697</v>
      </c>
      <c r="AQ37" s="87">
        <v>1062.30323092598</v>
      </c>
      <c r="AR37" s="87">
        <v>7129.6057882097903</v>
      </c>
      <c r="AS37" s="87">
        <v>0</v>
      </c>
      <c r="AT37" s="87">
        <v>105676.579444148</v>
      </c>
      <c r="AU37" s="87">
        <v>8339.4969236338802</v>
      </c>
      <c r="AV37" s="87">
        <v>926.61069761444401</v>
      </c>
      <c r="AW37" s="87">
        <v>9266.1076212483204</v>
      </c>
      <c r="AX37" s="87">
        <v>0</v>
      </c>
      <c r="AY37" s="87">
        <v>5300.2137118972696</v>
      </c>
      <c r="AZ37" s="87">
        <v>1.1241086787039001</v>
      </c>
      <c r="BA37" s="87">
        <v>29585.731186205601</v>
      </c>
      <c r="BB37" s="87">
        <v>0.45984037154273899</v>
      </c>
      <c r="BC37" s="87">
        <v>136.153666555553</v>
      </c>
      <c r="BD37" s="87">
        <v>1455.2032395101301</v>
      </c>
      <c r="BE37" s="87">
        <v>0.398709220732265</v>
      </c>
      <c r="BF37" s="87">
        <v>0</v>
      </c>
      <c r="BG37" s="87">
        <v>32.996234707408</v>
      </c>
      <c r="BH37" s="87">
        <v>46815.169411544499</v>
      </c>
      <c r="BI37" s="87">
        <v>39674.212176153698</v>
      </c>
      <c r="BJ37" s="87">
        <v>7140.9572353907897</v>
      </c>
      <c r="BK37" s="87">
        <v>0.42638202890369598</v>
      </c>
      <c r="BL37" s="87">
        <v>7.4166097277842902E-2</v>
      </c>
      <c r="BM37" s="87">
        <v>181.38028672464799</v>
      </c>
      <c r="BN37" s="87">
        <v>20.336477622645798</v>
      </c>
      <c r="BO37" s="87">
        <v>15460.145345884201</v>
      </c>
      <c r="BP37" s="87">
        <v>103.65873080375</v>
      </c>
      <c r="BQ37" s="87">
        <v>46.486299398027903</v>
      </c>
      <c r="BR37" s="87">
        <v>22085.645537051401</v>
      </c>
      <c r="BS37" s="87">
        <v>490.35300242160298</v>
      </c>
      <c r="BT37" s="87">
        <v>0.81558997005461897</v>
      </c>
      <c r="BU37" s="87">
        <v>148.84116500383001</v>
      </c>
      <c r="BV37" s="87">
        <v>6.6396524907267995E-2</v>
      </c>
      <c r="BW37" s="87">
        <v>4272.0410096586602</v>
      </c>
      <c r="BX37" s="87">
        <v>1297.43920422623</v>
      </c>
      <c r="BY37" s="87">
        <v>0</v>
      </c>
      <c r="BZ37" s="87">
        <v>1423.36376812192</v>
      </c>
      <c r="CA37" s="87">
        <v>4538.8796587418701</v>
      </c>
      <c r="CB37" s="87">
        <v>0</v>
      </c>
      <c r="CC37" s="87">
        <v>15710.966430152899</v>
      </c>
      <c r="CD37" s="87">
        <v>102487.99935089301</v>
      </c>
      <c r="CE37" s="87">
        <v>3434.0612185546302</v>
      </c>
      <c r="CF37" s="87"/>
      <c r="CG37" s="49">
        <f t="shared" si="0"/>
        <v>-6.8669242203822796E-5</v>
      </c>
      <c r="CH37" s="49">
        <f t="shared" si="1"/>
        <v>-6.9192514813883659E-5</v>
      </c>
      <c r="CI37" s="49">
        <f t="shared" si="2"/>
        <v>-9.1935272207608728E-5</v>
      </c>
      <c r="CJ37" s="49">
        <f t="shared" si="13"/>
        <v>-2.6105866212431185E-5</v>
      </c>
      <c r="CK37" s="49">
        <f t="shared" si="13"/>
        <v>-1.7705163398688539E-5</v>
      </c>
      <c r="CL37" s="49">
        <f t="shared" si="4"/>
        <v>-8.3970663092650149E-5</v>
      </c>
      <c r="CM37" s="49">
        <f t="shared" si="5"/>
        <v>-6.9246913532507325E-5</v>
      </c>
      <c r="CN37" s="92">
        <f t="shared" si="6"/>
        <v>-8.3940840248284239E-5</v>
      </c>
      <c r="CO37" s="92">
        <f t="shared" si="7"/>
        <v>-8.3629904559139325E-5</v>
      </c>
      <c r="CP37" s="92">
        <f t="shared" si="8"/>
        <v>-8.3943424140860894E-5</v>
      </c>
      <c r="CQ37" s="92">
        <f t="shared" si="9"/>
        <v>-8.0884436650063065E-5</v>
      </c>
      <c r="CR37" s="91">
        <f t="shared" si="11"/>
        <v>-8.3623294573487424E-5</v>
      </c>
      <c r="CS37" s="91">
        <f t="shared" si="12"/>
        <v>-8.2509346779995865E-5</v>
      </c>
      <c r="CT37" s="92">
        <f t="shared" si="10"/>
        <v>-8.2084957626151739E-5</v>
      </c>
    </row>
    <row r="38" spans="1:98" x14ac:dyDescent="0.25">
      <c r="A38" s="86" t="s">
        <v>37</v>
      </c>
      <c r="B38" s="87">
        <v>527002.49147999997</v>
      </c>
      <c r="C38" s="87">
        <v>8611.9863834999996</v>
      </c>
      <c r="D38" s="87">
        <v>5260.8934953999997</v>
      </c>
      <c r="E38" s="87">
        <v>51887.863690999999</v>
      </c>
      <c r="F38" s="87">
        <v>43972.765557999999</v>
      </c>
      <c r="G38" s="87">
        <v>3370.2617461</v>
      </c>
      <c r="H38" s="87">
        <v>123797.29867</v>
      </c>
      <c r="I38" s="85">
        <v>3978.2552999999998</v>
      </c>
      <c r="J38" s="85">
        <v>1066.5563807999999</v>
      </c>
      <c r="K38" s="85">
        <v>7945.8450327999999</v>
      </c>
      <c r="L38" s="85">
        <v>8941.2976509</v>
      </c>
      <c r="M38" s="85">
        <v>1215.8742714</v>
      </c>
      <c r="N38" s="85">
        <v>643.48901869999997</v>
      </c>
      <c r="O38" s="85">
        <v>1155.4360753000001</v>
      </c>
      <c r="Q38" s="86" t="s">
        <v>37</v>
      </c>
      <c r="R38" s="87">
        <v>8166.6523317131196</v>
      </c>
      <c r="S38" s="87">
        <v>1560.05516854865</v>
      </c>
      <c r="T38" s="87">
        <v>1221.2287417611401</v>
      </c>
      <c r="U38" s="87">
        <v>3995.7746730671802</v>
      </c>
      <c r="V38" s="87">
        <v>3995.7746730671802</v>
      </c>
      <c r="W38" s="87">
        <v>2535.0257589159301</v>
      </c>
      <c r="X38" s="87">
        <v>140.55871821821401</v>
      </c>
      <c r="Y38" s="87">
        <v>1071.25353844898</v>
      </c>
      <c r="Z38" s="87">
        <v>646.32298717118499</v>
      </c>
      <c r="AA38" s="87">
        <v>13142.282125711499</v>
      </c>
      <c r="AB38" s="87">
        <v>529348.27618869301</v>
      </c>
      <c r="AC38" s="87">
        <v>3734.6776399446399</v>
      </c>
      <c r="AD38" s="87">
        <v>1796.4272795279201</v>
      </c>
      <c r="AE38" s="87">
        <v>843.76527404022795</v>
      </c>
      <c r="AF38" s="87">
        <v>646.32938254298597</v>
      </c>
      <c r="AG38" s="87">
        <v>497.61032271398</v>
      </c>
      <c r="AH38" s="87">
        <v>7980.83759949251</v>
      </c>
      <c r="AI38" s="87">
        <v>7980.83759949251</v>
      </c>
      <c r="AJ38" s="87">
        <v>7104261.0046540601</v>
      </c>
      <c r="AK38" s="87">
        <v>0</v>
      </c>
      <c r="AL38" s="87">
        <v>1478.0060827320401</v>
      </c>
      <c r="AM38" s="87">
        <v>259.63101444985102</v>
      </c>
      <c r="AN38" s="87">
        <v>13273.341481264701</v>
      </c>
      <c r="AO38" s="87">
        <v>1796.4947441424699</v>
      </c>
      <c r="AP38" s="87">
        <v>8980.7012472608094</v>
      </c>
      <c r="AQ38" s="87">
        <v>1160.52445000794</v>
      </c>
      <c r="AR38" s="87">
        <v>8650.3241331944391</v>
      </c>
      <c r="AS38" s="87">
        <v>0</v>
      </c>
      <c r="AT38" s="87">
        <v>128224.372247226</v>
      </c>
      <c r="AU38" s="87">
        <v>4756.0869628516703</v>
      </c>
      <c r="AV38" s="87">
        <v>528.45407206997402</v>
      </c>
      <c r="AW38" s="87">
        <v>5284.54103492165</v>
      </c>
      <c r="AX38" s="87">
        <v>0</v>
      </c>
      <c r="AY38" s="87">
        <v>6352.3914449941503</v>
      </c>
      <c r="AZ38" s="87">
        <v>0.236071200174165</v>
      </c>
      <c r="BA38" s="87">
        <v>34953.999583834397</v>
      </c>
      <c r="BB38" s="87">
        <v>0</v>
      </c>
      <c r="BC38" s="87">
        <v>286.95439367934802</v>
      </c>
      <c r="BD38" s="87">
        <v>3503.9875062528499</v>
      </c>
      <c r="BE38" s="87">
        <v>0.482744408549524</v>
      </c>
      <c r="BF38" s="87">
        <v>0</v>
      </c>
      <c r="BG38" s="87">
        <v>345.88035976234102</v>
      </c>
      <c r="BH38" s="87">
        <v>52117.350709385799</v>
      </c>
      <c r="BI38" s="87">
        <v>44166.989115984201</v>
      </c>
      <c r="BJ38" s="87">
        <v>7950.3615934015597</v>
      </c>
      <c r="BK38" s="87">
        <v>13.9152372122554</v>
      </c>
      <c r="BL38" s="87">
        <v>0.15115749457828301</v>
      </c>
      <c r="BM38" s="87">
        <v>205.47157543235301</v>
      </c>
      <c r="BN38" s="87">
        <v>169.99903740515899</v>
      </c>
      <c r="BO38" s="87">
        <v>16158.336178706601</v>
      </c>
      <c r="BP38" s="87">
        <v>67.212372006040596</v>
      </c>
      <c r="BQ38" s="87">
        <v>86.692158003053294</v>
      </c>
      <c r="BR38" s="87">
        <v>23083.399843196199</v>
      </c>
      <c r="BS38" s="87">
        <v>654.466722551781</v>
      </c>
      <c r="BT38" s="87">
        <v>2.6804608932025902</v>
      </c>
      <c r="BU38" s="87">
        <v>241.38479680660501</v>
      </c>
      <c r="BV38" s="87">
        <v>0.205223524833413</v>
      </c>
      <c r="BW38" s="87">
        <v>3385.3342284733499</v>
      </c>
      <c r="BX38" s="87">
        <v>1459.79036379024</v>
      </c>
      <c r="BY38" s="87">
        <v>0</v>
      </c>
      <c r="BZ38" s="87">
        <v>1607.32974062876</v>
      </c>
      <c r="CA38" s="87">
        <v>5295.8221693572696</v>
      </c>
      <c r="CB38" s="87">
        <v>0</v>
      </c>
      <c r="CC38" s="87">
        <v>19682.866951609201</v>
      </c>
      <c r="CD38" s="87">
        <v>124348.407532531</v>
      </c>
      <c r="CE38" s="87">
        <v>4025.6446028343298</v>
      </c>
      <c r="CF38" s="87"/>
      <c r="CG38" s="49">
        <f t="shared" si="0"/>
        <v>4.4511833371134362E-3</v>
      </c>
      <c r="CH38" s="49">
        <f t="shared" si="1"/>
        <v>4.4516732827042192E-3</v>
      </c>
      <c r="CI38" s="49">
        <f t="shared" si="2"/>
        <v>4.4949664049133732E-3</v>
      </c>
      <c r="CJ38" s="49">
        <f t="shared" si="13"/>
        <v>4.4227494073070684E-3</v>
      </c>
      <c r="CK38" s="49">
        <f t="shared" si="13"/>
        <v>4.4169056805858902E-3</v>
      </c>
      <c r="CL38" s="49">
        <f t="shared" si="4"/>
        <v>4.4721993449889945E-3</v>
      </c>
      <c r="CM38" s="49">
        <f t="shared" si="5"/>
        <v>4.4517034576017304E-3</v>
      </c>
      <c r="CN38" s="92">
        <f t="shared" si="6"/>
        <v>4.4037830018552023E-3</v>
      </c>
      <c r="CO38" s="92">
        <f t="shared" si="7"/>
        <v>4.4040406428929504E-3</v>
      </c>
      <c r="CP38" s="92">
        <f t="shared" si="8"/>
        <v>4.4038823495880855E-3</v>
      </c>
      <c r="CQ38" s="92">
        <f t="shared" si="9"/>
        <v>4.4069214446566555E-3</v>
      </c>
      <c r="CR38" s="91">
        <f t="shared" si="11"/>
        <v>4.403802668654859E-3</v>
      </c>
      <c r="CS38" s="91">
        <f t="shared" si="12"/>
        <v>4.4040665634206217E-3</v>
      </c>
      <c r="CT38" s="92">
        <f t="shared" si="10"/>
        <v>4.4038565323648582E-3</v>
      </c>
    </row>
    <row r="39" spans="1:98" x14ac:dyDescent="0.25">
      <c r="A39" s="86" t="s">
        <v>130</v>
      </c>
      <c r="B39" s="87">
        <v>31221.900653000001</v>
      </c>
      <c r="C39" s="87">
        <v>513.71370300000001</v>
      </c>
      <c r="D39" s="87">
        <v>492.007608</v>
      </c>
      <c r="E39" s="87">
        <v>3235.1039420000002</v>
      </c>
      <c r="F39" s="87">
        <v>2741.61366</v>
      </c>
      <c r="G39" s="87">
        <v>254.81123500000001</v>
      </c>
      <c r="H39" s="87">
        <v>7384.6374539999997</v>
      </c>
      <c r="I39" s="85">
        <v>166.96074904</v>
      </c>
      <c r="J39" s="85">
        <v>73.712779900000001</v>
      </c>
      <c r="K39" s="85">
        <v>437.84870282000003</v>
      </c>
      <c r="L39" s="85">
        <v>256.82261813999997</v>
      </c>
      <c r="M39" s="85">
        <v>84.131547130000001</v>
      </c>
      <c r="N39" s="85">
        <v>67.20105049</v>
      </c>
      <c r="O39" s="85">
        <v>51.833368530000001</v>
      </c>
      <c r="Q39" s="86" t="s">
        <v>130</v>
      </c>
      <c r="R39" s="87">
        <v>446.60014028023301</v>
      </c>
      <c r="S39" s="87">
        <v>195.61817419287601</v>
      </c>
      <c r="T39" s="87">
        <v>84.131499086558705</v>
      </c>
      <c r="U39" s="87">
        <v>166.96066797598399</v>
      </c>
      <c r="V39" s="87">
        <v>166.96066797598399</v>
      </c>
      <c r="W39" s="87">
        <v>164.665591470262</v>
      </c>
      <c r="X39" s="87">
        <v>28.208846098447101</v>
      </c>
      <c r="Y39" s="87">
        <v>73.712624042703197</v>
      </c>
      <c r="Z39" s="87">
        <v>67.201018635097398</v>
      </c>
      <c r="AA39" s="87">
        <v>696.10558218105405</v>
      </c>
      <c r="AB39" s="87">
        <v>31221.891830662898</v>
      </c>
      <c r="AC39" s="87">
        <v>327.01460681858799</v>
      </c>
      <c r="AD39" s="87">
        <v>86.367293555439005</v>
      </c>
      <c r="AE39" s="87">
        <v>108.512745688275</v>
      </c>
      <c r="AF39" s="87">
        <v>3.6013204553495402</v>
      </c>
      <c r="AG39" s="87">
        <v>34.814142405719302</v>
      </c>
      <c r="AH39" s="87">
        <v>437.84854606127698</v>
      </c>
      <c r="AI39" s="87">
        <v>437.84854606127698</v>
      </c>
      <c r="AJ39" s="87">
        <v>829083.62539834704</v>
      </c>
      <c r="AK39" s="87">
        <v>0</v>
      </c>
      <c r="AL39" s="87">
        <v>156.36749124615099</v>
      </c>
      <c r="AM39" s="87">
        <v>42.016626631345602</v>
      </c>
      <c r="AN39" s="87">
        <v>731.47094362303403</v>
      </c>
      <c r="AO39" s="87">
        <v>104.344276422824</v>
      </c>
      <c r="AP39" s="87">
        <v>256.82334197753897</v>
      </c>
      <c r="AQ39" s="87">
        <v>51.833469309873102</v>
      </c>
      <c r="AR39" s="87">
        <v>513.71358828684299</v>
      </c>
      <c r="AS39" s="87">
        <v>0</v>
      </c>
      <c r="AT39" s="87">
        <v>7672.33438152085</v>
      </c>
      <c r="AU39" s="87">
        <v>442.80664878056803</v>
      </c>
      <c r="AV39" s="87">
        <v>49.200724144909799</v>
      </c>
      <c r="AW39" s="87">
        <v>492.00737292547802</v>
      </c>
      <c r="AX39" s="87">
        <v>0</v>
      </c>
      <c r="AY39" s="87">
        <v>380.76630584373601</v>
      </c>
      <c r="AZ39" s="87">
        <v>7.3310387958354595E-2</v>
      </c>
      <c r="BA39" s="87">
        <v>2129.3212259799202</v>
      </c>
      <c r="BB39" s="87">
        <v>3.2887347894861502E-2</v>
      </c>
      <c r="BC39" s="87">
        <v>8.6383960416012098</v>
      </c>
      <c r="BD39" s="87">
        <v>93.143525719671203</v>
      </c>
      <c r="BE39" s="87">
        <v>3.9469654039694199E-2</v>
      </c>
      <c r="BF39" s="87">
        <v>0</v>
      </c>
      <c r="BG39" s="87">
        <v>2.0889111751186298</v>
      </c>
      <c r="BH39" s="87">
        <v>3235.2407442394301</v>
      </c>
      <c r="BI39" s="87">
        <v>2741.7505974667201</v>
      </c>
      <c r="BJ39" s="87">
        <v>493.49014677270799</v>
      </c>
      <c r="BK39" s="87">
        <v>2.9352370685141401E-2</v>
      </c>
      <c r="BL39" s="87">
        <v>5.8622370960719102E-3</v>
      </c>
      <c r="BM39" s="87">
        <v>19.5189297001162</v>
      </c>
      <c r="BN39" s="87">
        <v>1.2512568450757</v>
      </c>
      <c r="BO39" s="87">
        <v>1069.4862711574799</v>
      </c>
      <c r="BP39" s="87">
        <v>6.7656748226657202</v>
      </c>
      <c r="BQ39" s="87">
        <v>3.0620393020166699</v>
      </c>
      <c r="BR39" s="87">
        <v>1527.80339875549</v>
      </c>
      <c r="BS39" s="87">
        <v>28.211817303349498</v>
      </c>
      <c r="BT39" s="87">
        <v>5.3516151501623102E-2</v>
      </c>
      <c r="BU39" s="87">
        <v>9.7520056923339702</v>
      </c>
      <c r="BV39" s="87">
        <v>5.7901059761790597E-3</v>
      </c>
      <c r="BW39" s="87">
        <v>254.811142036078</v>
      </c>
      <c r="BX39" s="87">
        <v>105.287229306835</v>
      </c>
      <c r="BY39" s="87">
        <v>0</v>
      </c>
      <c r="BZ39" s="87">
        <v>117.370955647841</v>
      </c>
      <c r="CA39" s="87">
        <v>353.03278294114801</v>
      </c>
      <c r="CB39" s="87">
        <v>0</v>
      </c>
      <c r="CC39" s="87">
        <v>1217.5238234058099</v>
      </c>
      <c r="CD39" s="87">
        <v>7384.6352792429298</v>
      </c>
      <c r="CE39" s="87">
        <v>260.07548093917399</v>
      </c>
      <c r="CF39" s="87"/>
      <c r="CG39" s="49">
        <f t="shared" si="0"/>
        <v>-2.8256886729047845E-7</v>
      </c>
      <c r="CH39" s="49">
        <f t="shared" si="1"/>
        <v>-2.233017269111696E-7</v>
      </c>
      <c r="CI39" s="49">
        <f t="shared" si="2"/>
        <v>-4.7778635565623174E-7</v>
      </c>
      <c r="CJ39" s="49">
        <f t="shared" si="13"/>
        <v>4.2286814236130026E-5</v>
      </c>
      <c r="CK39" s="49">
        <f t="shared" si="13"/>
        <v>4.9947762049068394E-5</v>
      </c>
      <c r="CL39" s="49">
        <f t="shared" si="4"/>
        <v>-3.6483447056262166E-7</v>
      </c>
      <c r="CM39" s="49">
        <f t="shared" si="5"/>
        <v>-2.9449747309852681E-7</v>
      </c>
      <c r="CN39" s="92">
        <f t="shared" si="6"/>
        <v>-4.8552738573150101E-7</v>
      </c>
      <c r="CO39" s="92">
        <f t="shared" si="7"/>
        <v>-2.1143863657714831E-6</v>
      </c>
      <c r="CP39" s="92">
        <f t="shared" si="8"/>
        <v>-3.58020297973891E-7</v>
      </c>
      <c r="CQ39" s="92">
        <f t="shared" si="9"/>
        <v>2.8184337666251415E-6</v>
      </c>
      <c r="CR39" s="91">
        <f t="shared" si="11"/>
        <v>-5.7105144188242787E-7</v>
      </c>
      <c r="CS39" s="91">
        <f t="shared" si="12"/>
        <v>-4.7402387863974989E-7</v>
      </c>
      <c r="CT39" s="92">
        <f t="shared" si="10"/>
        <v>1.9443049132075325E-6</v>
      </c>
    </row>
    <row r="40" spans="1:98" x14ac:dyDescent="0.25">
      <c r="A40" s="86" t="s">
        <v>39</v>
      </c>
      <c r="B40" s="87">
        <v>36.772793</v>
      </c>
      <c r="C40" s="87">
        <v>0.61021800000000004</v>
      </c>
      <c r="D40" s="87">
        <v>0.84556100000000001</v>
      </c>
      <c r="E40" s="87">
        <v>4.0478909999999999</v>
      </c>
      <c r="F40" s="87">
        <v>3.4304209999999999</v>
      </c>
      <c r="G40" s="87">
        <v>0.38148300000000002</v>
      </c>
      <c r="H40" s="87">
        <v>8.7718349999999994</v>
      </c>
      <c r="I40" s="85">
        <v>0.24986416</v>
      </c>
      <c r="J40" s="85">
        <v>0.11031444</v>
      </c>
      <c r="K40" s="85">
        <v>0.65525997000000002</v>
      </c>
      <c r="L40" s="85">
        <v>0.38434641000000003</v>
      </c>
      <c r="M40" s="85">
        <v>0.12590659000000001</v>
      </c>
      <c r="N40" s="85">
        <v>0.10056935</v>
      </c>
      <c r="O40" s="85">
        <v>7.7570929999999996E-2</v>
      </c>
      <c r="Q40" s="86" t="s">
        <v>39</v>
      </c>
      <c r="R40" s="87">
        <v>0.50921720888242195</v>
      </c>
      <c r="S40" s="87">
        <v>0.223045472894944</v>
      </c>
      <c r="T40" s="87">
        <v>0.12590751082138699</v>
      </c>
      <c r="U40" s="87">
        <v>0.24986620054981001</v>
      </c>
      <c r="V40" s="87">
        <v>0.24986620054981001</v>
      </c>
      <c r="W40" s="87">
        <v>0.18775329238247901</v>
      </c>
      <c r="X40" s="87">
        <v>3.2164084750298999E-2</v>
      </c>
      <c r="Y40" s="87">
        <v>0.11031483468955</v>
      </c>
      <c r="Z40" s="87">
        <v>0.100569561023165</v>
      </c>
      <c r="AA40" s="87">
        <v>0.79370840280648303</v>
      </c>
      <c r="AB40" s="87">
        <v>36.772787028004203</v>
      </c>
      <c r="AC40" s="87">
        <v>0.37286761135931401</v>
      </c>
      <c r="AD40" s="87">
        <v>9.8476174700970504E-2</v>
      </c>
      <c r="AE40" s="87">
        <v>0.123730174027348</v>
      </c>
      <c r="AF40" s="87">
        <v>4.1062491980356801E-3</v>
      </c>
      <c r="AG40" s="87">
        <v>3.9695757734089503E-2</v>
      </c>
      <c r="AH40" s="87">
        <v>0.65526159300473397</v>
      </c>
      <c r="AI40" s="87">
        <v>0.65526159300473397</v>
      </c>
      <c r="AJ40" s="87">
        <v>256.70474489767798</v>
      </c>
      <c r="AK40" s="87">
        <v>0</v>
      </c>
      <c r="AL40" s="87">
        <v>0.178294946984352</v>
      </c>
      <c r="AM40" s="87">
        <v>4.7907909215319899E-2</v>
      </c>
      <c r="AN40" s="87">
        <v>0.83404010388707905</v>
      </c>
      <c r="AO40" s="87">
        <v>0.11897391653742</v>
      </c>
      <c r="AP40" s="87">
        <v>0.38434760193786199</v>
      </c>
      <c r="AQ40" s="87">
        <v>7.7570741684551595E-2</v>
      </c>
      <c r="AR40" s="87">
        <v>0.61021929926090002</v>
      </c>
      <c r="AS40" s="87">
        <v>0</v>
      </c>
      <c r="AT40" s="87">
        <v>9.09987169100018</v>
      </c>
      <c r="AU40" s="87">
        <v>0.76100415659429899</v>
      </c>
      <c r="AV40" s="87">
        <v>8.4556015145753005E-2</v>
      </c>
      <c r="AW40" s="87">
        <v>0.84556017174005305</v>
      </c>
      <c r="AX40" s="87">
        <v>0</v>
      </c>
      <c r="AY40" s="87">
        <v>0.43415506159162598</v>
      </c>
      <c r="AZ40" s="87">
        <v>9.9352083643358197E-5</v>
      </c>
      <c r="BA40" s="87">
        <v>2.4278847805023198</v>
      </c>
      <c r="BB40" s="87">
        <v>3.9216830084271602E-5</v>
      </c>
      <c r="BC40" s="87">
        <v>1.2152273681773801E-2</v>
      </c>
      <c r="BD40" s="87">
        <v>0.12948083246526301</v>
      </c>
      <c r="BE40" s="87">
        <v>2.8615111581430401E-5</v>
      </c>
      <c r="BF40" s="87">
        <v>0</v>
      </c>
      <c r="BG40" s="87">
        <v>2.94724681294333E-3</v>
      </c>
      <c r="BH40" s="87">
        <v>4.0480855376356502</v>
      </c>
      <c r="BI40" s="87">
        <v>3.4306157822935699</v>
      </c>
      <c r="BJ40" s="87">
        <v>0.61746975534207404</v>
      </c>
      <c r="BK40" s="87">
        <v>3.6925059387004798E-5</v>
      </c>
      <c r="BL40" s="87">
        <v>6.0506842595501404E-6</v>
      </c>
      <c r="BM40" s="87">
        <v>1.22486262449224E-2</v>
      </c>
      <c r="BN40" s="87">
        <v>1.8343006112314401E-3</v>
      </c>
      <c r="BO40" s="87">
        <v>1.33629832944768</v>
      </c>
      <c r="BP40" s="87">
        <v>9.1590900422736203E-3</v>
      </c>
      <c r="BQ40" s="87">
        <v>4.0936293038354903E-3</v>
      </c>
      <c r="BR40" s="87">
        <v>1.9089812992939601</v>
      </c>
      <c r="BS40" s="87">
        <v>3.2167936850807703E-2</v>
      </c>
      <c r="BT40" s="87">
        <v>7.1923323247187707E-5</v>
      </c>
      <c r="BU40" s="87">
        <v>1.3132921069021201E-2</v>
      </c>
      <c r="BV40" s="87">
        <v>5.15022845395371E-6</v>
      </c>
      <c r="BW40" s="87">
        <v>0.38148436052183399</v>
      </c>
      <c r="BX40" s="87">
        <v>0.120049888677855</v>
      </c>
      <c r="BY40" s="87">
        <v>0</v>
      </c>
      <c r="BZ40" s="87">
        <v>0.13382785032997599</v>
      </c>
      <c r="CA40" s="87">
        <v>0.40253525411685598</v>
      </c>
      <c r="CB40" s="87">
        <v>0</v>
      </c>
      <c r="CC40" s="87">
        <v>1.38823730815655</v>
      </c>
      <c r="CD40" s="87">
        <v>8.7718331983002304</v>
      </c>
      <c r="CE40" s="87">
        <v>0.29653882089761102</v>
      </c>
      <c r="CF40" s="87"/>
      <c r="CG40" s="49">
        <f t="shared" si="0"/>
        <v>-1.6240256206369781E-7</v>
      </c>
      <c r="CH40" s="49">
        <f t="shared" si="1"/>
        <v>2.1291749833312838E-6</v>
      </c>
      <c r="CI40" s="49">
        <f t="shared" si="2"/>
        <v>-9.7953896520903704E-7</v>
      </c>
      <c r="CJ40" s="49">
        <f t="shared" si="13"/>
        <v>4.8059010395845462E-5</v>
      </c>
      <c r="CK40" s="49">
        <f t="shared" si="13"/>
        <v>5.6780871376997341E-5</v>
      </c>
      <c r="CL40" s="49">
        <f t="shared" si="4"/>
        <v>3.5664022616230058E-6</v>
      </c>
      <c r="CM40" s="49">
        <f t="shared" si="5"/>
        <v>-2.0539599398905279E-7</v>
      </c>
      <c r="CN40" s="92">
        <f t="shared" si="6"/>
        <v>8.1666366637447423E-6</v>
      </c>
      <c r="CO40" s="92">
        <f t="shared" si="7"/>
        <v>3.5778593446262779E-6</v>
      </c>
      <c r="CP40" s="92">
        <f t="shared" si="8"/>
        <v>2.4768867445719494E-6</v>
      </c>
      <c r="CQ40" s="92">
        <f t="shared" si="9"/>
        <v>3.1012072207627811E-6</v>
      </c>
      <c r="CR40" s="91">
        <f t="shared" si="11"/>
        <v>7.3135281240942378E-6</v>
      </c>
      <c r="CS40" s="91">
        <f t="shared" si="12"/>
        <v>2.0982850639649065E-6</v>
      </c>
      <c r="CT40" s="92">
        <f t="shared" si="10"/>
        <v>-2.427654901155615E-6</v>
      </c>
    </row>
    <row r="41" spans="1:98" x14ac:dyDescent="0.25">
      <c r="A41" s="86" t="s">
        <v>40</v>
      </c>
      <c r="B41" s="87">
        <v>157792.486</v>
      </c>
      <c r="C41" s="87">
        <v>2599.6720997000002</v>
      </c>
      <c r="D41" s="87">
        <v>2662.0691984999999</v>
      </c>
      <c r="E41" s="87">
        <v>16506.642306999998</v>
      </c>
      <c r="F41" s="87">
        <v>13988.68165</v>
      </c>
      <c r="G41" s="87">
        <v>1341.4613032</v>
      </c>
      <c r="H41" s="87">
        <v>37370.256255</v>
      </c>
      <c r="I41" s="85">
        <v>920.04674316000001</v>
      </c>
      <c r="J41" s="85">
        <v>406.19848688000002</v>
      </c>
      <c r="K41" s="85">
        <v>2412.7902973999999</v>
      </c>
      <c r="L41" s="85">
        <v>1415.2357133999999</v>
      </c>
      <c r="M41" s="85">
        <v>463.61169944</v>
      </c>
      <c r="N41" s="85">
        <v>370.31522580000001</v>
      </c>
      <c r="O41" s="85">
        <v>285.63074066000001</v>
      </c>
      <c r="Q41" s="86" t="s">
        <v>40</v>
      </c>
      <c r="R41" s="87">
        <v>2228.9359535267799</v>
      </c>
      <c r="S41" s="87">
        <v>976.31097858720102</v>
      </c>
      <c r="T41" s="87">
        <v>463.599483499477</v>
      </c>
      <c r="U41" s="87">
        <v>920.02266704266106</v>
      </c>
      <c r="V41" s="87">
        <v>920.02266704266106</v>
      </c>
      <c r="W41" s="87">
        <v>821.82938653272004</v>
      </c>
      <c r="X41" s="87">
        <v>140.787680667568</v>
      </c>
      <c r="Y41" s="87">
        <v>406.18783370004098</v>
      </c>
      <c r="Z41" s="87">
        <v>370.30552466876702</v>
      </c>
      <c r="AA41" s="87">
        <v>3474.1926825986302</v>
      </c>
      <c r="AB41" s="87">
        <v>157786.339489112</v>
      </c>
      <c r="AC41" s="87">
        <v>1632.0969467956299</v>
      </c>
      <c r="AD41" s="87">
        <v>431.05026046429901</v>
      </c>
      <c r="AE41" s="87">
        <v>541.57621287793995</v>
      </c>
      <c r="AF41" s="87">
        <v>17.973845580183202</v>
      </c>
      <c r="AG41" s="87">
        <v>173.75383643172501</v>
      </c>
      <c r="AH41" s="87">
        <v>2412.7274812687301</v>
      </c>
      <c r="AI41" s="87">
        <v>2412.7274812687301</v>
      </c>
      <c r="AJ41" s="87">
        <v>5985368.6315249903</v>
      </c>
      <c r="AK41" s="87">
        <v>0</v>
      </c>
      <c r="AL41" s="87">
        <v>780.41389904008304</v>
      </c>
      <c r="AM41" s="87">
        <v>209.70037579171901</v>
      </c>
      <c r="AN41" s="87">
        <v>3650.69615334434</v>
      </c>
      <c r="AO41" s="87">
        <v>520.77169400915102</v>
      </c>
      <c r="AP41" s="87">
        <v>1415.20302944642</v>
      </c>
      <c r="AQ41" s="87">
        <v>285.62303679440299</v>
      </c>
      <c r="AR41" s="87">
        <v>2599.57228315062</v>
      </c>
      <c r="AS41" s="87">
        <v>0</v>
      </c>
      <c r="AT41" s="87">
        <v>38804.699162181903</v>
      </c>
      <c r="AU41" s="87">
        <v>2395.8376994444102</v>
      </c>
      <c r="AV41" s="87">
        <v>266.20407893069802</v>
      </c>
      <c r="AW41" s="87">
        <v>2662.04177837511</v>
      </c>
      <c r="AX41" s="87">
        <v>0</v>
      </c>
      <c r="AY41" s="87">
        <v>1900.3659704490401</v>
      </c>
      <c r="AZ41" s="87">
        <v>0.37636490351592999</v>
      </c>
      <c r="BA41" s="87">
        <v>10627.226409470701</v>
      </c>
      <c r="BB41" s="87">
        <v>0.167207597092765</v>
      </c>
      <c r="BC41" s="87">
        <v>44.484160856175897</v>
      </c>
      <c r="BD41" s="87">
        <v>479.17774075001199</v>
      </c>
      <c r="BE41" s="87">
        <v>0.195049706261016</v>
      </c>
      <c r="BF41" s="87">
        <v>0</v>
      </c>
      <c r="BG41" s="87">
        <v>10.759667454196199</v>
      </c>
      <c r="BH41" s="87">
        <v>16506.777401573701</v>
      </c>
      <c r="BI41" s="87">
        <v>13988.904233635099</v>
      </c>
      <c r="BJ41" s="87">
        <v>2517.8731679386201</v>
      </c>
      <c r="BK41" s="87">
        <v>0.14982146331035001</v>
      </c>
      <c r="BL41" s="87">
        <v>2.9518620615122601E-2</v>
      </c>
      <c r="BM41" s="87">
        <v>95.878149465764906</v>
      </c>
      <c r="BN41" s="87">
        <v>6.46601421760721</v>
      </c>
      <c r="BO41" s="87">
        <v>5456.1331614021301</v>
      </c>
      <c r="BP41" s="87">
        <v>34.731071778016599</v>
      </c>
      <c r="BQ41" s="87">
        <v>15.703017544210899</v>
      </c>
      <c r="BR41" s="87">
        <v>7794.3096634736003</v>
      </c>
      <c r="BS41" s="87">
        <v>140.80238585586301</v>
      </c>
      <c r="BT41" s="87">
        <v>0.27456017204164501</v>
      </c>
      <c r="BU41" s="87">
        <v>50.040160530597298</v>
      </c>
      <c r="BV41" s="87">
        <v>2.8903699974712899E-2</v>
      </c>
      <c r="BW41" s="87">
        <v>1341.4327634239</v>
      </c>
      <c r="BX41" s="87">
        <v>525.47779811801195</v>
      </c>
      <c r="BY41" s="87">
        <v>0</v>
      </c>
      <c r="BZ41" s="87">
        <v>585.786772393668</v>
      </c>
      <c r="CA41" s="87">
        <v>1761.9509679599901</v>
      </c>
      <c r="CB41" s="87">
        <v>0</v>
      </c>
      <c r="CC41" s="87">
        <v>6076.5382490596903</v>
      </c>
      <c r="CD41" s="87">
        <v>37368.822085411397</v>
      </c>
      <c r="CE41" s="87">
        <v>1298.01067937421</v>
      </c>
      <c r="CF41" s="87"/>
      <c r="CG41" s="49">
        <f t="shared" si="0"/>
        <v>-3.8953127894869904E-5</v>
      </c>
      <c r="CH41" s="49">
        <f t="shared" si="1"/>
        <v>-3.8395822839238919E-5</v>
      </c>
      <c r="CI41" s="49">
        <f t="shared" si="2"/>
        <v>-1.0300305080475244E-5</v>
      </c>
      <c r="CJ41" s="49">
        <f t="shared" si="13"/>
        <v>8.1842552343797975E-6</v>
      </c>
      <c r="CK41" s="49">
        <f t="shared" si="13"/>
        <v>1.5911694945105806E-5</v>
      </c>
      <c r="CL41" s="49">
        <f t="shared" si="4"/>
        <v>-2.1275139306555199E-5</v>
      </c>
      <c r="CM41" s="49">
        <f t="shared" si="5"/>
        <v>-3.8377301424347805E-5</v>
      </c>
      <c r="CN41" s="92">
        <f t="shared" si="6"/>
        <v>-2.6168363203219512E-5</v>
      </c>
      <c r="CO41" s="92">
        <f t="shared" si="7"/>
        <v>-2.6226537771872304E-5</v>
      </c>
      <c r="CP41" s="92">
        <f t="shared" si="8"/>
        <v>-2.6034641857373924E-5</v>
      </c>
      <c r="CQ41" s="92">
        <f t="shared" si="9"/>
        <v>-2.3094353308355855E-5</v>
      </c>
      <c r="CR41" s="91">
        <f t="shared" si="11"/>
        <v>-2.6349508732734671E-5</v>
      </c>
      <c r="CS41" s="91">
        <f t="shared" si="12"/>
        <v>-2.6196954802572101E-5</v>
      </c>
      <c r="CT41" s="92">
        <f t="shared" si="10"/>
        <v>-2.6971416239098097E-5</v>
      </c>
    </row>
    <row r="42" spans="1:98" x14ac:dyDescent="0.25">
      <c r="A42" s="86" t="s">
        <v>41</v>
      </c>
      <c r="B42" s="87">
        <v>67307.7114</v>
      </c>
      <c r="C42" s="87">
        <v>1108.0938650000001</v>
      </c>
      <c r="D42" s="87">
        <v>1093.4810299999999</v>
      </c>
      <c r="E42" s="87">
        <v>7003.4980649999998</v>
      </c>
      <c r="F42" s="87">
        <v>5935.168275</v>
      </c>
      <c r="G42" s="87">
        <v>559.35342800000001</v>
      </c>
      <c r="H42" s="87">
        <v>15928.856110000001</v>
      </c>
      <c r="I42" s="85">
        <v>639.85444070000005</v>
      </c>
      <c r="J42" s="85">
        <v>171.54274543</v>
      </c>
      <c r="K42" s="85">
        <v>1277.9934522000001</v>
      </c>
      <c r="L42" s="85">
        <v>1438.1000160000001</v>
      </c>
      <c r="M42" s="85">
        <v>195.55872944999999</v>
      </c>
      <c r="N42" s="85">
        <v>103.49745622</v>
      </c>
      <c r="O42" s="85">
        <v>185.83797422000001</v>
      </c>
      <c r="Q42" s="86" t="s">
        <v>41</v>
      </c>
      <c r="R42" s="87">
        <v>985.929511306368</v>
      </c>
      <c r="S42" s="87">
        <v>188.339584400711</v>
      </c>
      <c r="T42" s="87">
        <v>195.535666547457</v>
      </c>
      <c r="U42" s="87">
        <v>639.77885545649201</v>
      </c>
      <c r="V42" s="87">
        <v>639.77885545649201</v>
      </c>
      <c r="W42" s="87">
        <v>306.04421424377801</v>
      </c>
      <c r="X42" s="87">
        <v>16.969138465613</v>
      </c>
      <c r="Y42" s="87">
        <v>171.52255425850399</v>
      </c>
      <c r="Z42" s="87">
        <v>103.485381768564</v>
      </c>
      <c r="AA42" s="87">
        <v>1586.61889550358</v>
      </c>
      <c r="AB42" s="87">
        <v>67293.241385763598</v>
      </c>
      <c r="AC42" s="87">
        <v>450.87376274061103</v>
      </c>
      <c r="AD42" s="87">
        <v>216.875976645495</v>
      </c>
      <c r="AE42" s="87">
        <v>101.8646347188</v>
      </c>
      <c r="AF42" s="87">
        <v>78.029041522915605</v>
      </c>
      <c r="AG42" s="87">
        <v>60.074655478750302</v>
      </c>
      <c r="AH42" s="87">
        <v>1277.8426539442701</v>
      </c>
      <c r="AI42" s="87">
        <v>1277.8426539442701</v>
      </c>
      <c r="AJ42" s="87">
        <v>2011198.0696705701</v>
      </c>
      <c r="AK42" s="87">
        <v>0</v>
      </c>
      <c r="AL42" s="87">
        <v>178.43411601335001</v>
      </c>
      <c r="AM42" s="87">
        <v>31.3441882057156</v>
      </c>
      <c r="AN42" s="87">
        <v>1602.44087063133</v>
      </c>
      <c r="AO42" s="87">
        <v>216.88411356843201</v>
      </c>
      <c r="AP42" s="87">
        <v>1437.93479940726</v>
      </c>
      <c r="AQ42" s="87">
        <v>185.81602025743899</v>
      </c>
      <c r="AR42" s="87">
        <v>1107.85919104758</v>
      </c>
      <c r="AS42" s="87">
        <v>0</v>
      </c>
      <c r="AT42" s="87">
        <v>16393.412091524799</v>
      </c>
      <c r="AU42" s="87">
        <v>984.08164587009196</v>
      </c>
      <c r="AV42" s="87">
        <v>109.34250719027899</v>
      </c>
      <c r="AW42" s="87">
        <v>1093.4241530603699</v>
      </c>
      <c r="AX42" s="87">
        <v>0</v>
      </c>
      <c r="AY42" s="87">
        <v>766.90033856977902</v>
      </c>
      <c r="AZ42" s="87">
        <v>7.7111734408152693E-2</v>
      </c>
      <c r="BA42" s="87">
        <v>4219.8659885407696</v>
      </c>
      <c r="BB42" s="87">
        <v>0.29594557270347199</v>
      </c>
      <c r="BC42" s="87">
        <v>46.4533344641941</v>
      </c>
      <c r="BD42" s="87">
        <v>744.47551462138301</v>
      </c>
      <c r="BE42" s="87">
        <v>0.15135629321229899</v>
      </c>
      <c r="BF42" s="87">
        <v>0</v>
      </c>
      <c r="BG42" s="87">
        <v>72.154920412154098</v>
      </c>
      <c r="BH42" s="87">
        <v>7006.5056900066902</v>
      </c>
      <c r="BI42" s="87">
        <v>5938.3813900239902</v>
      </c>
      <c r="BJ42" s="87">
        <v>1068.12429998269</v>
      </c>
      <c r="BK42" s="87">
        <v>0.13160874262438199</v>
      </c>
      <c r="BL42" s="87">
        <v>1.85254981226541E-2</v>
      </c>
      <c r="BM42" s="87">
        <v>0.95607432951382498</v>
      </c>
      <c r="BN42" s="87">
        <v>12.0466187009264</v>
      </c>
      <c r="BO42" s="87">
        <v>2042.8603194166501</v>
      </c>
      <c r="BP42" s="87">
        <v>13.7474428242089</v>
      </c>
      <c r="BQ42" s="87">
        <v>18.611549246735699</v>
      </c>
      <c r="BR42" s="87">
        <v>2918.0917644019601</v>
      </c>
      <c r="BS42" s="87">
        <v>79.0113581855354</v>
      </c>
      <c r="BT42" s="87">
        <v>0.43015221296317702</v>
      </c>
      <c r="BU42" s="87">
        <v>67.870459213941999</v>
      </c>
      <c r="BV42" s="87">
        <v>8.6923382749935201E-3</v>
      </c>
      <c r="BW42" s="87">
        <v>559.28755691366098</v>
      </c>
      <c r="BX42" s="87">
        <v>176.23489328125399</v>
      </c>
      <c r="BY42" s="87">
        <v>0</v>
      </c>
      <c r="BZ42" s="87">
        <v>194.04679555596601</v>
      </c>
      <c r="CA42" s="87">
        <v>639.34500843451303</v>
      </c>
      <c r="CB42" s="87">
        <v>0</v>
      </c>
      <c r="CC42" s="87">
        <v>2376.23936181925</v>
      </c>
      <c r="CD42" s="87">
        <v>15925.4808411955</v>
      </c>
      <c r="CE42" s="87">
        <v>486.00136439109798</v>
      </c>
      <c r="CF42" s="87"/>
      <c r="CG42" s="49">
        <f t="shared" si="0"/>
        <v>-2.1498300767364625E-4</v>
      </c>
      <c r="CH42" s="49">
        <f t="shared" si="1"/>
        <v>-2.1178165481500338E-4</v>
      </c>
      <c r="CI42" s="49">
        <f t="shared" si="2"/>
        <v>-5.2014564559936893E-5</v>
      </c>
      <c r="CJ42" s="49">
        <f t="shared" si="13"/>
        <v>4.2944611089721664E-4</v>
      </c>
      <c r="CK42" s="49">
        <f t="shared" si="13"/>
        <v>5.4136881636944196E-4</v>
      </c>
      <c r="CL42" s="49">
        <f t="shared" si="4"/>
        <v>-1.1776290810365735E-4</v>
      </c>
      <c r="CM42" s="49">
        <f t="shared" si="5"/>
        <v>-2.1189649659661546E-4</v>
      </c>
      <c r="CN42" s="92">
        <f t="shared" si="6"/>
        <v>-1.1812880977328845E-4</v>
      </c>
      <c r="CO42" s="92">
        <f t="shared" si="7"/>
        <v>-1.17703441468169E-4</v>
      </c>
      <c r="CP42" s="92">
        <f t="shared" si="8"/>
        <v>-1.179961098160811E-4</v>
      </c>
      <c r="CQ42" s="92">
        <f t="shared" si="9"/>
        <v>-1.1488532849031006E-4</v>
      </c>
      <c r="CR42" s="91">
        <f t="shared" si="11"/>
        <v>-1.1793338301927259E-4</v>
      </c>
      <c r="CS42" s="91">
        <f t="shared" si="12"/>
        <v>-1.1666423385653854E-4</v>
      </c>
      <c r="CT42" s="92">
        <f t="shared" si="10"/>
        <v>-1.1813496489702478E-4</v>
      </c>
    </row>
    <row r="43" spans="1:98" x14ac:dyDescent="0.25">
      <c r="A43" s="86" t="s">
        <v>42</v>
      </c>
      <c r="B43" s="87">
        <v>120991.55689000001</v>
      </c>
      <c r="C43" s="87">
        <v>2003.1679474</v>
      </c>
      <c r="D43" s="87">
        <v>2545.8269939000002</v>
      </c>
      <c r="E43" s="87">
        <v>13107.551766</v>
      </c>
      <c r="F43" s="87">
        <v>11108.094456999999</v>
      </c>
      <c r="G43" s="87">
        <v>1182.9051528</v>
      </c>
      <c r="H43" s="87">
        <v>28795.528079</v>
      </c>
      <c r="I43" s="85">
        <v>775.82484252999996</v>
      </c>
      <c r="J43" s="85">
        <v>342.52485548999999</v>
      </c>
      <c r="K43" s="85">
        <v>2034.5734218</v>
      </c>
      <c r="L43" s="85">
        <v>1193.3904777</v>
      </c>
      <c r="M43" s="85">
        <v>390.93825723999998</v>
      </c>
      <c r="N43" s="85">
        <v>312.26647206000001</v>
      </c>
      <c r="O43" s="85">
        <v>240.85670300999999</v>
      </c>
      <c r="Q43" s="86" t="s">
        <v>42</v>
      </c>
      <c r="R43" s="87">
        <v>1690.04643222863</v>
      </c>
      <c r="S43" s="87">
        <v>740.26800982774705</v>
      </c>
      <c r="T43" s="87">
        <v>390.95664904041303</v>
      </c>
      <c r="U43" s="87">
        <v>775.86168389539603</v>
      </c>
      <c r="V43" s="87">
        <v>775.86168389539603</v>
      </c>
      <c r="W43" s="87">
        <v>623.13587730650295</v>
      </c>
      <c r="X43" s="87">
        <v>106.749407237499</v>
      </c>
      <c r="Y43" s="87">
        <v>342.54068661332201</v>
      </c>
      <c r="Z43" s="87">
        <v>312.281444471366</v>
      </c>
      <c r="AA43" s="87">
        <v>2634.2378283947</v>
      </c>
      <c r="AB43" s="87">
        <v>120997.61646764399</v>
      </c>
      <c r="AC43" s="87">
        <v>1237.5052504625501</v>
      </c>
      <c r="AD43" s="87">
        <v>326.83510826724302</v>
      </c>
      <c r="AE43" s="87">
        <v>410.63920593548801</v>
      </c>
      <c r="AF43" s="87">
        <v>13.628302973539901</v>
      </c>
      <c r="AG43" s="87">
        <v>131.74564225366899</v>
      </c>
      <c r="AH43" s="87">
        <v>2034.67040901736</v>
      </c>
      <c r="AI43" s="87">
        <v>2034.67040901736</v>
      </c>
      <c r="AJ43" s="87">
        <v>4452202.05678224</v>
      </c>
      <c r="AK43" s="87">
        <v>0</v>
      </c>
      <c r="AL43" s="87">
        <v>591.73336978655504</v>
      </c>
      <c r="AM43" s="87">
        <v>159.001522317877</v>
      </c>
      <c r="AN43" s="87">
        <v>2768.0688157435702</v>
      </c>
      <c r="AO43" s="87">
        <v>394.86488814875401</v>
      </c>
      <c r="AP43" s="87">
        <v>1193.45092007516</v>
      </c>
      <c r="AQ43" s="87">
        <v>240.86794804050999</v>
      </c>
      <c r="AR43" s="87">
        <v>2003.2678964444899</v>
      </c>
      <c r="AS43" s="87">
        <v>0</v>
      </c>
      <c r="AT43" s="87">
        <v>29885.690891273502</v>
      </c>
      <c r="AU43" s="87">
        <v>2291.3504389759501</v>
      </c>
      <c r="AV43" s="87">
        <v>254.59444458318799</v>
      </c>
      <c r="AW43" s="87">
        <v>2545.9448835591402</v>
      </c>
      <c r="AX43" s="87">
        <v>0</v>
      </c>
      <c r="AY43" s="87">
        <v>1440.9148155590599</v>
      </c>
      <c r="AZ43" s="87">
        <v>0.31115088026146798</v>
      </c>
      <c r="BA43" s="87">
        <v>8057.8841120898196</v>
      </c>
      <c r="BB43" s="87">
        <v>0.12967668097466301</v>
      </c>
      <c r="BC43" s="87">
        <v>37.488072718023297</v>
      </c>
      <c r="BD43" s="87">
        <v>401.34521835568199</v>
      </c>
      <c r="BE43" s="87">
        <v>0.121484931574045</v>
      </c>
      <c r="BF43" s="87">
        <v>0</v>
      </c>
      <c r="BG43" s="87">
        <v>9.0812978264631798</v>
      </c>
      <c r="BH43" s="87">
        <v>13108.8001095034</v>
      </c>
      <c r="BI43" s="87">
        <v>11109.244120284</v>
      </c>
      <c r="BJ43" s="87">
        <v>1999.5559892193901</v>
      </c>
      <c r="BK43" s="87">
        <v>0.119297915794463</v>
      </c>
      <c r="BL43" s="87">
        <v>2.1376071628168399E-2</v>
      </c>
      <c r="BM43" s="87">
        <v>56.5570129920578</v>
      </c>
      <c r="BN43" s="87">
        <v>5.5671393249447396</v>
      </c>
      <c r="BO43" s="87">
        <v>4329.9203171348699</v>
      </c>
      <c r="BP43" s="87">
        <v>28.697085763763699</v>
      </c>
      <c r="BQ43" s="87">
        <v>12.892428256640001</v>
      </c>
      <c r="BR43" s="87">
        <v>6185.5106378522496</v>
      </c>
      <c r="BS43" s="87">
        <v>106.76093379544599</v>
      </c>
      <c r="BT43" s="87">
        <v>0.22602384473949599</v>
      </c>
      <c r="BU43" s="87">
        <v>41.236315420779597</v>
      </c>
      <c r="BV43" s="87">
        <v>1.9584313622910399E-2</v>
      </c>
      <c r="BW43" s="87">
        <v>1182.9611161630701</v>
      </c>
      <c r="BX43" s="87">
        <v>398.43286167752098</v>
      </c>
      <c r="BY43" s="87">
        <v>0</v>
      </c>
      <c r="BZ43" s="87">
        <v>444.16115333747302</v>
      </c>
      <c r="CA43" s="87">
        <v>1335.9648469982301</v>
      </c>
      <c r="CB43" s="87">
        <v>0</v>
      </c>
      <c r="CC43" s="87">
        <v>4607.4149341254897</v>
      </c>
      <c r="CD43" s="87">
        <v>28796.966134470898</v>
      </c>
      <c r="CE43" s="87">
        <v>984.19094742786206</v>
      </c>
      <c r="CF43" s="87"/>
      <c r="CG43" s="49">
        <f t="shared" si="0"/>
        <v>5.0082648738017427E-5</v>
      </c>
      <c r="CH43" s="49">
        <f t="shared" si="1"/>
        <v>4.9895489102464973E-5</v>
      </c>
      <c r="CI43" s="49">
        <f t="shared" si="2"/>
        <v>4.6307019063939428E-5</v>
      </c>
      <c r="CJ43" s="49">
        <f t="shared" si="13"/>
        <v>9.5238495005395613E-5</v>
      </c>
      <c r="CK43" s="49">
        <f t="shared" si="13"/>
        <v>1.034977950944859E-4</v>
      </c>
      <c r="CL43" s="49">
        <f t="shared" si="4"/>
        <v>4.7310101691254822E-5</v>
      </c>
      <c r="CM43" s="49">
        <f t="shared" si="5"/>
        <v>4.9940236100321225E-5</v>
      </c>
      <c r="CN43" s="92">
        <f t="shared" si="6"/>
        <v>4.7486704957694012E-5</v>
      </c>
      <c r="CO43" s="92">
        <f t="shared" si="7"/>
        <v>4.6218903732895007E-5</v>
      </c>
      <c r="CP43" s="92">
        <f t="shared" si="8"/>
        <v>4.7669558798341469E-5</v>
      </c>
      <c r="CQ43" s="92">
        <f t="shared" si="9"/>
        <v>5.0647609721527612E-5</v>
      </c>
      <c r="CR43" s="91">
        <f t="shared" si="11"/>
        <v>4.7045281633183897E-5</v>
      </c>
      <c r="CS43" s="91">
        <f t="shared" si="12"/>
        <v>4.7947547065224915E-5</v>
      </c>
      <c r="CT43" s="92">
        <f t="shared" si="10"/>
        <v>4.6687637792376687E-5</v>
      </c>
    </row>
    <row r="44" spans="1:98" x14ac:dyDescent="0.25">
      <c r="A44" s="86" t="s">
        <v>43</v>
      </c>
      <c r="B44" s="87">
        <v>364230.88574</v>
      </c>
      <c r="C44" s="87">
        <v>6034.8336465000002</v>
      </c>
      <c r="D44" s="87">
        <v>7897.1813696999998</v>
      </c>
      <c r="E44" s="87">
        <v>39667.081023999999</v>
      </c>
      <c r="F44" s="87">
        <v>33616.168332000001</v>
      </c>
      <c r="G44" s="87">
        <v>3632.3318291999999</v>
      </c>
      <c r="H44" s="87">
        <v>86750.695328000002</v>
      </c>
      <c r="I44" s="85">
        <v>3770.2686103000001</v>
      </c>
      <c r="J44" s="85">
        <v>1012.3036279</v>
      </c>
      <c r="K44" s="85">
        <v>5650.9037801000004</v>
      </c>
      <c r="L44" s="85">
        <v>5182.9945637999999</v>
      </c>
      <c r="M44" s="85">
        <v>1151.7765770999999</v>
      </c>
      <c r="N44" s="85">
        <v>611.88130312999999</v>
      </c>
      <c r="O44" s="85">
        <v>1093.2879167000001</v>
      </c>
      <c r="Q44" s="86" t="s">
        <v>43</v>
      </c>
      <c r="R44" s="87">
        <v>6490.7332562676602</v>
      </c>
      <c r="S44" s="87">
        <v>1123.5524273746</v>
      </c>
      <c r="T44" s="87">
        <v>1151.70287520547</v>
      </c>
      <c r="U44" s="87">
        <v>3768.4074864275099</v>
      </c>
      <c r="V44" s="87">
        <v>3768.4074864275099</v>
      </c>
      <c r="W44" s="87">
        <v>1819.39727395262</v>
      </c>
      <c r="X44" s="87">
        <v>101.53189059613599</v>
      </c>
      <c r="Y44" s="87">
        <v>1011.8042604974301</v>
      </c>
      <c r="Z44" s="87">
        <v>611.84260253169998</v>
      </c>
      <c r="AA44" s="87">
        <v>8196.2674212504007</v>
      </c>
      <c r="AB44" s="87">
        <v>364206.395849975</v>
      </c>
      <c r="AC44" s="87">
        <v>2699.7562217438199</v>
      </c>
      <c r="AD44" s="87">
        <v>1083.13502148165</v>
      </c>
      <c r="AE44" s="87">
        <v>770.36775567326094</v>
      </c>
      <c r="AF44" s="87">
        <v>465.88162989757598</v>
      </c>
      <c r="AG44" s="87">
        <v>733.93023672137394</v>
      </c>
      <c r="AH44" s="87">
        <v>5648.1125659170702</v>
      </c>
      <c r="AI44" s="87">
        <v>5648.1125659170702</v>
      </c>
      <c r="AJ44" s="87">
        <v>15717017.348314799</v>
      </c>
      <c r="AK44" s="87">
        <v>0</v>
      </c>
      <c r="AL44" s="87">
        <v>1068.6038814082101</v>
      </c>
      <c r="AM44" s="87">
        <v>187.36621542094301</v>
      </c>
      <c r="AN44" s="87">
        <v>8160.3971728201304</v>
      </c>
      <c r="AO44" s="87">
        <v>1293.23200711905</v>
      </c>
      <c r="AP44" s="87">
        <v>5180.4506159164102</v>
      </c>
      <c r="AQ44" s="87">
        <v>1092.7499289442301</v>
      </c>
      <c r="AR44" s="87">
        <v>6034.4250791046998</v>
      </c>
      <c r="AS44" s="87">
        <v>0</v>
      </c>
      <c r="AT44" s="87">
        <v>89334.210215920699</v>
      </c>
      <c r="AU44" s="87">
        <v>7106.8735034252104</v>
      </c>
      <c r="AV44" s="87">
        <v>789.65290278071097</v>
      </c>
      <c r="AW44" s="87">
        <v>7896.5264062059096</v>
      </c>
      <c r="AX44" s="87">
        <v>0</v>
      </c>
      <c r="AY44" s="87">
        <v>4304.1926869934996</v>
      </c>
      <c r="AZ44" s="87">
        <v>0.95144339512778497</v>
      </c>
      <c r="BA44" s="87">
        <v>24025.9563184625</v>
      </c>
      <c r="BB44" s="87">
        <v>0.38987475254771597</v>
      </c>
      <c r="BC44" s="87">
        <v>115.18490953201299</v>
      </c>
      <c r="BD44" s="87">
        <v>1231.27802129047</v>
      </c>
      <c r="BE44" s="87">
        <v>0.34056073977303403</v>
      </c>
      <c r="BF44" s="87">
        <v>0</v>
      </c>
      <c r="BG44" s="87">
        <v>27.9135113505845</v>
      </c>
      <c r="BH44" s="87">
        <v>39666.150165524901</v>
      </c>
      <c r="BI44" s="87">
        <v>33615.66161694</v>
      </c>
      <c r="BJ44" s="87">
        <v>6050.4885485848999</v>
      </c>
      <c r="BK44" s="87">
        <v>0.361244352758257</v>
      </c>
      <c r="BL44" s="87">
        <v>6.3009733302468604E-2</v>
      </c>
      <c r="BM44" s="87">
        <v>155.286688976118</v>
      </c>
      <c r="BN44" s="87">
        <v>17.195525109982999</v>
      </c>
      <c r="BO44" s="87">
        <v>13099.5147532476</v>
      </c>
      <c r="BP44" s="87">
        <v>87.737864908590794</v>
      </c>
      <c r="BQ44" s="87">
        <v>39.352899485441199</v>
      </c>
      <c r="BR44" s="87">
        <v>18713.355094197901</v>
      </c>
      <c r="BS44" s="87">
        <v>398.20502141623001</v>
      </c>
      <c r="BT44" s="87">
        <v>0.69038859008250797</v>
      </c>
      <c r="BU44" s="87">
        <v>125.98929391844</v>
      </c>
      <c r="BV44" s="87">
        <v>5.6533359134024401E-2</v>
      </c>
      <c r="BW44" s="87">
        <v>3632.0499288255401</v>
      </c>
      <c r="BX44" s="87">
        <v>1053.6242836931699</v>
      </c>
      <c r="BY44" s="87">
        <v>0</v>
      </c>
      <c r="BZ44" s="87">
        <v>1155.88376403603</v>
      </c>
      <c r="CA44" s="87">
        <v>3685.9301240996801</v>
      </c>
      <c r="CB44" s="87">
        <v>0</v>
      </c>
      <c r="CC44" s="87">
        <v>12758.5496273717</v>
      </c>
      <c r="CD44" s="87">
        <v>86744.826666589404</v>
      </c>
      <c r="CE44" s="87">
        <v>2788.7303030625599</v>
      </c>
      <c r="CF44" s="87"/>
      <c r="CG44" s="49">
        <f t="shared" si="0"/>
        <v>-6.7237268951647838E-5</v>
      </c>
      <c r="CH44" s="49">
        <f t="shared" si="1"/>
        <v>-6.7701517429135245E-5</v>
      </c>
      <c r="CI44" s="49">
        <f t="shared" si="2"/>
        <v>-8.2936362156148136E-5</v>
      </c>
      <c r="CJ44" s="49">
        <f t="shared" si="13"/>
        <v>-2.3466775247080021E-5</v>
      </c>
      <c r="CK44" s="49">
        <f t="shared" si="13"/>
        <v>-1.5073551958578266E-5</v>
      </c>
      <c r="CL44" s="49">
        <f t="shared" si="4"/>
        <v>-7.7608651333467121E-5</v>
      </c>
      <c r="CM44" s="49">
        <f t="shared" si="5"/>
        <v>-6.7649733393008055E-5</v>
      </c>
      <c r="CN44" s="92">
        <f t="shared" si="6"/>
        <v>-4.9363163871290734E-4</v>
      </c>
      <c r="CO44" s="92">
        <f t="shared" si="7"/>
        <v>-4.9329804695643872E-4</v>
      </c>
      <c r="CP44" s="92">
        <f t="shared" si="8"/>
        <v>-4.9394119800085629E-4</v>
      </c>
      <c r="CQ44" s="92">
        <f t="shared" si="9"/>
        <v>-4.9082588304405679E-4</v>
      </c>
      <c r="CR44" s="91">
        <f t="shared" si="11"/>
        <v>-6.3989749396948535E-5</v>
      </c>
      <c r="CS44" s="91">
        <f t="shared" si="12"/>
        <v>-6.3248538731356714E-5</v>
      </c>
      <c r="CT44" s="92">
        <f t="shared" si="10"/>
        <v>-4.9208241264925919E-4</v>
      </c>
    </row>
    <row r="45" spans="1:98" x14ac:dyDescent="0.25">
      <c r="A45" s="86" t="s">
        <v>44</v>
      </c>
      <c r="B45" s="87">
        <v>29496.288751</v>
      </c>
      <c r="C45" s="87">
        <v>484.62392399999999</v>
      </c>
      <c r="D45" s="87">
        <v>428.91585099999998</v>
      </c>
      <c r="E45" s="87">
        <v>3024.2425159999998</v>
      </c>
      <c r="F45" s="87">
        <v>2562.9175110000001</v>
      </c>
      <c r="G45" s="87">
        <v>229.75054399999999</v>
      </c>
      <c r="H45" s="87">
        <v>6966.4701510000004</v>
      </c>
      <c r="I45" s="85">
        <v>262.84248157000002</v>
      </c>
      <c r="J45" s="85">
        <v>70.467152970000001</v>
      </c>
      <c r="K45" s="85">
        <v>524.98029116999999</v>
      </c>
      <c r="L45" s="85">
        <v>590.74963404000005</v>
      </c>
      <c r="M45" s="85">
        <v>80.332554619999996</v>
      </c>
      <c r="N45" s="85">
        <v>42.515182609999997</v>
      </c>
      <c r="O45" s="85">
        <v>76.339416029999995</v>
      </c>
      <c r="Q45" s="86" t="s">
        <v>44</v>
      </c>
      <c r="R45" s="87">
        <v>439.26226010823302</v>
      </c>
      <c r="S45" s="87">
        <v>83.911221152381998</v>
      </c>
      <c r="T45" s="87">
        <v>80.332559355102205</v>
      </c>
      <c r="U45" s="87">
        <v>262.84246501674198</v>
      </c>
      <c r="V45" s="87">
        <v>262.84246501674198</v>
      </c>
      <c r="W45" s="87">
        <v>136.352224259048</v>
      </c>
      <c r="X45" s="87">
        <v>7.5602714563260198</v>
      </c>
      <c r="Y45" s="87">
        <v>70.467107567238202</v>
      </c>
      <c r="Z45" s="87">
        <v>42.515150043568397</v>
      </c>
      <c r="AA45" s="87">
        <v>706.88812673928396</v>
      </c>
      <c r="AB45" s="87">
        <v>29496.2804706426</v>
      </c>
      <c r="AC45" s="87">
        <v>200.87827741640999</v>
      </c>
      <c r="AD45" s="87">
        <v>96.624968748647603</v>
      </c>
      <c r="AE45" s="87">
        <v>45.383851461484397</v>
      </c>
      <c r="AF45" s="87">
        <v>34.764325408520797</v>
      </c>
      <c r="AG45" s="87">
        <v>26.765149390945599</v>
      </c>
      <c r="AH45" s="87">
        <v>524.98017329727804</v>
      </c>
      <c r="AI45" s="87">
        <v>524.98017329727804</v>
      </c>
      <c r="AJ45" s="87">
        <v>954005.87519656902</v>
      </c>
      <c r="AK45" s="87">
        <v>0</v>
      </c>
      <c r="AL45" s="87">
        <v>79.497930987001496</v>
      </c>
      <c r="AM45" s="87">
        <v>13.9648402383931</v>
      </c>
      <c r="AN45" s="87">
        <v>713.93730100137702</v>
      </c>
      <c r="AO45" s="87">
        <v>96.628647199623003</v>
      </c>
      <c r="AP45" s="87">
        <v>590.75128682790898</v>
      </c>
      <c r="AQ45" s="87">
        <v>76.339366703928903</v>
      </c>
      <c r="AR45" s="87">
        <v>484.62377908034199</v>
      </c>
      <c r="AS45" s="87">
        <v>0</v>
      </c>
      <c r="AT45" s="87">
        <v>7174.94549226453</v>
      </c>
      <c r="AU45" s="87">
        <v>386.024121203503</v>
      </c>
      <c r="AV45" s="87">
        <v>42.891593565590199</v>
      </c>
      <c r="AW45" s="87">
        <v>428.91571476909297</v>
      </c>
      <c r="AX45" s="87">
        <v>0</v>
      </c>
      <c r="AY45" s="87">
        <v>341.67803386481802</v>
      </c>
      <c r="AZ45" s="87">
        <v>1.01266409442395E-2</v>
      </c>
      <c r="BA45" s="87">
        <v>1880.08177003485</v>
      </c>
      <c r="BB45" s="87">
        <v>0</v>
      </c>
      <c r="BC45" s="87">
        <v>18.825259398248399</v>
      </c>
      <c r="BD45" s="87">
        <v>225.88580394958001</v>
      </c>
      <c r="BE45" s="87">
        <v>2.9842844666743799E-2</v>
      </c>
      <c r="BF45" s="87">
        <v>0</v>
      </c>
      <c r="BG45" s="87">
        <v>22.789005458533801</v>
      </c>
      <c r="BH45" s="87">
        <v>3024.1491500321599</v>
      </c>
      <c r="BI45" s="87">
        <v>2562.8242472615002</v>
      </c>
      <c r="BJ45" s="87">
        <v>461.32490277065801</v>
      </c>
      <c r="BK45" s="87">
        <v>0.88172242089540698</v>
      </c>
      <c r="BL45" s="87">
        <v>9.9655864929424492E-3</v>
      </c>
      <c r="BM45" s="87">
        <v>13.3321252529528</v>
      </c>
      <c r="BN45" s="87">
        <v>10.2549103601801</v>
      </c>
      <c r="BO45" s="87">
        <v>924.54617501391601</v>
      </c>
      <c r="BP45" s="87">
        <v>4.1956498322833804</v>
      </c>
      <c r="BQ45" s="87">
        <v>5.2652825723529304</v>
      </c>
      <c r="BR45" s="87">
        <v>1320.7735316941901</v>
      </c>
      <c r="BS45" s="87">
        <v>35.201981475379696</v>
      </c>
      <c r="BT45" s="87">
        <v>0.175737911725833</v>
      </c>
      <c r="BU45" s="87">
        <v>15.835393495262799</v>
      </c>
      <c r="BV45" s="87">
        <v>1.3714829268561501E-2</v>
      </c>
      <c r="BW45" s="87">
        <v>229.750538199815</v>
      </c>
      <c r="BX45" s="87">
        <v>78.518182409172297</v>
      </c>
      <c r="BY45" s="87">
        <v>0</v>
      </c>
      <c r="BZ45" s="87">
        <v>86.4539828097206</v>
      </c>
      <c r="CA45" s="87">
        <v>284.84806532160201</v>
      </c>
      <c r="CB45" s="87">
        <v>0</v>
      </c>
      <c r="CC45" s="87">
        <v>1058.6886473265699</v>
      </c>
      <c r="CD45" s="87">
        <v>6966.4683001813301</v>
      </c>
      <c r="CE45" s="87">
        <v>216.528523498911</v>
      </c>
      <c r="CF45" s="87"/>
      <c r="CG45" s="49">
        <f t="shared" si="0"/>
        <v>-2.8072539804614025E-7</v>
      </c>
      <c r="CH45" s="49">
        <f t="shared" si="1"/>
        <v>-2.9903529483687563E-7</v>
      </c>
      <c r="CI45" s="49">
        <f t="shared" si="2"/>
        <v>-3.176168628079211E-7</v>
      </c>
      <c r="CJ45" s="49">
        <f t="shared" si="13"/>
        <v>-3.0872513479296848E-5</v>
      </c>
      <c r="CK45" s="49">
        <f t="shared" si="13"/>
        <v>-3.6389676257473495E-5</v>
      </c>
      <c r="CL45" s="49">
        <f t="shared" si="4"/>
        <v>-2.5245576757510416E-8</v>
      </c>
      <c r="CM45" s="49">
        <f t="shared" si="5"/>
        <v>-2.6567524589558285E-7</v>
      </c>
      <c r="CN45" s="92">
        <f t="shared" si="6"/>
        <v>-6.2977863915017998E-8</v>
      </c>
      <c r="CO45" s="92">
        <f t="shared" si="7"/>
        <v>-6.443110000261441E-7</v>
      </c>
      <c r="CP45" s="92">
        <f t="shared" si="8"/>
        <v>-2.245278992879338E-7</v>
      </c>
      <c r="CQ45" s="92">
        <f t="shared" si="9"/>
        <v>2.7977806734048167E-6</v>
      </c>
      <c r="CR45" s="91">
        <f t="shared" si="11"/>
        <v>5.8943752397712279E-8</v>
      </c>
      <c r="CS45" s="91">
        <f t="shared" si="12"/>
        <v>-7.6599533625840664E-7</v>
      </c>
      <c r="CT45" s="92">
        <f t="shared" si="10"/>
        <v>-6.4614158265440104E-7</v>
      </c>
    </row>
    <row r="46" spans="1:98" x14ac:dyDescent="0.25">
      <c r="A46" s="86" t="s">
        <v>45</v>
      </c>
      <c r="B46" s="87">
        <v>1977.2579962</v>
      </c>
      <c r="C46" s="87">
        <v>32.456998859999999</v>
      </c>
      <c r="D46" s="87">
        <v>27.240414090000002</v>
      </c>
      <c r="E46" s="87">
        <v>201.37762348000001</v>
      </c>
      <c r="F46" s="87">
        <v>170.65897537000001</v>
      </c>
      <c r="G46" s="87">
        <v>14.93893542</v>
      </c>
      <c r="H46" s="87">
        <v>466.56920213000001</v>
      </c>
      <c r="I46" s="85">
        <v>10.922773769999999</v>
      </c>
      <c r="J46" s="85">
        <v>4.8223789999999997</v>
      </c>
      <c r="K46" s="85">
        <v>28.644590699999998</v>
      </c>
      <c r="L46" s="85">
        <v>16.80164564</v>
      </c>
      <c r="M46" s="85">
        <v>5.5039873999999998</v>
      </c>
      <c r="N46" s="85">
        <v>4.3963738899999996</v>
      </c>
      <c r="O46" s="85">
        <v>3.3910015499999999</v>
      </c>
      <c r="Q46" s="86" t="s">
        <v>45</v>
      </c>
      <c r="R46" s="87">
        <v>28.0152102622684</v>
      </c>
      <c r="S46" s="87">
        <v>12.271144592023401</v>
      </c>
      <c r="T46" s="87">
        <v>5.4945715439666998</v>
      </c>
      <c r="U46" s="87">
        <v>10.9041032937878</v>
      </c>
      <c r="V46" s="87">
        <v>10.9041032937878</v>
      </c>
      <c r="W46" s="87">
        <v>10.3294614236511</v>
      </c>
      <c r="X46" s="87">
        <v>1.76954494799561</v>
      </c>
      <c r="Y46" s="87">
        <v>4.8141559149679001</v>
      </c>
      <c r="Z46" s="87">
        <v>4.3888718382420304</v>
      </c>
      <c r="AA46" s="87">
        <v>43.666683412523298</v>
      </c>
      <c r="AB46" s="87">
        <v>1973.8942420785099</v>
      </c>
      <c r="AC46" s="87">
        <v>20.5136099449395</v>
      </c>
      <c r="AD46" s="87">
        <v>5.4178207395648004</v>
      </c>
      <c r="AE46" s="87">
        <v>6.8070020182020201</v>
      </c>
      <c r="AF46" s="87">
        <v>0.22591242369360101</v>
      </c>
      <c r="AG46" s="87">
        <v>2.1839051052403802</v>
      </c>
      <c r="AH46" s="87">
        <v>28.595647295620999</v>
      </c>
      <c r="AI46" s="87">
        <v>28.595647295620999</v>
      </c>
      <c r="AJ46" s="87">
        <v>39431.3282684347</v>
      </c>
      <c r="AK46" s="87">
        <v>0</v>
      </c>
      <c r="AL46" s="87">
        <v>9.8089124150994493</v>
      </c>
      <c r="AM46" s="87">
        <v>2.63569114657715</v>
      </c>
      <c r="AN46" s="87">
        <v>45.885122238025097</v>
      </c>
      <c r="AO46" s="87">
        <v>6.5455101118757399</v>
      </c>
      <c r="AP46" s="87">
        <v>16.772992141613202</v>
      </c>
      <c r="AQ46" s="87">
        <v>3.3852150695244601</v>
      </c>
      <c r="AR46" s="87">
        <v>32.402398022454001</v>
      </c>
      <c r="AS46" s="87">
        <v>0</v>
      </c>
      <c r="AT46" s="87">
        <v>483.83165153744801</v>
      </c>
      <c r="AU46" s="87">
        <v>24.503291109751501</v>
      </c>
      <c r="AV46" s="87">
        <v>2.7225937401963201</v>
      </c>
      <c r="AW46" s="87">
        <v>27.225884849947899</v>
      </c>
      <c r="AX46" s="87">
        <v>0</v>
      </c>
      <c r="AY46" s="87">
        <v>23.885452888605901</v>
      </c>
      <c r="AZ46" s="87">
        <v>4.5207737120873904E-3</v>
      </c>
      <c r="BA46" s="87">
        <v>133.57224266042701</v>
      </c>
      <c r="BB46" s="87">
        <v>2.0529297662549499E-3</v>
      </c>
      <c r="BC46" s="87">
        <v>0.53063063178954595</v>
      </c>
      <c r="BD46" s="87">
        <v>5.7287352237966802</v>
      </c>
      <c r="BE46" s="87">
        <v>2.5496890931838599E-3</v>
      </c>
      <c r="BF46" s="87">
        <v>0</v>
      </c>
      <c r="BG46" s="87">
        <v>0.12827495648627299</v>
      </c>
      <c r="BH46" s="87">
        <v>201.071863694174</v>
      </c>
      <c r="BI46" s="87">
        <v>170.40114546139901</v>
      </c>
      <c r="BJ46" s="87">
        <v>30.670718232774998</v>
      </c>
      <c r="BK46" s="87">
        <v>1.82334944912008E-3</v>
      </c>
      <c r="BL46" s="87">
        <v>3.7031206424268401E-4</v>
      </c>
      <c r="BM46" s="87">
        <v>1.26975381427162</v>
      </c>
      <c r="BN46" s="87">
        <v>7.6516711585839697E-2</v>
      </c>
      <c r="BO46" s="87">
        <v>66.477919718690202</v>
      </c>
      <c r="BP46" s="87">
        <v>0.417263559362202</v>
      </c>
      <c r="BQ46" s="87">
        <v>0.189087210767373</v>
      </c>
      <c r="BR46" s="87">
        <v>94.966212073612297</v>
      </c>
      <c r="BS46" s="87">
        <v>1.76972827434668</v>
      </c>
      <c r="BT46" s="87">
        <v>3.3029693061503401E-3</v>
      </c>
      <c r="BU46" s="87">
        <v>0.60176193367394704</v>
      </c>
      <c r="BV46" s="87">
        <v>3.6960397272882498E-4</v>
      </c>
      <c r="BW46" s="87">
        <v>14.9232417096843</v>
      </c>
      <c r="BX46" s="87">
        <v>6.6046578491416801</v>
      </c>
      <c r="BY46" s="87">
        <v>0</v>
      </c>
      <c r="BZ46" s="87">
        <v>7.3626870550983501</v>
      </c>
      <c r="CA46" s="87">
        <v>22.145702331163701</v>
      </c>
      <c r="CB46" s="87">
        <v>0</v>
      </c>
      <c r="CC46" s="87">
        <v>76.375220720779097</v>
      </c>
      <c r="CD46" s="87">
        <v>465.78432293302899</v>
      </c>
      <c r="CE46" s="87">
        <v>16.314527246050101</v>
      </c>
      <c r="CF46" s="87"/>
      <c r="CG46" s="49">
        <f t="shared" si="0"/>
        <v>-1.7012216554211383E-3</v>
      </c>
      <c r="CH46" s="49">
        <f t="shared" si="1"/>
        <v>-1.6822515778958144E-3</v>
      </c>
      <c r="CI46" s="49">
        <f t="shared" si="2"/>
        <v>-5.3337074848050557E-4</v>
      </c>
      <c r="CJ46" s="49">
        <f t="shared" si="13"/>
        <v>-1.5183404220498172E-3</v>
      </c>
      <c r="CK46" s="49">
        <f t="shared" si="13"/>
        <v>-1.5107902062695732E-3</v>
      </c>
      <c r="CL46" s="49">
        <f t="shared" si="4"/>
        <v>-1.0505240082027355E-3</v>
      </c>
      <c r="CM46" s="49">
        <f t="shared" si="5"/>
        <v>-1.6822353326963243E-3</v>
      </c>
      <c r="CN46" s="92">
        <f t="shared" si="6"/>
        <v>-1.7093163884322354E-3</v>
      </c>
      <c r="CO46" s="92">
        <f t="shared" si="7"/>
        <v>-1.7051926097263769E-3</v>
      </c>
      <c r="CP46" s="92">
        <f t="shared" si="8"/>
        <v>-1.7086438724711517E-3</v>
      </c>
      <c r="CQ46" s="92">
        <f t="shared" si="9"/>
        <v>-1.7053983282793934E-3</v>
      </c>
      <c r="CR46" s="91">
        <f t="shared" si="11"/>
        <v>-1.7107335734998185E-3</v>
      </c>
      <c r="CS46" s="91">
        <f t="shared" si="12"/>
        <v>-1.7064180494369059E-3</v>
      </c>
      <c r="CT46" s="92">
        <f t="shared" si="10"/>
        <v>-1.7064222443483896E-3</v>
      </c>
    </row>
    <row r="47" spans="1:98" x14ac:dyDescent="0.25">
      <c r="A47" s="86" t="s">
        <v>46</v>
      </c>
      <c r="B47" s="87">
        <v>65734.450444000002</v>
      </c>
      <c r="C47" s="87">
        <v>1084.5887726999999</v>
      </c>
      <c r="D47" s="87">
        <v>1191.2588965</v>
      </c>
      <c r="E47" s="87">
        <v>6949.9429853000001</v>
      </c>
      <c r="F47" s="87">
        <v>5889.7825911</v>
      </c>
      <c r="G47" s="87">
        <v>583.99476905999995</v>
      </c>
      <c r="H47" s="87">
        <v>15590.970589</v>
      </c>
      <c r="I47" s="85">
        <v>393.31095284000003</v>
      </c>
      <c r="J47" s="85">
        <v>173.64586538</v>
      </c>
      <c r="K47" s="85">
        <v>1031.4441690000001</v>
      </c>
      <c r="L47" s="85">
        <v>604.99937494000005</v>
      </c>
      <c r="M47" s="85">
        <v>198.18945026</v>
      </c>
      <c r="N47" s="85">
        <v>158.30612378000001</v>
      </c>
      <c r="O47" s="85">
        <v>122.10433764</v>
      </c>
      <c r="Q47" s="86" t="s">
        <v>46</v>
      </c>
      <c r="R47" s="87">
        <v>925.916019460641</v>
      </c>
      <c r="S47" s="87">
        <v>405.56633391579101</v>
      </c>
      <c r="T47" s="87">
        <v>198.17585354535001</v>
      </c>
      <c r="U47" s="87">
        <v>393.28359219699098</v>
      </c>
      <c r="V47" s="87">
        <v>393.28359219699098</v>
      </c>
      <c r="W47" s="87">
        <v>341.39388262338599</v>
      </c>
      <c r="X47" s="87">
        <v>58.484231362039097</v>
      </c>
      <c r="Y47" s="87">
        <v>173.63348696909799</v>
      </c>
      <c r="Z47" s="87">
        <v>158.29508056073601</v>
      </c>
      <c r="AA47" s="87">
        <v>1443.2046349350101</v>
      </c>
      <c r="AB47" s="87">
        <v>65725.595377172198</v>
      </c>
      <c r="AC47" s="87">
        <v>677.98469602030195</v>
      </c>
      <c r="AD47" s="87">
        <v>179.06135019524299</v>
      </c>
      <c r="AE47" s="87">
        <v>224.97450045923901</v>
      </c>
      <c r="AF47" s="87">
        <v>7.4664551864815101</v>
      </c>
      <c r="AG47" s="87">
        <v>72.178478710144006</v>
      </c>
      <c r="AH47" s="87">
        <v>1031.37292858559</v>
      </c>
      <c r="AI47" s="87">
        <v>1031.37292858559</v>
      </c>
      <c r="AJ47" s="87">
        <v>1854341.94280824</v>
      </c>
      <c r="AK47" s="87">
        <v>0</v>
      </c>
      <c r="AL47" s="87">
        <v>324.18961837653001</v>
      </c>
      <c r="AM47" s="87">
        <v>87.111082051898606</v>
      </c>
      <c r="AN47" s="87">
        <v>1516.5257812694399</v>
      </c>
      <c r="AO47" s="87">
        <v>216.33229976545601</v>
      </c>
      <c r="AP47" s="87">
        <v>604.95942466762904</v>
      </c>
      <c r="AQ47" s="87">
        <v>122.095951501211</v>
      </c>
      <c r="AR47" s="87">
        <v>1084.44502227252</v>
      </c>
      <c r="AS47" s="87">
        <v>0</v>
      </c>
      <c r="AT47" s="87">
        <v>16185.3789756885</v>
      </c>
      <c r="AU47" s="87">
        <v>1072.09832038135</v>
      </c>
      <c r="AV47" s="87">
        <v>119.122217405353</v>
      </c>
      <c r="AW47" s="87">
        <v>1191.2205377867001</v>
      </c>
      <c r="AX47" s="87">
        <v>0</v>
      </c>
      <c r="AY47" s="87">
        <v>789.42567442118195</v>
      </c>
      <c r="AZ47" s="87">
        <v>0.16010896440516501</v>
      </c>
      <c r="BA47" s="87">
        <v>4414.6259093502504</v>
      </c>
      <c r="BB47" s="87">
        <v>6.9974449709706399E-2</v>
      </c>
      <c r="BC47" s="87">
        <v>19.020242896035501</v>
      </c>
      <c r="BD47" s="87">
        <v>204.549463873961</v>
      </c>
      <c r="BE47" s="87">
        <v>7.7598540392532903E-2</v>
      </c>
      <c r="BF47" s="87">
        <v>0</v>
      </c>
      <c r="BG47" s="87">
        <v>4.60241378844447</v>
      </c>
      <c r="BH47" s="87">
        <v>6949.4197052236104</v>
      </c>
      <c r="BI47" s="87">
        <v>5889.3854366556798</v>
      </c>
      <c r="BJ47" s="87">
        <v>1060.03426856793</v>
      </c>
      <c r="BK47" s="87">
        <v>6.3118483318507196E-2</v>
      </c>
      <c r="BL47" s="87">
        <v>1.21480921162717E-2</v>
      </c>
      <c r="BM47" s="87">
        <v>37.716827388018899</v>
      </c>
      <c r="BN47" s="87">
        <v>2.78066205018821</v>
      </c>
      <c r="BO47" s="87">
        <v>2296.6416969802099</v>
      </c>
      <c r="BP47" s="87">
        <v>14.772764307754199</v>
      </c>
      <c r="BQ47" s="87">
        <v>6.6680881417351401</v>
      </c>
      <c r="BR47" s="87">
        <v>3280.8523959016002</v>
      </c>
      <c r="BS47" s="87">
        <v>58.490374686569098</v>
      </c>
      <c r="BT47" s="87">
        <v>0.116670397830762</v>
      </c>
      <c r="BU47" s="87">
        <v>21.269549461796601</v>
      </c>
      <c r="BV47" s="87">
        <v>1.17129381431571E-2</v>
      </c>
      <c r="BW47" s="87">
        <v>583.95329228591697</v>
      </c>
      <c r="BX47" s="87">
        <v>218.28749852105801</v>
      </c>
      <c r="BY47" s="87">
        <v>0</v>
      </c>
      <c r="BZ47" s="87">
        <v>243.33951559410499</v>
      </c>
      <c r="CA47" s="87">
        <v>731.92746442448299</v>
      </c>
      <c r="CB47" s="87">
        <v>0</v>
      </c>
      <c r="CC47" s="87">
        <v>2524.2374777941</v>
      </c>
      <c r="CD47" s="87">
        <v>15588.904157950101</v>
      </c>
      <c r="CE47" s="87">
        <v>539.20276042812702</v>
      </c>
      <c r="CF47" s="87"/>
      <c r="CG47" s="49">
        <f t="shared" si="0"/>
        <v>-1.3470968066201007E-4</v>
      </c>
      <c r="CH47" s="49">
        <f t="shared" si="1"/>
        <v>-1.3253910707752999E-4</v>
      </c>
      <c r="CI47" s="49">
        <f t="shared" si="2"/>
        <v>-3.2200148441775348E-5</v>
      </c>
      <c r="CJ47" s="49">
        <f t="shared" si="13"/>
        <v>-7.5292714990110449E-5</v>
      </c>
      <c r="CK47" s="49">
        <f t="shared" si="13"/>
        <v>-6.7431087341043562E-5</v>
      </c>
      <c r="CL47" s="49">
        <f t="shared" si="4"/>
        <v>-7.1022509584702938E-5</v>
      </c>
      <c r="CM47" s="49">
        <f t="shared" si="5"/>
        <v>-1.3254024424608706E-4</v>
      </c>
      <c r="CN47" s="92">
        <f t="shared" si="6"/>
        <v>-6.9564915015669828E-5</v>
      </c>
      <c r="CO47" s="92">
        <f t="shared" si="7"/>
        <v>-7.1285376561820048E-5</v>
      </c>
      <c r="CP47" s="92">
        <f t="shared" si="8"/>
        <v>-6.9068609384045934E-5</v>
      </c>
      <c r="CQ47" s="92">
        <f t="shared" si="9"/>
        <v>-6.6033576274318761E-5</v>
      </c>
      <c r="CR47" s="91">
        <f t="shared" si="11"/>
        <v>-6.8604633759037284E-5</v>
      </c>
      <c r="CS47" s="91">
        <f t="shared" si="12"/>
        <v>-6.9758635991511644E-5</v>
      </c>
      <c r="CT47" s="92">
        <f t="shared" si="10"/>
        <v>-6.8680105482553478E-5</v>
      </c>
    </row>
    <row r="48" spans="1:98" x14ac:dyDescent="0.25">
      <c r="A48" s="86" t="s">
        <v>47</v>
      </c>
      <c r="B48" s="87">
        <v>176592.88746</v>
      </c>
      <c r="C48" s="87">
        <v>2887.6285475</v>
      </c>
      <c r="D48" s="87">
        <v>1857.8283398999999</v>
      </c>
      <c r="E48" s="87">
        <v>17471.870577999998</v>
      </c>
      <c r="F48" s="87">
        <v>14806.669716</v>
      </c>
      <c r="G48" s="87">
        <v>1158.3767634000001</v>
      </c>
      <c r="H48" s="87">
        <v>41509.660710999997</v>
      </c>
      <c r="I48" s="85">
        <v>1482.5623252</v>
      </c>
      <c r="J48" s="85">
        <v>397.4697931</v>
      </c>
      <c r="K48" s="85">
        <v>2961.149954</v>
      </c>
      <c r="L48" s="85">
        <v>3332.1217611000002</v>
      </c>
      <c r="M48" s="85">
        <v>453.11556465000001</v>
      </c>
      <c r="N48" s="85">
        <v>239.80677521999999</v>
      </c>
      <c r="O48" s="85">
        <v>430.59227292999998</v>
      </c>
      <c r="Q48" s="86" t="s">
        <v>47</v>
      </c>
      <c r="R48" s="87">
        <v>2662.6063466303399</v>
      </c>
      <c r="S48" s="87">
        <v>508.630984557646</v>
      </c>
      <c r="T48" s="87">
        <v>454.15003664577398</v>
      </c>
      <c r="U48" s="87">
        <v>1485.94700099342</v>
      </c>
      <c r="V48" s="87">
        <v>1485.94700099342</v>
      </c>
      <c r="W48" s="87">
        <v>826.50451032963497</v>
      </c>
      <c r="X48" s="87">
        <v>45.826896109920398</v>
      </c>
      <c r="Y48" s="87">
        <v>398.37739987285102</v>
      </c>
      <c r="Z48" s="87">
        <v>240.35438590168599</v>
      </c>
      <c r="AA48" s="87">
        <v>4284.8313711949004</v>
      </c>
      <c r="AB48" s="87">
        <v>176998.66463713499</v>
      </c>
      <c r="AC48" s="87">
        <v>1217.6318585300201</v>
      </c>
      <c r="AD48" s="87">
        <v>585.69639278721604</v>
      </c>
      <c r="AE48" s="87">
        <v>275.096201680457</v>
      </c>
      <c r="AF48" s="87">
        <v>210.72528681431999</v>
      </c>
      <c r="AG48" s="87">
        <v>162.23790991480001</v>
      </c>
      <c r="AH48" s="87">
        <v>2967.9106945001399</v>
      </c>
      <c r="AI48" s="87">
        <v>2967.9106945001399</v>
      </c>
      <c r="AJ48" s="87">
        <v>2430069.1260066298</v>
      </c>
      <c r="AK48" s="87">
        <v>0</v>
      </c>
      <c r="AL48" s="87">
        <v>481.88021476612698</v>
      </c>
      <c r="AM48" s="87">
        <v>84.648550202318702</v>
      </c>
      <c r="AN48" s="87">
        <v>4327.5606132335497</v>
      </c>
      <c r="AO48" s="87">
        <v>585.71834851287895</v>
      </c>
      <c r="AP48" s="87">
        <v>3339.73959374477</v>
      </c>
      <c r="AQ48" s="87">
        <v>431.575312062009</v>
      </c>
      <c r="AR48" s="87">
        <v>2894.25563586302</v>
      </c>
      <c r="AS48" s="87">
        <v>0</v>
      </c>
      <c r="AT48" s="87">
        <v>42868.621257262799</v>
      </c>
      <c r="AU48" s="87">
        <v>1675.5111926843999</v>
      </c>
      <c r="AV48" s="87">
        <v>186.167896849264</v>
      </c>
      <c r="AW48" s="87">
        <v>1861.6790895336601</v>
      </c>
      <c r="AX48" s="87">
        <v>0</v>
      </c>
      <c r="AY48" s="87">
        <v>2071.0952590843699</v>
      </c>
      <c r="AZ48" s="87">
        <v>7.8698893753754703E-2</v>
      </c>
      <c r="BA48" s="87">
        <v>11396.1924857743</v>
      </c>
      <c r="BB48" s="87">
        <v>0</v>
      </c>
      <c r="BC48" s="87">
        <v>96.791986430331093</v>
      </c>
      <c r="BD48" s="87">
        <v>1181.23091078115</v>
      </c>
      <c r="BE48" s="87">
        <v>0.162516551347299</v>
      </c>
      <c r="BF48" s="87">
        <v>0</v>
      </c>
      <c r="BG48" s="87">
        <v>116.685185049355</v>
      </c>
      <c r="BH48" s="87">
        <v>17511.080542940799</v>
      </c>
      <c r="BI48" s="87">
        <v>14839.8124483703</v>
      </c>
      <c r="BJ48" s="87">
        <v>2671.2680945705602</v>
      </c>
      <c r="BK48" s="87">
        <v>4.6883117490919703</v>
      </c>
      <c r="BL48" s="87">
        <v>5.0995230726919E-2</v>
      </c>
      <c r="BM48" s="87">
        <v>69.281591485088398</v>
      </c>
      <c r="BN48" s="87">
        <v>57.186295958266498</v>
      </c>
      <c r="BO48" s="87">
        <v>5426.8276788086196</v>
      </c>
      <c r="BP48" s="87">
        <v>22.6341875167689</v>
      </c>
      <c r="BQ48" s="87">
        <v>29.168737706421499</v>
      </c>
      <c r="BR48" s="87">
        <v>7752.6310163858498</v>
      </c>
      <c r="BS48" s="87">
        <v>213.37834673124601</v>
      </c>
      <c r="BT48" s="87">
        <v>0.90412174937857204</v>
      </c>
      <c r="BU48" s="87">
        <v>81.420947072537501</v>
      </c>
      <c r="BV48" s="87">
        <v>6.9267001622601701E-2</v>
      </c>
      <c r="BW48" s="87">
        <v>1160.91084200201</v>
      </c>
      <c r="BX48" s="87">
        <v>475.94114604465199</v>
      </c>
      <c r="BY48" s="87">
        <v>0</v>
      </c>
      <c r="BZ48" s="87">
        <v>524.04405408760704</v>
      </c>
      <c r="CA48" s="87">
        <v>1726.6181410142999</v>
      </c>
      <c r="CB48" s="87">
        <v>0</v>
      </c>
      <c r="CC48" s="87">
        <v>6417.2843709419803</v>
      </c>
      <c r="CD48" s="87">
        <v>41604.925197175799</v>
      </c>
      <c r="CE48" s="87">
        <v>1312.4967940179799</v>
      </c>
      <c r="CF48" s="87"/>
      <c r="CG48" s="49">
        <f t="shared" si="0"/>
        <v>2.2978115538594772E-3</v>
      </c>
      <c r="CH48" s="49">
        <f t="shared" si="1"/>
        <v>2.2949933670511316E-3</v>
      </c>
      <c r="CI48" s="49">
        <f t="shared" si="2"/>
        <v>2.0727155200288391E-3</v>
      </c>
      <c r="CJ48" s="49">
        <f t="shared" si="13"/>
        <v>2.2441767048213424E-3</v>
      </c>
      <c r="CK48" s="49">
        <f t="shared" si="13"/>
        <v>2.2383650750637976E-3</v>
      </c>
      <c r="CL48" s="49">
        <f t="shared" si="4"/>
        <v>2.1876117357292569E-3</v>
      </c>
      <c r="CM48" s="49">
        <f t="shared" si="5"/>
        <v>2.294995539449369E-3</v>
      </c>
      <c r="CN48" s="92">
        <f t="shared" si="6"/>
        <v>2.2829905602541217E-3</v>
      </c>
      <c r="CO48" s="92">
        <f t="shared" si="7"/>
        <v>2.283461004098656E-3</v>
      </c>
      <c r="CP48" s="92">
        <f t="shared" si="8"/>
        <v>2.2831469547860478E-3</v>
      </c>
      <c r="CQ48" s="92">
        <f t="shared" si="9"/>
        <v>2.2861807553680169E-3</v>
      </c>
      <c r="CR48" s="91">
        <f t="shared" si="11"/>
        <v>2.2830202192966531E-3</v>
      </c>
      <c r="CS48" s="91">
        <f t="shared" si="12"/>
        <v>2.2835496669500453E-3</v>
      </c>
      <c r="CT48" s="92">
        <f t="shared" si="10"/>
        <v>2.2829929699384904E-3</v>
      </c>
    </row>
    <row r="49" spans="1:98" x14ac:dyDescent="0.25">
      <c r="A49" s="86" t="s">
        <v>48</v>
      </c>
      <c r="B49" s="87">
        <v>57219.826636999998</v>
      </c>
      <c r="C49" s="87">
        <v>942.07166299999994</v>
      </c>
      <c r="D49" s="87">
        <v>932.45615499999997</v>
      </c>
      <c r="E49" s="87">
        <v>5956.3892530000003</v>
      </c>
      <c r="F49" s="87">
        <v>5047.7879000000003</v>
      </c>
      <c r="G49" s="87">
        <v>476.394902</v>
      </c>
      <c r="H49" s="87">
        <v>13542.284736</v>
      </c>
      <c r="I49" s="85">
        <v>312.15122273999998</v>
      </c>
      <c r="J49" s="85">
        <v>137.81403452999999</v>
      </c>
      <c r="K49" s="85">
        <v>818.60562594999999</v>
      </c>
      <c r="L49" s="85">
        <v>480.15773186000001</v>
      </c>
      <c r="M49" s="85">
        <v>157.2930484</v>
      </c>
      <c r="N49" s="85">
        <v>125.63965007</v>
      </c>
      <c r="O49" s="85">
        <v>96.908102679999999</v>
      </c>
      <c r="Q49" s="86" t="s">
        <v>48</v>
      </c>
      <c r="R49" s="87">
        <v>816.58326331896103</v>
      </c>
      <c r="S49" s="87">
        <v>357.676878304821</v>
      </c>
      <c r="T49" s="87">
        <v>157.29849044316799</v>
      </c>
      <c r="U49" s="87">
        <v>312.16165182817099</v>
      </c>
      <c r="V49" s="87">
        <v>312.16165182817099</v>
      </c>
      <c r="W49" s="87">
        <v>301.08179986854901</v>
      </c>
      <c r="X49" s="87">
        <v>51.578321938570802</v>
      </c>
      <c r="Y49" s="87">
        <v>137.818266631477</v>
      </c>
      <c r="Z49" s="87">
        <v>125.643982151104</v>
      </c>
      <c r="AA49" s="87">
        <v>1272.7900269327599</v>
      </c>
      <c r="AB49" s="87">
        <v>57223.274760054403</v>
      </c>
      <c r="AC49" s="87">
        <v>597.92798031402594</v>
      </c>
      <c r="AD49" s="87">
        <v>157.917597486939</v>
      </c>
      <c r="AE49" s="87">
        <v>198.40949831707499</v>
      </c>
      <c r="AF49" s="87">
        <v>6.5848226528559799</v>
      </c>
      <c r="AG49" s="87">
        <v>63.655522363509</v>
      </c>
      <c r="AH49" s="87">
        <v>818.63333878204298</v>
      </c>
      <c r="AI49" s="87">
        <v>818.63333878204298</v>
      </c>
      <c r="AJ49" s="87">
        <v>1516771.8436437901</v>
      </c>
      <c r="AK49" s="87">
        <v>0</v>
      </c>
      <c r="AL49" s="87">
        <v>285.90905002810302</v>
      </c>
      <c r="AM49" s="87">
        <v>76.824797283865806</v>
      </c>
      <c r="AN49" s="87">
        <v>1337.45298295118</v>
      </c>
      <c r="AO49" s="87">
        <v>190.787704585283</v>
      </c>
      <c r="AP49" s="87">
        <v>480.17546219811101</v>
      </c>
      <c r="AQ49" s="87">
        <v>96.911907858591704</v>
      </c>
      <c r="AR49" s="87">
        <v>942.12765384568695</v>
      </c>
      <c r="AS49" s="87">
        <v>0</v>
      </c>
      <c r="AT49" s="87">
        <v>14069.1313501656</v>
      </c>
      <c r="AU49" s="87">
        <v>839.22374141305204</v>
      </c>
      <c r="AV49" s="87">
        <v>93.247214819028002</v>
      </c>
      <c r="AW49" s="87">
        <v>932.47095623207997</v>
      </c>
      <c r="AX49" s="87">
        <v>0</v>
      </c>
      <c r="AY49" s="87">
        <v>696.20965963998503</v>
      </c>
      <c r="AZ49" s="87">
        <v>0.13450674353081199</v>
      </c>
      <c r="BA49" s="87">
        <v>3893.3439715620302</v>
      </c>
      <c r="BB49" s="87">
        <v>6.0676092968909301E-2</v>
      </c>
      <c r="BC49" s="87">
        <v>15.8214879379619</v>
      </c>
      <c r="BD49" s="87">
        <v>170.69237631574501</v>
      </c>
      <c r="BE49" s="87">
        <v>7.3976016027601801E-2</v>
      </c>
      <c r="BF49" s="87">
        <v>0</v>
      </c>
      <c r="BG49" s="87">
        <v>3.8253638813472399</v>
      </c>
      <c r="BH49" s="87">
        <v>5956.9636691667101</v>
      </c>
      <c r="BI49" s="87">
        <v>5048.3130676907103</v>
      </c>
      <c r="BJ49" s="87">
        <v>908.65060147599399</v>
      </c>
      <c r="BK49" s="87">
        <v>5.4033067962984301E-2</v>
      </c>
      <c r="BL49" s="87">
        <v>1.0874478127394E-2</v>
      </c>
      <c r="BM49" s="87">
        <v>36.702374212536498</v>
      </c>
      <c r="BN49" s="87">
        <v>2.2870692857575898</v>
      </c>
      <c r="BO49" s="87">
        <v>1969.33571068745</v>
      </c>
      <c r="BP49" s="87">
        <v>12.4140188174407</v>
      </c>
      <c r="BQ49" s="87">
        <v>5.6216186089937503</v>
      </c>
      <c r="BR49" s="87">
        <v>2813.27215496287</v>
      </c>
      <c r="BS49" s="87">
        <v>51.583943769920303</v>
      </c>
      <c r="BT49" s="87">
        <v>9.8226855735048496E-2</v>
      </c>
      <c r="BU49" s="87">
        <v>17.897807328163498</v>
      </c>
      <c r="BV49" s="87">
        <v>1.07923980775696E-2</v>
      </c>
      <c r="BW49" s="87">
        <v>476.41095833639201</v>
      </c>
      <c r="BX49" s="87">
        <v>192.51160291065301</v>
      </c>
      <c r="BY49" s="87">
        <v>0</v>
      </c>
      <c r="BZ49" s="87">
        <v>214.606048307696</v>
      </c>
      <c r="CA49" s="87">
        <v>645.50054076245704</v>
      </c>
      <c r="CB49" s="87">
        <v>0</v>
      </c>
      <c r="CC49" s="87">
        <v>2226.1738424279501</v>
      </c>
      <c r="CD49" s="87">
        <v>13543.0885746567</v>
      </c>
      <c r="CE49" s="87">
        <v>475.53383806676999</v>
      </c>
      <c r="CF49" s="87"/>
      <c r="CG49" s="49">
        <f t="shared" si="0"/>
        <v>6.0260983946683634E-5</v>
      </c>
      <c r="CH49" s="49">
        <f t="shared" si="1"/>
        <v>5.9433743616387906E-5</v>
      </c>
      <c r="CI49" s="49">
        <f t="shared" si="2"/>
        <v>1.5873381285153832E-5</v>
      </c>
      <c r="CJ49" s="49">
        <f t="shared" si="13"/>
        <v>9.6436975877716767E-5</v>
      </c>
      <c r="CK49" s="49">
        <f t="shared" si="13"/>
        <v>1.0403917539999596E-4</v>
      </c>
      <c r="CL49" s="49">
        <f t="shared" si="4"/>
        <v>3.3703837561242149E-5</v>
      </c>
      <c r="CM49" s="49">
        <f t="shared" si="5"/>
        <v>5.9357683904222378E-5</v>
      </c>
      <c r="CN49" s="92">
        <f t="shared" si="6"/>
        <v>3.3410371035756644E-5</v>
      </c>
      <c r="CO49" s="92">
        <f t="shared" si="7"/>
        <v>3.0708784424230654E-5</v>
      </c>
      <c r="CP49" s="92">
        <f t="shared" si="8"/>
        <v>3.3853703376192627E-5</v>
      </c>
      <c r="CQ49" s="92">
        <f t="shared" si="9"/>
        <v>3.692607019429049E-5</v>
      </c>
      <c r="CR49" s="91">
        <f t="shared" si="11"/>
        <v>3.4598116212672281E-5</v>
      </c>
      <c r="CS49" s="91">
        <f t="shared" si="12"/>
        <v>3.4480206698940768E-5</v>
      </c>
      <c r="CT49" s="92">
        <f t="shared" si="10"/>
        <v>3.9265845543069674E-5</v>
      </c>
    </row>
    <row r="50" spans="1:98" x14ac:dyDescent="0.25">
      <c r="A50" s="86" t="s">
        <v>49</v>
      </c>
      <c r="B50" s="87">
        <v>46442.325621999997</v>
      </c>
      <c r="C50" s="87">
        <v>763.19939554999996</v>
      </c>
      <c r="D50" s="87">
        <v>683.16518528999995</v>
      </c>
      <c r="E50" s="87">
        <v>4768.7071171999996</v>
      </c>
      <c r="F50" s="87">
        <v>4041.2772819000002</v>
      </c>
      <c r="G50" s="87">
        <v>364.14014543000002</v>
      </c>
      <c r="H50" s="87">
        <v>10970.992625000001</v>
      </c>
      <c r="I50" s="85">
        <v>617.05572867000001</v>
      </c>
      <c r="J50" s="85">
        <v>165.43049067999999</v>
      </c>
      <c r="K50" s="85">
        <v>1232.4571530000001</v>
      </c>
      <c r="L50" s="85">
        <v>1386.8589443000001</v>
      </c>
      <c r="M50" s="85">
        <v>188.59075910999999</v>
      </c>
      <c r="N50" s="85">
        <v>99.809729390000001</v>
      </c>
      <c r="O50" s="85">
        <v>179.21636486</v>
      </c>
      <c r="Q50" s="86" t="s">
        <v>49</v>
      </c>
      <c r="R50" s="87">
        <v>674.79042765005397</v>
      </c>
      <c r="S50" s="87">
        <v>128.90359526795999</v>
      </c>
      <c r="T50" s="87">
        <v>188.59481747262001</v>
      </c>
      <c r="U50" s="87">
        <v>450.25375304425597</v>
      </c>
      <c r="V50" s="87">
        <v>450.25375304425597</v>
      </c>
      <c r="W50" s="87">
        <v>209.42253421266801</v>
      </c>
      <c r="X50" s="87">
        <v>11.613599302697301</v>
      </c>
      <c r="Y50" s="87">
        <v>120.710208306307</v>
      </c>
      <c r="Z50" s="87">
        <v>99.811953602197804</v>
      </c>
      <c r="AA50" s="87">
        <v>1085.86697615343</v>
      </c>
      <c r="AB50" s="87">
        <v>46443.279623869399</v>
      </c>
      <c r="AC50" s="87">
        <v>308.56884672444198</v>
      </c>
      <c r="AD50" s="87">
        <v>148.408433473694</v>
      </c>
      <c r="AE50" s="87">
        <v>69.715712200564198</v>
      </c>
      <c r="AF50" s="87">
        <v>53.402669090396003</v>
      </c>
      <c r="AG50" s="87">
        <v>41.114655017192703</v>
      </c>
      <c r="AH50" s="87">
        <v>899.27621907396804</v>
      </c>
      <c r="AI50" s="87">
        <v>899.27621907396804</v>
      </c>
      <c r="AJ50" s="87">
        <v>1369154.12315547</v>
      </c>
      <c r="AK50" s="87">
        <v>0</v>
      </c>
      <c r="AL50" s="87">
        <v>122.11416325309</v>
      </c>
      <c r="AM50" s="87">
        <v>21.451918948225298</v>
      </c>
      <c r="AN50" s="87">
        <v>1096.6920794355899</v>
      </c>
      <c r="AO50" s="87">
        <v>148.435097439499</v>
      </c>
      <c r="AP50" s="87">
        <v>1011.95556653808</v>
      </c>
      <c r="AQ50" s="87">
        <v>130.76977057113399</v>
      </c>
      <c r="AR50" s="87">
        <v>763.21536760296897</v>
      </c>
      <c r="AS50" s="87">
        <v>0</v>
      </c>
      <c r="AT50" s="87">
        <v>11291.5682911203</v>
      </c>
      <c r="AU50" s="87">
        <v>614.87428099428405</v>
      </c>
      <c r="AV50" s="87">
        <v>68.319493457674</v>
      </c>
      <c r="AW50" s="87">
        <v>683.19377445195801</v>
      </c>
      <c r="AX50" s="87">
        <v>0</v>
      </c>
      <c r="AY50" s="87">
        <v>524.90330609917999</v>
      </c>
      <c r="AZ50" s="87">
        <v>0</v>
      </c>
      <c r="BA50" s="87">
        <v>2888.0682521537001</v>
      </c>
      <c r="BB50" s="87">
        <v>0.321331345128061</v>
      </c>
      <c r="BC50" s="87">
        <v>20.227063450674301</v>
      </c>
      <c r="BD50" s="87">
        <v>188.66930925952201</v>
      </c>
      <c r="BE50" s="87">
        <v>0.156005676955637</v>
      </c>
      <c r="BF50" s="87">
        <v>0</v>
      </c>
      <c r="BG50" s="87">
        <v>20.673887902136801</v>
      </c>
      <c r="BH50" s="87">
        <v>4768.8698354102698</v>
      </c>
      <c r="BI50" s="87">
        <v>4041.4231253367998</v>
      </c>
      <c r="BJ50" s="87">
        <v>727.44671007346801</v>
      </c>
      <c r="BK50" s="87">
        <v>4.3521314783643898E-2</v>
      </c>
      <c r="BL50" s="87">
        <v>5.6709463153160597E-2</v>
      </c>
      <c r="BM50" s="87">
        <v>10.0330830871321</v>
      </c>
      <c r="BN50" s="87">
        <v>0.70657853161152395</v>
      </c>
      <c r="BO50" s="87">
        <v>1551.11229214327</v>
      </c>
      <c r="BP50" s="87">
        <v>2.3823250978576498</v>
      </c>
      <c r="BQ50" s="87">
        <v>16.300398441552701</v>
      </c>
      <c r="BR50" s="87">
        <v>2215.6873638673401</v>
      </c>
      <c r="BS50" s="87">
        <v>54.074929688942902</v>
      </c>
      <c r="BT50" s="87">
        <v>0.24162728522517399</v>
      </c>
      <c r="BU50" s="87">
        <v>14.7960527352193</v>
      </c>
      <c r="BV50" s="87">
        <v>1.55757352237966E-2</v>
      </c>
      <c r="BW50" s="87">
        <v>364.15194061453798</v>
      </c>
      <c r="BX50" s="87">
        <v>120.623202611759</v>
      </c>
      <c r="BY50" s="87">
        <v>0</v>
      </c>
      <c r="BZ50" s="87">
        <v>132.84105010143099</v>
      </c>
      <c r="CA50" s="87">
        <v>437.58796487780199</v>
      </c>
      <c r="CB50" s="87">
        <v>0</v>
      </c>
      <c r="CC50" s="87">
        <v>1626.27638182948</v>
      </c>
      <c r="CD50" s="87">
        <v>10971.221835799701</v>
      </c>
      <c r="CE50" s="87">
        <v>332.65004782293499</v>
      </c>
      <c r="CF50" s="87"/>
      <c r="CG50" s="49">
        <f t="shared" si="0"/>
        <v>2.0541647228589739E-5</v>
      </c>
      <c r="CH50" s="49">
        <f t="shared" si="1"/>
        <v>2.0927758934471598E-5</v>
      </c>
      <c r="CI50" s="49">
        <f t="shared" si="2"/>
        <v>4.1848095561129264E-5</v>
      </c>
      <c r="CJ50" s="49">
        <f t="shared" si="13"/>
        <v>3.4122080947960469E-5</v>
      </c>
      <c r="CK50" s="49">
        <f t="shared" si="13"/>
        <v>3.608845090952414E-5</v>
      </c>
      <c r="CL50" s="49">
        <f t="shared" si="4"/>
        <v>3.2391881768572501E-5</v>
      </c>
      <c r="CM50" s="49">
        <f t="shared" si="5"/>
        <v>2.0892439502484217E-5</v>
      </c>
      <c r="CN50" s="92">
        <f t="shared" si="6"/>
        <v>-0.27031914278677632</v>
      </c>
      <c r="CO50" s="92">
        <f t="shared" si="7"/>
        <v>-0.27032672266080349</v>
      </c>
      <c r="CP50" s="92">
        <f t="shared" si="8"/>
        <v>-0.27033875629267579</v>
      </c>
      <c r="CQ50" s="92">
        <f t="shared" si="9"/>
        <v>-0.27032552899685691</v>
      </c>
      <c r="CR50" s="91">
        <f t="shared" si="11"/>
        <v>2.1519413990202151E-5</v>
      </c>
      <c r="CS50" s="91">
        <f t="shared" si="12"/>
        <v>2.2284522875635505E-5</v>
      </c>
      <c r="CT50" s="92">
        <f t="shared" si="10"/>
        <v>-0.27032461196672219</v>
      </c>
    </row>
    <row r="51" spans="1:98" x14ac:dyDescent="0.25">
      <c r="A51" s="86" t="s">
        <v>50</v>
      </c>
      <c r="B51" s="87">
        <v>27981.910874000001</v>
      </c>
      <c r="C51" s="87">
        <v>459.80782299999998</v>
      </c>
      <c r="D51" s="87">
        <v>410.25894299999999</v>
      </c>
      <c r="E51" s="87">
        <v>2871.9782009999999</v>
      </c>
      <c r="F51" s="87">
        <v>2433.8801290000001</v>
      </c>
      <c r="G51" s="87">
        <v>218.98357300000001</v>
      </c>
      <c r="H51" s="87">
        <v>6609.7417329999998</v>
      </c>
      <c r="I51" s="85">
        <v>250.52407456</v>
      </c>
      <c r="J51" s="85">
        <v>67.164631069999999</v>
      </c>
      <c r="K51" s="85">
        <v>500.37650236000002</v>
      </c>
      <c r="L51" s="85">
        <v>563.06349169999999</v>
      </c>
      <c r="M51" s="85">
        <v>76.56767936</v>
      </c>
      <c r="N51" s="85">
        <v>40.522660960000003</v>
      </c>
      <c r="O51" s="85">
        <v>72.761683540000007</v>
      </c>
      <c r="Q51" s="86" t="s">
        <v>50</v>
      </c>
      <c r="R51" s="87">
        <v>416.22648428300499</v>
      </c>
      <c r="S51" s="87">
        <v>79.510727594695894</v>
      </c>
      <c r="T51" s="87">
        <v>76.564924202113801</v>
      </c>
      <c r="U51" s="87">
        <v>250.51513092990501</v>
      </c>
      <c r="V51" s="87">
        <v>250.51513092990501</v>
      </c>
      <c r="W51" s="87">
        <v>129.20161928905901</v>
      </c>
      <c r="X51" s="87">
        <v>7.1638027735071201</v>
      </c>
      <c r="Y51" s="87">
        <v>67.162221502598499</v>
      </c>
      <c r="Z51" s="87">
        <v>40.521255759493897</v>
      </c>
      <c r="AA51" s="87">
        <v>669.81741629098701</v>
      </c>
      <c r="AB51" s="87">
        <v>27981.261077169402</v>
      </c>
      <c r="AC51" s="87">
        <v>190.34383546358501</v>
      </c>
      <c r="AD51" s="87">
        <v>91.557784928813604</v>
      </c>
      <c r="AE51" s="87">
        <v>43.003844098466203</v>
      </c>
      <c r="AF51" s="87">
        <v>32.9411797401253</v>
      </c>
      <c r="AG51" s="87">
        <v>25.361501248625402</v>
      </c>
      <c r="AH51" s="87">
        <v>500.35855715632198</v>
      </c>
      <c r="AI51" s="87">
        <v>500.35855715632198</v>
      </c>
      <c r="AJ51" s="87">
        <v>570458.33366395999</v>
      </c>
      <c r="AK51" s="87">
        <v>0</v>
      </c>
      <c r="AL51" s="87">
        <v>75.3289791894112</v>
      </c>
      <c r="AM51" s="87">
        <v>13.232525748817199</v>
      </c>
      <c r="AN51" s="87">
        <v>676.49696846515803</v>
      </c>
      <c r="AO51" s="87">
        <v>91.561180485907499</v>
      </c>
      <c r="AP51" s="87">
        <v>563.04502428560704</v>
      </c>
      <c r="AQ51" s="87">
        <v>72.759107234196605</v>
      </c>
      <c r="AR51" s="87">
        <v>459.79697581221001</v>
      </c>
      <c r="AS51" s="87">
        <v>0</v>
      </c>
      <c r="AT51" s="87">
        <v>6807.1293743503202</v>
      </c>
      <c r="AU51" s="87">
        <v>369.21633245280702</v>
      </c>
      <c r="AV51" s="87">
        <v>41.024027792346601</v>
      </c>
      <c r="AW51" s="87">
        <v>410.24036024515402</v>
      </c>
      <c r="AX51" s="87">
        <v>0</v>
      </c>
      <c r="AY51" s="87">
        <v>323.759687602192</v>
      </c>
      <c r="AZ51" s="87">
        <v>3.0697405887443002E-2</v>
      </c>
      <c r="BA51" s="87">
        <v>1781.4862461985199</v>
      </c>
      <c r="BB51" s="87">
        <v>0.119371333741188</v>
      </c>
      <c r="BC51" s="87">
        <v>18.687412541763798</v>
      </c>
      <c r="BD51" s="87">
        <v>300.55870354227602</v>
      </c>
      <c r="BE51" s="87">
        <v>6.1411461966412499E-2</v>
      </c>
      <c r="BF51" s="87">
        <v>0</v>
      </c>
      <c r="BG51" s="87">
        <v>29.0528695448006</v>
      </c>
      <c r="BH51" s="87">
        <v>2873.8804120966802</v>
      </c>
      <c r="BI51" s="87">
        <v>2435.79377721845</v>
      </c>
      <c r="BJ51" s="87">
        <v>438.08663487822201</v>
      </c>
      <c r="BK51" s="87">
        <v>5.3424276409993497E-2</v>
      </c>
      <c r="BL51" s="87">
        <v>7.6782382837017804E-3</v>
      </c>
      <c r="BM51" s="87">
        <v>0.37822874189939198</v>
      </c>
      <c r="BN51" s="87">
        <v>4.7657173124555596</v>
      </c>
      <c r="BO51" s="87">
        <v>840.565856889168</v>
      </c>
      <c r="BP51" s="87">
        <v>5.5934544954998104</v>
      </c>
      <c r="BQ51" s="87">
        <v>7.5372302438862997</v>
      </c>
      <c r="BR51" s="87">
        <v>1200.70381375022</v>
      </c>
      <c r="BS51" s="87">
        <v>33.355937376156</v>
      </c>
      <c r="BT51" s="87">
        <v>0.17220839090152501</v>
      </c>
      <c r="BU51" s="87">
        <v>27.501952286689001</v>
      </c>
      <c r="BV51" s="87">
        <v>3.7467626028869498E-3</v>
      </c>
      <c r="BW51" s="87">
        <v>218.975778091568</v>
      </c>
      <c r="BX51" s="87">
        <v>74.400500091669301</v>
      </c>
      <c r="BY51" s="87">
        <v>0</v>
      </c>
      <c r="BZ51" s="87">
        <v>81.920004624796306</v>
      </c>
      <c r="CA51" s="87">
        <v>269.91002121179503</v>
      </c>
      <c r="CB51" s="87">
        <v>0</v>
      </c>
      <c r="CC51" s="87">
        <v>1003.16876782337</v>
      </c>
      <c r="CD51" s="87">
        <v>6609.5855130651398</v>
      </c>
      <c r="CE51" s="87">
        <v>205.17336331285301</v>
      </c>
      <c r="CF51" s="87"/>
      <c r="CG51" s="49">
        <f t="shared" si="0"/>
        <v>-2.3222032030812582E-5</v>
      </c>
      <c r="CH51" s="49">
        <f t="shared" si="1"/>
        <v>-2.3590698651461173E-5</v>
      </c>
      <c r="CI51" s="49">
        <f t="shared" si="2"/>
        <v>-4.5295185304383748E-5</v>
      </c>
      <c r="CJ51" s="49">
        <f t="shared" si="13"/>
        <v>6.6233479628011833E-4</v>
      </c>
      <c r="CK51" s="49">
        <f t="shared" si="13"/>
        <v>7.8625409511690341E-4</v>
      </c>
      <c r="CL51" s="49">
        <f t="shared" si="4"/>
        <v>-3.5595859201748988E-5</v>
      </c>
      <c r="CM51" s="49">
        <f t="shared" si="5"/>
        <v>-2.3634801656480826E-5</v>
      </c>
      <c r="CN51" s="92">
        <f t="shared" si="6"/>
        <v>-3.5699683196905311E-5</v>
      </c>
      <c r="CO51" s="92">
        <f t="shared" si="7"/>
        <v>-3.587553989522885E-5</v>
      </c>
      <c r="CP51" s="92">
        <f t="shared" si="8"/>
        <v>-3.5863402045062768E-5</v>
      </c>
      <c r="CQ51" s="92">
        <f t="shared" si="9"/>
        <v>-3.2798102994011242E-5</v>
      </c>
      <c r="CR51" s="91">
        <f t="shared" si="11"/>
        <v>-3.598330142990042E-5</v>
      </c>
      <c r="CS51" s="91">
        <f t="shared" si="12"/>
        <v>-3.4676906027793126E-5</v>
      </c>
      <c r="CT51" s="92">
        <f t="shared" si="10"/>
        <v>-3.5407451807864309E-5</v>
      </c>
    </row>
    <row r="52" spans="1:98" x14ac:dyDescent="0.25">
      <c r="I52" s="84"/>
      <c r="J52" s="84"/>
      <c r="K52" s="84"/>
      <c r="L52" s="84"/>
      <c r="M52" s="84"/>
      <c r="N52" s="84"/>
      <c r="O52" s="84"/>
      <c r="CR52" s="84"/>
      <c r="CS52" s="84"/>
    </row>
    <row r="53" spans="1:98" x14ac:dyDescent="0.25">
      <c r="I53" s="84"/>
      <c r="J53" s="84"/>
      <c r="K53" s="84"/>
      <c r="L53" s="84"/>
      <c r="M53" s="84"/>
      <c r="N53" s="84"/>
      <c r="O53" s="84"/>
      <c r="CR53" s="84"/>
      <c r="CS53" s="84"/>
    </row>
    <row r="54" spans="1:98" x14ac:dyDescent="0.25">
      <c r="A54" s="86" t="s">
        <v>229</v>
      </c>
      <c r="I54" s="84"/>
      <c r="J54" s="84"/>
      <c r="K54" s="84"/>
      <c r="L54" s="84"/>
      <c r="M54" s="84"/>
      <c r="N54" s="84"/>
      <c r="O54" s="84"/>
      <c r="CR54" s="84"/>
      <c r="CS54" s="84"/>
    </row>
    <row r="55" spans="1:98" x14ac:dyDescent="0.25">
      <c r="A55" s="86" t="s">
        <v>1</v>
      </c>
      <c r="B55" s="87">
        <v>30556.926146000002</v>
      </c>
      <c r="C55" s="87">
        <v>501.43044234000001</v>
      </c>
      <c r="D55" s="87">
        <v>412.46338818999999</v>
      </c>
      <c r="E55" s="87">
        <v>3104.5231924999998</v>
      </c>
      <c r="F55" s="87">
        <v>2630.9525539000001</v>
      </c>
      <c r="G55" s="87">
        <v>228.26563712999999</v>
      </c>
      <c r="H55" s="87">
        <v>7208.0729149999997</v>
      </c>
      <c r="I55" s="85">
        <v>266.33278252999997</v>
      </c>
      <c r="J55" s="85">
        <v>71.402890690000007</v>
      </c>
      <c r="K55" s="85">
        <v>531.95153540000001</v>
      </c>
      <c r="L55" s="85">
        <v>598.59423364999998</v>
      </c>
      <c r="M55" s="85">
        <v>81.399295649999999</v>
      </c>
      <c r="N55" s="85">
        <v>43.079744400000003</v>
      </c>
      <c r="O55" s="85">
        <v>77.353131320000003</v>
      </c>
      <c r="Q55" s="87" t="s">
        <v>1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  <c r="AK55" s="87">
        <v>0</v>
      </c>
      <c r="AL55" s="87">
        <v>0</v>
      </c>
      <c r="AM55" s="87">
        <v>0</v>
      </c>
      <c r="AN55" s="87">
        <v>0</v>
      </c>
      <c r="AO55" s="87">
        <v>0</v>
      </c>
      <c r="AP55" s="87">
        <v>0</v>
      </c>
      <c r="AQ55" s="87">
        <v>0</v>
      </c>
      <c r="AR55" s="87">
        <v>0</v>
      </c>
      <c r="AS55" s="87">
        <v>0</v>
      </c>
      <c r="AT55" s="87">
        <v>0</v>
      </c>
      <c r="AU55" s="87">
        <v>0</v>
      </c>
      <c r="AV55" s="87">
        <v>0</v>
      </c>
      <c r="AW55" s="87">
        <v>0</v>
      </c>
      <c r="AX55" s="87">
        <v>0</v>
      </c>
      <c r="AY55" s="87">
        <v>0</v>
      </c>
      <c r="AZ55" s="87">
        <v>0</v>
      </c>
      <c r="BA55" s="87">
        <v>0</v>
      </c>
      <c r="BB55" s="87">
        <v>0</v>
      </c>
      <c r="BC55" s="87">
        <v>0</v>
      </c>
      <c r="BD55" s="87">
        <v>0</v>
      </c>
      <c r="BE55" s="87">
        <v>0</v>
      </c>
      <c r="BF55" s="87">
        <v>0</v>
      </c>
      <c r="BG55" s="87">
        <v>0</v>
      </c>
      <c r="BH55" s="87">
        <v>0</v>
      </c>
      <c r="BI55" s="87">
        <v>0</v>
      </c>
      <c r="BJ55" s="87">
        <v>0</v>
      </c>
      <c r="BK55" s="87">
        <v>0</v>
      </c>
      <c r="BL55" s="87">
        <v>0</v>
      </c>
      <c r="BM55" s="87">
        <v>0</v>
      </c>
      <c r="BN55" s="87">
        <v>0</v>
      </c>
      <c r="BO55" s="87">
        <v>0</v>
      </c>
      <c r="BP55" s="87">
        <v>0</v>
      </c>
      <c r="BQ55" s="87">
        <v>0</v>
      </c>
      <c r="BR55" s="87">
        <v>0</v>
      </c>
      <c r="BS55" s="87">
        <v>0</v>
      </c>
      <c r="BT55" s="87">
        <v>0</v>
      </c>
      <c r="BU55" s="87">
        <v>0</v>
      </c>
      <c r="BV55" s="87">
        <v>0</v>
      </c>
      <c r="BW55" s="87">
        <v>0</v>
      </c>
      <c r="BX55" s="87">
        <v>0</v>
      </c>
      <c r="BY55" s="87">
        <v>0</v>
      </c>
      <c r="BZ55" s="87">
        <v>0</v>
      </c>
      <c r="CA55" s="87">
        <v>0</v>
      </c>
      <c r="CB55" s="87">
        <v>0</v>
      </c>
      <c r="CC55" s="87">
        <v>0</v>
      </c>
      <c r="CD55" s="87">
        <v>0</v>
      </c>
      <c r="CE55" s="87">
        <v>0</v>
      </c>
      <c r="CG55" s="49">
        <f>(AB55-B55)/(B55+1E-50)</f>
        <v>-1</v>
      </c>
      <c r="CH55" s="49">
        <f>(AR55-C55)/(C55+1E-50)</f>
        <v>-1</v>
      </c>
      <c r="CI55" s="49">
        <f>(AW55-D55)/(D55+1E-50)</f>
        <v>-1</v>
      </c>
      <c r="CJ55" s="49">
        <f>(BH55-E55)/(E55+1E-50)</f>
        <v>-1</v>
      </c>
      <c r="CK55" s="49">
        <f>(BI55-F55)/(F55+1E-50)</f>
        <v>-1</v>
      </c>
      <c r="CL55" s="49">
        <f>(BW55-G55)/(G55+1E-50)</f>
        <v>-1</v>
      </c>
      <c r="CM55" s="49">
        <f>(CD55-H55)/(H55+1E-50)</f>
        <v>-1</v>
      </c>
      <c r="CN55" s="92">
        <f>(V55-I55)/(I55+1E-50)</f>
        <v>-1</v>
      </c>
      <c r="CO55" s="92">
        <f>(Y55-J55)/(J55+1E-50)</f>
        <v>-1</v>
      </c>
      <c r="CP55" s="92">
        <f>(AI55-K55)/(K55+1E-50)</f>
        <v>-1</v>
      </c>
      <c r="CQ55" s="92">
        <f>(AP55-L55)/(L55+1E-50)</f>
        <v>-1</v>
      </c>
      <c r="CR55" s="91">
        <f>(T55-M55)/(M55+1E-50)</f>
        <v>-1</v>
      </c>
      <c r="CS55" s="91">
        <f>(Z55-N55)/(N55+1E-50)</f>
        <v>-1</v>
      </c>
      <c r="CT55" s="92">
        <f>(AQ55-O55)/(O55+1E-50)</f>
        <v>-1</v>
      </c>
    </row>
    <row r="56" spans="1:98" x14ac:dyDescent="0.25">
      <c r="A56" s="86" t="s">
        <v>11</v>
      </c>
      <c r="B56" s="87"/>
      <c r="C56" s="87"/>
      <c r="D56" s="87"/>
      <c r="E56" s="87"/>
      <c r="F56" s="87"/>
      <c r="G56" s="87"/>
      <c r="H56" s="87"/>
      <c r="I56" s="76"/>
      <c r="J56" s="76"/>
      <c r="K56" s="76"/>
      <c r="L56" s="76"/>
      <c r="M56" s="87"/>
      <c r="N56" s="87"/>
      <c r="O56" s="76"/>
    </row>
    <row r="57" spans="1:98" x14ac:dyDescent="0.25">
      <c r="A57" s="86" t="s">
        <v>58</v>
      </c>
      <c r="B57" s="87"/>
      <c r="C57" s="87"/>
      <c r="D57" s="87"/>
      <c r="E57" s="87"/>
      <c r="F57" s="87"/>
      <c r="G57" s="87"/>
      <c r="H57" s="87"/>
      <c r="I57" s="76"/>
      <c r="J57" s="76"/>
      <c r="K57" s="76"/>
      <c r="L57" s="76"/>
      <c r="M57" s="87"/>
      <c r="N57" s="87"/>
      <c r="O57" s="76"/>
    </row>
    <row r="58" spans="1:98" x14ac:dyDescent="0.25">
      <c r="A58" s="86" t="s">
        <v>75</v>
      </c>
    </row>
    <row r="59" spans="1:98" x14ac:dyDescent="0.25">
      <c r="A59" s="86" t="s">
        <v>235</v>
      </c>
    </row>
    <row r="61" spans="1:98" x14ac:dyDescent="0.25">
      <c r="A61" s="2" t="s">
        <v>55</v>
      </c>
      <c r="B61" s="1">
        <f t="shared" ref="B61:H61" si="14">SUM(B3:B57)</f>
        <v>7124890.1792540569</v>
      </c>
      <c r="C61" s="1">
        <f t="shared" si="14"/>
        <v>131350.43926824999</v>
      </c>
      <c r="D61" s="1">
        <f t="shared" si="14"/>
        <v>127881.97998526998</v>
      </c>
      <c r="E61" s="1">
        <f t="shared" si="14"/>
        <v>781968.32513983012</v>
      </c>
      <c r="F61" s="1">
        <f t="shared" si="14"/>
        <v>657985.02431125985</v>
      </c>
      <c r="G61" s="1">
        <f t="shared" si="14"/>
        <v>58918.558264779997</v>
      </c>
      <c r="H61" s="1">
        <f t="shared" si="14"/>
        <v>1554048.0931269</v>
      </c>
      <c r="I61" s="1">
        <f t="shared" ref="I61:O61" si="15">SUM(I3:I57)</f>
        <v>56112.580196389994</v>
      </c>
      <c r="J61" s="1">
        <f t="shared" si="15"/>
        <v>19776.12276382</v>
      </c>
      <c r="K61" s="1">
        <f t="shared" si="15"/>
        <v>119017.58836348998</v>
      </c>
      <c r="L61" s="1">
        <f t="shared" si="15"/>
        <v>87782.432626930022</v>
      </c>
      <c r="M61" s="1">
        <f t="shared" si="15"/>
        <v>21815.863290580004</v>
      </c>
      <c r="N61" s="1">
        <f t="shared" si="15"/>
        <v>15021.120747939996</v>
      </c>
      <c r="O61" s="1">
        <f t="shared" si="15"/>
        <v>15973.611592910003</v>
      </c>
      <c r="R61" s="1">
        <f t="shared" ref="R61:CC61" si="16">SUM(R3:R57)</f>
        <v>100971.37026398109</v>
      </c>
      <c r="S61" s="1">
        <f t="shared" si="16"/>
        <v>28625.492022254533</v>
      </c>
      <c r="T61" s="1">
        <f t="shared" si="16"/>
        <v>21735.929600441486</v>
      </c>
      <c r="U61" s="1">
        <f t="shared" si="16"/>
        <v>52182.37015475981</v>
      </c>
      <c r="V61" s="1">
        <f t="shared" si="16"/>
        <v>52182.37015475981</v>
      </c>
      <c r="W61" s="1">
        <f t="shared" si="16"/>
        <v>34098.844223079599</v>
      </c>
      <c r="X61" s="1">
        <f t="shared" si="16"/>
        <v>3480.3179858815838</v>
      </c>
      <c r="Y61" s="1">
        <f t="shared" si="16"/>
        <v>18117.306257932676</v>
      </c>
      <c r="Z61" s="1">
        <f t="shared" si="16"/>
        <v>14977.059657705802</v>
      </c>
      <c r="AA61" s="1">
        <f t="shared" si="16"/>
        <v>148873.54919670647</v>
      </c>
      <c r="AB61" s="1">
        <f t="shared" si="16"/>
        <v>7097451.7599981651</v>
      </c>
      <c r="AC61" s="1">
        <f t="shared" si="16"/>
        <v>55956.096324081933</v>
      </c>
      <c r="AD61" s="1">
        <f t="shared" si="16"/>
        <v>19542.433179704985</v>
      </c>
      <c r="AE61" s="1">
        <f t="shared" si="16"/>
        <v>16637.805306833412</v>
      </c>
      <c r="AF61" s="1">
        <f t="shared" si="16"/>
        <v>4901.3250709251133</v>
      </c>
      <c r="AG61" s="1">
        <f t="shared" si="16"/>
        <v>8927.7773631836644</v>
      </c>
      <c r="AH61" s="1">
        <f t="shared" si="16"/>
        <v>108997.44097157223</v>
      </c>
      <c r="AI61" s="1">
        <f t="shared" si="16"/>
        <v>108997.44097157223</v>
      </c>
      <c r="AJ61" s="1">
        <f t="shared" si="16"/>
        <v>265150934.73558468</v>
      </c>
      <c r="AK61" s="1">
        <f t="shared" si="16"/>
        <v>0</v>
      </c>
      <c r="AL61" s="1">
        <f t="shared" si="16"/>
        <v>24475.368545357047</v>
      </c>
      <c r="AM61" s="1">
        <f t="shared" si="16"/>
        <v>5583.9260606963044</v>
      </c>
      <c r="AN61" s="1">
        <f t="shared" si="16"/>
        <v>149821.41918904224</v>
      </c>
      <c r="AO61" s="1">
        <f t="shared" si="16"/>
        <v>22052.95700466933</v>
      </c>
      <c r="AP61" s="1">
        <f t="shared" si="16"/>
        <v>81451.72884756446</v>
      </c>
      <c r="AQ61" s="1">
        <f t="shared" si="16"/>
        <v>14762.412402740671</v>
      </c>
      <c r="AR61" s="1">
        <f t="shared" si="16"/>
        <v>130893.56000496889</v>
      </c>
      <c r="AS61" s="1">
        <f t="shared" si="16"/>
        <v>0</v>
      </c>
      <c r="AT61" s="1">
        <f t="shared" si="16"/>
        <v>1600015.9525013566</v>
      </c>
      <c r="AU61" s="1">
        <f t="shared" si="16"/>
        <v>114748.93036699363</v>
      </c>
      <c r="AV61" s="1">
        <f t="shared" si="16"/>
        <v>12749.882945379957</v>
      </c>
      <c r="AW61" s="1">
        <f t="shared" si="16"/>
        <v>127498.81331237337</v>
      </c>
      <c r="AX61" s="1">
        <f t="shared" si="16"/>
        <v>0</v>
      </c>
      <c r="AY61" s="1">
        <f t="shared" si="16"/>
        <v>77282.272555975433</v>
      </c>
      <c r="AZ61" s="1">
        <f t="shared" si="16"/>
        <v>29.504333489731909</v>
      </c>
      <c r="BA61" s="1">
        <f t="shared" si="16"/>
        <v>431609.38672498486</v>
      </c>
      <c r="BB61" s="1">
        <f t="shared" si="16"/>
        <v>86.225938544797813</v>
      </c>
      <c r="BC61" s="1">
        <f t="shared" si="16"/>
        <v>6616.4541330224929</v>
      </c>
      <c r="BD61" s="1">
        <f t="shared" si="16"/>
        <v>34335.790930407507</v>
      </c>
      <c r="BE61" s="1">
        <f t="shared" si="16"/>
        <v>14.705369351939757</v>
      </c>
      <c r="BF61" s="1">
        <f t="shared" si="16"/>
        <v>0</v>
      </c>
      <c r="BG61" s="1">
        <f t="shared" si="16"/>
        <v>4899.5027695571089</v>
      </c>
      <c r="BH61" s="1">
        <f t="shared" si="16"/>
        <v>779202.39903856942</v>
      </c>
      <c r="BI61" s="1">
        <f t="shared" si="16"/>
        <v>655649.66707028798</v>
      </c>
      <c r="BJ61" s="1">
        <f t="shared" si="16"/>
        <v>123552.73196828079</v>
      </c>
      <c r="BK61" s="1">
        <f t="shared" si="16"/>
        <v>83.969638241627791</v>
      </c>
      <c r="BL61" s="1">
        <f t="shared" si="16"/>
        <v>2.1254330902636638</v>
      </c>
      <c r="BM61" s="1">
        <f t="shared" si="16"/>
        <v>6063.5769826270061</v>
      </c>
      <c r="BN61" s="1">
        <f t="shared" si="16"/>
        <v>999.39357768133084</v>
      </c>
      <c r="BO61" s="1">
        <f t="shared" si="16"/>
        <v>245295.5956297245</v>
      </c>
      <c r="BP61" s="1">
        <f t="shared" si="16"/>
        <v>2185.9666995680359</v>
      </c>
      <c r="BQ61" s="1">
        <f t="shared" si="16"/>
        <v>1071.7044321670153</v>
      </c>
      <c r="BR61" s="1">
        <f t="shared" si="16"/>
        <v>350419.5865627093</v>
      </c>
      <c r="BS61" s="1">
        <f t="shared" si="16"/>
        <v>6829.6377067717112</v>
      </c>
      <c r="BT61" s="1">
        <f t="shared" si="16"/>
        <v>95.382033130964928</v>
      </c>
      <c r="BU61" s="1">
        <f t="shared" si="16"/>
        <v>3448.0551962972918</v>
      </c>
      <c r="BV61" s="1">
        <f t="shared" si="16"/>
        <v>2.127410676957243</v>
      </c>
      <c r="BW61" s="1">
        <f t="shared" si="16"/>
        <v>58710.443531760218</v>
      </c>
      <c r="BX61" s="1">
        <f t="shared" si="16"/>
        <v>19995.506626942919</v>
      </c>
      <c r="BY61" s="1">
        <f t="shared" si="16"/>
        <v>0</v>
      </c>
      <c r="BZ61" s="1">
        <f t="shared" si="16"/>
        <v>21708.458315453594</v>
      </c>
      <c r="CA61" s="1">
        <f t="shared" si="16"/>
        <v>68247.02027768844</v>
      </c>
      <c r="CB61" s="1"/>
      <c r="CC61" s="1">
        <f t="shared" si="16"/>
        <v>239234.52996124027</v>
      </c>
      <c r="CD61" s="1">
        <f>SUM(CD3:CD57)</f>
        <v>1547599.5891034275</v>
      </c>
      <c r="CE61" s="1">
        <f>SUM(CE3:CE57)</f>
        <v>51054.504484563935</v>
      </c>
      <c r="CF61" s="1"/>
    </row>
    <row r="62" spans="1:98" x14ac:dyDescent="0.25">
      <c r="A62" s="86" t="s">
        <v>56</v>
      </c>
      <c r="B62" s="1">
        <f>SUM(B2:B51)</f>
        <v>7094333.2531080572</v>
      </c>
      <c r="C62" s="1">
        <f t="shared" ref="C62:O62" si="17">SUM(C2:C51)</f>
        <v>130849.00882590999</v>
      </c>
      <c r="D62" s="1">
        <f t="shared" si="17"/>
        <v>127469.51659707999</v>
      </c>
      <c r="E62" s="1">
        <f t="shared" si="17"/>
        <v>778863.80194733012</v>
      </c>
      <c r="F62" s="1">
        <f t="shared" si="17"/>
        <v>655354.0717573599</v>
      </c>
      <c r="G62" s="1">
        <f t="shared" si="17"/>
        <v>58690.292627649993</v>
      </c>
      <c r="H62" s="1">
        <f t="shared" si="17"/>
        <v>1546840.0202119001</v>
      </c>
      <c r="I62" s="1">
        <f t="shared" si="17"/>
        <v>55846.247413859994</v>
      </c>
      <c r="J62" s="1">
        <f t="shared" si="17"/>
        <v>19704.719873130001</v>
      </c>
      <c r="K62" s="1">
        <f t="shared" si="17"/>
        <v>118485.63682808998</v>
      </c>
      <c r="L62" s="1">
        <f t="shared" si="17"/>
        <v>87183.838393280021</v>
      </c>
      <c r="M62" s="1">
        <f t="shared" si="17"/>
        <v>21734.463994930004</v>
      </c>
      <c r="N62" s="1">
        <f t="shared" si="17"/>
        <v>14978.041003539996</v>
      </c>
      <c r="O62" s="1">
        <f t="shared" si="17"/>
        <v>15896.258461590003</v>
      </c>
      <c r="R62" s="1">
        <f t="shared" ref="R62:CC62" si="18">SUM(R2:R51)</f>
        <v>100971.37026398109</v>
      </c>
      <c r="S62" s="1">
        <f t="shared" si="18"/>
        <v>28625.492022254533</v>
      </c>
      <c r="T62" s="1">
        <f t="shared" si="18"/>
        <v>21735.929600441486</v>
      </c>
      <c r="U62" s="1">
        <f t="shared" si="18"/>
        <v>52182.37015475981</v>
      </c>
      <c r="V62" s="1">
        <f t="shared" si="18"/>
        <v>52182.37015475981</v>
      </c>
      <c r="W62" s="1">
        <f t="shared" si="18"/>
        <v>34098.844223079599</v>
      </c>
      <c r="X62" s="1">
        <f t="shared" si="18"/>
        <v>3480.3179858815838</v>
      </c>
      <c r="Y62" s="1">
        <f t="shared" si="18"/>
        <v>18117.306257932676</v>
      </c>
      <c r="Z62" s="1">
        <f t="shared" si="18"/>
        <v>14977.059657705802</v>
      </c>
      <c r="AA62" s="1">
        <f t="shared" si="18"/>
        <v>148873.54919670647</v>
      </c>
      <c r="AB62" s="1">
        <f t="shared" si="18"/>
        <v>7097451.7599981651</v>
      </c>
      <c r="AC62" s="1">
        <f t="shared" si="18"/>
        <v>55956.096324081933</v>
      </c>
      <c r="AD62" s="1">
        <f t="shared" si="18"/>
        <v>19542.433179704985</v>
      </c>
      <c r="AE62" s="1">
        <f t="shared" si="18"/>
        <v>16637.805306833412</v>
      </c>
      <c r="AF62" s="1">
        <f t="shared" si="18"/>
        <v>4901.3250709251133</v>
      </c>
      <c r="AG62" s="1">
        <f t="shared" si="18"/>
        <v>8927.7773631836644</v>
      </c>
      <c r="AH62" s="1">
        <f t="shared" si="18"/>
        <v>108997.44097157223</v>
      </c>
      <c r="AI62" s="1">
        <f t="shared" si="18"/>
        <v>108997.44097157223</v>
      </c>
      <c r="AJ62" s="1">
        <f t="shared" si="18"/>
        <v>265150934.73558468</v>
      </c>
      <c r="AK62" s="1">
        <f t="shared" si="18"/>
        <v>0</v>
      </c>
      <c r="AL62" s="1">
        <f t="shared" si="18"/>
        <v>24475.368545357047</v>
      </c>
      <c r="AM62" s="1">
        <f t="shared" si="18"/>
        <v>5583.9260606963044</v>
      </c>
      <c r="AN62" s="1">
        <f t="shared" si="18"/>
        <v>149821.41918904224</v>
      </c>
      <c r="AO62" s="1">
        <f t="shared" si="18"/>
        <v>22052.95700466933</v>
      </c>
      <c r="AP62" s="1">
        <f t="shared" si="18"/>
        <v>81451.72884756446</v>
      </c>
      <c r="AQ62" s="1">
        <f t="shared" si="18"/>
        <v>14762.412402740671</v>
      </c>
      <c r="AR62" s="1">
        <f t="shared" si="18"/>
        <v>130893.56000496889</v>
      </c>
      <c r="AS62" s="1">
        <f t="shared" si="18"/>
        <v>0</v>
      </c>
      <c r="AT62" s="1">
        <f t="shared" si="18"/>
        <v>1600015.9525013566</v>
      </c>
      <c r="AU62" s="1">
        <f t="shared" si="18"/>
        <v>114748.93036699363</v>
      </c>
      <c r="AV62" s="1">
        <f t="shared" si="18"/>
        <v>12749.882945379957</v>
      </c>
      <c r="AW62" s="1">
        <f t="shared" si="18"/>
        <v>127498.81331237337</v>
      </c>
      <c r="AX62" s="1">
        <f t="shared" si="18"/>
        <v>0</v>
      </c>
      <c r="AY62" s="1">
        <f t="shared" si="18"/>
        <v>77282.272555975433</v>
      </c>
      <c r="AZ62" s="1">
        <f t="shared" si="18"/>
        <v>29.504333489731909</v>
      </c>
      <c r="BA62" s="1">
        <f t="shared" si="18"/>
        <v>431609.38672498486</v>
      </c>
      <c r="BB62" s="1">
        <f t="shared" si="18"/>
        <v>86.225938544797813</v>
      </c>
      <c r="BC62" s="1">
        <f t="shared" si="18"/>
        <v>6616.4541330224929</v>
      </c>
      <c r="BD62" s="1">
        <f t="shared" si="18"/>
        <v>34335.790930407507</v>
      </c>
      <c r="BE62" s="1">
        <f t="shared" si="18"/>
        <v>14.705369351939757</v>
      </c>
      <c r="BF62" s="1">
        <f t="shared" si="18"/>
        <v>0</v>
      </c>
      <c r="BG62" s="1">
        <f t="shared" si="18"/>
        <v>4899.5027695571089</v>
      </c>
      <c r="BH62" s="1">
        <f t="shared" si="18"/>
        <v>779202.39903856942</v>
      </c>
      <c r="BI62" s="1">
        <f t="shared" si="18"/>
        <v>655649.66707028798</v>
      </c>
      <c r="BJ62" s="1">
        <f t="shared" si="18"/>
        <v>123552.73196828079</v>
      </c>
      <c r="BK62" s="1">
        <f t="shared" si="18"/>
        <v>83.969638241627791</v>
      </c>
      <c r="BL62" s="1">
        <f t="shared" si="18"/>
        <v>2.1254330902636638</v>
      </c>
      <c r="BM62" s="1">
        <f t="shared" si="18"/>
        <v>6063.5769826270061</v>
      </c>
      <c r="BN62" s="1">
        <f t="shared" si="18"/>
        <v>999.39357768133084</v>
      </c>
      <c r="BO62" s="1">
        <f t="shared" si="18"/>
        <v>245295.5956297245</v>
      </c>
      <c r="BP62" s="1">
        <f t="shared" si="18"/>
        <v>2185.9666995680359</v>
      </c>
      <c r="BQ62" s="1">
        <f t="shared" si="18"/>
        <v>1071.7044321670153</v>
      </c>
      <c r="BR62" s="1">
        <f t="shared" si="18"/>
        <v>350419.5865627093</v>
      </c>
      <c r="BS62" s="1">
        <f t="shared" si="18"/>
        <v>6829.6377067717112</v>
      </c>
      <c r="BT62" s="1">
        <f t="shared" si="18"/>
        <v>95.382033130964928</v>
      </c>
      <c r="BU62" s="1">
        <f t="shared" si="18"/>
        <v>3448.0551962972918</v>
      </c>
      <c r="BV62" s="1">
        <f t="shared" si="18"/>
        <v>2.127410676957243</v>
      </c>
      <c r="BW62" s="1">
        <f t="shared" si="18"/>
        <v>58710.443531760218</v>
      </c>
      <c r="BX62" s="1">
        <f t="shared" si="18"/>
        <v>19995.506626942919</v>
      </c>
      <c r="BY62" s="1">
        <f t="shared" si="18"/>
        <v>0</v>
      </c>
      <c r="BZ62" s="1">
        <f t="shared" si="18"/>
        <v>21708.458315453594</v>
      </c>
      <c r="CA62" s="1">
        <f t="shared" si="18"/>
        <v>68247.02027768844</v>
      </c>
      <c r="CB62" s="1"/>
      <c r="CC62" s="1">
        <f t="shared" si="18"/>
        <v>239234.52996124027</v>
      </c>
      <c r="CD62" s="1">
        <f>SUM(CD2:CD51)</f>
        <v>1547599.5891034275</v>
      </c>
      <c r="CE62" s="1">
        <f>SUM(CE2:CE51)</f>
        <v>51054.504484563935</v>
      </c>
      <c r="CF62" s="78"/>
    </row>
    <row r="63" spans="1:98" x14ac:dyDescent="0.25">
      <c r="A63" s="86" t="s">
        <v>238</v>
      </c>
      <c r="B63" s="87">
        <f>+B3+B5+B8+B9+B11+B12+B14+B15+B16+B17+B18+B19+B20+B21+B22+B23+B24+B25+B26+B28+B30+B31+B33+B34+B35+B36+B37+B39+B40+B41+B42+B43+B44+B46+B47+B49+B50+B10</f>
        <v>5657257.4908490572</v>
      </c>
      <c r="C63" s="87">
        <f t="shared" ref="C63:O63" si="19">+C3+C5+C8+C9+C11+C12+C14+C15+C16+C17+C18+C19+C20+C21+C22+C23+C24+C25+C26+C28+C30+C31+C33+C34+C35+C36+C37+C39+C40+C41+C42+C43+C44+C46+C47+C49+C50+C10</f>
        <v>107328.32170771</v>
      </c>
      <c r="D63" s="87">
        <f t="shared" si="19"/>
        <v>111230.06940918</v>
      </c>
      <c r="E63" s="87">
        <f t="shared" si="19"/>
        <v>635680.43846133002</v>
      </c>
      <c r="F63" s="87">
        <f t="shared" si="19"/>
        <v>534012.2366006599</v>
      </c>
      <c r="G63" s="87">
        <f t="shared" si="19"/>
        <v>48920.934923559995</v>
      </c>
      <c r="H63" s="87">
        <f t="shared" si="19"/>
        <v>1208730.1679539001</v>
      </c>
      <c r="I63" s="87">
        <f t="shared" si="19"/>
        <v>44904.108047679998</v>
      </c>
      <c r="J63" s="87">
        <f t="shared" si="19"/>
        <v>16770.429718449999</v>
      </c>
      <c r="K63" s="87">
        <f t="shared" si="19"/>
        <v>97554.064650329994</v>
      </c>
      <c r="L63" s="87">
        <f t="shared" si="19"/>
        <v>64207.637743750012</v>
      </c>
      <c r="M63" s="87">
        <f t="shared" si="19"/>
        <v>18390.478377170002</v>
      </c>
      <c r="N63" s="87">
        <f t="shared" si="19"/>
        <v>13207.133359899999</v>
      </c>
      <c r="O63" s="87">
        <f t="shared" si="19"/>
        <v>12719.101883280004</v>
      </c>
    </row>
    <row r="64" spans="1:98" x14ac:dyDescent="0.25">
      <c r="C64" s="87"/>
    </row>
    <row r="65" spans="3:20" x14ac:dyDescent="0.25">
      <c r="C65" s="87"/>
      <c r="Q65" s="36"/>
      <c r="S65" s="36"/>
      <c r="T65" s="36"/>
    </row>
    <row r="66" spans="3:20" x14ac:dyDescent="0.25">
      <c r="C66" s="87"/>
    </row>
    <row r="67" spans="3:20" x14ac:dyDescent="0.25">
      <c r="C67" s="87"/>
    </row>
    <row r="68" spans="3:20" x14ac:dyDescent="0.25">
      <c r="C68" s="87"/>
    </row>
    <row r="69" spans="3:20" x14ac:dyDescent="0.25">
      <c r="C69" s="87"/>
    </row>
    <row r="70" spans="3:20" x14ac:dyDescent="0.25">
      <c r="C70" s="87"/>
    </row>
    <row r="71" spans="3:20" x14ac:dyDescent="0.25">
      <c r="C71" s="87"/>
    </row>
    <row r="72" spans="3:20" x14ac:dyDescent="0.25">
      <c r="C72" s="87"/>
    </row>
    <row r="73" spans="3:20" x14ac:dyDescent="0.25">
      <c r="C73" s="87"/>
    </row>
    <row r="74" spans="3:20" x14ac:dyDescent="0.25">
      <c r="C74" s="87"/>
    </row>
    <row r="75" spans="3:20" x14ac:dyDescent="0.25">
      <c r="C75" s="87"/>
    </row>
    <row r="76" spans="3:20" x14ac:dyDescent="0.25">
      <c r="C76" s="87"/>
    </row>
    <row r="77" spans="3:20" x14ac:dyDescent="0.25">
      <c r="C77" s="87"/>
    </row>
    <row r="78" spans="3:20" x14ac:dyDescent="0.25">
      <c r="C78" s="87"/>
    </row>
    <row r="79" spans="3:20" x14ac:dyDescent="0.25">
      <c r="C79" s="87"/>
    </row>
    <row r="80" spans="3:20" x14ac:dyDescent="0.25">
      <c r="C80" s="87"/>
    </row>
    <row r="81" spans="3:3" x14ac:dyDescent="0.25">
      <c r="C81" s="87"/>
    </row>
    <row r="82" spans="3:3" x14ac:dyDescent="0.25">
      <c r="C82" s="87"/>
    </row>
    <row r="83" spans="3:3" x14ac:dyDescent="0.25">
      <c r="C83" s="87"/>
    </row>
    <row r="84" spans="3:3" x14ac:dyDescent="0.25">
      <c r="C84" s="87"/>
    </row>
    <row r="85" spans="3:3" x14ac:dyDescent="0.25">
      <c r="C85" s="87"/>
    </row>
    <row r="86" spans="3:3" x14ac:dyDescent="0.25">
      <c r="C86" s="87"/>
    </row>
    <row r="87" spans="3:3" x14ac:dyDescent="0.25">
      <c r="C87" s="87"/>
    </row>
    <row r="88" spans="3:3" x14ac:dyDescent="0.25">
      <c r="C88" s="87"/>
    </row>
    <row r="89" spans="3:3" x14ac:dyDescent="0.25">
      <c r="C89" s="87"/>
    </row>
    <row r="90" spans="3:3" x14ac:dyDescent="0.25">
      <c r="C90" s="87"/>
    </row>
    <row r="91" spans="3:3" x14ac:dyDescent="0.25">
      <c r="C91" s="87"/>
    </row>
    <row r="92" spans="3:3" x14ac:dyDescent="0.25">
      <c r="C92" s="87"/>
    </row>
    <row r="93" spans="3:3" x14ac:dyDescent="0.25">
      <c r="C93" s="87"/>
    </row>
    <row r="94" spans="3:3" x14ac:dyDescent="0.25">
      <c r="C94" s="87"/>
    </row>
    <row r="95" spans="3:3" x14ac:dyDescent="0.25">
      <c r="C95" s="87"/>
    </row>
    <row r="96" spans="3:3" x14ac:dyDescent="0.25">
      <c r="C96" s="87"/>
    </row>
    <row r="97" spans="3:3" x14ac:dyDescent="0.25">
      <c r="C97" s="87"/>
    </row>
    <row r="98" spans="3:3" x14ac:dyDescent="0.25">
      <c r="C98" s="87"/>
    </row>
    <row r="99" spans="3:3" x14ac:dyDescent="0.25">
      <c r="C99" s="87"/>
    </row>
    <row r="100" spans="3:3" x14ac:dyDescent="0.25">
      <c r="C100" s="87"/>
    </row>
    <row r="101" spans="3:3" x14ac:dyDescent="0.25">
      <c r="C101" s="87"/>
    </row>
    <row r="102" spans="3:3" x14ac:dyDescent="0.25">
      <c r="C102" s="87"/>
    </row>
    <row r="103" spans="3:3" x14ac:dyDescent="0.25">
      <c r="C103" s="87"/>
    </row>
    <row r="104" spans="3:3" x14ac:dyDescent="0.25">
      <c r="C104" s="87"/>
    </row>
    <row r="105" spans="3:3" x14ac:dyDescent="0.25">
      <c r="C105" s="87"/>
    </row>
    <row r="106" spans="3:3" x14ac:dyDescent="0.25">
      <c r="C106" s="87"/>
    </row>
    <row r="107" spans="3:3" x14ac:dyDescent="0.25">
      <c r="C107" s="87"/>
    </row>
    <row r="108" spans="3:3" x14ac:dyDescent="0.25">
      <c r="C108" s="87"/>
    </row>
    <row r="109" spans="3:3" x14ac:dyDescent="0.25">
      <c r="C109" s="87"/>
    </row>
    <row r="110" spans="3:3" x14ac:dyDescent="0.25">
      <c r="C110" s="87"/>
    </row>
    <row r="111" spans="3:3" x14ac:dyDescent="0.25">
      <c r="C111" s="87"/>
    </row>
    <row r="112" spans="3:3" x14ac:dyDescent="0.25">
      <c r="C112" s="87"/>
    </row>
    <row r="113" spans="3:3" x14ac:dyDescent="0.25">
      <c r="C113" s="87"/>
    </row>
    <row r="114" spans="3:3" x14ac:dyDescent="0.25">
      <c r="C114" s="87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T114"/>
  <sheetViews>
    <sheetView zoomScale="85" zoomScaleNormal="85" workbookViewId="0">
      <pane xSplit="1" ySplit="2" topLeftCell="B39" activePane="bottomRight" state="frozen"/>
      <selection activeCell="J2" sqref="J2"/>
      <selection pane="topRight" activeCell="J2" sqref="J2"/>
      <selection pane="bottomLeft" activeCell="J2" sqref="J2"/>
      <selection pane="bottomRight" activeCell="H65" sqref="H65"/>
    </sheetView>
  </sheetViews>
  <sheetFormatPr defaultColWidth="9.140625" defaultRowHeight="15" x14ac:dyDescent="0.25"/>
  <cols>
    <col min="1" max="1" width="15.28515625" style="27" customWidth="1"/>
    <col min="2" max="2" width="11.7109375" style="27" customWidth="1"/>
    <col min="3" max="3" width="10.140625" style="27" customWidth="1"/>
    <col min="4" max="4" width="9.7109375" style="27" customWidth="1"/>
    <col min="5" max="5" width="10.42578125" style="27" customWidth="1"/>
    <col min="6" max="6" width="10.5703125" style="27" customWidth="1"/>
    <col min="7" max="8" width="9.85546875" style="27" customWidth="1"/>
    <col min="9" max="12" width="9.85546875" style="66" customWidth="1"/>
    <col min="13" max="14" width="9.85546875" style="27" customWidth="1"/>
    <col min="15" max="15" width="9.85546875" style="66" customWidth="1"/>
    <col min="16" max="16" width="9.140625" style="27"/>
    <col min="17" max="17" width="17.42578125" style="27" customWidth="1"/>
    <col min="18" max="18" width="7.7109375" style="87" bestFit="1" customWidth="1"/>
    <col min="19" max="19" width="6.7109375" style="27" bestFit="1" customWidth="1"/>
    <col min="20" max="20" width="9.7109375" style="86" bestFit="1" customWidth="1"/>
    <col min="21" max="21" width="7.7109375" style="27" bestFit="1" customWidth="1"/>
    <col min="22" max="22" width="14.5703125" style="27" bestFit="1" customWidth="1"/>
    <col min="23" max="23" width="7.7109375" style="27" bestFit="1" customWidth="1"/>
    <col min="24" max="24" width="7.7109375" style="86" customWidth="1"/>
    <col min="25" max="25" width="6.7109375" style="27" bestFit="1" customWidth="1"/>
    <col min="26" max="26" width="12.85546875" style="86" bestFit="1" customWidth="1"/>
    <col min="27" max="27" width="9.28515625" style="27" bestFit="1" customWidth="1"/>
    <col min="28" max="28" width="10.28515625" style="27" bestFit="1" customWidth="1"/>
    <col min="29" max="29" width="7.7109375" style="27" bestFit="1" customWidth="1"/>
    <col min="30" max="32" width="6.7109375" style="27" bestFit="1" customWidth="1"/>
    <col min="33" max="33" width="6.7109375" style="86" customWidth="1"/>
    <col min="34" max="34" width="7.7109375" style="27" bestFit="1" customWidth="1"/>
    <col min="35" max="35" width="15.42578125" style="27" bestFit="1" customWidth="1"/>
    <col min="36" max="36" width="12.7109375" style="27" bestFit="1" customWidth="1"/>
    <col min="37" max="37" width="6.5703125" style="27" bestFit="1" customWidth="1"/>
    <col min="38" max="39" width="6.7109375" style="27" bestFit="1" customWidth="1"/>
    <col min="40" max="40" width="6.7109375" style="86" customWidth="1"/>
    <col min="41" max="41" width="6.7109375" style="27" bestFit="1" customWidth="1"/>
    <col min="42" max="42" width="7.7109375" style="27" bestFit="1" customWidth="1"/>
    <col min="43" max="43" width="6.7109375" style="27" bestFit="1" customWidth="1"/>
    <col min="44" max="44" width="7.7109375" style="27" bestFit="1" customWidth="1"/>
    <col min="45" max="45" width="10" style="27" bestFit="1" customWidth="1"/>
    <col min="46" max="46" width="9.28515625" style="86" bestFit="1" customWidth="1"/>
    <col min="47" max="47" width="7.7109375" style="27" bestFit="1" customWidth="1"/>
    <col min="48" max="48" width="6.7109375" style="27" bestFit="1" customWidth="1"/>
    <col min="49" max="49" width="7.7109375" style="27" bestFit="1" customWidth="1"/>
    <col min="50" max="50" width="6.7109375" style="27" bestFit="1" customWidth="1"/>
    <col min="51" max="51" width="7.7109375" style="27" bestFit="1" customWidth="1"/>
    <col min="52" max="52" width="4.28515625" style="27" bestFit="1" customWidth="1"/>
    <col min="53" max="53" width="9.28515625" style="27" bestFit="1" customWidth="1"/>
    <col min="54" max="54" width="5.7109375" style="27" bestFit="1" customWidth="1"/>
    <col min="55" max="55" width="6.7109375" style="27" bestFit="1" customWidth="1"/>
    <col min="56" max="56" width="7.7109375" style="27" bestFit="1" customWidth="1"/>
    <col min="57" max="57" width="4.140625" style="27" bestFit="1" customWidth="1"/>
    <col min="58" max="58" width="5.85546875" style="27" bestFit="1" customWidth="1"/>
    <col min="59" max="59" width="6.7109375" style="27" bestFit="1" customWidth="1"/>
    <col min="60" max="61" width="9.28515625" style="27" bestFit="1" customWidth="1"/>
    <col min="62" max="62" width="7.7109375" style="27" bestFit="1" customWidth="1"/>
    <col min="63" max="63" width="5.140625" style="27" bestFit="1" customWidth="1"/>
    <col min="64" max="64" width="5.28515625" style="27" bestFit="1" customWidth="1"/>
    <col min="65" max="65" width="8.7109375" style="27" bestFit="1" customWidth="1"/>
    <col min="66" max="66" width="5.7109375" style="27" bestFit="1" customWidth="1"/>
    <col min="67" max="67" width="7.85546875" style="27" bestFit="1" customWidth="1"/>
    <col min="68" max="68" width="5.85546875" style="27" bestFit="1" customWidth="1"/>
    <col min="69" max="69" width="6" style="27" bestFit="1" customWidth="1"/>
    <col min="70" max="70" width="7.7109375" style="27" bestFit="1" customWidth="1"/>
    <col min="71" max="71" width="6.7109375" style="27" bestFit="1" customWidth="1"/>
    <col min="72" max="72" width="5.7109375" style="27" bestFit="1" customWidth="1"/>
    <col min="73" max="73" width="6.7109375" style="27" bestFit="1" customWidth="1"/>
    <col min="74" max="74" width="4.140625" style="27" bestFit="1" customWidth="1"/>
    <col min="75" max="75" width="7.7109375" style="27" bestFit="1" customWidth="1"/>
    <col min="76" max="76" width="8" style="27" bestFit="1" customWidth="1"/>
    <col min="77" max="77" width="5.28515625" style="27" bestFit="1" customWidth="1"/>
    <col min="78" max="78" width="6.7109375" style="27" bestFit="1" customWidth="1"/>
    <col min="79" max="79" width="7.7109375" style="27" bestFit="1" customWidth="1"/>
    <col min="80" max="80" width="7.7109375" style="86" customWidth="1"/>
    <col min="81" max="82" width="9.28515625" style="27" bestFit="1" customWidth="1"/>
    <col min="83" max="83" width="7.7109375" style="27" bestFit="1" customWidth="1"/>
    <col min="84" max="84" width="6.7109375" style="27" customWidth="1"/>
    <col min="85" max="91" width="9.140625" style="27"/>
    <col min="92" max="95" width="9.140625" style="66"/>
    <col min="96" max="97" width="9.140625" style="27"/>
    <col min="98" max="98" width="9.140625" style="66"/>
    <col min="99" max="16384" width="9.140625" style="27"/>
  </cols>
  <sheetData>
    <row r="1" spans="1:98" x14ac:dyDescent="0.25">
      <c r="B1" s="27" t="s">
        <v>465</v>
      </c>
      <c r="Q1" s="27" t="s">
        <v>461</v>
      </c>
      <c r="CG1" s="27" t="s">
        <v>331</v>
      </c>
    </row>
    <row r="2" spans="1:98" x14ac:dyDescent="0.25">
      <c r="A2" s="27" t="s">
        <v>227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84" t="s">
        <v>63</v>
      </c>
      <c r="J2" s="84" t="s">
        <v>64</v>
      </c>
      <c r="K2" s="84" t="s">
        <v>65</v>
      </c>
      <c r="L2" s="84" t="s">
        <v>68</v>
      </c>
      <c r="M2" s="84" t="s">
        <v>311</v>
      </c>
      <c r="N2" s="84" t="s">
        <v>314</v>
      </c>
      <c r="O2" s="84" t="s">
        <v>321</v>
      </c>
      <c r="Q2" s="27" t="s">
        <v>226</v>
      </c>
      <c r="R2" s="85" t="s">
        <v>457</v>
      </c>
      <c r="S2" s="27" t="s">
        <v>359</v>
      </c>
      <c r="T2" s="86" t="s">
        <v>178</v>
      </c>
      <c r="U2" s="27" t="s">
        <v>131</v>
      </c>
      <c r="V2" s="27" t="s">
        <v>132</v>
      </c>
      <c r="W2" s="27" t="s">
        <v>133</v>
      </c>
      <c r="X2" s="86" t="s">
        <v>335</v>
      </c>
      <c r="Y2" s="27" t="s">
        <v>360</v>
      </c>
      <c r="Z2" s="86" t="s">
        <v>179</v>
      </c>
      <c r="AA2" s="27" t="s">
        <v>134</v>
      </c>
      <c r="AB2" s="27" t="s">
        <v>59</v>
      </c>
      <c r="AC2" s="27" t="s">
        <v>136</v>
      </c>
      <c r="AD2" s="27" t="s">
        <v>137</v>
      </c>
      <c r="AE2" s="27" t="s">
        <v>361</v>
      </c>
      <c r="AF2" s="27" t="s">
        <v>138</v>
      </c>
      <c r="AG2" s="86" t="s">
        <v>458</v>
      </c>
      <c r="AH2" s="27" t="s">
        <v>139</v>
      </c>
      <c r="AI2" s="27" t="s">
        <v>140</v>
      </c>
      <c r="AJ2" s="27" t="s">
        <v>212</v>
      </c>
      <c r="AK2" s="27" t="s">
        <v>141</v>
      </c>
      <c r="AL2" s="27" t="s">
        <v>142</v>
      </c>
      <c r="AM2" s="27" t="s">
        <v>143</v>
      </c>
      <c r="AN2" s="86" t="s">
        <v>459</v>
      </c>
      <c r="AO2" s="27" t="s">
        <v>362</v>
      </c>
      <c r="AP2" s="27" t="s">
        <v>144</v>
      </c>
      <c r="AQ2" s="27" t="s">
        <v>367</v>
      </c>
      <c r="AR2" s="27" t="s">
        <v>57</v>
      </c>
      <c r="AS2" s="27" t="s">
        <v>128</v>
      </c>
      <c r="AT2" s="86" t="s">
        <v>460</v>
      </c>
      <c r="AU2" s="27" t="s">
        <v>145</v>
      </c>
      <c r="AV2" s="27" t="s">
        <v>146</v>
      </c>
      <c r="AW2" s="27" t="s">
        <v>60</v>
      </c>
      <c r="AX2" s="27" t="s">
        <v>147</v>
      </c>
      <c r="AY2" s="27" t="s">
        <v>148</v>
      </c>
      <c r="AZ2" s="27" t="s">
        <v>149</v>
      </c>
      <c r="BA2" s="27" t="s">
        <v>150</v>
      </c>
      <c r="BB2" s="27" t="s">
        <v>151</v>
      </c>
      <c r="BC2" s="27" t="s">
        <v>152</v>
      </c>
      <c r="BD2" s="27" t="s">
        <v>153</v>
      </c>
      <c r="BE2" s="27" t="s">
        <v>154</v>
      </c>
      <c r="BF2" s="27" t="s">
        <v>155</v>
      </c>
      <c r="BG2" s="27" t="s">
        <v>156</v>
      </c>
      <c r="BH2" s="27" t="s">
        <v>54</v>
      </c>
      <c r="BI2" s="27" t="s">
        <v>53</v>
      </c>
      <c r="BJ2" s="27" t="s">
        <v>157</v>
      </c>
      <c r="BK2" s="27" t="s">
        <v>158</v>
      </c>
      <c r="BL2" s="27" t="s">
        <v>159</v>
      </c>
      <c r="BM2" s="27" t="s">
        <v>160</v>
      </c>
      <c r="BN2" s="27" t="s">
        <v>161</v>
      </c>
      <c r="BO2" s="27" t="s">
        <v>162</v>
      </c>
      <c r="BP2" s="27" t="s">
        <v>163</v>
      </c>
      <c r="BQ2" s="27" t="s">
        <v>164</v>
      </c>
      <c r="BR2" s="27" t="s">
        <v>165</v>
      </c>
      <c r="BS2" s="27" t="s">
        <v>363</v>
      </c>
      <c r="BT2" s="27" t="s">
        <v>166</v>
      </c>
      <c r="BU2" s="27" t="s">
        <v>167</v>
      </c>
      <c r="BV2" s="27" t="s">
        <v>168</v>
      </c>
      <c r="BW2" s="27" t="s">
        <v>61</v>
      </c>
      <c r="BX2" s="27" t="s">
        <v>368</v>
      </c>
      <c r="BY2" s="27" t="s">
        <v>169</v>
      </c>
      <c r="BZ2" s="27" t="s">
        <v>170</v>
      </c>
      <c r="CA2" s="27" t="s">
        <v>171</v>
      </c>
      <c r="CB2" s="86" t="s">
        <v>172</v>
      </c>
      <c r="CC2" s="27" t="s">
        <v>173</v>
      </c>
      <c r="CD2" s="27" t="s">
        <v>174</v>
      </c>
      <c r="CE2" s="27" t="s">
        <v>369</v>
      </c>
      <c r="CG2" s="27" t="s">
        <v>59</v>
      </c>
      <c r="CH2" s="27" t="s">
        <v>57</v>
      </c>
      <c r="CI2" s="27" t="s">
        <v>60</v>
      </c>
      <c r="CJ2" s="27" t="s">
        <v>54</v>
      </c>
      <c r="CK2" s="27" t="s">
        <v>53</v>
      </c>
      <c r="CL2" s="27" t="s">
        <v>61</v>
      </c>
      <c r="CM2" s="27" t="s">
        <v>62</v>
      </c>
      <c r="CN2" s="66" t="s">
        <v>63</v>
      </c>
      <c r="CO2" s="66" t="s">
        <v>64</v>
      </c>
      <c r="CP2" s="66" t="s">
        <v>65</v>
      </c>
      <c r="CQ2" s="66" t="s">
        <v>68</v>
      </c>
      <c r="CR2" s="27" t="s">
        <v>311</v>
      </c>
      <c r="CS2" s="27" t="s">
        <v>314</v>
      </c>
      <c r="CT2" s="66" t="s">
        <v>321</v>
      </c>
    </row>
    <row r="3" spans="1:98" x14ac:dyDescent="0.25">
      <c r="A3" s="27" t="s">
        <v>0</v>
      </c>
      <c r="B3" s="25">
        <v>82049.136891999995</v>
      </c>
      <c r="C3" s="25">
        <v>1358.0473280000001</v>
      </c>
      <c r="D3" s="25">
        <v>1706.9757400000001</v>
      </c>
      <c r="E3" s="25">
        <v>8871.3808150000004</v>
      </c>
      <c r="F3" s="25">
        <v>7518.1171759999997</v>
      </c>
      <c r="G3" s="25">
        <v>796.22072700000001</v>
      </c>
      <c r="H3" s="25">
        <v>19521.950476000002</v>
      </c>
      <c r="I3" s="85">
        <v>775.38357559999997</v>
      </c>
      <c r="J3" s="85">
        <v>447.49314462000001</v>
      </c>
      <c r="K3" s="85">
        <v>1606.9072008000001</v>
      </c>
      <c r="L3" s="85">
        <v>1061.7791889</v>
      </c>
      <c r="M3" s="85">
        <v>236.76455383000001</v>
      </c>
      <c r="N3" s="85">
        <v>56.953672259999998</v>
      </c>
      <c r="O3" s="85">
        <v>225.37382073000001</v>
      </c>
      <c r="Q3" s="27" t="s">
        <v>0</v>
      </c>
      <c r="R3" s="87">
        <v>1160.14477606939</v>
      </c>
      <c r="S3" s="25">
        <v>177.537301672388</v>
      </c>
      <c r="T3" s="87">
        <v>236.78458010769199</v>
      </c>
      <c r="U3" s="25">
        <v>775.44924364039605</v>
      </c>
      <c r="V3" s="25">
        <v>775.44924364039605</v>
      </c>
      <c r="W3" s="25">
        <v>378.91477349789102</v>
      </c>
      <c r="X3" s="87">
        <v>388.47267396302902</v>
      </c>
      <c r="Y3" s="25">
        <v>447.53100085564398</v>
      </c>
      <c r="Z3" s="87">
        <v>56.958453800638701</v>
      </c>
      <c r="AA3" s="25">
        <v>1620.68710976497</v>
      </c>
      <c r="AB3" s="25">
        <v>82056.054453784003</v>
      </c>
      <c r="AC3" s="25">
        <v>629.29060624050999</v>
      </c>
      <c r="AD3" s="25">
        <v>291.79394047216903</v>
      </c>
      <c r="AE3" s="25">
        <v>113.69243047112001</v>
      </c>
      <c r="AF3" s="25">
        <v>12.9485743577637</v>
      </c>
      <c r="AG3" s="87">
        <v>224.99778034724901</v>
      </c>
      <c r="AH3" s="25">
        <v>1607.0432250443901</v>
      </c>
      <c r="AI3" s="25">
        <v>1607.0432250443901</v>
      </c>
      <c r="AJ3" s="25">
        <v>1967341.0178145</v>
      </c>
      <c r="AK3" s="25">
        <v>0</v>
      </c>
      <c r="AL3" s="25">
        <v>164.051180119284</v>
      </c>
      <c r="AM3" s="25">
        <v>35.502195316263297</v>
      </c>
      <c r="AN3" s="87">
        <v>1760.0858530431501</v>
      </c>
      <c r="AO3" s="25">
        <v>231.15110722323601</v>
      </c>
      <c r="AP3" s="25">
        <v>1061.87222269471</v>
      </c>
      <c r="AQ3" s="25">
        <v>225.39291211665599</v>
      </c>
      <c r="AR3" s="25">
        <v>1358.1618311842601</v>
      </c>
      <c r="AS3" s="25">
        <v>0</v>
      </c>
      <c r="AT3" s="87">
        <v>20071.8898268048</v>
      </c>
      <c r="AU3" s="25">
        <v>1536.4082671408801</v>
      </c>
      <c r="AV3" s="25">
        <v>170.71201580575001</v>
      </c>
      <c r="AW3" s="25">
        <v>1707.1202829466299</v>
      </c>
      <c r="AX3" s="25">
        <v>0</v>
      </c>
      <c r="AY3" s="25">
        <v>803.44439815395401</v>
      </c>
      <c r="AZ3" s="25">
        <v>0.21313452104587199</v>
      </c>
      <c r="BA3" s="25">
        <v>5033.5330459566903</v>
      </c>
      <c r="BB3" s="25">
        <v>8.7127354096463203E-2</v>
      </c>
      <c r="BC3" s="25">
        <v>25.8201689796458</v>
      </c>
      <c r="BD3" s="25">
        <v>275.947704452013</v>
      </c>
      <c r="BE3" s="25">
        <v>7.5317664059701098E-2</v>
      </c>
      <c r="BF3" s="25">
        <v>0</v>
      </c>
      <c r="BG3" s="25">
        <v>6.2574966263330998</v>
      </c>
      <c r="BH3" s="25">
        <v>8872.5436545618395</v>
      </c>
      <c r="BI3" s="25">
        <v>7519.1658554844798</v>
      </c>
      <c r="BJ3" s="25">
        <v>1353.3777990773599</v>
      </c>
      <c r="BK3" s="25">
        <v>8.0811478807519904E-2</v>
      </c>
      <c r="BL3" s="25">
        <v>1.4040916321037E-2</v>
      </c>
      <c r="BM3" s="25">
        <v>34.231145065119001</v>
      </c>
      <c r="BN3" s="25">
        <v>3.8574138539437901</v>
      </c>
      <c r="BO3" s="25">
        <v>2930.0267744142502</v>
      </c>
      <c r="BP3" s="25">
        <v>19.6539189651504</v>
      </c>
      <c r="BQ3" s="25">
        <v>8.8133273342261997</v>
      </c>
      <c r="BR3" s="25">
        <v>4185.7004493570703</v>
      </c>
      <c r="BS3" s="25">
        <v>110.32971736866</v>
      </c>
      <c r="BT3" s="25">
        <v>0.154631533288138</v>
      </c>
      <c r="BU3" s="25">
        <v>28.2198341739557</v>
      </c>
      <c r="BV3" s="25">
        <v>1.2558795136714099E-2</v>
      </c>
      <c r="BW3" s="25">
        <v>796.28798579870704</v>
      </c>
      <c r="BX3" s="25">
        <v>207.723693687718</v>
      </c>
      <c r="BY3" s="25">
        <v>0</v>
      </c>
      <c r="BZ3" s="25">
        <v>578.31460301154698</v>
      </c>
      <c r="CA3" s="25">
        <v>798.05641482806504</v>
      </c>
      <c r="CB3" s="87">
        <v>0</v>
      </c>
      <c r="CC3" s="25">
        <v>3101.6261613459601</v>
      </c>
      <c r="CD3" s="25">
        <v>19523.596780678599</v>
      </c>
      <c r="CE3" s="25">
        <v>547.43460454323395</v>
      </c>
      <c r="CF3" s="25"/>
      <c r="CG3" s="49">
        <f t="shared" ref="CG3:CG34" si="0">(AB3-B3)/(B3+1E-50)</f>
        <v>8.430998845379403E-5</v>
      </c>
      <c r="CH3" s="49">
        <f t="shared" ref="CH3:CH34" si="1">(AR3-C3)/(C3+1E-50)</f>
        <v>8.4314575714110858E-5</v>
      </c>
      <c r="CI3" s="49">
        <f t="shared" ref="CI3:CI34" si="2">(AW3-D3)/(D3+1E-50)</f>
        <v>8.467779784018868E-5</v>
      </c>
      <c r="CJ3" s="49">
        <f t="shared" ref="CJ3:CJ34" si="3">(BH3-E3)/(E3+1E-50)</f>
        <v>1.3107762884813823E-4</v>
      </c>
      <c r="CK3" s="49">
        <f t="shared" ref="CK3:CK34" si="4">(BI3-F3)/(F3+1E-50)</f>
        <v>1.3948698323401734E-4</v>
      </c>
      <c r="CL3" s="49">
        <f t="shared" ref="CL3:CL34" si="5">(BW3-G3)/(G3+1E-50)</f>
        <v>8.447255443907843E-5</v>
      </c>
      <c r="CM3" s="49">
        <f t="shared" ref="CM3:CM34" si="6">(CD3-H3)/(H3+1E-50)</f>
        <v>8.4330952515296022E-5</v>
      </c>
      <c r="CN3" s="92">
        <f t="shared" ref="CN3:CN34" si="7">(V3-I3)/(I3+1E-50)</f>
        <v>8.4691038683998041E-5</v>
      </c>
      <c r="CO3" s="92">
        <f t="shared" ref="CO3:CO34" si="8">(Y3-J3)/(J3+1E-50)</f>
        <v>8.4596235940369836E-5</v>
      </c>
      <c r="CP3" s="92">
        <f t="shared" ref="CP3:CP34" si="9">(AI3-K3)/(K3+1E-50)</f>
        <v>8.4649719860786495E-5</v>
      </c>
      <c r="CQ3" s="92">
        <f t="shared" ref="CQ3:CQ34" si="10">(AP3-L3)/(L3+1E-50)</f>
        <v>8.7620661322590295E-5</v>
      </c>
      <c r="CR3" s="91">
        <f>(T3-M3)/(M3+1E-50)</f>
        <v>8.458309053458215E-5</v>
      </c>
      <c r="CS3" s="91">
        <f>(Z3-N3)/(N3+1E-50)</f>
        <v>8.3954913686246362E-5</v>
      </c>
      <c r="CT3" s="92">
        <f t="shared" ref="CT3:CT34" si="11">(AQ3-O3)/(O3+1E-50)</f>
        <v>8.4709868227589831E-5</v>
      </c>
    </row>
    <row r="4" spans="1:98" x14ac:dyDescent="0.25">
      <c r="A4" s="27" t="s">
        <v>2</v>
      </c>
      <c r="B4" s="25">
        <v>316378.60440000001</v>
      </c>
      <c r="C4" s="25">
        <v>5193.8670789999996</v>
      </c>
      <c r="D4" s="25">
        <v>4382.7739110000002</v>
      </c>
      <c r="E4" s="25">
        <v>32243.669763999998</v>
      </c>
      <c r="F4" s="25">
        <v>27325.143871</v>
      </c>
      <c r="G4" s="25">
        <v>2397.711213</v>
      </c>
      <c r="H4" s="25">
        <v>74661.881613000005</v>
      </c>
      <c r="I4" s="85">
        <v>2054.1651741999999</v>
      </c>
      <c r="J4" s="85">
        <v>551.53599453000004</v>
      </c>
      <c r="K4" s="85">
        <v>3078.7964920999998</v>
      </c>
      <c r="L4" s="85">
        <v>2823.8642977</v>
      </c>
      <c r="M4" s="85">
        <v>627.52540059</v>
      </c>
      <c r="N4" s="85">
        <v>333.37286913000003</v>
      </c>
      <c r="O4" s="85">
        <v>595.65887653000004</v>
      </c>
      <c r="Q4" s="27" t="s">
        <v>2</v>
      </c>
      <c r="R4" s="87">
        <v>6075.0741168426403</v>
      </c>
      <c r="S4" s="25">
        <v>1051.6006591328801</v>
      </c>
      <c r="T4" s="87">
        <v>627.52518397094195</v>
      </c>
      <c r="U4" s="25">
        <v>2054.16442902364</v>
      </c>
      <c r="V4" s="25">
        <v>2054.16442902364</v>
      </c>
      <c r="W4" s="25">
        <v>1702.8838637157501</v>
      </c>
      <c r="X4" s="87">
        <v>95.029934414505504</v>
      </c>
      <c r="Y4" s="25">
        <v>551.53579469052897</v>
      </c>
      <c r="Z4" s="87">
        <v>333.37278277187698</v>
      </c>
      <c r="AA4" s="25">
        <v>7671.3898610047099</v>
      </c>
      <c r="AB4" s="25">
        <v>316378.52676363499</v>
      </c>
      <c r="AC4" s="25">
        <v>2526.8680119273299</v>
      </c>
      <c r="AD4" s="25">
        <v>1013.77319929138</v>
      </c>
      <c r="AE4" s="25">
        <v>721.03487759195104</v>
      </c>
      <c r="AF4" s="25">
        <v>436.04730336712902</v>
      </c>
      <c r="AG4" s="87">
        <v>686.92970420598203</v>
      </c>
      <c r="AH4" s="25">
        <v>3078.7956108103799</v>
      </c>
      <c r="AI4" s="25">
        <v>3078.7956108103799</v>
      </c>
      <c r="AJ4" s="25">
        <v>10589708.1661985</v>
      </c>
      <c r="AK4" s="25">
        <v>0</v>
      </c>
      <c r="AL4" s="25">
        <v>1000.17262941633</v>
      </c>
      <c r="AM4" s="25">
        <v>175.36762643851799</v>
      </c>
      <c r="AN4" s="87">
        <v>7637.8196340651502</v>
      </c>
      <c r="AO4" s="25">
        <v>1210.4151780488</v>
      </c>
      <c r="AP4" s="25">
        <v>2823.8722266220202</v>
      </c>
      <c r="AQ4" s="25">
        <v>595.658563571282</v>
      </c>
      <c r="AR4" s="25">
        <v>5193.8651417947804</v>
      </c>
      <c r="AS4" s="25">
        <v>0</v>
      </c>
      <c r="AT4" s="87">
        <v>77085.381739541495</v>
      </c>
      <c r="AU4" s="25">
        <v>3944.49531480326</v>
      </c>
      <c r="AV4" s="25">
        <v>438.27726525348203</v>
      </c>
      <c r="AW4" s="25">
        <v>4382.7725800567396</v>
      </c>
      <c r="AX4" s="25">
        <v>0</v>
      </c>
      <c r="AY4" s="25">
        <v>4028.55860193545</v>
      </c>
      <c r="AZ4" s="25">
        <v>0.13051726509564199</v>
      </c>
      <c r="BA4" s="25">
        <v>22487.365855749202</v>
      </c>
      <c r="BB4" s="25">
        <v>0</v>
      </c>
      <c r="BC4" s="25">
        <v>186.98061261594901</v>
      </c>
      <c r="BD4" s="25">
        <v>2265.8694099007298</v>
      </c>
      <c r="BE4" s="25">
        <v>0.30661447669934999</v>
      </c>
      <c r="BF4" s="25">
        <v>0</v>
      </c>
      <c r="BG4" s="25">
        <v>225.803062943941</v>
      </c>
      <c r="BH4" s="25">
        <v>32242.642769104001</v>
      </c>
      <c r="BI4" s="25">
        <v>27324.118474552</v>
      </c>
      <c r="BJ4" s="25">
        <v>4918.5242945520504</v>
      </c>
      <c r="BK4" s="25">
        <v>8.9317013226409099</v>
      </c>
      <c r="BL4" s="25">
        <v>9.8708750913319807E-2</v>
      </c>
      <c r="BM4" s="25">
        <v>133.244471012307</v>
      </c>
      <c r="BN4" s="25">
        <v>106.868987097229</v>
      </c>
      <c r="BO4" s="25">
        <v>9939.6713679725708</v>
      </c>
      <c r="BP4" s="25">
        <v>42.866543394004502</v>
      </c>
      <c r="BQ4" s="25">
        <v>54.6538875304485</v>
      </c>
      <c r="BR4" s="25">
        <v>14199.525791268499</v>
      </c>
      <c r="BS4" s="25">
        <v>372.705405056958</v>
      </c>
      <c r="BT4" s="25">
        <v>1.7461207939439001</v>
      </c>
      <c r="BU4" s="25">
        <v>157.28586053021101</v>
      </c>
      <c r="BV4" s="25">
        <v>0.13481767676019701</v>
      </c>
      <c r="BW4" s="25">
        <v>2397.7104689390499</v>
      </c>
      <c r="BX4" s="25">
        <v>986.15018509937101</v>
      </c>
      <c r="BY4" s="25">
        <v>0</v>
      </c>
      <c r="BZ4" s="25">
        <v>1081.86260377944</v>
      </c>
      <c r="CA4" s="25">
        <v>3449.8879438775798</v>
      </c>
      <c r="CB4" s="87">
        <v>0</v>
      </c>
      <c r="CC4" s="25">
        <v>11941.5091365556</v>
      </c>
      <c r="CD4" s="25">
        <v>74661.857787948393</v>
      </c>
      <c r="CE4" s="25">
        <v>2610.1433966670902</v>
      </c>
      <c r="CF4" s="25"/>
      <c r="CG4" s="49">
        <f t="shared" si="0"/>
        <v>-2.4539069311996949E-7</v>
      </c>
      <c r="CH4" s="49">
        <f t="shared" si="1"/>
        <v>-3.7297936004651498E-7</v>
      </c>
      <c r="CI4" s="49">
        <f t="shared" si="2"/>
        <v>-3.0367600238614017E-7</v>
      </c>
      <c r="CJ4" s="49">
        <f t="shared" si="3"/>
        <v>-3.1851054905179243E-5</v>
      </c>
      <c r="CK4" s="49">
        <f t="shared" si="4"/>
        <v>-3.7525747452259785E-5</v>
      </c>
      <c r="CL4" s="49">
        <f t="shared" si="5"/>
        <v>-3.1032133734395506E-7</v>
      </c>
      <c r="CM4" s="49">
        <f t="shared" si="6"/>
        <v>-3.1910596274166662E-7</v>
      </c>
      <c r="CN4" s="92">
        <f t="shared" si="7"/>
        <v>-3.6276360309350004E-7</v>
      </c>
      <c r="CO4" s="92">
        <f t="shared" si="8"/>
        <v>-3.6233260031502505E-7</v>
      </c>
      <c r="CP4" s="92">
        <f t="shared" si="9"/>
        <v>-2.8624484344601959E-7</v>
      </c>
      <c r="CQ4" s="92">
        <f t="shared" si="10"/>
        <v>2.8078268586466481E-6</v>
      </c>
      <c r="CR4" s="91">
        <f t="shared" ref="CR4:CR51" si="12">(T4-M4)/(M4+1E-50)</f>
        <v>-3.4519568107900011E-7</v>
      </c>
      <c r="CS4" s="91">
        <f t="shared" ref="CS4:CS51" si="13">(Z4-N4)/(N4+1E-50)</f>
        <v>-2.5904364463516947E-7</v>
      </c>
      <c r="CT4" s="92">
        <f t="shared" si="11"/>
        <v>-5.2539923498526656E-7</v>
      </c>
    </row>
    <row r="5" spans="1:98" x14ac:dyDescent="0.25">
      <c r="A5" s="27" t="s">
        <v>3</v>
      </c>
      <c r="B5" s="25">
        <v>124471.15687999999</v>
      </c>
      <c r="C5" s="25">
        <v>2048.8517000000002</v>
      </c>
      <c r="D5" s="25">
        <v>2005.18408</v>
      </c>
      <c r="E5" s="25">
        <v>12936.307597999999</v>
      </c>
      <c r="F5" s="25">
        <v>10962.971148000001</v>
      </c>
      <c r="G5" s="25">
        <v>1029.2128990000001</v>
      </c>
      <c r="H5" s="25">
        <v>29452.25936</v>
      </c>
      <c r="I5" s="85">
        <v>1002.3463264</v>
      </c>
      <c r="J5" s="85">
        <v>578.47899235</v>
      </c>
      <c r="K5" s="85">
        <v>2077.2654726999999</v>
      </c>
      <c r="L5" s="85">
        <v>1372.5728812</v>
      </c>
      <c r="M5" s="85">
        <v>306.06797693999999</v>
      </c>
      <c r="N5" s="85">
        <v>73.624599009999997</v>
      </c>
      <c r="O5" s="85">
        <v>291.34305705999998</v>
      </c>
      <c r="Q5" s="27" t="s">
        <v>3</v>
      </c>
      <c r="R5" s="87">
        <v>1817.0990054096401</v>
      </c>
      <c r="S5" s="25">
        <v>278.07117193513602</v>
      </c>
      <c r="T5" s="87">
        <v>306.070605470011</v>
      </c>
      <c r="U5" s="25">
        <v>1002.3547716478701</v>
      </c>
      <c r="V5" s="25">
        <v>1002.3547716478701</v>
      </c>
      <c r="W5" s="25">
        <v>593.48264236227396</v>
      </c>
      <c r="X5" s="87">
        <v>608.45271796762302</v>
      </c>
      <c r="Y5" s="25">
        <v>578.483978303237</v>
      </c>
      <c r="Z5" s="87">
        <v>73.625215897878604</v>
      </c>
      <c r="AA5" s="25">
        <v>2538.4325175588801</v>
      </c>
      <c r="AB5" s="25">
        <v>124472.091496839</v>
      </c>
      <c r="AC5" s="25">
        <v>985.63848349364196</v>
      </c>
      <c r="AD5" s="25">
        <v>457.027859376111</v>
      </c>
      <c r="AE5" s="25">
        <v>178.072961601852</v>
      </c>
      <c r="AF5" s="25">
        <v>20.2809328506392</v>
      </c>
      <c r="AG5" s="87">
        <v>352.407027830164</v>
      </c>
      <c r="AH5" s="25">
        <v>2077.2828821072198</v>
      </c>
      <c r="AI5" s="25">
        <v>2077.2828821072198</v>
      </c>
      <c r="AJ5" s="25">
        <v>4039726.4616324101</v>
      </c>
      <c r="AK5" s="25">
        <v>0</v>
      </c>
      <c r="AL5" s="25">
        <v>256.94827986535699</v>
      </c>
      <c r="AM5" s="25">
        <v>55.605994445275698</v>
      </c>
      <c r="AN5" s="87">
        <v>2756.7681580661401</v>
      </c>
      <c r="AO5" s="25">
        <v>362.04492719980499</v>
      </c>
      <c r="AP5" s="25">
        <v>1372.5885923999999</v>
      </c>
      <c r="AQ5" s="25">
        <v>291.34554329757998</v>
      </c>
      <c r="AR5" s="25">
        <v>2048.8671858274702</v>
      </c>
      <c r="AS5" s="25">
        <v>0</v>
      </c>
      <c r="AT5" s="87">
        <v>30311.258728605499</v>
      </c>
      <c r="AU5" s="25">
        <v>1804.68160498619</v>
      </c>
      <c r="AV5" s="25">
        <v>200.52015564917801</v>
      </c>
      <c r="AW5" s="25">
        <v>2005.20176063537</v>
      </c>
      <c r="AX5" s="25">
        <v>0</v>
      </c>
      <c r="AY5" s="25">
        <v>1258.4101422154799</v>
      </c>
      <c r="AZ5" s="25">
        <v>0.30623654011034102</v>
      </c>
      <c r="BA5" s="25">
        <v>7883.8676307281503</v>
      </c>
      <c r="BB5" s="25">
        <v>0.12818949037517099</v>
      </c>
      <c r="BC5" s="25">
        <v>36.8493510600373</v>
      </c>
      <c r="BD5" s="25">
        <v>394.66592546062799</v>
      </c>
      <c r="BE5" s="25">
        <v>0.12217166755072</v>
      </c>
      <c r="BF5" s="25">
        <v>0</v>
      </c>
      <c r="BG5" s="25">
        <v>8.92568350843543</v>
      </c>
      <c r="BH5" s="25">
        <v>12936.997815242299</v>
      </c>
      <c r="BI5" s="25">
        <v>10963.6458814383</v>
      </c>
      <c r="BJ5" s="25">
        <v>1973.3519338040201</v>
      </c>
      <c r="BK5" s="25">
        <v>0.117713164773447</v>
      </c>
      <c r="BL5" s="25">
        <v>2.1236709336133201E-2</v>
      </c>
      <c r="BM5" s="25">
        <v>57.151590495323397</v>
      </c>
      <c r="BN5" s="25">
        <v>5.4647128835904404</v>
      </c>
      <c r="BO5" s="25">
        <v>4273.3802253233898</v>
      </c>
      <c r="BP5" s="25">
        <v>28.244891863401602</v>
      </c>
      <c r="BQ5" s="25">
        <v>12.694686242497299</v>
      </c>
      <c r="BR5" s="25">
        <v>6104.7374415361801</v>
      </c>
      <c r="BS5" s="25">
        <v>172.80607147094801</v>
      </c>
      <c r="BT5" s="25">
        <v>0.22251674125674401</v>
      </c>
      <c r="BU5" s="25">
        <v>40.593751372211798</v>
      </c>
      <c r="BV5" s="25">
        <v>1.95573792191228E-2</v>
      </c>
      <c r="BW5" s="25">
        <v>1029.22160742957</v>
      </c>
      <c r="BX5" s="25">
        <v>325.35119404454298</v>
      </c>
      <c r="BY5" s="25">
        <v>0</v>
      </c>
      <c r="BZ5" s="25">
        <v>905.79635640128504</v>
      </c>
      <c r="CA5" s="25">
        <v>1249.9710351358699</v>
      </c>
      <c r="CB5" s="87">
        <v>0</v>
      </c>
      <c r="CC5" s="25">
        <v>4857.9816132727401</v>
      </c>
      <c r="CD5" s="25">
        <v>29452.484260288598</v>
      </c>
      <c r="CE5" s="25">
        <v>857.43018894195995</v>
      </c>
      <c r="CF5" s="25"/>
      <c r="CG5" s="49">
        <f t="shared" si="0"/>
        <v>7.5087021156629074E-6</v>
      </c>
      <c r="CH5" s="49">
        <f t="shared" si="1"/>
        <v>7.5582959323028704E-6</v>
      </c>
      <c r="CI5" s="49">
        <f t="shared" si="2"/>
        <v>8.8174624695655529E-6</v>
      </c>
      <c r="CJ5" s="49">
        <f t="shared" si="3"/>
        <v>5.3355042547566327E-5</v>
      </c>
      <c r="CK5" s="49">
        <f t="shared" si="4"/>
        <v>6.1546585245093405E-5</v>
      </c>
      <c r="CL5" s="49">
        <f t="shared" si="5"/>
        <v>8.4612518734850365E-6</v>
      </c>
      <c r="CM5" s="49">
        <f t="shared" si="6"/>
        <v>7.6360962956796341E-6</v>
      </c>
      <c r="CN5" s="92">
        <f t="shared" si="7"/>
        <v>8.4254789464149747E-6</v>
      </c>
      <c r="CO5" s="92">
        <f t="shared" si="8"/>
        <v>8.6190739904687659E-6</v>
      </c>
      <c r="CP5" s="92">
        <f t="shared" si="9"/>
        <v>8.3809255238335347E-6</v>
      </c>
      <c r="CQ5" s="92">
        <f t="shared" si="10"/>
        <v>1.1446532432001489E-5</v>
      </c>
      <c r="CR5" s="91">
        <f t="shared" si="12"/>
        <v>8.5880595457531886E-6</v>
      </c>
      <c r="CS5" s="91">
        <f t="shared" si="13"/>
        <v>8.3788283658189102E-6</v>
      </c>
      <c r="CT5" s="92">
        <f t="shared" si="11"/>
        <v>8.5337114434451525E-6</v>
      </c>
    </row>
    <row r="6" spans="1:98" x14ac:dyDescent="0.25">
      <c r="A6" s="27" t="s">
        <v>4</v>
      </c>
      <c r="B6" s="25">
        <v>998515.17599999998</v>
      </c>
      <c r="C6" s="25">
        <v>16407.533817</v>
      </c>
      <c r="D6" s="25">
        <v>14619.579100999999</v>
      </c>
      <c r="E6" s="25">
        <v>102466.51323</v>
      </c>
      <c r="F6" s="25">
        <v>86836.027749000001</v>
      </c>
      <c r="G6" s="25">
        <v>7808.0850909999999</v>
      </c>
      <c r="H6" s="25">
        <v>235858.43301000001</v>
      </c>
      <c r="I6" s="85">
        <v>6687.0656281000001</v>
      </c>
      <c r="J6" s="85">
        <v>1795.4531873999999</v>
      </c>
      <c r="K6" s="85">
        <v>10022.618659</v>
      </c>
      <c r="L6" s="85">
        <v>9192.7202966999994</v>
      </c>
      <c r="M6" s="85">
        <v>2042.8267361000001</v>
      </c>
      <c r="N6" s="85">
        <v>1085.2517021000001</v>
      </c>
      <c r="O6" s="85">
        <v>1939.0894367000001</v>
      </c>
      <c r="Q6" s="27" t="s">
        <v>4</v>
      </c>
      <c r="R6" s="87">
        <v>19110.0953894784</v>
      </c>
      <c r="S6" s="25">
        <v>3307.9739836857302</v>
      </c>
      <c r="T6" s="87">
        <v>2042.83704242256</v>
      </c>
      <c r="U6" s="25">
        <v>6687.0994622567596</v>
      </c>
      <c r="V6" s="25">
        <v>6687.0994622567596</v>
      </c>
      <c r="W6" s="25">
        <v>5356.6870124432398</v>
      </c>
      <c r="X6" s="87">
        <v>298.93137628174202</v>
      </c>
      <c r="Y6" s="25">
        <v>1795.4622963427701</v>
      </c>
      <c r="Z6" s="87">
        <v>1085.25725912236</v>
      </c>
      <c r="AA6" s="25">
        <v>24131.5526363973</v>
      </c>
      <c r="AB6" s="25">
        <v>998519.77646888304</v>
      </c>
      <c r="AC6" s="25">
        <v>7948.6580810718297</v>
      </c>
      <c r="AD6" s="25">
        <v>3188.9820565105701</v>
      </c>
      <c r="AE6" s="25">
        <v>2268.12780057803</v>
      </c>
      <c r="AF6" s="25">
        <v>1371.6548165506399</v>
      </c>
      <c r="AG6" s="87">
        <v>2160.8447211186499</v>
      </c>
      <c r="AH6" s="25">
        <v>10022.6706867006</v>
      </c>
      <c r="AI6" s="25">
        <v>10022.6706867006</v>
      </c>
      <c r="AJ6" s="25">
        <v>34593801.0337824</v>
      </c>
      <c r="AK6" s="25">
        <v>0</v>
      </c>
      <c r="AL6" s="25">
        <v>3146.1992550226</v>
      </c>
      <c r="AM6" s="25">
        <v>551.64629587798902</v>
      </c>
      <c r="AN6" s="87">
        <v>24025.955361347598</v>
      </c>
      <c r="AO6" s="25">
        <v>3807.5500546635899</v>
      </c>
      <c r="AP6" s="25">
        <v>9192.7951127731394</v>
      </c>
      <c r="AQ6" s="25">
        <v>1939.09916092806</v>
      </c>
      <c r="AR6" s="25">
        <v>16407.609163488101</v>
      </c>
      <c r="AS6" s="25">
        <v>0</v>
      </c>
      <c r="AT6" s="87">
        <v>243483.14841268599</v>
      </c>
      <c r="AU6" s="25">
        <v>13157.6921670925</v>
      </c>
      <c r="AV6" s="25">
        <v>1461.9658200163501</v>
      </c>
      <c r="AW6" s="25">
        <v>14619.6579871088</v>
      </c>
      <c r="AX6" s="25">
        <v>0</v>
      </c>
      <c r="AY6" s="25">
        <v>12672.4605848419</v>
      </c>
      <c r="AZ6" s="25">
        <v>0.32697895795883902</v>
      </c>
      <c r="BA6" s="25">
        <v>70737.523862742106</v>
      </c>
      <c r="BB6" s="25">
        <v>0</v>
      </c>
      <c r="BC6" s="25">
        <v>647.65781448662597</v>
      </c>
      <c r="BD6" s="25">
        <v>7755.3620833064897</v>
      </c>
      <c r="BE6" s="25">
        <v>1.01940182200531</v>
      </c>
      <c r="BF6" s="25">
        <v>0</v>
      </c>
      <c r="BG6" s="25">
        <v>784.41667500494304</v>
      </c>
      <c r="BH6" s="25">
        <v>102463.88807379</v>
      </c>
      <c r="BI6" s="25">
        <v>86833.328107923997</v>
      </c>
      <c r="BJ6" s="25">
        <v>15630.5599658665</v>
      </c>
      <c r="BK6" s="25">
        <v>30.209941010030999</v>
      </c>
      <c r="BL6" s="25">
        <v>0.34305004630453501</v>
      </c>
      <c r="BM6" s="25">
        <v>458.08424276320699</v>
      </c>
      <c r="BN6" s="25">
        <v>349.22003890395001</v>
      </c>
      <c r="BO6" s="25">
        <v>31266.405049788002</v>
      </c>
      <c r="BP6" s="25">
        <v>143.49182750819</v>
      </c>
      <c r="BQ6" s="25">
        <v>179.458798610027</v>
      </c>
      <c r="BR6" s="25">
        <v>44666.019616470498</v>
      </c>
      <c r="BS6" s="25">
        <v>1172.40300319313</v>
      </c>
      <c r="BT6" s="25">
        <v>6.0455921452391701</v>
      </c>
      <c r="BU6" s="25">
        <v>544.79415146843201</v>
      </c>
      <c r="BV6" s="25">
        <v>0.472845632062798</v>
      </c>
      <c r="BW6" s="25">
        <v>7808.1248342263098</v>
      </c>
      <c r="BX6" s="25">
        <v>3102.0892864469902</v>
      </c>
      <c r="BY6" s="25">
        <v>0</v>
      </c>
      <c r="BZ6" s="25">
        <v>3403.1675475870702</v>
      </c>
      <c r="CA6" s="25">
        <v>10852.1608743341</v>
      </c>
      <c r="CB6" s="87">
        <v>0</v>
      </c>
      <c r="CC6" s="25">
        <v>37563.882204907597</v>
      </c>
      <c r="CD6" s="25">
        <v>235859.53760196501</v>
      </c>
      <c r="CE6" s="25">
        <v>8210.6126428920707</v>
      </c>
      <c r="CF6" s="25"/>
      <c r="CG6" s="49">
        <f t="shared" si="0"/>
        <v>4.6073099274137189E-6</v>
      </c>
      <c r="CH6" s="49">
        <f t="shared" si="1"/>
        <v>4.5921884996341758E-6</v>
      </c>
      <c r="CI6" s="49">
        <f t="shared" si="2"/>
        <v>5.3959220204202377E-6</v>
      </c>
      <c r="CJ6" s="49">
        <f t="shared" si="3"/>
        <v>-2.5619650042163269E-5</v>
      </c>
      <c r="CK6" s="49">
        <f t="shared" si="4"/>
        <v>-3.1088951740252639E-5</v>
      </c>
      <c r="CL6" s="49">
        <f t="shared" si="5"/>
        <v>5.0900093744685429E-6</v>
      </c>
      <c r="CM6" s="49">
        <f t="shared" si="6"/>
        <v>4.6832837431728935E-6</v>
      </c>
      <c r="CN6" s="92">
        <f t="shared" si="7"/>
        <v>5.0596417982296832E-6</v>
      </c>
      <c r="CO6" s="92">
        <f t="shared" si="8"/>
        <v>5.073339051137828E-6</v>
      </c>
      <c r="CP6" s="92">
        <f t="shared" si="9"/>
        <v>5.1910286492987341E-6</v>
      </c>
      <c r="CQ6" s="92">
        <f t="shared" si="10"/>
        <v>8.1386217273340775E-6</v>
      </c>
      <c r="CR6" s="91">
        <f t="shared" si="12"/>
        <v>5.0451280952016219E-6</v>
      </c>
      <c r="CS6" s="91">
        <f t="shared" si="13"/>
        <v>5.1204917247562153E-6</v>
      </c>
      <c r="CT6" s="92">
        <f t="shared" si="11"/>
        <v>5.0148424697954068E-6</v>
      </c>
    </row>
    <row r="7" spans="1:98" x14ac:dyDescent="0.25">
      <c r="A7" s="27" t="s">
        <v>5</v>
      </c>
      <c r="B7" s="25">
        <v>289095.62423999998</v>
      </c>
      <c r="C7" s="25">
        <v>4737.0038029999996</v>
      </c>
      <c r="D7" s="25">
        <v>3543.1277359999999</v>
      </c>
      <c r="E7" s="25">
        <v>29050.811756999999</v>
      </c>
      <c r="F7" s="25">
        <v>24619.334020999999</v>
      </c>
      <c r="G7" s="25">
        <v>2049.76422</v>
      </c>
      <c r="H7" s="25">
        <v>68094.480286000005</v>
      </c>
      <c r="I7" s="85">
        <v>2345.5560119000002</v>
      </c>
      <c r="J7" s="85">
        <v>628.83539235000001</v>
      </c>
      <c r="K7" s="85">
        <v>4684.8236682999996</v>
      </c>
      <c r="L7" s="85">
        <v>5271.7367002000001</v>
      </c>
      <c r="M7" s="85">
        <v>716.87234828999999</v>
      </c>
      <c r="N7" s="85">
        <v>379.39735272000001</v>
      </c>
      <c r="O7" s="85">
        <v>681.23834093999994</v>
      </c>
      <c r="Q7" s="27" t="s">
        <v>5</v>
      </c>
      <c r="R7" s="87">
        <v>4786.6415553270599</v>
      </c>
      <c r="S7" s="25">
        <v>826.842195339809</v>
      </c>
      <c r="T7" s="87">
        <v>716.87157624340898</v>
      </c>
      <c r="U7" s="25">
        <v>2345.5535051799602</v>
      </c>
      <c r="V7" s="25">
        <v>2345.5535051799602</v>
      </c>
      <c r="W7" s="25">
        <v>1347.52458133236</v>
      </c>
      <c r="X7" s="87">
        <v>75.068180995385006</v>
      </c>
      <c r="Y7" s="25">
        <v>628.83470166625204</v>
      </c>
      <c r="Z7" s="87">
        <v>379.39692319046901</v>
      </c>
      <c r="AA7" s="25">
        <v>7848.5416004495601</v>
      </c>
      <c r="AB7" s="25">
        <v>289095.340077275</v>
      </c>
      <c r="AC7" s="25">
        <v>1957.29057692673</v>
      </c>
      <c r="AD7" s="25">
        <v>1156.2871141653</v>
      </c>
      <c r="AE7" s="25">
        <v>403.25348328871701</v>
      </c>
      <c r="AF7" s="25">
        <v>343.207059763622</v>
      </c>
      <c r="AG7" s="87">
        <v>541.60753439194002</v>
      </c>
      <c r="AH7" s="25">
        <v>4684.8193875307297</v>
      </c>
      <c r="AI7" s="25">
        <v>4684.8193875307297</v>
      </c>
      <c r="AJ7" s="25">
        <v>6594691.5817423603</v>
      </c>
      <c r="AK7" s="25">
        <v>0</v>
      </c>
      <c r="AL7" s="25">
        <v>787.91348882060402</v>
      </c>
      <c r="AM7" s="25">
        <v>138.34097496429001</v>
      </c>
      <c r="AN7" s="87">
        <v>6627.7413968362098</v>
      </c>
      <c r="AO7" s="25">
        <v>954.41316707464296</v>
      </c>
      <c r="AP7" s="25">
        <v>5271.7475837571401</v>
      </c>
      <c r="AQ7" s="25">
        <v>681.23773649019802</v>
      </c>
      <c r="AR7" s="25">
        <v>4736.99923664158</v>
      </c>
      <c r="AS7" s="25">
        <v>0</v>
      </c>
      <c r="AT7" s="87">
        <v>70360.963490869093</v>
      </c>
      <c r="AU7" s="25">
        <v>3188.8109168169599</v>
      </c>
      <c r="AV7" s="25">
        <v>354.31235728114899</v>
      </c>
      <c r="AW7" s="25">
        <v>3543.12327409811</v>
      </c>
      <c r="AX7" s="25">
        <v>0</v>
      </c>
      <c r="AY7" s="25">
        <v>3057.0961696050499</v>
      </c>
      <c r="AZ7" s="25">
        <v>9.92593380813174E-2</v>
      </c>
      <c r="BA7" s="25">
        <v>19119.849985529301</v>
      </c>
      <c r="BB7" s="25">
        <v>0</v>
      </c>
      <c r="BC7" s="25">
        <v>179.627753719803</v>
      </c>
      <c r="BD7" s="25">
        <v>2157.3263398828199</v>
      </c>
      <c r="BE7" s="25">
        <v>0.28565252661618001</v>
      </c>
      <c r="BF7" s="25">
        <v>0</v>
      </c>
      <c r="BG7" s="25">
        <v>217.40108089540701</v>
      </c>
      <c r="BH7" s="25">
        <v>29049.891824414499</v>
      </c>
      <c r="BI7" s="25">
        <v>24618.418299290901</v>
      </c>
      <c r="BJ7" s="25">
        <v>4431.4735251236498</v>
      </c>
      <c r="BK7" s="25">
        <v>8.42856318733444</v>
      </c>
      <c r="BL7" s="25">
        <v>9.5066231855861799E-2</v>
      </c>
      <c r="BM7" s="25">
        <v>127.285547467936</v>
      </c>
      <c r="BN7" s="25">
        <v>98.291549546398997</v>
      </c>
      <c r="BO7" s="25">
        <v>8888.4119496744297</v>
      </c>
      <c r="BP7" s="25">
        <v>40.139203142390997</v>
      </c>
      <c r="BQ7" s="25">
        <v>50.447747818438302</v>
      </c>
      <c r="BR7" s="25">
        <v>12697.671860046101</v>
      </c>
      <c r="BS7" s="25">
        <v>545.90953146914001</v>
      </c>
      <c r="BT7" s="25">
        <v>1.6769190474544799</v>
      </c>
      <c r="BU7" s="25">
        <v>151.099065369356</v>
      </c>
      <c r="BV7" s="25">
        <v>0.13074139640150501</v>
      </c>
      <c r="BW7" s="25">
        <v>2049.76211436229</v>
      </c>
      <c r="BX7" s="25">
        <v>775.67018919029101</v>
      </c>
      <c r="BY7" s="25">
        <v>0</v>
      </c>
      <c r="BZ7" s="25">
        <v>859.14068391856699</v>
      </c>
      <c r="CA7" s="25">
        <v>2890.1486318796201</v>
      </c>
      <c r="CB7" s="87">
        <v>0</v>
      </c>
      <c r="CC7" s="25">
        <v>10274.724276963199</v>
      </c>
      <c r="CD7" s="25">
        <v>68094.413408773893</v>
      </c>
      <c r="CE7" s="25">
        <v>2207.5325048138202</v>
      </c>
      <c r="CF7" s="25"/>
      <c r="CG7" s="49">
        <f t="shared" si="0"/>
        <v>-9.82936790273926E-7</v>
      </c>
      <c r="CH7" s="49">
        <f t="shared" si="1"/>
        <v>-9.6397609323426729E-7</v>
      </c>
      <c r="CI7" s="49">
        <f t="shared" si="2"/>
        <v>-1.2593116089546141E-6</v>
      </c>
      <c r="CJ7" s="49">
        <f t="shared" si="3"/>
        <v>-3.1666329780921942E-5</v>
      </c>
      <c r="CK7" s="49">
        <f t="shared" si="4"/>
        <v>-3.7195226658720837E-5</v>
      </c>
      <c r="CL7" s="49">
        <f t="shared" si="5"/>
        <v>-1.0272584960888634E-6</v>
      </c>
      <c r="CM7" s="49">
        <f t="shared" si="6"/>
        <v>-9.8212404047322106E-7</v>
      </c>
      <c r="CN7" s="92">
        <f t="shared" si="7"/>
        <v>-1.0687103728193133E-6</v>
      </c>
      <c r="CO7" s="92">
        <f t="shared" si="8"/>
        <v>-1.0983538082688905E-6</v>
      </c>
      <c r="CP7" s="92">
        <f t="shared" si="9"/>
        <v>-9.1375248524124351E-7</v>
      </c>
      <c r="CQ7" s="92">
        <f t="shared" si="10"/>
        <v>2.0645107597259348E-6</v>
      </c>
      <c r="CR7" s="91">
        <f t="shared" si="12"/>
        <v>-1.076965226586466E-6</v>
      </c>
      <c r="CS7" s="91">
        <f t="shared" si="13"/>
        <v>-1.1321363418194152E-6</v>
      </c>
      <c r="CT7" s="92">
        <f t="shared" si="11"/>
        <v>-8.8728094941394086E-7</v>
      </c>
    </row>
    <row r="8" spans="1:98" x14ac:dyDescent="0.25">
      <c r="A8" s="27" t="s">
        <v>6</v>
      </c>
      <c r="B8" s="25">
        <v>1700.773052</v>
      </c>
      <c r="C8" s="25">
        <v>28.007961000000002</v>
      </c>
      <c r="D8" s="25">
        <v>28.090926</v>
      </c>
      <c r="E8" s="25">
        <v>177.38257100000001</v>
      </c>
      <c r="F8" s="25">
        <v>150.323824</v>
      </c>
      <c r="G8" s="25">
        <v>14.271841999999999</v>
      </c>
      <c r="H8" s="25">
        <v>402.62827299999998</v>
      </c>
      <c r="I8" s="85">
        <v>13.902851549999999</v>
      </c>
      <c r="J8" s="85">
        <v>8.0236816100000006</v>
      </c>
      <c r="K8" s="85">
        <v>28.812309590000002</v>
      </c>
      <c r="L8" s="85">
        <v>19.038007019999998</v>
      </c>
      <c r="M8" s="85">
        <v>4.2452558199999997</v>
      </c>
      <c r="N8" s="85">
        <v>1.0211972199999999</v>
      </c>
      <c r="O8" s="85">
        <v>4.0410173499999997</v>
      </c>
      <c r="Q8" s="27" t="s">
        <v>6</v>
      </c>
      <c r="R8" s="87">
        <v>24.762264530651901</v>
      </c>
      <c r="S8" s="25">
        <v>3.78937700851833</v>
      </c>
      <c r="T8" s="87">
        <v>4.2455936543266697</v>
      </c>
      <c r="U8" s="25">
        <v>13.9039647024433</v>
      </c>
      <c r="V8" s="25">
        <v>13.9039647024433</v>
      </c>
      <c r="W8" s="25">
        <v>8.0875944005307598</v>
      </c>
      <c r="X8" s="87">
        <v>8.2915921993004709</v>
      </c>
      <c r="Y8" s="25">
        <v>8.0243116951508995</v>
      </c>
      <c r="Z8" s="87">
        <v>1.0212766972491201</v>
      </c>
      <c r="AA8" s="25">
        <v>34.592122902953598</v>
      </c>
      <c r="AB8" s="25">
        <v>1700.8967111224199</v>
      </c>
      <c r="AC8" s="25">
        <v>13.4316564899959</v>
      </c>
      <c r="AD8" s="25">
        <v>6.2280807483259899</v>
      </c>
      <c r="AE8" s="25">
        <v>2.4266659485737798</v>
      </c>
      <c r="AF8" s="25">
        <v>0.27637521217927202</v>
      </c>
      <c r="AG8" s="87">
        <v>4.8023778348236501</v>
      </c>
      <c r="AH8" s="25">
        <v>28.8146237095701</v>
      </c>
      <c r="AI8" s="25">
        <v>28.8146237095701</v>
      </c>
      <c r="AJ8" s="25">
        <v>5886.12193585762</v>
      </c>
      <c r="AK8" s="25">
        <v>0</v>
      </c>
      <c r="AL8" s="25">
        <v>3.50151879309256</v>
      </c>
      <c r="AM8" s="25">
        <v>0.757762208016728</v>
      </c>
      <c r="AN8" s="87">
        <v>37.567500015164498</v>
      </c>
      <c r="AO8" s="25">
        <v>4.9337112935476197</v>
      </c>
      <c r="AP8" s="25">
        <v>19.0395596680324</v>
      </c>
      <c r="AQ8" s="25">
        <v>4.0413334923413302</v>
      </c>
      <c r="AR8" s="25">
        <v>28.009994845593699</v>
      </c>
      <c r="AS8" s="25">
        <v>0</v>
      </c>
      <c r="AT8" s="87">
        <v>414.36046726963002</v>
      </c>
      <c r="AU8" s="25">
        <v>25.283943863489799</v>
      </c>
      <c r="AV8" s="25">
        <v>2.8093237222837599</v>
      </c>
      <c r="AW8" s="25">
        <v>28.0932675857735</v>
      </c>
      <c r="AX8" s="25">
        <v>0</v>
      </c>
      <c r="AY8" s="25">
        <v>17.148810753330299</v>
      </c>
      <c r="AZ8" s="25">
        <v>4.1914653163356904E-3</v>
      </c>
      <c r="BA8" s="25">
        <v>107.43624958295899</v>
      </c>
      <c r="BB8" s="25">
        <v>1.75986908789276E-3</v>
      </c>
      <c r="BC8" s="25">
        <v>0.50391260721903397</v>
      </c>
      <c r="BD8" s="25">
        <v>5.3985445160579104</v>
      </c>
      <c r="BE8" s="25">
        <v>1.6969271002055799E-3</v>
      </c>
      <c r="BF8" s="25">
        <v>0</v>
      </c>
      <c r="BG8" s="25">
        <v>0.12204965019262801</v>
      </c>
      <c r="BH8" s="25">
        <v>177.40380104929201</v>
      </c>
      <c r="BI8" s="25">
        <v>150.34304529330001</v>
      </c>
      <c r="BJ8" s="25">
        <v>27.0607557559924</v>
      </c>
      <c r="BK8" s="25">
        <v>1.61398199738752E-3</v>
      </c>
      <c r="BL8" s="25">
        <v>2.92552651983884E-4</v>
      </c>
      <c r="BM8" s="25">
        <v>0.79637848675848899</v>
      </c>
      <c r="BN8" s="25">
        <v>7.4657236925213699E-2</v>
      </c>
      <c r="BO8" s="25">
        <v>58.602276404812699</v>
      </c>
      <c r="BP8" s="25">
        <v>0.38659701268208801</v>
      </c>
      <c r="BQ8" s="25">
        <v>0.17380766263771999</v>
      </c>
      <c r="BR8" s="25">
        <v>83.716262025937297</v>
      </c>
      <c r="BS8" s="25">
        <v>2.35488685332749</v>
      </c>
      <c r="BT8" s="25">
        <v>3.0461826908513702E-3</v>
      </c>
      <c r="BU8" s="25">
        <v>0.55568834459343996</v>
      </c>
      <c r="BV8" s="25">
        <v>2.70366638888429E-4</v>
      </c>
      <c r="BW8" s="25">
        <v>14.2729669260404</v>
      </c>
      <c r="BX8" s="25">
        <v>4.4336689308566299</v>
      </c>
      <c r="BY8" s="25">
        <v>0</v>
      </c>
      <c r="BZ8" s="25">
        <v>12.343617276895399</v>
      </c>
      <c r="CA8" s="25">
        <v>17.033799892161301</v>
      </c>
      <c r="CB8" s="87">
        <v>0</v>
      </c>
      <c r="CC8" s="25">
        <v>66.201406159936496</v>
      </c>
      <c r="CD8" s="25">
        <v>402.65762098689902</v>
      </c>
      <c r="CE8" s="25">
        <v>11.684507701121399</v>
      </c>
      <c r="CF8" s="25"/>
      <c r="CG8" s="49">
        <f t="shared" si="0"/>
        <v>7.270759745074714E-5</v>
      </c>
      <c r="CH8" s="49">
        <f t="shared" si="1"/>
        <v>7.2616696149256863E-5</v>
      </c>
      <c r="CI8" s="49">
        <f t="shared" si="2"/>
        <v>8.3357372181333531E-5</v>
      </c>
      <c r="CJ8" s="49">
        <f t="shared" si="3"/>
        <v>1.196850917895467E-4</v>
      </c>
      <c r="CK8" s="49">
        <f t="shared" si="4"/>
        <v>1.2786591498634598E-4</v>
      </c>
      <c r="CL8" s="49">
        <f t="shared" si="5"/>
        <v>7.8821363100902382E-5</v>
      </c>
      <c r="CM8" s="49">
        <f t="shared" si="6"/>
        <v>7.2891023475244823E-5</v>
      </c>
      <c r="CN8" s="92">
        <f t="shared" si="7"/>
        <v>8.0066484152367369E-5</v>
      </c>
      <c r="CO8" s="92">
        <f t="shared" si="8"/>
        <v>7.8528184632055322E-5</v>
      </c>
      <c r="CP8" s="92">
        <f t="shared" si="9"/>
        <v>8.0317045145910228E-5</v>
      </c>
      <c r="CQ8" s="92">
        <f t="shared" si="10"/>
        <v>8.1555177008296625E-5</v>
      </c>
      <c r="CR8" s="91">
        <f t="shared" si="12"/>
        <v>7.9579262356445154E-5</v>
      </c>
      <c r="CS8" s="91">
        <f t="shared" si="13"/>
        <v>7.782752201397828E-5</v>
      </c>
      <c r="CT8" s="92">
        <f t="shared" si="11"/>
        <v>7.823335411576077E-5</v>
      </c>
    </row>
    <row r="9" spans="1:98" x14ac:dyDescent="0.25">
      <c r="A9" s="27" t="s">
        <v>7</v>
      </c>
      <c r="B9" s="25">
        <v>65.273365999999996</v>
      </c>
      <c r="C9" s="25">
        <v>1.0753140000000001</v>
      </c>
      <c r="D9" s="25">
        <v>1.0976220000000001</v>
      </c>
      <c r="E9" s="25">
        <v>6.8250299999999999</v>
      </c>
      <c r="F9" s="25">
        <v>5.7839099999999997</v>
      </c>
      <c r="G9" s="25">
        <v>0.55378400000000005</v>
      </c>
      <c r="H9" s="25">
        <v>15.457762000000001</v>
      </c>
      <c r="I9" s="85">
        <v>0.53944906000000004</v>
      </c>
      <c r="J9" s="85">
        <v>0.31132949999999998</v>
      </c>
      <c r="K9" s="85">
        <v>1.1179558000000001</v>
      </c>
      <c r="L9" s="85">
        <v>0.73869991000000002</v>
      </c>
      <c r="M9" s="85">
        <v>0.16472160999999999</v>
      </c>
      <c r="N9" s="85">
        <v>3.9623749999999999E-2</v>
      </c>
      <c r="O9" s="85">
        <v>0.15679684999999999</v>
      </c>
      <c r="Q9" s="27" t="s">
        <v>7</v>
      </c>
      <c r="R9" s="87">
        <v>0.94833362309517899</v>
      </c>
      <c r="S9" s="25">
        <v>0.14512381169055899</v>
      </c>
      <c r="T9" s="87">
        <v>0.164722328796783</v>
      </c>
      <c r="U9" s="25">
        <v>0.53944825878741298</v>
      </c>
      <c r="V9" s="25">
        <v>0.53944825878741298</v>
      </c>
      <c r="W9" s="25">
        <v>0.30973296321037003</v>
      </c>
      <c r="X9" s="87">
        <v>0.31754620626200802</v>
      </c>
      <c r="Y9" s="25">
        <v>0.31132982632232598</v>
      </c>
      <c r="Z9" s="87">
        <v>3.9623745331062499E-2</v>
      </c>
      <c r="AA9" s="25">
        <v>1.3247936061905701</v>
      </c>
      <c r="AB9" s="25">
        <v>65.273347773607298</v>
      </c>
      <c r="AC9" s="25">
        <v>0.51439756839068096</v>
      </c>
      <c r="AD9" s="25">
        <v>0.23852248129631701</v>
      </c>
      <c r="AE9" s="25">
        <v>9.2936707767985502E-2</v>
      </c>
      <c r="AF9" s="25">
        <v>1.05845067043657E-2</v>
      </c>
      <c r="AG9" s="87">
        <v>0.18392157407529799</v>
      </c>
      <c r="AH9" s="25">
        <v>1.11795371868802</v>
      </c>
      <c r="AI9" s="25">
        <v>1.11795371868802</v>
      </c>
      <c r="AJ9" s="25">
        <v>182.67718866603801</v>
      </c>
      <c r="AK9" s="25">
        <v>0</v>
      </c>
      <c r="AL9" s="25">
        <v>0.134100262068927</v>
      </c>
      <c r="AM9" s="25">
        <v>2.9020048781009299E-2</v>
      </c>
      <c r="AN9" s="87">
        <v>1.43873279825589</v>
      </c>
      <c r="AO9" s="25">
        <v>0.188951355123817</v>
      </c>
      <c r="AP9" s="25">
        <v>0.73870262599800396</v>
      </c>
      <c r="AQ9" s="25">
        <v>0.156796325820698</v>
      </c>
      <c r="AR9" s="25">
        <v>1.0753128843620601</v>
      </c>
      <c r="AS9" s="25">
        <v>0</v>
      </c>
      <c r="AT9" s="87">
        <v>15.905947959897899</v>
      </c>
      <c r="AU9" s="25">
        <v>0.98786227726428399</v>
      </c>
      <c r="AV9" s="25">
        <v>0.109762520323858</v>
      </c>
      <c r="AW9" s="25">
        <v>1.0976247975881399</v>
      </c>
      <c r="AX9" s="25">
        <v>0</v>
      </c>
      <c r="AY9" s="25">
        <v>0.65675824914433101</v>
      </c>
      <c r="AZ9" s="25">
        <v>1.5314164145130199E-4</v>
      </c>
      <c r="BA9" s="25">
        <v>4.1145399636237299</v>
      </c>
      <c r="BB9" s="25">
        <v>6.9766552577478602E-5</v>
      </c>
      <c r="BC9" s="25">
        <v>1.7956282345938199E-2</v>
      </c>
      <c r="BD9" s="25">
        <v>0.19392344450139701</v>
      </c>
      <c r="BE9" s="25">
        <v>8.7408610151181899E-5</v>
      </c>
      <c r="BF9" s="25">
        <v>0</v>
      </c>
      <c r="BG9" s="25">
        <v>4.3404553646720304E-3</v>
      </c>
      <c r="BH9" s="25">
        <v>6.8253141974040501</v>
      </c>
      <c r="BI9" s="25">
        <v>5.7841947895655199</v>
      </c>
      <c r="BJ9" s="25">
        <v>1.04111940783853</v>
      </c>
      <c r="BK9" s="25">
        <v>6.18842904148547E-5</v>
      </c>
      <c r="BL9" s="25">
        <v>1.26235541813411E-5</v>
      </c>
      <c r="BM9" s="25">
        <v>4.36057557168604E-2</v>
      </c>
      <c r="BN9" s="25">
        <v>2.5861727211098002E-3</v>
      </c>
      <c r="BO9" s="25">
        <v>2.2566435732513201</v>
      </c>
      <c r="BP9" s="25">
        <v>1.41351906171288E-2</v>
      </c>
      <c r="BQ9" s="25">
        <v>6.4075058560271597E-3</v>
      </c>
      <c r="BR9" s="25">
        <v>3.2236990250059199</v>
      </c>
      <c r="BS9" s="25">
        <v>9.0186861752784703E-2</v>
      </c>
      <c r="BT9" s="25">
        <v>1.11912101721258E-4</v>
      </c>
      <c r="BU9" s="25">
        <v>2.0388014572551301E-2</v>
      </c>
      <c r="BV9" s="25">
        <v>1.26328620953829E-5</v>
      </c>
      <c r="BW9" s="25">
        <v>0.55378474732276195</v>
      </c>
      <c r="BX9" s="25">
        <v>0.16979851733957199</v>
      </c>
      <c r="BY9" s="25">
        <v>0</v>
      </c>
      <c r="BZ9" s="25">
        <v>0.472722977174446</v>
      </c>
      <c r="CA9" s="25">
        <v>0.652354559916003</v>
      </c>
      <c r="CB9" s="87">
        <v>0</v>
      </c>
      <c r="CC9" s="25">
        <v>2.5353501331040502</v>
      </c>
      <c r="CD9" s="25">
        <v>15.457757568742799</v>
      </c>
      <c r="CE9" s="25">
        <v>0.44748697586931002</v>
      </c>
      <c r="CF9" s="25"/>
      <c r="CG9" s="49">
        <f t="shared" si="0"/>
        <v>-2.7923169608457418E-7</v>
      </c>
      <c r="CH9" s="49">
        <f t="shared" si="1"/>
        <v>-1.0374996884910936E-6</v>
      </c>
      <c r="CI9" s="49">
        <f t="shared" si="2"/>
        <v>2.5487719267775755E-6</v>
      </c>
      <c r="CJ9" s="49">
        <f t="shared" si="3"/>
        <v>4.1640462247077042E-5</v>
      </c>
      <c r="CK9" s="49">
        <f t="shared" si="4"/>
        <v>4.9238242904929235E-5</v>
      </c>
      <c r="CL9" s="49">
        <f t="shared" si="5"/>
        <v>1.349484206650842E-6</v>
      </c>
      <c r="CM9" s="49">
        <f t="shared" si="6"/>
        <v>-2.8666874293809211E-7</v>
      </c>
      <c r="CN9" s="92">
        <f t="shared" si="7"/>
        <v>-1.4852423453176284E-6</v>
      </c>
      <c r="CO9" s="92">
        <f t="shared" si="8"/>
        <v>1.0481574216197505E-6</v>
      </c>
      <c r="CP9" s="92">
        <f t="shared" si="9"/>
        <v>-1.8617122252020471E-6</v>
      </c>
      <c r="CQ9" s="92">
        <f t="shared" si="10"/>
        <v>3.6767271353041472E-6</v>
      </c>
      <c r="CR9" s="91">
        <f t="shared" si="12"/>
        <v>4.3637066381960695E-6</v>
      </c>
      <c r="CS9" s="91">
        <f t="shared" si="13"/>
        <v>-1.1783179281383311E-7</v>
      </c>
      <c r="CT9" s="92">
        <f t="shared" si="11"/>
        <v>-3.3430474017282073E-6</v>
      </c>
    </row>
    <row r="10" spans="1:98" x14ac:dyDescent="0.25">
      <c r="A10" s="27" t="s">
        <v>8</v>
      </c>
      <c r="B10" s="25"/>
      <c r="C10" s="25"/>
      <c r="D10" s="25"/>
      <c r="E10" s="25"/>
      <c r="F10" s="25"/>
      <c r="G10" s="25"/>
      <c r="H10" s="25"/>
      <c r="I10" s="85"/>
      <c r="J10" s="85"/>
      <c r="K10" s="85"/>
      <c r="L10" s="85"/>
      <c r="M10" s="85"/>
      <c r="N10" s="85"/>
      <c r="O10" s="85"/>
      <c r="S10" s="25"/>
      <c r="T10" s="87"/>
      <c r="U10" s="25"/>
      <c r="V10" s="25"/>
      <c r="W10" s="25"/>
      <c r="X10" s="87"/>
      <c r="Y10" s="25"/>
      <c r="Z10" s="87"/>
      <c r="AA10" s="25"/>
      <c r="AB10" s="25"/>
      <c r="AC10" s="25"/>
      <c r="AD10" s="25"/>
      <c r="AE10" s="25"/>
      <c r="AF10" s="25"/>
      <c r="AG10" s="87"/>
      <c r="AH10" s="25"/>
      <c r="AI10" s="25"/>
      <c r="AJ10" s="25"/>
      <c r="AK10" s="25"/>
      <c r="AL10" s="25"/>
      <c r="AM10" s="25"/>
      <c r="AN10" s="87"/>
      <c r="AO10" s="25"/>
      <c r="AP10" s="25"/>
      <c r="AQ10" s="25"/>
      <c r="AR10" s="25"/>
      <c r="AS10" s="25"/>
      <c r="AT10" s="87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87"/>
      <c r="CC10" s="25"/>
      <c r="CD10" s="25"/>
      <c r="CE10" s="25"/>
      <c r="CF10" s="25"/>
      <c r="CG10" s="49">
        <f t="shared" si="0"/>
        <v>0</v>
      </c>
      <c r="CH10" s="49">
        <f t="shared" si="1"/>
        <v>0</v>
      </c>
      <c r="CI10" s="49">
        <f t="shared" si="2"/>
        <v>0</v>
      </c>
      <c r="CJ10" s="49">
        <f t="shared" si="3"/>
        <v>0</v>
      </c>
      <c r="CK10" s="49">
        <f t="shared" si="4"/>
        <v>0</v>
      </c>
      <c r="CL10" s="49">
        <f t="shared" si="5"/>
        <v>0</v>
      </c>
      <c r="CM10" s="49">
        <f t="shared" si="6"/>
        <v>0</v>
      </c>
      <c r="CN10" s="92">
        <f t="shared" si="7"/>
        <v>0</v>
      </c>
      <c r="CO10" s="92">
        <f t="shared" si="8"/>
        <v>0</v>
      </c>
      <c r="CP10" s="92">
        <f t="shared" si="9"/>
        <v>0</v>
      </c>
      <c r="CQ10" s="92">
        <f t="shared" si="10"/>
        <v>0</v>
      </c>
      <c r="CR10" s="91">
        <f t="shared" si="12"/>
        <v>0</v>
      </c>
      <c r="CS10" s="91">
        <f t="shared" si="13"/>
        <v>0</v>
      </c>
      <c r="CT10" s="92">
        <f t="shared" si="11"/>
        <v>0</v>
      </c>
    </row>
    <row r="11" spans="1:98" x14ac:dyDescent="0.25">
      <c r="A11" s="27" t="s">
        <v>9</v>
      </c>
      <c r="B11" s="25">
        <v>107746.54700000001</v>
      </c>
      <c r="C11" s="25">
        <v>1772.0143740000001</v>
      </c>
      <c r="D11" s="25">
        <v>1656.7752009999999</v>
      </c>
      <c r="E11" s="25">
        <v>11127.590389000001</v>
      </c>
      <c r="F11" s="25">
        <v>9430.1549450000002</v>
      </c>
      <c r="G11" s="25">
        <v>866.76594699999998</v>
      </c>
      <c r="H11" s="25">
        <v>25472.842903000001</v>
      </c>
      <c r="I11" s="85">
        <v>844.14805029000001</v>
      </c>
      <c r="J11" s="85">
        <v>487.17883248999999</v>
      </c>
      <c r="K11" s="85">
        <v>1749.4148990000001</v>
      </c>
      <c r="L11" s="85">
        <v>1155.9425008999999</v>
      </c>
      <c r="M11" s="85">
        <v>257.76189391999998</v>
      </c>
      <c r="N11" s="85">
        <v>62.004575809999999</v>
      </c>
      <c r="O11" s="85">
        <v>245.36097452999999</v>
      </c>
      <c r="Q11" s="27" t="s">
        <v>9</v>
      </c>
      <c r="R11" s="87">
        <v>1580.6469430677</v>
      </c>
      <c r="S11" s="25">
        <v>241.88692357082999</v>
      </c>
      <c r="T11" s="87">
        <v>257.756129724517</v>
      </c>
      <c r="U11" s="25">
        <v>844.12917940866498</v>
      </c>
      <c r="V11" s="25">
        <v>844.12917940866498</v>
      </c>
      <c r="W11" s="25">
        <v>516.25497097545701</v>
      </c>
      <c r="X11" s="87">
        <v>529.27735633825898</v>
      </c>
      <c r="Y11" s="25">
        <v>487.16792397716199</v>
      </c>
      <c r="Z11" s="87">
        <v>62.003189249386999</v>
      </c>
      <c r="AA11" s="25">
        <v>2208.11602242767</v>
      </c>
      <c r="AB11" s="25">
        <v>107744.589823246</v>
      </c>
      <c r="AC11" s="25">
        <v>857.38123316501299</v>
      </c>
      <c r="AD11" s="25">
        <v>397.55670545501698</v>
      </c>
      <c r="AE11" s="25">
        <v>154.90096633197501</v>
      </c>
      <c r="AF11" s="25">
        <v>17.6418584436021</v>
      </c>
      <c r="AG11" s="87">
        <v>306.549712974861</v>
      </c>
      <c r="AH11" s="25">
        <v>1749.3760192260099</v>
      </c>
      <c r="AI11" s="25">
        <v>1749.3760192260099</v>
      </c>
      <c r="AJ11" s="25">
        <v>3131980.72810381</v>
      </c>
      <c r="AK11" s="25">
        <v>0</v>
      </c>
      <c r="AL11" s="25">
        <v>223.51268756818999</v>
      </c>
      <c r="AM11" s="25">
        <v>48.370195924891902</v>
      </c>
      <c r="AN11" s="87">
        <v>2398.0406869521098</v>
      </c>
      <c r="AO11" s="25">
        <v>314.93344908642501</v>
      </c>
      <c r="AP11" s="25">
        <v>1155.9202598542199</v>
      </c>
      <c r="AQ11" s="25">
        <v>245.35550100698799</v>
      </c>
      <c r="AR11" s="25">
        <v>1771.98197647293</v>
      </c>
      <c r="AS11" s="25">
        <v>0</v>
      </c>
      <c r="AT11" s="87">
        <v>26219.399386429399</v>
      </c>
      <c r="AU11" s="25">
        <v>1491.05987592629</v>
      </c>
      <c r="AV11" s="25">
        <v>165.67329649542901</v>
      </c>
      <c r="AW11" s="25">
        <v>1656.7331724217199</v>
      </c>
      <c r="AX11" s="25">
        <v>0</v>
      </c>
      <c r="AY11" s="25">
        <v>1094.6581924325601</v>
      </c>
      <c r="AZ11" s="25">
        <v>0.26369194294074499</v>
      </c>
      <c r="BA11" s="25">
        <v>6857.9714150759401</v>
      </c>
      <c r="BB11" s="25">
        <v>0.110192662802956</v>
      </c>
      <c r="BC11" s="25">
        <v>31.7455463775635</v>
      </c>
      <c r="BD11" s="25">
        <v>339.94956143961798</v>
      </c>
      <c r="BE11" s="25">
        <v>0.104326241513406</v>
      </c>
      <c r="BF11" s="25">
        <v>0</v>
      </c>
      <c r="BG11" s="25">
        <v>7.68973080192022</v>
      </c>
      <c r="BH11" s="25">
        <v>11127.886420266501</v>
      </c>
      <c r="BI11" s="25">
        <v>9430.4832820158899</v>
      </c>
      <c r="BJ11" s="25">
        <v>1697.40313825063</v>
      </c>
      <c r="BK11" s="25">
        <v>0.10125907407585</v>
      </c>
      <c r="BL11" s="25">
        <v>1.8219881960912E-2</v>
      </c>
      <c r="BM11" s="25">
        <v>48.713378720547603</v>
      </c>
      <c r="BN11" s="25">
        <v>4.7103687649046204</v>
      </c>
      <c r="BO11" s="25">
        <v>3675.7186885163401</v>
      </c>
      <c r="BP11" s="25">
        <v>24.320522752723999</v>
      </c>
      <c r="BQ11" s="25">
        <v>10.9290640656977</v>
      </c>
      <c r="BR11" s="25">
        <v>5250.94920334772</v>
      </c>
      <c r="BS11" s="25">
        <v>150.319558857885</v>
      </c>
      <c r="BT11" s="25">
        <v>0.19158160189531301</v>
      </c>
      <c r="BU11" s="25">
        <v>34.951200068905401</v>
      </c>
      <c r="BV11" s="25">
        <v>1.6745754756912801E-2</v>
      </c>
      <c r="BW11" s="25">
        <v>866.74652540859904</v>
      </c>
      <c r="BX11" s="25">
        <v>283.01452536280402</v>
      </c>
      <c r="BY11" s="25">
        <v>0</v>
      </c>
      <c r="BZ11" s="25">
        <v>787.92870640903902</v>
      </c>
      <c r="CA11" s="25">
        <v>1087.31745829025</v>
      </c>
      <c r="CB11" s="87">
        <v>0</v>
      </c>
      <c r="CC11" s="25">
        <v>4225.8316250859198</v>
      </c>
      <c r="CD11" s="25">
        <v>25472.3779603564</v>
      </c>
      <c r="CE11" s="25">
        <v>745.85582950408195</v>
      </c>
      <c r="CF11" s="25"/>
      <c r="CG11" s="49">
        <f t="shared" si="0"/>
        <v>-1.8164635512669745E-5</v>
      </c>
      <c r="CH11" s="49">
        <f t="shared" si="1"/>
        <v>-1.8282880514652343E-5</v>
      </c>
      <c r="CI11" s="49">
        <f t="shared" si="2"/>
        <v>-2.536770121536634E-5</v>
      </c>
      <c r="CJ11" s="49">
        <f t="shared" si="3"/>
        <v>2.6603357613938736E-5</v>
      </c>
      <c r="CK11" s="49">
        <f t="shared" si="4"/>
        <v>3.4817775296872541E-5</v>
      </c>
      <c r="CL11" s="49">
        <f t="shared" si="5"/>
        <v>-2.2406961727283811E-5</v>
      </c>
      <c r="CM11" s="49">
        <f t="shared" si="6"/>
        <v>-1.8252483453507642E-5</v>
      </c>
      <c r="CN11" s="92">
        <f t="shared" si="7"/>
        <v>-2.235494274795776E-5</v>
      </c>
      <c r="CO11" s="92">
        <f t="shared" si="8"/>
        <v>-2.2391188020723617E-5</v>
      </c>
      <c r="CP11" s="92">
        <f t="shared" si="9"/>
        <v>-2.2224444305578493E-5</v>
      </c>
      <c r="CQ11" s="92">
        <f t="shared" si="10"/>
        <v>-1.9240616001813122E-5</v>
      </c>
      <c r="CR11" s="91">
        <f t="shared" si="12"/>
        <v>-2.236248110735446E-5</v>
      </c>
      <c r="CS11" s="91">
        <f t="shared" si="13"/>
        <v>-2.2362230446483683E-5</v>
      </c>
      <c r="CT11" s="92">
        <f t="shared" si="11"/>
        <v>-2.230804235467761E-5</v>
      </c>
    </row>
    <row r="12" spans="1:98" x14ac:dyDescent="0.25">
      <c r="A12" s="27" t="s">
        <v>10</v>
      </c>
      <c r="B12" s="25">
        <v>16118.607005</v>
      </c>
      <c r="C12" s="25">
        <v>142.56660242000001</v>
      </c>
      <c r="D12" s="25">
        <v>679.93304903000001</v>
      </c>
      <c r="E12" s="25">
        <v>2634.2005442999998</v>
      </c>
      <c r="F12" s="25">
        <v>2271.6672385000002</v>
      </c>
      <c r="G12" s="25">
        <v>186.43324817999999</v>
      </c>
      <c r="H12" s="25">
        <v>1302.538953</v>
      </c>
      <c r="I12" s="85">
        <v>179.73680314999999</v>
      </c>
      <c r="J12" s="85">
        <v>103.73057867999999</v>
      </c>
      <c r="K12" s="85">
        <v>372.48708184999998</v>
      </c>
      <c r="L12" s="85">
        <v>246.12436445</v>
      </c>
      <c r="M12" s="85">
        <v>54.88290713</v>
      </c>
      <c r="N12" s="85">
        <v>13.202073439999999</v>
      </c>
      <c r="O12" s="85">
        <v>52.242491569999999</v>
      </c>
      <c r="Q12" s="27" t="s">
        <v>10</v>
      </c>
      <c r="R12" s="87">
        <v>26.222864855332102</v>
      </c>
      <c r="S12" s="25">
        <v>4.0128913697294202</v>
      </c>
      <c r="T12" s="87">
        <v>54.884744707853201</v>
      </c>
      <c r="U12" s="25">
        <v>179.74273083744299</v>
      </c>
      <c r="V12" s="25">
        <v>179.74273083744299</v>
      </c>
      <c r="W12" s="25">
        <v>8.5646508859101491</v>
      </c>
      <c r="X12" s="87">
        <v>8.7806623546906408</v>
      </c>
      <c r="Y12" s="25">
        <v>103.733999279505</v>
      </c>
      <c r="Z12" s="87">
        <v>13.202509083972201</v>
      </c>
      <c r="AA12" s="25">
        <v>36.632507726954401</v>
      </c>
      <c r="AB12" s="25">
        <v>16119.148763681</v>
      </c>
      <c r="AC12" s="25">
        <v>14.2239050614386</v>
      </c>
      <c r="AD12" s="25">
        <v>6.59544485111683</v>
      </c>
      <c r="AE12" s="25">
        <v>2.5697960636314701</v>
      </c>
      <c r="AF12" s="25">
        <v>0.29267649074033902</v>
      </c>
      <c r="AG12" s="87">
        <v>5.0856343060794602</v>
      </c>
      <c r="AH12" s="25">
        <v>372.49945215986799</v>
      </c>
      <c r="AI12" s="25">
        <v>372.49945215986799</v>
      </c>
      <c r="AJ12" s="25">
        <v>8.5532776556049708</v>
      </c>
      <c r="AK12" s="25">
        <v>0</v>
      </c>
      <c r="AL12" s="25">
        <v>3.7080620711691599</v>
      </c>
      <c r="AM12" s="25">
        <v>0.80245801522370697</v>
      </c>
      <c r="AN12" s="87">
        <v>39.783368170473302</v>
      </c>
      <c r="AO12" s="25">
        <v>5.2247225731112996</v>
      </c>
      <c r="AP12" s="25">
        <v>246.13323460039501</v>
      </c>
      <c r="AQ12" s="25">
        <v>52.244232972597601</v>
      </c>
      <c r="AR12" s="25">
        <v>142.57138515958701</v>
      </c>
      <c r="AS12" s="25">
        <v>0</v>
      </c>
      <c r="AT12" s="87">
        <v>1314.9759928052099</v>
      </c>
      <c r="AU12" s="25">
        <v>611.96034266373397</v>
      </c>
      <c r="AV12" s="25">
        <v>67.995596496238306</v>
      </c>
      <c r="AW12" s="25">
        <v>679.95593915997301</v>
      </c>
      <c r="AX12" s="25">
        <v>0</v>
      </c>
      <c r="AY12" s="25">
        <v>18.1603012447124</v>
      </c>
      <c r="AZ12" s="25">
        <v>6.5295583087242301E-2</v>
      </c>
      <c r="BA12" s="25">
        <v>113.773303266836</v>
      </c>
      <c r="BB12" s="25">
        <v>2.6097093148585999E-2</v>
      </c>
      <c r="BC12" s="25">
        <v>7.9597364310476797</v>
      </c>
      <c r="BD12" s="25">
        <v>84.900340824969504</v>
      </c>
      <c r="BE12" s="25">
        <v>2.0308931439122099E-2</v>
      </c>
      <c r="BF12" s="25">
        <v>0</v>
      </c>
      <c r="BG12" s="25">
        <v>1.9299728489999199</v>
      </c>
      <c r="BH12" s="25">
        <v>2634.4169645031402</v>
      </c>
      <c r="BI12" s="25">
        <v>2271.8713778256702</v>
      </c>
      <c r="BJ12" s="25">
        <v>362.54558667746898</v>
      </c>
      <c r="BK12" s="25">
        <v>2.44399776660769E-2</v>
      </c>
      <c r="BL12" s="25">
        <v>4.0910179737319299E-3</v>
      </c>
      <c r="BM12" s="25">
        <v>8.9079883856104303</v>
      </c>
      <c r="BN12" s="25">
        <v>1.1971561817710801</v>
      </c>
      <c r="BO12" s="25">
        <v>885.06671984325101</v>
      </c>
      <c r="BP12" s="25">
        <v>6.0200373918219503</v>
      </c>
      <c r="BQ12" s="25">
        <v>2.6938045130816701</v>
      </c>
      <c r="BR12" s="25">
        <v>1264.36840436735</v>
      </c>
      <c r="BS12" s="25">
        <v>2.4937963009297301</v>
      </c>
      <c r="BT12" s="25">
        <v>4.7305950876612803E-2</v>
      </c>
      <c r="BU12" s="25">
        <v>8.6361307793889797</v>
      </c>
      <c r="BV12" s="25">
        <v>3.5477041862464601E-3</v>
      </c>
      <c r="BW12" s="25">
        <v>186.43950007462601</v>
      </c>
      <c r="BX12" s="25">
        <v>4.6951944819047</v>
      </c>
      <c r="BY12" s="25">
        <v>0</v>
      </c>
      <c r="BZ12" s="25">
        <v>13.0716824665987</v>
      </c>
      <c r="CA12" s="25">
        <v>18.038535544519299</v>
      </c>
      <c r="CB12" s="87">
        <v>0</v>
      </c>
      <c r="CC12" s="25">
        <v>70.106292624690198</v>
      </c>
      <c r="CD12" s="25">
        <v>1302.58286373341</v>
      </c>
      <c r="CE12" s="25">
        <v>12.3737226687625</v>
      </c>
      <c r="CF12" s="25"/>
      <c r="CG12" s="49">
        <f t="shared" si="0"/>
        <v>3.3610763066055613E-5</v>
      </c>
      <c r="CH12" s="49">
        <f t="shared" si="1"/>
        <v>3.3547405253512601E-5</v>
      </c>
      <c r="CI12" s="49">
        <f t="shared" si="2"/>
        <v>3.3665270434584981E-5</v>
      </c>
      <c r="CJ12" s="49">
        <f t="shared" si="3"/>
        <v>8.2157831000637788E-5</v>
      </c>
      <c r="CK12" s="49">
        <f t="shared" si="4"/>
        <v>8.9863216852473359E-5</v>
      </c>
      <c r="CL12" s="49">
        <f t="shared" si="5"/>
        <v>3.3534225719128292E-5</v>
      </c>
      <c r="CM12" s="49">
        <f t="shared" si="6"/>
        <v>3.3711647017461543E-5</v>
      </c>
      <c r="CN12" s="92">
        <f t="shared" si="7"/>
        <v>3.2979820154353432E-5</v>
      </c>
      <c r="CO12" s="92">
        <f t="shared" si="8"/>
        <v>3.2975806638060866E-5</v>
      </c>
      <c r="CP12" s="92">
        <f t="shared" si="9"/>
        <v>3.3210037262407456E-5</v>
      </c>
      <c r="CQ12" s="92">
        <f t="shared" si="10"/>
        <v>3.6039302386147546E-5</v>
      </c>
      <c r="CR12" s="91">
        <f t="shared" si="12"/>
        <v>3.3481787851528876E-5</v>
      </c>
      <c r="CS12" s="91">
        <f t="shared" si="13"/>
        <v>3.2998147918294344E-5</v>
      </c>
      <c r="CT12" s="92">
        <f t="shared" si="11"/>
        <v>3.3333069409008652E-5</v>
      </c>
    </row>
    <row r="13" spans="1:98" x14ac:dyDescent="0.25">
      <c r="A13" s="27" t="s">
        <v>12</v>
      </c>
      <c r="B13" s="25">
        <v>838548.27347000001</v>
      </c>
      <c r="C13" s="25">
        <v>13732.9804</v>
      </c>
      <c r="D13" s="25">
        <v>9909.5582630000008</v>
      </c>
      <c r="E13" s="25">
        <v>83936.239539999995</v>
      </c>
      <c r="F13" s="25">
        <v>71132.406457999998</v>
      </c>
      <c r="G13" s="25">
        <v>5833.131112</v>
      </c>
      <c r="H13" s="25">
        <v>197411.62065999999</v>
      </c>
      <c r="I13" s="85">
        <v>6673.5409381999998</v>
      </c>
      <c r="J13" s="85">
        <v>1789.1530657999999</v>
      </c>
      <c r="K13" s="85">
        <v>13329.190345999999</v>
      </c>
      <c r="L13" s="85">
        <v>14999.066541</v>
      </c>
      <c r="M13" s="85">
        <v>2039.6344938</v>
      </c>
      <c r="N13" s="85">
        <v>1079.4556851</v>
      </c>
      <c r="O13" s="85">
        <v>1938.2491554000001</v>
      </c>
      <c r="Q13" s="27" t="s">
        <v>12</v>
      </c>
      <c r="R13" s="87">
        <v>13941.3427927045</v>
      </c>
      <c r="S13" s="25">
        <v>2408.2211002127401</v>
      </c>
      <c r="T13" s="87">
        <v>2039.6340035691101</v>
      </c>
      <c r="U13" s="25">
        <v>6673.5391906319401</v>
      </c>
      <c r="V13" s="25">
        <v>6673.5391906319401</v>
      </c>
      <c r="W13" s="25">
        <v>3924.7362646097499</v>
      </c>
      <c r="X13" s="87">
        <v>218.640088757005</v>
      </c>
      <c r="Y13" s="25">
        <v>1789.1524788348099</v>
      </c>
      <c r="Z13" s="87">
        <v>1079.45536745758</v>
      </c>
      <c r="AA13" s="25">
        <v>22859.287540408499</v>
      </c>
      <c r="AB13" s="25">
        <v>838547.90943432495</v>
      </c>
      <c r="AC13" s="25">
        <v>5700.7114443271803</v>
      </c>
      <c r="AD13" s="25">
        <v>3367.7464280945901</v>
      </c>
      <c r="AE13" s="25">
        <v>1174.4970007440099</v>
      </c>
      <c r="AF13" s="25">
        <v>999.60859768801197</v>
      </c>
      <c r="AG13" s="87">
        <v>1577.4601744879401</v>
      </c>
      <c r="AH13" s="25">
        <v>13329.187698154899</v>
      </c>
      <c r="AI13" s="25">
        <v>13329.187698154899</v>
      </c>
      <c r="AJ13" s="25">
        <v>21935112.231637198</v>
      </c>
      <c r="AK13" s="25">
        <v>0</v>
      </c>
      <c r="AL13" s="25">
        <v>2294.83939411954</v>
      </c>
      <c r="AM13" s="25">
        <v>402.92555149850602</v>
      </c>
      <c r="AN13" s="87">
        <v>19303.643282487199</v>
      </c>
      <c r="AO13" s="25">
        <v>2779.77799306631</v>
      </c>
      <c r="AP13" s="25">
        <v>14999.108509759801</v>
      </c>
      <c r="AQ13" s="25">
        <v>1938.2482624814099</v>
      </c>
      <c r="AR13" s="25">
        <v>13732.976514352</v>
      </c>
      <c r="AS13" s="25">
        <v>0</v>
      </c>
      <c r="AT13" s="87">
        <v>204012.98492841999</v>
      </c>
      <c r="AU13" s="25">
        <v>8918.5993675338996</v>
      </c>
      <c r="AV13" s="25">
        <v>990.95542811374503</v>
      </c>
      <c r="AW13" s="25">
        <v>9909.5547956476403</v>
      </c>
      <c r="AX13" s="25">
        <v>0</v>
      </c>
      <c r="AY13" s="25">
        <v>8903.9522763081404</v>
      </c>
      <c r="AZ13" s="25">
        <v>0.35177479512519499</v>
      </c>
      <c r="BA13" s="25">
        <v>55687.554008082399</v>
      </c>
      <c r="BB13" s="25">
        <v>0</v>
      </c>
      <c r="BC13" s="25">
        <v>479.43020468508598</v>
      </c>
      <c r="BD13" s="25">
        <v>5822.57276917321</v>
      </c>
      <c r="BE13" s="25">
        <v>0.79201389408588097</v>
      </c>
      <c r="BF13" s="25">
        <v>0</v>
      </c>
      <c r="BG13" s="25">
        <v>578.66056004434597</v>
      </c>
      <c r="BH13" s="25">
        <v>83933.542422468498</v>
      </c>
      <c r="BI13" s="25">
        <v>71129.714294590201</v>
      </c>
      <c r="BJ13" s="25">
        <v>12803.8281278783</v>
      </c>
      <c r="BK13" s="25">
        <v>23.000997713697799</v>
      </c>
      <c r="BL13" s="25">
        <v>0.25293826246172402</v>
      </c>
      <c r="BM13" s="25">
        <v>342.11859277128701</v>
      </c>
      <c r="BN13" s="25">
        <v>276.88583480151198</v>
      </c>
      <c r="BO13" s="25">
        <v>25918.707768464399</v>
      </c>
      <c r="BP13" s="25">
        <v>110.59514286921601</v>
      </c>
      <c r="BQ13" s="25">
        <v>141.48394779392299</v>
      </c>
      <c r="BR13" s="25">
        <v>37026.747345913303</v>
      </c>
      <c r="BS13" s="25">
        <v>1589.98999043971</v>
      </c>
      <c r="BT13" s="25">
        <v>4.4775165888404196</v>
      </c>
      <c r="BU13" s="25">
        <v>403.29200970953002</v>
      </c>
      <c r="BV13" s="25">
        <v>0.34487711016809097</v>
      </c>
      <c r="BW13" s="25">
        <v>5833.1281216348098</v>
      </c>
      <c r="BX13" s="25">
        <v>2259.1799972077902</v>
      </c>
      <c r="BY13" s="25">
        <v>0</v>
      </c>
      <c r="BZ13" s="25">
        <v>2502.2924004444399</v>
      </c>
      <c r="CA13" s="25">
        <v>8417.7103011150502</v>
      </c>
      <c r="CB13" s="87">
        <v>0</v>
      </c>
      <c r="CC13" s="25">
        <v>29925.671960323401</v>
      </c>
      <c r="CD13" s="25">
        <v>197411.57049609101</v>
      </c>
      <c r="CE13" s="25">
        <v>6429.5548431064499</v>
      </c>
      <c r="CF13" s="25"/>
      <c r="CG13" s="49">
        <f t="shared" si="0"/>
        <v>-4.3412608025880219E-7</v>
      </c>
      <c r="CH13" s="49">
        <f t="shared" si="1"/>
        <v>-2.8294280537276313E-7</v>
      </c>
      <c r="CI13" s="49">
        <f t="shared" si="2"/>
        <v>-3.4989979053626758E-7</v>
      </c>
      <c r="CJ13" s="49">
        <f t="shared" si="3"/>
        <v>-3.2132932643619089E-5</v>
      </c>
      <c r="CK13" s="49">
        <f t="shared" si="4"/>
        <v>-3.7847214003448302E-5</v>
      </c>
      <c r="CL13" s="49">
        <f t="shared" si="5"/>
        <v>-5.1265180446905832E-7</v>
      </c>
      <c r="CM13" s="49">
        <f t="shared" si="6"/>
        <v>-2.5410818679407743E-7</v>
      </c>
      <c r="CN13" s="92">
        <f t="shared" si="7"/>
        <v>-2.6186518909683314E-7</v>
      </c>
      <c r="CO13" s="92">
        <f t="shared" si="8"/>
        <v>-3.2806873889977978E-7</v>
      </c>
      <c r="CP13" s="92">
        <f t="shared" si="9"/>
        <v>-1.9865010786606918E-7</v>
      </c>
      <c r="CQ13" s="92">
        <f t="shared" si="10"/>
        <v>2.7980914469436769E-6</v>
      </c>
      <c r="CR13" s="91">
        <f t="shared" si="12"/>
        <v>-2.403523236144788E-7</v>
      </c>
      <c r="CS13" s="91">
        <f t="shared" si="13"/>
        <v>-2.9426165832552468E-7</v>
      </c>
      <c r="CT13" s="92">
        <f t="shared" si="11"/>
        <v>-4.6068307969463194E-7</v>
      </c>
    </row>
    <row r="14" spans="1:98" x14ac:dyDescent="0.25">
      <c r="A14" s="27" t="s">
        <v>13</v>
      </c>
      <c r="B14" s="25">
        <v>4203.0376999999999</v>
      </c>
      <c r="C14" s="25">
        <v>69.350560000000002</v>
      </c>
      <c r="D14" s="25">
        <v>76.293034000000006</v>
      </c>
      <c r="E14" s="25">
        <v>444.48806100000002</v>
      </c>
      <c r="F14" s="25">
        <v>376.68481500000001</v>
      </c>
      <c r="G14" s="25">
        <v>37.378300000000003</v>
      </c>
      <c r="H14" s="25">
        <v>996.91593499999999</v>
      </c>
      <c r="I14" s="85">
        <v>32.010317630000003</v>
      </c>
      <c r="J14" s="85">
        <v>8.5946556899999997</v>
      </c>
      <c r="K14" s="85">
        <v>47.977278089999999</v>
      </c>
      <c r="L14" s="85">
        <v>44.004637180000003</v>
      </c>
      <c r="M14" s="85">
        <v>9.77880824</v>
      </c>
      <c r="N14" s="85">
        <v>5.1949918899999998</v>
      </c>
      <c r="O14" s="85">
        <v>9.2822281699999998</v>
      </c>
      <c r="Q14" s="27" t="s">
        <v>13</v>
      </c>
      <c r="R14" s="87">
        <v>79.235075597823595</v>
      </c>
      <c r="S14" s="25">
        <v>13.7156683345272</v>
      </c>
      <c r="T14" s="87">
        <v>9.7788181048576792</v>
      </c>
      <c r="U14" s="25">
        <v>32.0103604081093</v>
      </c>
      <c r="V14" s="25">
        <v>32.0103604081093</v>
      </c>
      <c r="W14" s="25">
        <v>22.210126664938201</v>
      </c>
      <c r="X14" s="87">
        <v>1.23943934732672</v>
      </c>
      <c r="Y14" s="25">
        <v>8.5946590456853098</v>
      </c>
      <c r="Z14" s="87">
        <v>5.19500203464818</v>
      </c>
      <c r="AA14" s="25">
        <v>100.055271078464</v>
      </c>
      <c r="AB14" s="25">
        <v>4203.04423082833</v>
      </c>
      <c r="AC14" s="25">
        <v>32.957057100253699</v>
      </c>
      <c r="AD14" s="25">
        <v>13.2222871646642</v>
      </c>
      <c r="AE14" s="25">
        <v>9.4042086859922893</v>
      </c>
      <c r="AF14" s="25">
        <v>5.6872281979011001</v>
      </c>
      <c r="AG14" s="87">
        <v>8.9593753080024996</v>
      </c>
      <c r="AH14" s="25">
        <v>47.977342374120603</v>
      </c>
      <c r="AI14" s="25">
        <v>47.977342374120603</v>
      </c>
      <c r="AJ14" s="25">
        <v>142133.989259152</v>
      </c>
      <c r="AK14" s="25">
        <v>0</v>
      </c>
      <c r="AL14" s="25">
        <v>13.0449158233926</v>
      </c>
      <c r="AM14" s="25">
        <v>2.2872672693082299</v>
      </c>
      <c r="AN14" s="87">
        <v>99.617416206867702</v>
      </c>
      <c r="AO14" s="25">
        <v>15.787025792653701</v>
      </c>
      <c r="AP14" s="25">
        <v>44.004819813188902</v>
      </c>
      <c r="AQ14" s="25">
        <v>9.2822481318081103</v>
      </c>
      <c r="AR14" s="25">
        <v>69.350659460528902</v>
      </c>
      <c r="AS14" s="25">
        <v>0</v>
      </c>
      <c r="AT14" s="87">
        <v>1028.5272413068999</v>
      </c>
      <c r="AU14" s="25">
        <v>68.663823454973297</v>
      </c>
      <c r="AV14" s="25">
        <v>7.62932175591527</v>
      </c>
      <c r="AW14" s="25">
        <v>76.293145210888596</v>
      </c>
      <c r="AX14" s="25">
        <v>0</v>
      </c>
      <c r="AY14" s="25">
        <v>52.543081839723897</v>
      </c>
      <c r="AZ14" s="25">
        <v>1.04242140404658E-2</v>
      </c>
      <c r="BA14" s="25">
        <v>293.29491102923299</v>
      </c>
      <c r="BB14" s="25">
        <v>4.4293836108401201E-3</v>
      </c>
      <c r="BC14" s="25">
        <v>1.2488575046985999</v>
      </c>
      <c r="BD14" s="25">
        <v>13.3942667848344</v>
      </c>
      <c r="BE14" s="25">
        <v>4.4647124597518599E-3</v>
      </c>
      <c r="BF14" s="25">
        <v>0</v>
      </c>
      <c r="BG14" s="25">
        <v>0.302395262983845</v>
      </c>
      <c r="BH14" s="25">
        <v>444.50871653406199</v>
      </c>
      <c r="BI14" s="25">
        <v>376.70536902269401</v>
      </c>
      <c r="BJ14" s="25">
        <v>67.803347511367505</v>
      </c>
      <c r="BK14" s="25">
        <v>4.0419921313734203E-3</v>
      </c>
      <c r="BL14" s="25">
        <v>7.4618845625754396E-4</v>
      </c>
      <c r="BM14" s="25">
        <v>2.1201801884731299</v>
      </c>
      <c r="BN14" s="25">
        <v>0.184311801451743</v>
      </c>
      <c r="BO14" s="25">
        <v>146.855570713801</v>
      </c>
      <c r="BP14" s="25">
        <v>0.96156736296345202</v>
      </c>
      <c r="BQ14" s="25">
        <v>0.432811592277209</v>
      </c>
      <c r="BR14" s="25">
        <v>209.79020155536</v>
      </c>
      <c r="BS14" s="25">
        <v>4.8610708793386497</v>
      </c>
      <c r="BT14" s="25">
        <v>7.5817555794022197E-3</v>
      </c>
      <c r="BU14" s="25">
        <v>1.3828191053643899</v>
      </c>
      <c r="BV14" s="25">
        <v>6.98904207355721E-4</v>
      </c>
      <c r="BW14" s="25">
        <v>37.378334386393</v>
      </c>
      <c r="BX14" s="25">
        <v>12.8620046936552</v>
      </c>
      <c r="BY14" s="25">
        <v>0</v>
      </c>
      <c r="BZ14" s="25">
        <v>14.110341728847301</v>
      </c>
      <c r="CA14" s="25">
        <v>44.995677791096199</v>
      </c>
      <c r="CB14" s="87">
        <v>0</v>
      </c>
      <c r="CC14" s="25">
        <v>155.74897317267099</v>
      </c>
      <c r="CD14" s="25">
        <v>996.91751144033503</v>
      </c>
      <c r="CE14" s="25">
        <v>34.043181211886498</v>
      </c>
      <c r="CF14" s="25"/>
      <c r="CG14" s="49">
        <f t="shared" si="0"/>
        <v>1.5538352963481528E-6</v>
      </c>
      <c r="CH14" s="49">
        <f t="shared" si="1"/>
        <v>1.4341705229325214E-6</v>
      </c>
      <c r="CI14" s="49">
        <f t="shared" si="2"/>
        <v>1.4576807705741877E-6</v>
      </c>
      <c r="CJ14" s="49">
        <f t="shared" si="3"/>
        <v>4.6470391163043986E-5</v>
      </c>
      <c r="CK14" s="49">
        <f t="shared" si="4"/>
        <v>5.4565572795920101E-5</v>
      </c>
      <c r="CL14" s="49">
        <f t="shared" si="5"/>
        <v>9.1995604393514881E-7</v>
      </c>
      <c r="CM14" s="49">
        <f t="shared" si="6"/>
        <v>1.5813172201356343E-6</v>
      </c>
      <c r="CN14" s="92">
        <f t="shared" si="7"/>
        <v>1.3363850303239985E-6</v>
      </c>
      <c r="CO14" s="92">
        <f t="shared" si="8"/>
        <v>3.9043859708929589E-7</v>
      </c>
      <c r="CP14" s="92">
        <f t="shared" si="9"/>
        <v>1.3398867789842324E-6</v>
      </c>
      <c r="CQ14" s="92">
        <f t="shared" si="10"/>
        <v>4.1503168893805478E-6</v>
      </c>
      <c r="CR14" s="91">
        <f t="shared" si="12"/>
        <v>1.0087995834527171E-6</v>
      </c>
      <c r="CS14" s="91">
        <f t="shared" si="13"/>
        <v>1.9527745942575316E-6</v>
      </c>
      <c r="CT14" s="92">
        <f t="shared" si="11"/>
        <v>2.1505405539368684E-6</v>
      </c>
    </row>
    <row r="15" spans="1:98" x14ac:dyDescent="0.25">
      <c r="A15" s="27" t="s">
        <v>14</v>
      </c>
      <c r="B15" s="25">
        <v>7967.6845160000003</v>
      </c>
      <c r="C15" s="25">
        <v>131.44697500000001</v>
      </c>
      <c r="D15" s="25">
        <v>143.55870300000001</v>
      </c>
      <c r="E15" s="25">
        <v>841.65879399999994</v>
      </c>
      <c r="F15" s="25">
        <v>713.27036799999996</v>
      </c>
      <c r="G15" s="25">
        <v>70.530810000000002</v>
      </c>
      <c r="H15" s="25">
        <v>1889.551115</v>
      </c>
      <c r="I15" s="85">
        <v>60.403126129999997</v>
      </c>
      <c r="J15" s="85">
        <v>16.218023160000001</v>
      </c>
      <c r="K15" s="85">
        <v>90.532609379999997</v>
      </c>
      <c r="L15" s="85">
        <v>83.036278679999995</v>
      </c>
      <c r="M15" s="85">
        <v>18.452506679999999</v>
      </c>
      <c r="N15" s="85">
        <v>9.8028943399999999</v>
      </c>
      <c r="O15" s="85">
        <v>17.51546531</v>
      </c>
      <c r="Q15" s="27" t="s">
        <v>14</v>
      </c>
      <c r="R15" s="87">
        <v>150.29214335896</v>
      </c>
      <c r="S15" s="25">
        <v>26.0157227812212</v>
      </c>
      <c r="T15" s="87">
        <v>18.452493646719301</v>
      </c>
      <c r="U15" s="25">
        <v>60.403102229010898</v>
      </c>
      <c r="V15" s="25">
        <v>60.403102229010898</v>
      </c>
      <c r="W15" s="25">
        <v>42.127896409470999</v>
      </c>
      <c r="X15" s="87">
        <v>2.3509561711426001</v>
      </c>
      <c r="Y15" s="25">
        <v>16.2180168256792</v>
      </c>
      <c r="Z15" s="87">
        <v>9.8029020129549895</v>
      </c>
      <c r="AA15" s="25">
        <v>189.78360109884801</v>
      </c>
      <c r="AB15" s="25">
        <v>7967.6806860298602</v>
      </c>
      <c r="AC15" s="25">
        <v>62.512542712913501</v>
      </c>
      <c r="AD15" s="25">
        <v>25.0798791430649</v>
      </c>
      <c r="AE15" s="25">
        <v>17.837797851664099</v>
      </c>
      <c r="AF15" s="25">
        <v>10.787444709296601</v>
      </c>
      <c r="AG15" s="87">
        <v>16.994057953286799</v>
      </c>
      <c r="AH15" s="25">
        <v>90.532571894620602</v>
      </c>
      <c r="AI15" s="25">
        <v>90.532571894620602</v>
      </c>
      <c r="AJ15" s="25">
        <v>249486.704884957</v>
      </c>
      <c r="AK15" s="25">
        <v>0</v>
      </c>
      <c r="AL15" s="25">
        <v>24.743429502195699</v>
      </c>
      <c r="AM15" s="25">
        <v>4.33845244990456</v>
      </c>
      <c r="AN15" s="87">
        <v>188.95315167494701</v>
      </c>
      <c r="AO15" s="25">
        <v>29.944637167860499</v>
      </c>
      <c r="AP15" s="25">
        <v>83.036516089904197</v>
      </c>
      <c r="AQ15" s="25">
        <v>17.515465533637698</v>
      </c>
      <c r="AR15" s="25">
        <v>131.44690898758199</v>
      </c>
      <c r="AS15" s="25">
        <v>0</v>
      </c>
      <c r="AT15" s="87">
        <v>1949.5072230691601</v>
      </c>
      <c r="AU15" s="25">
        <v>129.20275007589399</v>
      </c>
      <c r="AV15" s="25">
        <v>14.355861853602001</v>
      </c>
      <c r="AW15" s="25">
        <v>143.55861192949601</v>
      </c>
      <c r="AX15" s="25">
        <v>0</v>
      </c>
      <c r="AY15" s="25">
        <v>99.663089042802696</v>
      </c>
      <c r="AZ15" s="25">
        <v>1.9591946198404899E-2</v>
      </c>
      <c r="BA15" s="25">
        <v>556.31823111112305</v>
      </c>
      <c r="BB15" s="25">
        <v>8.4244343689545108E-3</v>
      </c>
      <c r="BC15" s="25">
        <v>2.3389044513522599</v>
      </c>
      <c r="BD15" s="25">
        <v>25.1136277884885</v>
      </c>
      <c r="BE15" s="25">
        <v>8.8540239047162402E-3</v>
      </c>
      <c r="BF15" s="25">
        <v>0</v>
      </c>
      <c r="BG15" s="25">
        <v>0.56617761431240599</v>
      </c>
      <c r="BH15" s="25">
        <v>841.69579763459603</v>
      </c>
      <c r="BI15" s="25">
        <v>713.30743803208998</v>
      </c>
      <c r="BJ15" s="25">
        <v>128.388359602506</v>
      </c>
      <c r="BK15" s="25">
        <v>7.6499899514431997E-3</v>
      </c>
      <c r="BL15" s="25">
        <v>1.43766832013315E-3</v>
      </c>
      <c r="BM15" s="25">
        <v>4.2489916593418098</v>
      </c>
      <c r="BN15" s="25">
        <v>0.34383073415014498</v>
      </c>
      <c r="BO15" s="25">
        <v>278.11370300324597</v>
      </c>
      <c r="BP15" s="25">
        <v>1.8074198821629499</v>
      </c>
      <c r="BQ15" s="25">
        <v>0.81449834210221606</v>
      </c>
      <c r="BR15" s="25">
        <v>397.29819038123401</v>
      </c>
      <c r="BS15" s="25">
        <v>9.2204167734512303</v>
      </c>
      <c r="BT15" s="25">
        <v>1.42609694770085E-2</v>
      </c>
      <c r="BU15" s="25">
        <v>2.6005114166349701</v>
      </c>
      <c r="BV15" s="25">
        <v>1.3637268436096201E-3</v>
      </c>
      <c r="BW15" s="25">
        <v>70.530784497539003</v>
      </c>
      <c r="BX15" s="25">
        <v>24.3965017744387</v>
      </c>
      <c r="BY15" s="25">
        <v>0</v>
      </c>
      <c r="BZ15" s="25">
        <v>26.7643493894725</v>
      </c>
      <c r="CA15" s="25">
        <v>85.347239760366605</v>
      </c>
      <c r="CB15" s="87">
        <v>0</v>
      </c>
      <c r="CC15" s="25">
        <v>295.42276139015502</v>
      </c>
      <c r="CD15" s="25">
        <v>1889.5503051417199</v>
      </c>
      <c r="CE15" s="25">
        <v>64.572736132572999</v>
      </c>
      <c r="CF15" s="25"/>
      <c r="CG15" s="49">
        <f t="shared" si="0"/>
        <v>-4.8068797557696201E-7</v>
      </c>
      <c r="CH15" s="49">
        <f t="shared" si="1"/>
        <v>-5.0219807657940097E-7</v>
      </c>
      <c r="CI15" s="49">
        <f t="shared" si="2"/>
        <v>-6.3437814702519631E-7</v>
      </c>
      <c r="CJ15" s="49">
        <f t="shared" si="3"/>
        <v>4.3965125606576623E-5</v>
      </c>
      <c r="CK15" s="49">
        <f t="shared" si="4"/>
        <v>5.1971922223487268E-5</v>
      </c>
      <c r="CL15" s="49">
        <f t="shared" si="5"/>
        <v>-3.6157901773508592E-7</v>
      </c>
      <c r="CM15" s="49">
        <f t="shared" si="6"/>
        <v>-4.2859823881280342E-7</v>
      </c>
      <c r="CN15" s="92">
        <f t="shared" si="7"/>
        <v>-3.9569126020978882E-7</v>
      </c>
      <c r="CO15" s="92">
        <f t="shared" si="8"/>
        <v>-3.9057292856989935E-7</v>
      </c>
      <c r="CP15" s="92">
        <f t="shared" si="9"/>
        <v>-4.140538934093576E-7</v>
      </c>
      <c r="CQ15" s="92">
        <f t="shared" si="10"/>
        <v>2.8591105957003276E-6</v>
      </c>
      <c r="CR15" s="91">
        <f t="shared" si="12"/>
        <v>-7.0631491559704231E-7</v>
      </c>
      <c r="CS15" s="91">
        <f t="shared" si="13"/>
        <v>7.8272342060166707E-7</v>
      </c>
      <c r="CT15" s="92">
        <f t="shared" si="11"/>
        <v>1.2768013559670846E-8</v>
      </c>
    </row>
    <row r="16" spans="1:98" x14ac:dyDescent="0.25">
      <c r="A16" s="27" t="s">
        <v>15</v>
      </c>
      <c r="B16" s="25">
        <v>3507.4859019999999</v>
      </c>
      <c r="C16" s="25">
        <v>57.642291</v>
      </c>
      <c r="D16" s="25">
        <v>51.755803</v>
      </c>
      <c r="E16" s="25">
        <v>360.29289899999998</v>
      </c>
      <c r="F16" s="25">
        <v>305.33288900000002</v>
      </c>
      <c r="G16" s="25">
        <v>27.550360000000001</v>
      </c>
      <c r="H16" s="25">
        <v>828.61254599999995</v>
      </c>
      <c r="I16" s="85">
        <v>23.596265280000001</v>
      </c>
      <c r="J16" s="85">
        <v>6.3355127900000001</v>
      </c>
      <c r="K16" s="85">
        <v>35.366240099999999</v>
      </c>
      <c r="L16" s="85">
        <v>32.437825340000003</v>
      </c>
      <c r="M16" s="85">
        <v>7.20840587</v>
      </c>
      <c r="N16" s="85">
        <v>3.82946557</v>
      </c>
      <c r="O16" s="85">
        <v>6.8423537799999998</v>
      </c>
      <c r="Q16" s="27" t="s">
        <v>15</v>
      </c>
      <c r="R16" s="87">
        <v>67.093749225679801</v>
      </c>
      <c r="S16" s="25">
        <v>11.613989920622901</v>
      </c>
      <c r="T16" s="87">
        <v>7.2083320456292697</v>
      </c>
      <c r="U16" s="25">
        <v>23.596045729135199</v>
      </c>
      <c r="V16" s="25">
        <v>23.596045729135199</v>
      </c>
      <c r="W16" s="25">
        <v>18.806835323576699</v>
      </c>
      <c r="X16" s="87">
        <v>1.0495202938228401</v>
      </c>
      <c r="Y16" s="25">
        <v>6.33544439434921</v>
      </c>
      <c r="Z16" s="87">
        <v>3.8294330287200502</v>
      </c>
      <c r="AA16" s="25">
        <v>84.723685734199293</v>
      </c>
      <c r="AB16" s="25">
        <v>3507.45566602181</v>
      </c>
      <c r="AC16" s="25">
        <v>27.906995663916</v>
      </c>
      <c r="AD16" s="25">
        <v>11.1962270922008</v>
      </c>
      <c r="AE16" s="25">
        <v>7.9631882892658901</v>
      </c>
      <c r="AF16" s="25">
        <v>4.8157648930849604</v>
      </c>
      <c r="AG16" s="87">
        <v>7.5865241433773098</v>
      </c>
      <c r="AH16" s="25">
        <v>35.365904784444197</v>
      </c>
      <c r="AI16" s="25">
        <v>35.365904784444197</v>
      </c>
      <c r="AJ16" s="25">
        <v>38259.828572906299</v>
      </c>
      <c r="AK16" s="25">
        <v>0</v>
      </c>
      <c r="AL16" s="25">
        <v>11.0460225394782</v>
      </c>
      <c r="AM16" s="25">
        <v>1.93677115003588</v>
      </c>
      <c r="AN16" s="87">
        <v>84.352878012106402</v>
      </c>
      <c r="AO16" s="25">
        <v>13.3679661320101</v>
      </c>
      <c r="AP16" s="25">
        <v>32.437626021432898</v>
      </c>
      <c r="AQ16" s="25">
        <v>6.84228283061905</v>
      </c>
      <c r="AR16" s="25">
        <v>57.641784305516502</v>
      </c>
      <c r="AS16" s="25">
        <v>0</v>
      </c>
      <c r="AT16" s="87">
        <v>855.37126235552796</v>
      </c>
      <c r="AU16" s="25">
        <v>46.5797152757155</v>
      </c>
      <c r="AV16" s="25">
        <v>5.1755207273929704</v>
      </c>
      <c r="AW16" s="25">
        <v>51.7552360031085</v>
      </c>
      <c r="AX16" s="25">
        <v>0</v>
      </c>
      <c r="AY16" s="25">
        <v>44.491854527571498</v>
      </c>
      <c r="AZ16" s="25">
        <v>0.12037316049096899</v>
      </c>
      <c r="BA16" s="25">
        <v>248.35298578467501</v>
      </c>
      <c r="BB16" s="25">
        <v>2.4138189311992502</v>
      </c>
      <c r="BC16" s="25">
        <v>4.3967530153166097</v>
      </c>
      <c r="BD16" s="25">
        <v>10.564424745228299</v>
      </c>
      <c r="BE16" s="25">
        <v>9.7742010846740196E-2</v>
      </c>
      <c r="BF16" s="25">
        <v>0</v>
      </c>
      <c r="BG16" s="25">
        <v>3.9998245953140699</v>
      </c>
      <c r="BH16" s="25">
        <v>360.27055595796202</v>
      </c>
      <c r="BI16" s="25">
        <v>305.31103621832801</v>
      </c>
      <c r="BJ16" s="25">
        <v>54.959519739634104</v>
      </c>
      <c r="BK16" s="25">
        <v>0.29440261360141501</v>
      </c>
      <c r="BL16" s="25">
        <v>2.0518147718491801E-2</v>
      </c>
      <c r="BM16" s="25">
        <v>78.988916867011696</v>
      </c>
      <c r="BN16" s="25">
        <v>9.5024942145207403E-2</v>
      </c>
      <c r="BO16" s="25">
        <v>81.431553947651196</v>
      </c>
      <c r="BP16" s="25">
        <v>0.48626900510921101</v>
      </c>
      <c r="BQ16" s="25">
        <v>0.812972100398485</v>
      </c>
      <c r="BR16" s="25">
        <v>116.36131437358399</v>
      </c>
      <c r="BS16" s="25">
        <v>4.11620266366414</v>
      </c>
      <c r="BT16" s="25">
        <v>2.6900201703070401</v>
      </c>
      <c r="BU16" s="25">
        <v>2.5283476398970399</v>
      </c>
      <c r="BV16" s="25">
        <v>8.7599525080330892E-3</v>
      </c>
      <c r="BW16" s="25">
        <v>27.550104758786699</v>
      </c>
      <c r="BX16" s="25">
        <v>10.8911333789579</v>
      </c>
      <c r="BY16" s="25">
        <v>0</v>
      </c>
      <c r="BZ16" s="25">
        <v>11.9482256563848</v>
      </c>
      <c r="CA16" s="25">
        <v>38.100882461050801</v>
      </c>
      <c r="CB16" s="87">
        <v>0</v>
      </c>
      <c r="CC16" s="25">
        <v>131.883362316063</v>
      </c>
      <c r="CD16" s="25">
        <v>828.60534297855395</v>
      </c>
      <c r="CE16" s="25">
        <v>28.826722222081798</v>
      </c>
      <c r="CF16" s="25"/>
      <c r="CG16" s="49">
        <f t="shared" si="0"/>
        <v>-8.6204133201734246E-6</v>
      </c>
      <c r="CH16" s="49">
        <f t="shared" si="1"/>
        <v>-8.7903252058100559E-6</v>
      </c>
      <c r="CI16" s="49">
        <f t="shared" si="2"/>
        <v>-1.0955233203513088E-5</v>
      </c>
      <c r="CJ16" s="49">
        <f t="shared" si="3"/>
        <v>-6.2013550919192567E-5</v>
      </c>
      <c r="CK16" s="49">
        <f t="shared" si="4"/>
        <v>-7.1570349802735356E-5</v>
      </c>
      <c r="CL16" s="49">
        <f t="shared" si="5"/>
        <v>-9.2645327793459498E-6</v>
      </c>
      <c r="CM16" s="49">
        <f t="shared" si="6"/>
        <v>-8.6928703659802198E-6</v>
      </c>
      <c r="CN16" s="92">
        <f t="shared" si="7"/>
        <v>-9.3044751869388674E-6</v>
      </c>
      <c r="CO16" s="92">
        <f t="shared" si="8"/>
        <v>-1.0795598250238456E-5</v>
      </c>
      <c r="CP16" s="92">
        <f t="shared" si="9"/>
        <v>-9.4812328043230465E-6</v>
      </c>
      <c r="CQ16" s="92">
        <f t="shared" si="10"/>
        <v>-6.1446340812383829E-6</v>
      </c>
      <c r="CR16" s="91">
        <f t="shared" si="12"/>
        <v>-1.0241428141217502E-5</v>
      </c>
      <c r="CS16" s="91">
        <f t="shared" si="13"/>
        <v>-8.4976034788537405E-6</v>
      </c>
      <c r="CT16" s="92">
        <f t="shared" si="11"/>
        <v>-1.0369148283044431E-5</v>
      </c>
    </row>
    <row r="17" spans="1:98" x14ac:dyDescent="0.25">
      <c r="A17" s="27" t="s">
        <v>16</v>
      </c>
      <c r="B17" s="25">
        <v>267114.58776999998</v>
      </c>
      <c r="C17" s="25">
        <v>4451.9014630000001</v>
      </c>
      <c r="D17" s="25">
        <v>7138.3696849999997</v>
      </c>
      <c r="E17" s="25">
        <v>30293.281056</v>
      </c>
      <c r="F17" s="25">
        <v>25672.272432999998</v>
      </c>
      <c r="G17" s="25">
        <v>3075.6682099999998</v>
      </c>
      <c r="H17" s="25">
        <v>63996.081371</v>
      </c>
      <c r="I17" s="85">
        <v>2633.2061690999999</v>
      </c>
      <c r="J17" s="85">
        <v>707.00643034999996</v>
      </c>
      <c r="K17" s="85">
        <v>3946.6670045999999</v>
      </c>
      <c r="L17" s="85">
        <v>3619.8729211</v>
      </c>
      <c r="M17" s="85">
        <v>804.41620436000005</v>
      </c>
      <c r="N17" s="85">
        <v>427.34610823999998</v>
      </c>
      <c r="O17" s="85">
        <v>763.56694491999997</v>
      </c>
      <c r="Q17" s="27" t="s">
        <v>16</v>
      </c>
      <c r="R17" s="87">
        <v>4848.8893655172997</v>
      </c>
      <c r="S17" s="25">
        <v>839.34715075337203</v>
      </c>
      <c r="T17" s="87">
        <v>804.41621067619496</v>
      </c>
      <c r="U17" s="25">
        <v>2633.2047792120602</v>
      </c>
      <c r="V17" s="25">
        <v>2633.2047792120602</v>
      </c>
      <c r="W17" s="25">
        <v>1359.1769175008501</v>
      </c>
      <c r="X17" s="87">
        <v>75.849194006118694</v>
      </c>
      <c r="Y17" s="25">
        <v>707.00593910738405</v>
      </c>
      <c r="Z17" s="87">
        <v>427.34599508845798</v>
      </c>
      <c r="AA17" s="25">
        <v>6123.0085845465201</v>
      </c>
      <c r="AB17" s="25">
        <v>267114.45341396902</v>
      </c>
      <c r="AC17" s="25">
        <v>2016.84949749269</v>
      </c>
      <c r="AD17" s="25">
        <v>809.15495489988598</v>
      </c>
      <c r="AE17" s="25">
        <v>575.50231322660898</v>
      </c>
      <c r="AF17" s="25">
        <v>348.03593489792399</v>
      </c>
      <c r="AG17" s="87">
        <v>548.28101534333905</v>
      </c>
      <c r="AH17" s="25">
        <v>3946.66632939177</v>
      </c>
      <c r="AI17" s="25">
        <v>3946.66632939177</v>
      </c>
      <c r="AJ17" s="25">
        <v>26734921.701976001</v>
      </c>
      <c r="AK17" s="25">
        <v>0</v>
      </c>
      <c r="AL17" s="25">
        <v>798.29971797625001</v>
      </c>
      <c r="AM17" s="25">
        <v>139.971650506781</v>
      </c>
      <c r="AN17" s="87">
        <v>6096.2138380716397</v>
      </c>
      <c r="AO17" s="25">
        <v>966.10716914861098</v>
      </c>
      <c r="AP17" s="25">
        <v>3619.8845624583</v>
      </c>
      <c r="AQ17" s="25">
        <v>763.56644894200394</v>
      </c>
      <c r="AR17" s="25">
        <v>4451.8984884462297</v>
      </c>
      <c r="AS17" s="25">
        <v>0</v>
      </c>
      <c r="AT17" s="87">
        <v>65930.495322486502</v>
      </c>
      <c r="AU17" s="25">
        <v>6424.5272290009198</v>
      </c>
      <c r="AV17" s="25">
        <v>713.83648239523302</v>
      </c>
      <c r="AW17" s="25">
        <v>7138.3637113961504</v>
      </c>
      <c r="AX17" s="25">
        <v>0</v>
      </c>
      <c r="AY17" s="25">
        <v>3215.4402023110702</v>
      </c>
      <c r="AZ17" s="25">
        <v>0.77263189058350801</v>
      </c>
      <c r="BA17" s="25">
        <v>17948.546323223502</v>
      </c>
      <c r="BB17" s="25">
        <v>0.286102839620474</v>
      </c>
      <c r="BC17" s="25">
        <v>96.074152627633794</v>
      </c>
      <c r="BD17" s="25">
        <v>1018.39202169822</v>
      </c>
      <c r="BE17" s="25">
        <v>0.13483509371352001</v>
      </c>
      <c r="BF17" s="25">
        <v>0</v>
      </c>
      <c r="BG17" s="25">
        <v>23.330298536924602</v>
      </c>
      <c r="BH17" s="25">
        <v>30294.8182363913</v>
      </c>
      <c r="BI17" s="25">
        <v>25673.812607613301</v>
      </c>
      <c r="BJ17" s="25">
        <v>4621.0056287780299</v>
      </c>
      <c r="BK17" s="25">
        <v>0.27709109726714998</v>
      </c>
      <c r="BL17" s="25">
        <v>4.03773832755722E-2</v>
      </c>
      <c r="BM17" s="25">
        <v>45.177941215143498</v>
      </c>
      <c r="BN17" s="25">
        <v>14.7532577723617</v>
      </c>
      <c r="BO17" s="25">
        <v>9993.2532351339505</v>
      </c>
      <c r="BP17" s="25">
        <v>71.191480511913198</v>
      </c>
      <c r="BQ17" s="25">
        <v>31.637430468845899</v>
      </c>
      <c r="BR17" s="25">
        <v>14276.0677262719</v>
      </c>
      <c r="BS17" s="25">
        <v>297.47891200506598</v>
      </c>
      <c r="BT17" s="25">
        <v>0.55720698532493296</v>
      </c>
      <c r="BU17" s="25">
        <v>101.83627323853401</v>
      </c>
      <c r="BV17" s="25">
        <v>3.0544848118630698E-2</v>
      </c>
      <c r="BW17" s="25">
        <v>3075.6662766852601</v>
      </c>
      <c r="BX17" s="25">
        <v>787.10730472584396</v>
      </c>
      <c r="BY17" s="25">
        <v>0</v>
      </c>
      <c r="BZ17" s="25">
        <v>863.50133794225997</v>
      </c>
      <c r="CA17" s="25">
        <v>2753.5668950406398</v>
      </c>
      <c r="CB17" s="87">
        <v>0</v>
      </c>
      <c r="CC17" s="25">
        <v>9531.2479532015404</v>
      </c>
      <c r="CD17" s="25">
        <v>63996.056243125699</v>
      </c>
      <c r="CE17" s="25">
        <v>2083.3160876171901</v>
      </c>
      <c r="CF17" s="25"/>
      <c r="CG17" s="49">
        <f t="shared" si="0"/>
        <v>-5.0299024131615902E-7</v>
      </c>
      <c r="CH17" s="49">
        <f t="shared" si="1"/>
        <v>-6.6815355081910857E-7</v>
      </c>
      <c r="CI17" s="49">
        <f t="shared" si="2"/>
        <v>-8.3683027257927015E-7</v>
      </c>
      <c r="CJ17" s="49">
        <f t="shared" si="3"/>
        <v>5.0743278301836293E-5</v>
      </c>
      <c r="CK17" s="49">
        <f t="shared" si="4"/>
        <v>5.9993700102806633E-5</v>
      </c>
      <c r="CL17" s="49">
        <f t="shared" si="5"/>
        <v>-6.28583646785709E-7</v>
      </c>
      <c r="CM17" s="49">
        <f t="shared" si="6"/>
        <v>-3.926470771861204E-7</v>
      </c>
      <c r="CN17" s="92">
        <f t="shared" si="7"/>
        <v>-5.2783103579382581E-7</v>
      </c>
      <c r="CO17" s="92">
        <f t="shared" si="8"/>
        <v>-6.9482057704179928E-7</v>
      </c>
      <c r="CP17" s="92">
        <f t="shared" si="9"/>
        <v>-1.7108315172345379E-7</v>
      </c>
      <c r="CQ17" s="92">
        <f t="shared" si="10"/>
        <v>3.2159577293950626E-6</v>
      </c>
      <c r="CR17" s="91">
        <f t="shared" si="12"/>
        <v>7.851899152000609E-9</v>
      </c>
      <c r="CS17" s="91">
        <f t="shared" si="13"/>
        <v>-2.6477728429926882E-7</v>
      </c>
      <c r="CT17" s="92">
        <f t="shared" si="11"/>
        <v>-6.4955404280430939E-7</v>
      </c>
    </row>
    <row r="18" spans="1:98" x14ac:dyDescent="0.25">
      <c r="A18" s="27" t="s">
        <v>17</v>
      </c>
      <c r="B18" s="25">
        <v>259070.9399</v>
      </c>
      <c r="C18" s="25">
        <v>4278.5602490000001</v>
      </c>
      <c r="D18" s="25">
        <v>4901.0854380000001</v>
      </c>
      <c r="E18" s="25">
        <v>27575.019527</v>
      </c>
      <c r="F18" s="25">
        <v>23368.659844999998</v>
      </c>
      <c r="G18" s="25">
        <v>2364.652595</v>
      </c>
      <c r="H18" s="25">
        <v>61504.289263999999</v>
      </c>
      <c r="I18" s="85">
        <v>2302.9313029999998</v>
      </c>
      <c r="J18" s="85">
        <v>1329.0789262000001</v>
      </c>
      <c r="K18" s="85">
        <v>4772.6015974000002</v>
      </c>
      <c r="L18" s="85">
        <v>3153.5418155000002</v>
      </c>
      <c r="M18" s="85">
        <v>703.20357701</v>
      </c>
      <c r="N18" s="85">
        <v>169.15549920000001</v>
      </c>
      <c r="O18" s="85">
        <v>669.37247814</v>
      </c>
      <c r="Q18" s="27" t="s">
        <v>17</v>
      </c>
      <c r="R18" s="87">
        <v>3710.8869917692</v>
      </c>
      <c r="S18" s="25">
        <v>567.87828475732897</v>
      </c>
      <c r="T18" s="87">
        <v>703.23832069537696</v>
      </c>
      <c r="U18" s="25">
        <v>2303.0450031201499</v>
      </c>
      <c r="V18" s="25">
        <v>2303.0450031201499</v>
      </c>
      <c r="W18" s="25">
        <v>1212.0124969736901</v>
      </c>
      <c r="X18" s="87">
        <v>1242.5850806312201</v>
      </c>
      <c r="Y18" s="25">
        <v>1329.1445175231499</v>
      </c>
      <c r="Z18" s="87">
        <v>169.16382149456501</v>
      </c>
      <c r="AA18" s="25">
        <v>5183.9973417408601</v>
      </c>
      <c r="AB18" s="25">
        <v>259084.04370158599</v>
      </c>
      <c r="AC18" s="25">
        <v>2012.8749757918299</v>
      </c>
      <c r="AD18" s="25">
        <v>933.34428631174205</v>
      </c>
      <c r="AE18" s="25">
        <v>363.661332040091</v>
      </c>
      <c r="AF18" s="25">
        <v>41.417777326130903</v>
      </c>
      <c r="AG18" s="87">
        <v>719.68713192842404</v>
      </c>
      <c r="AH18" s="25">
        <v>4772.8374221357199</v>
      </c>
      <c r="AI18" s="25">
        <v>4772.8374221357199</v>
      </c>
      <c r="AJ18" s="25">
        <v>7546376.1810572101</v>
      </c>
      <c r="AK18" s="25">
        <v>0</v>
      </c>
      <c r="AL18" s="25">
        <v>524.74101971721302</v>
      </c>
      <c r="AM18" s="25">
        <v>113.55886727668501</v>
      </c>
      <c r="AN18" s="87">
        <v>5629.8829135941396</v>
      </c>
      <c r="AO18" s="25">
        <v>739.369634832614</v>
      </c>
      <c r="AP18" s="25">
        <v>3153.7071949172</v>
      </c>
      <c r="AQ18" s="25">
        <v>669.40535879733704</v>
      </c>
      <c r="AR18" s="25">
        <v>4278.77656210023</v>
      </c>
      <c r="AS18" s="25">
        <v>0</v>
      </c>
      <c r="AT18" s="87">
        <v>63261.191837067403</v>
      </c>
      <c r="AU18" s="25">
        <v>4411.1910995530097</v>
      </c>
      <c r="AV18" s="25">
        <v>490.13231873344398</v>
      </c>
      <c r="AW18" s="25">
        <v>4901.3234182864499</v>
      </c>
      <c r="AX18" s="25">
        <v>0</v>
      </c>
      <c r="AY18" s="25">
        <v>2569.9306686190098</v>
      </c>
      <c r="AZ18" s="25">
        <v>0.64757341909533295</v>
      </c>
      <c r="BA18" s="25">
        <v>16100.468515648001</v>
      </c>
      <c r="BB18" s="25">
        <v>0.274586490887746</v>
      </c>
      <c r="BC18" s="25">
        <v>77.629840555454507</v>
      </c>
      <c r="BD18" s="25">
        <v>832.43239442704498</v>
      </c>
      <c r="BE18" s="25">
        <v>0.27467913560409302</v>
      </c>
      <c r="BF18" s="25">
        <v>0</v>
      </c>
      <c r="BG18" s="25">
        <v>18.797998631591099</v>
      </c>
      <c r="BH18" s="25">
        <v>27577.648265685999</v>
      </c>
      <c r="BI18" s="25">
        <v>23371.077195572401</v>
      </c>
      <c r="BJ18" s="25">
        <v>4206.5710701135904</v>
      </c>
      <c r="BK18" s="25">
        <v>0.250792425174578</v>
      </c>
      <c r="BL18" s="25">
        <v>4.6151123451115203E-2</v>
      </c>
      <c r="BM18" s="25">
        <v>130.18006845439399</v>
      </c>
      <c r="BN18" s="25">
        <v>11.4647842053164</v>
      </c>
      <c r="BO18" s="25">
        <v>9110.8160210442093</v>
      </c>
      <c r="BP18" s="25">
        <v>59.733657242899703</v>
      </c>
      <c r="BQ18" s="25">
        <v>26.881205068425899</v>
      </c>
      <c r="BR18" s="25">
        <v>13015.2384991043</v>
      </c>
      <c r="BS18" s="25">
        <v>352.905359442227</v>
      </c>
      <c r="BT18" s="25">
        <v>0.47093340744831502</v>
      </c>
      <c r="BU18" s="25">
        <v>85.894883856545206</v>
      </c>
      <c r="BV18" s="25">
        <v>4.3126980490087397E-2</v>
      </c>
      <c r="BW18" s="25">
        <v>2364.7693375106501</v>
      </c>
      <c r="BX18" s="25">
        <v>664.433672525867</v>
      </c>
      <c r="BY18" s="25">
        <v>0</v>
      </c>
      <c r="BZ18" s="25">
        <v>1849.82115658982</v>
      </c>
      <c r="CA18" s="25">
        <v>2552.69641647967</v>
      </c>
      <c r="CB18" s="87">
        <v>0</v>
      </c>
      <c r="CC18" s="25">
        <v>9920.9904187166303</v>
      </c>
      <c r="CD18" s="25">
        <v>61507.397581265097</v>
      </c>
      <c r="CE18" s="25">
        <v>1751.04731276488</v>
      </c>
      <c r="CF18" s="25"/>
      <c r="CG18" s="49">
        <f t="shared" si="0"/>
        <v>5.0579974701345594E-5</v>
      </c>
      <c r="CH18" s="49">
        <f t="shared" si="1"/>
        <v>5.0557451021149374E-5</v>
      </c>
      <c r="CI18" s="49">
        <f t="shared" si="2"/>
        <v>4.8556649228073158E-5</v>
      </c>
      <c r="CJ18" s="49">
        <f t="shared" si="3"/>
        <v>9.5330437877827066E-5</v>
      </c>
      <c r="CK18" s="49">
        <f t="shared" si="4"/>
        <v>1.0344412509903339E-4</v>
      </c>
      <c r="CL18" s="49">
        <f t="shared" si="5"/>
        <v>4.9369835931462026E-5</v>
      </c>
      <c r="CM18" s="49">
        <f t="shared" si="6"/>
        <v>5.053821940378462E-5</v>
      </c>
      <c r="CN18" s="92">
        <f t="shared" si="7"/>
        <v>4.9371911355725971E-5</v>
      </c>
      <c r="CO18" s="92">
        <f t="shared" si="8"/>
        <v>4.935096167494584E-5</v>
      </c>
      <c r="CP18" s="92">
        <f t="shared" si="9"/>
        <v>4.9412198128618249E-5</v>
      </c>
      <c r="CQ18" s="92">
        <f t="shared" si="10"/>
        <v>5.2442436750622352E-5</v>
      </c>
      <c r="CR18" s="91">
        <f t="shared" si="12"/>
        <v>4.9407719916160488E-5</v>
      </c>
      <c r="CS18" s="91">
        <f t="shared" si="13"/>
        <v>4.9199077797436422E-5</v>
      </c>
      <c r="CT18" s="92">
        <f t="shared" si="11"/>
        <v>4.9121615260328463E-5</v>
      </c>
    </row>
    <row r="19" spans="1:98" x14ac:dyDescent="0.25">
      <c r="A19" s="27" t="s">
        <v>18</v>
      </c>
      <c r="B19" s="25">
        <v>50093.174301999999</v>
      </c>
      <c r="C19" s="25">
        <v>819.25627999999995</v>
      </c>
      <c r="D19" s="25">
        <v>534.14230199999997</v>
      </c>
      <c r="E19" s="25">
        <v>4962.5334720000001</v>
      </c>
      <c r="F19" s="25">
        <v>4205.5365869999996</v>
      </c>
      <c r="G19" s="25">
        <v>330.77301799999998</v>
      </c>
      <c r="H19" s="25">
        <v>11776.821835999999</v>
      </c>
      <c r="I19" s="85">
        <v>321.47207135999997</v>
      </c>
      <c r="J19" s="85">
        <v>185.52952658000001</v>
      </c>
      <c r="K19" s="85">
        <v>666.21966440999995</v>
      </c>
      <c r="L19" s="85">
        <v>440.21096828999998</v>
      </c>
      <c r="M19" s="85">
        <v>98.161985990000005</v>
      </c>
      <c r="N19" s="85">
        <v>23.61284903</v>
      </c>
      <c r="O19" s="85">
        <v>93.43941633</v>
      </c>
      <c r="Q19" s="27" t="s">
        <v>18</v>
      </c>
      <c r="R19" s="87">
        <v>758.299990079846</v>
      </c>
      <c r="S19" s="25">
        <v>116.042901036091</v>
      </c>
      <c r="T19" s="87">
        <v>98.162130579691095</v>
      </c>
      <c r="U19" s="25">
        <v>321.47248329842398</v>
      </c>
      <c r="V19" s="25">
        <v>321.47248329842398</v>
      </c>
      <c r="W19" s="25">
        <v>247.66826562557199</v>
      </c>
      <c r="X19" s="87">
        <v>253.915645976435</v>
      </c>
      <c r="Y19" s="25">
        <v>185.52977976095201</v>
      </c>
      <c r="Z19" s="87">
        <v>23.612876632998599</v>
      </c>
      <c r="AA19" s="25">
        <v>1059.3222219512199</v>
      </c>
      <c r="AB19" s="25">
        <v>50093.206235345599</v>
      </c>
      <c r="AC19" s="25">
        <v>411.32032897948102</v>
      </c>
      <c r="AD19" s="25">
        <v>190.72396410648599</v>
      </c>
      <c r="AE19" s="25">
        <v>74.312263662024193</v>
      </c>
      <c r="AF19" s="25">
        <v>8.4635055419379093</v>
      </c>
      <c r="AG19" s="87">
        <v>147.06424180533099</v>
      </c>
      <c r="AH19" s="25">
        <v>666.22060222333198</v>
      </c>
      <c r="AI19" s="25">
        <v>666.22060222333198</v>
      </c>
      <c r="AJ19" s="25">
        <v>999088.60646497598</v>
      </c>
      <c r="AK19" s="25">
        <v>0</v>
      </c>
      <c r="AL19" s="25">
        <v>107.228013216078</v>
      </c>
      <c r="AM19" s="25">
        <v>23.205137536382299</v>
      </c>
      <c r="AN19" s="87">
        <v>1150.43692998035</v>
      </c>
      <c r="AO19" s="25">
        <v>151.086224061292</v>
      </c>
      <c r="AP19" s="25">
        <v>440.21288933902002</v>
      </c>
      <c r="AQ19" s="25">
        <v>93.439549102607003</v>
      </c>
      <c r="AR19" s="25">
        <v>819.25682683520995</v>
      </c>
      <c r="AS19" s="25">
        <v>0</v>
      </c>
      <c r="AT19" s="87">
        <v>12135.208059701101</v>
      </c>
      <c r="AU19" s="25">
        <v>480.72894914774798</v>
      </c>
      <c r="AV19" s="25">
        <v>53.414328302826803</v>
      </c>
      <c r="AW19" s="25">
        <v>534.14327745057506</v>
      </c>
      <c r="AX19" s="25">
        <v>0</v>
      </c>
      <c r="AY19" s="25">
        <v>525.15166389544004</v>
      </c>
      <c r="AZ19" s="25">
        <v>0.11395281142324799</v>
      </c>
      <c r="BA19" s="25">
        <v>3290.0445305715998</v>
      </c>
      <c r="BB19" s="25">
        <v>5.0068179845345701E-2</v>
      </c>
      <c r="BC19" s="25">
        <v>13.5149867763466</v>
      </c>
      <c r="BD19" s="25">
        <v>145.42062930604001</v>
      </c>
      <c r="BE19" s="25">
        <v>5.6463911999095999E-2</v>
      </c>
      <c r="BF19" s="25">
        <v>0</v>
      </c>
      <c r="BG19" s="25">
        <v>3.2698584358206899</v>
      </c>
      <c r="BH19" s="25">
        <v>4962.7533947527099</v>
      </c>
      <c r="BI19" s="25">
        <v>4205.7558265973703</v>
      </c>
      <c r="BJ19" s="25">
        <v>756.99756815533704</v>
      </c>
      <c r="BK19" s="25">
        <v>4.5064467668667299E-2</v>
      </c>
      <c r="BL19" s="25">
        <v>8.7400518002392E-3</v>
      </c>
      <c r="BM19" s="25">
        <v>27.549318828243401</v>
      </c>
      <c r="BN19" s="25">
        <v>1.9721741048407899</v>
      </c>
      <c r="BO19" s="25">
        <v>1640.1843687186099</v>
      </c>
      <c r="BP19" s="25">
        <v>10.5145771193306</v>
      </c>
      <c r="BQ19" s="25">
        <v>4.7486027365972703</v>
      </c>
      <c r="BR19" s="25">
        <v>2343.0733698010799</v>
      </c>
      <c r="BS19" s="25">
        <v>72.114320375761395</v>
      </c>
      <c r="BT19" s="25">
        <v>8.3066767695673893E-2</v>
      </c>
      <c r="BU19" s="25">
        <v>15.142114373584199</v>
      </c>
      <c r="BV19" s="25">
        <v>8.4702064349608894E-3</v>
      </c>
      <c r="BW19" s="25">
        <v>330.77348084900001</v>
      </c>
      <c r="BX19" s="25">
        <v>135.77347132820901</v>
      </c>
      <c r="BY19" s="25">
        <v>0</v>
      </c>
      <c r="BZ19" s="25">
        <v>378.00109736290801</v>
      </c>
      <c r="CA19" s="25">
        <v>521.629891927269</v>
      </c>
      <c r="CB19" s="87">
        <v>0</v>
      </c>
      <c r="CC19" s="25">
        <v>2027.3016555658601</v>
      </c>
      <c r="CD19" s="25">
        <v>11776.8300968821</v>
      </c>
      <c r="CE19" s="25">
        <v>357.81718692610002</v>
      </c>
      <c r="CF19" s="25"/>
      <c r="CG19" s="49">
        <f t="shared" si="0"/>
        <v>6.3747897880420475E-7</v>
      </c>
      <c r="CH19" s="49">
        <f t="shared" si="1"/>
        <v>6.6747759321714039E-7</v>
      </c>
      <c r="CI19" s="49">
        <f t="shared" si="2"/>
        <v>1.8261998187206192E-6</v>
      </c>
      <c r="CJ19" s="49">
        <f t="shared" si="3"/>
        <v>4.4316628583107488E-5</v>
      </c>
      <c r="CK19" s="49">
        <f t="shared" si="4"/>
        <v>5.2131182985874716E-5</v>
      </c>
      <c r="CL19" s="49">
        <f t="shared" si="5"/>
        <v>1.3992949087220258E-6</v>
      </c>
      <c r="CM19" s="49">
        <f t="shared" si="6"/>
        <v>7.0145258341156973E-7</v>
      </c>
      <c r="CN19" s="92">
        <f t="shared" si="7"/>
        <v>1.2814127904353205E-6</v>
      </c>
      <c r="CO19" s="92">
        <f t="shared" si="8"/>
        <v>1.3646396703955601E-6</v>
      </c>
      <c r="CP19" s="92">
        <f t="shared" si="9"/>
        <v>1.4076638414151477E-6</v>
      </c>
      <c r="CQ19" s="92">
        <f t="shared" si="10"/>
        <v>4.3639281127025801E-6</v>
      </c>
      <c r="CR19" s="91">
        <f t="shared" si="12"/>
        <v>1.4729703115844243E-6</v>
      </c>
      <c r="CS19" s="91">
        <f t="shared" si="13"/>
        <v>1.168982131916776E-6</v>
      </c>
      <c r="CT19" s="92">
        <f t="shared" si="11"/>
        <v>1.4209485912684762E-6</v>
      </c>
    </row>
    <row r="20" spans="1:98" x14ac:dyDescent="0.25">
      <c r="A20" s="27" t="s">
        <v>19</v>
      </c>
      <c r="B20" s="25">
        <v>3085.8102140000001</v>
      </c>
      <c r="C20" s="25">
        <v>50.557197000000002</v>
      </c>
      <c r="D20" s="25">
        <v>37.563586000000001</v>
      </c>
      <c r="E20" s="25">
        <v>309.862369</v>
      </c>
      <c r="F20" s="25">
        <v>262.59387900000002</v>
      </c>
      <c r="G20" s="25">
        <v>21.798725000000001</v>
      </c>
      <c r="H20" s="25">
        <v>726.77037399999995</v>
      </c>
      <c r="I20" s="85">
        <v>21.237095450000002</v>
      </c>
      <c r="J20" s="85">
        <v>12.2564548</v>
      </c>
      <c r="K20" s="85">
        <v>44.011817219999998</v>
      </c>
      <c r="L20" s="85">
        <v>29.08122491</v>
      </c>
      <c r="M20" s="85">
        <v>6.4847800800000002</v>
      </c>
      <c r="N20" s="85">
        <v>1.5599125</v>
      </c>
      <c r="O20" s="85">
        <v>6.1727982399999997</v>
      </c>
      <c r="Q20" s="27" t="s">
        <v>19</v>
      </c>
      <c r="R20" s="87">
        <v>46.234345815191801</v>
      </c>
      <c r="S20" s="25">
        <v>7.0752392117266698</v>
      </c>
      <c r="T20" s="87">
        <v>6.4844457670553801</v>
      </c>
      <c r="U20" s="25">
        <v>21.2360168797425</v>
      </c>
      <c r="V20" s="25">
        <v>21.2360168797425</v>
      </c>
      <c r="W20" s="25">
        <v>15.1006028533424</v>
      </c>
      <c r="X20" s="87">
        <v>15.4815024729676</v>
      </c>
      <c r="Y20" s="25">
        <v>12.255846683245901</v>
      </c>
      <c r="Z20" s="87">
        <v>1.5598297736264</v>
      </c>
      <c r="AA20" s="25">
        <v>64.587924812586806</v>
      </c>
      <c r="AB20" s="25">
        <v>3085.6341756607499</v>
      </c>
      <c r="AC20" s="25">
        <v>25.078598965730301</v>
      </c>
      <c r="AD20" s="25">
        <v>11.628620825619301</v>
      </c>
      <c r="AE20" s="25">
        <v>4.5308832374786903</v>
      </c>
      <c r="AF20" s="25">
        <v>0.51603004375055705</v>
      </c>
      <c r="AG20" s="87">
        <v>8.9666603858970308</v>
      </c>
      <c r="AH20" s="25">
        <v>44.009617366237897</v>
      </c>
      <c r="AI20" s="25">
        <v>44.009617366237897</v>
      </c>
      <c r="AJ20" s="25">
        <v>11666.0728893877</v>
      </c>
      <c r="AK20" s="25">
        <v>0</v>
      </c>
      <c r="AL20" s="25">
        <v>6.5377941708824396</v>
      </c>
      <c r="AM20" s="25">
        <v>1.41484002181798</v>
      </c>
      <c r="AN20" s="87">
        <v>70.143271639796794</v>
      </c>
      <c r="AO20" s="25">
        <v>9.21188135332131</v>
      </c>
      <c r="AP20" s="25">
        <v>29.079840457735301</v>
      </c>
      <c r="AQ20" s="25">
        <v>6.1724756581074196</v>
      </c>
      <c r="AR20" s="25">
        <v>50.554321620397097</v>
      </c>
      <c r="AS20" s="25">
        <v>0</v>
      </c>
      <c r="AT20" s="87">
        <v>748.57979594018798</v>
      </c>
      <c r="AU20" s="25">
        <v>33.805737435253</v>
      </c>
      <c r="AV20" s="25">
        <v>3.7561935459029798</v>
      </c>
      <c r="AW20" s="25">
        <v>37.561930981155903</v>
      </c>
      <c r="AX20" s="25">
        <v>0</v>
      </c>
      <c r="AY20" s="25">
        <v>32.019028617393303</v>
      </c>
      <c r="AZ20" s="25">
        <v>6.9491573526899103E-3</v>
      </c>
      <c r="BA20" s="25">
        <v>200.59735566645199</v>
      </c>
      <c r="BB20" s="25">
        <v>3.1680946030853601E-3</v>
      </c>
      <c r="BC20" s="25">
        <v>0.81463070895131595</v>
      </c>
      <c r="BD20" s="25">
        <v>8.7984280678141698</v>
      </c>
      <c r="BE20" s="25">
        <v>3.9768106489415003E-3</v>
      </c>
      <c r="BF20" s="25">
        <v>0</v>
      </c>
      <c r="BG20" s="25">
        <v>0.19690970599161101</v>
      </c>
      <c r="BH20" s="25">
        <v>309.85809313341201</v>
      </c>
      <c r="BI20" s="25">
        <v>262.59223240787099</v>
      </c>
      <c r="BJ20" s="25">
        <v>47.265860725541003</v>
      </c>
      <c r="BK20" s="25">
        <v>2.8093708608497702E-3</v>
      </c>
      <c r="BL20" s="25">
        <v>5.7361414724670199E-4</v>
      </c>
      <c r="BM20" s="25">
        <v>1.9846633547071399</v>
      </c>
      <c r="BN20" s="25">
        <v>0.11729649008746799</v>
      </c>
      <c r="BO20" s="25">
        <v>102.448415983619</v>
      </c>
      <c r="BP20" s="25">
        <v>0.64142211367030899</v>
      </c>
      <c r="BQ20" s="25">
        <v>0.29078550193179997</v>
      </c>
      <c r="BR20" s="25">
        <v>146.35135696357401</v>
      </c>
      <c r="BS20" s="25">
        <v>4.3968842545551396</v>
      </c>
      <c r="BT20" s="25">
        <v>5.0785261473679502E-3</v>
      </c>
      <c r="BU20" s="25">
        <v>0.92519356944834796</v>
      </c>
      <c r="BV20" s="25">
        <v>5.7437431552549896E-4</v>
      </c>
      <c r="BW20" s="25">
        <v>21.797619355699201</v>
      </c>
      <c r="BX20" s="25">
        <v>8.2782487435165404</v>
      </c>
      <c r="BY20" s="25">
        <v>0</v>
      </c>
      <c r="BZ20" s="25">
        <v>23.0471332963286</v>
      </c>
      <c r="CA20" s="25">
        <v>31.804311355058701</v>
      </c>
      <c r="CB20" s="87">
        <v>0</v>
      </c>
      <c r="CC20" s="25">
        <v>123.606594713159</v>
      </c>
      <c r="CD20" s="25">
        <v>726.72905724852103</v>
      </c>
      <c r="CE20" s="25">
        <v>21.816470883367</v>
      </c>
      <c r="CF20" s="25"/>
      <c r="CG20" s="49">
        <f t="shared" si="0"/>
        <v>-5.7047688302915916E-5</v>
      </c>
      <c r="CH20" s="49">
        <f t="shared" si="1"/>
        <v>-5.6873793911182816E-5</v>
      </c>
      <c r="CI20" s="49">
        <f t="shared" si="2"/>
        <v>-4.4059128010231924E-5</v>
      </c>
      <c r="CJ20" s="49">
        <f t="shared" si="3"/>
        <v>-1.3799244489700298E-5</v>
      </c>
      <c r="CK20" s="49">
        <f t="shared" si="4"/>
        <v>-6.2704893780883546E-6</v>
      </c>
      <c r="CL20" s="49">
        <f t="shared" si="5"/>
        <v>-5.0720594933886236E-5</v>
      </c>
      <c r="CM20" s="49">
        <f t="shared" si="6"/>
        <v>-5.6849801473768609E-5</v>
      </c>
      <c r="CN20" s="92">
        <f t="shared" si="7"/>
        <v>-5.0787089036761586E-5</v>
      </c>
      <c r="CO20" s="92">
        <f t="shared" si="8"/>
        <v>-4.9616040202705389E-5</v>
      </c>
      <c r="CP20" s="92">
        <f t="shared" si="9"/>
        <v>-4.9983252250273484E-5</v>
      </c>
      <c r="CQ20" s="92">
        <f t="shared" si="10"/>
        <v>-4.7606394468698819E-5</v>
      </c>
      <c r="CR20" s="91">
        <f t="shared" si="12"/>
        <v>-5.1553474519686734E-5</v>
      </c>
      <c r="CS20" s="91">
        <f t="shared" si="13"/>
        <v>-5.3032701257328685E-5</v>
      </c>
      <c r="CT20" s="92">
        <f t="shared" si="11"/>
        <v>-5.2258615953087411E-5</v>
      </c>
    </row>
    <row r="21" spans="1:98" x14ac:dyDescent="0.25">
      <c r="A21" s="27" t="s">
        <v>20</v>
      </c>
      <c r="B21" s="25">
        <v>327.51192900000001</v>
      </c>
      <c r="C21" s="25">
        <v>5.4083329999999998</v>
      </c>
      <c r="D21" s="25">
        <v>6.1755760000000004</v>
      </c>
      <c r="E21" s="25">
        <v>34.841875000000002</v>
      </c>
      <c r="F21" s="25">
        <v>29.527010000000001</v>
      </c>
      <c r="G21" s="25">
        <v>2.9828960000000002</v>
      </c>
      <c r="H21" s="25">
        <v>77.746879000000007</v>
      </c>
      <c r="I21" s="85">
        <v>2.9052541999999999</v>
      </c>
      <c r="J21" s="85">
        <v>1.6766945</v>
      </c>
      <c r="K21" s="85">
        <v>6.0208573300000001</v>
      </c>
      <c r="L21" s="85">
        <v>3.9783385500000001</v>
      </c>
      <c r="M21" s="85">
        <v>0.88712380000000002</v>
      </c>
      <c r="N21" s="85">
        <v>0.21339757000000001</v>
      </c>
      <c r="O21" s="85">
        <v>0.84444428999999999</v>
      </c>
      <c r="Q21" s="27" t="s">
        <v>20</v>
      </c>
      <c r="R21" s="87">
        <v>4.6929948112117303</v>
      </c>
      <c r="S21" s="25">
        <v>0.71816550643962296</v>
      </c>
      <c r="T21" s="87">
        <v>0.88712077204738704</v>
      </c>
      <c r="U21" s="25">
        <v>2.9052443662743599</v>
      </c>
      <c r="V21" s="25">
        <v>2.9052443662743599</v>
      </c>
      <c r="W21" s="25">
        <v>1.5327786396484699</v>
      </c>
      <c r="X21" s="87">
        <v>1.5714377604219001</v>
      </c>
      <c r="Y21" s="25">
        <v>1.6767006994466001</v>
      </c>
      <c r="Z21" s="87">
        <v>0.21339764319840701</v>
      </c>
      <c r="AA21" s="25">
        <v>6.5559674680031099</v>
      </c>
      <c r="AB21" s="25">
        <v>327.51190397548402</v>
      </c>
      <c r="AC21" s="25">
        <v>2.54559030493321</v>
      </c>
      <c r="AD21" s="25">
        <v>1.1803605765970899</v>
      </c>
      <c r="AE21" s="25">
        <v>0.45990732006686602</v>
      </c>
      <c r="AF21" s="25">
        <v>5.2379279162012397E-2</v>
      </c>
      <c r="AG21" s="87">
        <v>0.91015771521574995</v>
      </c>
      <c r="AH21" s="25">
        <v>6.0208531846311297</v>
      </c>
      <c r="AI21" s="25">
        <v>6.0208531846311297</v>
      </c>
      <c r="AJ21" s="25">
        <v>1272.6394942982899</v>
      </c>
      <c r="AK21" s="25">
        <v>0</v>
      </c>
      <c r="AL21" s="25">
        <v>0.663617992707353</v>
      </c>
      <c r="AM21" s="25">
        <v>0.14361169780628399</v>
      </c>
      <c r="AN21" s="87">
        <v>7.1198479883164003</v>
      </c>
      <c r="AO21" s="25">
        <v>0.93504806724692302</v>
      </c>
      <c r="AP21" s="25">
        <v>3.9783437937719399</v>
      </c>
      <c r="AQ21" s="25">
        <v>0.84444468386696503</v>
      </c>
      <c r="AR21" s="25">
        <v>5.4083266829808698</v>
      </c>
      <c r="AS21" s="25">
        <v>0</v>
      </c>
      <c r="AT21" s="87">
        <v>79.964816548994904</v>
      </c>
      <c r="AU21" s="25">
        <v>5.5580193396054796</v>
      </c>
      <c r="AV21" s="25">
        <v>0.61755607841840399</v>
      </c>
      <c r="AW21" s="25">
        <v>6.1755754180238798</v>
      </c>
      <c r="AX21" s="25">
        <v>0</v>
      </c>
      <c r="AY21" s="25">
        <v>3.2500751645584902</v>
      </c>
      <c r="AZ21" s="25">
        <v>8.2917074709127595E-4</v>
      </c>
      <c r="BA21" s="25">
        <v>20.361542563044999</v>
      </c>
      <c r="BB21" s="25">
        <v>3.4414594145626301E-4</v>
      </c>
      <c r="BC21" s="25">
        <v>0.10001835413945299</v>
      </c>
      <c r="BD21" s="25">
        <v>1.0703820456687401</v>
      </c>
      <c r="BE21" s="25">
        <v>3.1713129714446302E-4</v>
      </c>
      <c r="BF21" s="25">
        <v>0</v>
      </c>
      <c r="BG21" s="25">
        <v>2.4231028290811599E-2</v>
      </c>
      <c r="BH21" s="25">
        <v>34.843474607873297</v>
      </c>
      <c r="BI21" s="25">
        <v>29.528610113751299</v>
      </c>
      <c r="BJ21" s="25">
        <v>5.3148644941219203</v>
      </c>
      <c r="BK21" s="25">
        <v>3.1715183882008598E-4</v>
      </c>
      <c r="BL21" s="25">
        <v>5.6460490561462103E-5</v>
      </c>
      <c r="BM21" s="25">
        <v>0.14694319461851699</v>
      </c>
      <c r="BN21" s="25">
        <v>1.4872337417395499E-2</v>
      </c>
      <c r="BO21" s="25">
        <v>11.5084936898207</v>
      </c>
      <c r="BP21" s="25">
        <v>7.6470533606706401E-2</v>
      </c>
      <c r="BQ21" s="25">
        <v>3.43413371583524E-2</v>
      </c>
      <c r="BR21" s="25">
        <v>16.4404737126385</v>
      </c>
      <c r="BS21" s="25">
        <v>0.44630301586083498</v>
      </c>
      <c r="BT21" s="25">
        <v>6.0215694417345899E-4</v>
      </c>
      <c r="BU21" s="25">
        <v>0.109866190468316</v>
      </c>
      <c r="BV21" s="25">
        <v>5.1472664583298798E-5</v>
      </c>
      <c r="BW21" s="25">
        <v>2.9829067977975798</v>
      </c>
      <c r="BX21" s="25">
        <v>0.84027878881406703</v>
      </c>
      <c r="BY21" s="25">
        <v>0</v>
      </c>
      <c r="BZ21" s="25">
        <v>2.3393962324251998</v>
      </c>
      <c r="CA21" s="25">
        <v>3.2282756830141999</v>
      </c>
      <c r="CB21" s="87">
        <v>0</v>
      </c>
      <c r="CC21" s="25">
        <v>12.546628728060901</v>
      </c>
      <c r="CD21" s="25">
        <v>77.746874241747804</v>
      </c>
      <c r="CE21" s="25">
        <v>2.2144659978930901</v>
      </c>
      <c r="CF21" s="25"/>
      <c r="CG21" s="49">
        <f t="shared" si="0"/>
        <v>-7.6407952737028292E-8</v>
      </c>
      <c r="CH21" s="49">
        <f t="shared" si="1"/>
        <v>-1.1680159357807325E-6</v>
      </c>
      <c r="CI21" s="49">
        <f t="shared" si="2"/>
        <v>-9.4238354548348074E-8</v>
      </c>
      <c r="CJ21" s="49">
        <f t="shared" si="3"/>
        <v>4.5910499170764584E-5</v>
      </c>
      <c r="CK21" s="49">
        <f t="shared" si="4"/>
        <v>5.4191526717333801E-5</v>
      </c>
      <c r="CL21" s="49">
        <f t="shared" si="5"/>
        <v>3.6199041400103436E-6</v>
      </c>
      <c r="CM21" s="49">
        <f t="shared" si="6"/>
        <v>-6.1201841979004849E-8</v>
      </c>
      <c r="CN21" s="92">
        <f t="shared" si="7"/>
        <v>-3.3848073053322405E-6</v>
      </c>
      <c r="CO21" s="92">
        <f t="shared" si="8"/>
        <v>3.6974216830047247E-6</v>
      </c>
      <c r="CP21" s="92">
        <f t="shared" si="9"/>
        <v>-6.8850142814954096E-7</v>
      </c>
      <c r="CQ21" s="92">
        <f t="shared" si="10"/>
        <v>1.3180808706634546E-6</v>
      </c>
      <c r="CR21" s="91">
        <f t="shared" si="12"/>
        <v>-3.4132244146502219E-6</v>
      </c>
      <c r="CS21" s="91">
        <f t="shared" si="13"/>
        <v>3.4301424801778568E-7</v>
      </c>
      <c r="CT21" s="92">
        <f t="shared" si="11"/>
        <v>4.6642149127769327E-7</v>
      </c>
    </row>
    <row r="22" spans="1:98" x14ac:dyDescent="0.25">
      <c r="A22" s="27" t="s">
        <v>129</v>
      </c>
      <c r="B22" s="25">
        <v>5358.9668979999997</v>
      </c>
      <c r="C22" s="25">
        <v>88.103134999999995</v>
      </c>
      <c r="D22" s="25">
        <v>80.984415999999996</v>
      </c>
      <c r="E22" s="25">
        <v>552.18679999999995</v>
      </c>
      <c r="F22" s="25">
        <v>467.95678099999998</v>
      </c>
      <c r="G22" s="25">
        <v>42.669423000000002</v>
      </c>
      <c r="H22" s="25">
        <v>1266.542668</v>
      </c>
      <c r="I22" s="85">
        <v>41.568755529999997</v>
      </c>
      <c r="J22" s="85">
        <v>23.990365669999999</v>
      </c>
      <c r="K22" s="85">
        <v>86.147210630000004</v>
      </c>
      <c r="L22" s="85">
        <v>56.922590100000001</v>
      </c>
      <c r="M22" s="85">
        <v>12.693083250000001</v>
      </c>
      <c r="N22" s="85">
        <v>3.0533203800000002</v>
      </c>
      <c r="O22" s="85">
        <v>12.08241933</v>
      </c>
      <c r="Q22" s="27" t="s">
        <v>129</v>
      </c>
      <c r="R22" s="87">
        <v>78.747012847408101</v>
      </c>
      <c r="S22" s="25">
        <v>12.050680191220501</v>
      </c>
      <c r="T22" s="87">
        <v>12.691835301840101</v>
      </c>
      <c r="U22" s="25">
        <v>41.564667914912199</v>
      </c>
      <c r="V22" s="25">
        <v>41.564667914912199</v>
      </c>
      <c r="W22" s="25">
        <v>25.7195468476082</v>
      </c>
      <c r="X22" s="87">
        <v>26.368319083738701</v>
      </c>
      <c r="Y22" s="25">
        <v>23.988013618266098</v>
      </c>
      <c r="Z22" s="87">
        <v>3.0530180881339399</v>
      </c>
      <c r="AA22" s="25">
        <v>110.007175847353</v>
      </c>
      <c r="AB22" s="25">
        <v>5358.4577940181898</v>
      </c>
      <c r="AC22" s="25">
        <v>42.714299778088403</v>
      </c>
      <c r="AD22" s="25">
        <v>19.806061768752102</v>
      </c>
      <c r="AE22" s="25">
        <v>7.7170906683998597</v>
      </c>
      <c r="AF22" s="25">
        <v>0.87890588927241298</v>
      </c>
      <c r="AG22" s="87">
        <v>15.272154904075</v>
      </c>
      <c r="AH22" s="25">
        <v>86.138777763044104</v>
      </c>
      <c r="AI22" s="25">
        <v>86.138777763044104</v>
      </c>
      <c r="AJ22" s="25">
        <v>25537.272004227601</v>
      </c>
      <c r="AK22" s="25">
        <v>0</v>
      </c>
      <c r="AL22" s="25">
        <v>11.135293597845401</v>
      </c>
      <c r="AM22" s="25">
        <v>2.4097796298976202</v>
      </c>
      <c r="AN22" s="87">
        <v>119.469189186243</v>
      </c>
      <c r="AO22" s="25">
        <v>15.6898178468709</v>
      </c>
      <c r="AP22" s="25">
        <v>56.917152255699698</v>
      </c>
      <c r="AQ22" s="25">
        <v>12.0812166998656</v>
      </c>
      <c r="AR22" s="25">
        <v>88.094777676096896</v>
      </c>
      <c r="AS22" s="25">
        <v>0</v>
      </c>
      <c r="AT22" s="87">
        <v>1303.6387032909399</v>
      </c>
      <c r="AU22" s="25">
        <v>72.878628604419106</v>
      </c>
      <c r="AV22" s="25">
        <v>8.0976340999465304</v>
      </c>
      <c r="AW22" s="25">
        <v>80.976262704365595</v>
      </c>
      <c r="AX22" s="25">
        <v>0</v>
      </c>
      <c r="AY22" s="25">
        <v>54.535283693824802</v>
      </c>
      <c r="AZ22" s="25">
        <v>1.26635126763559E-2</v>
      </c>
      <c r="BA22" s="25">
        <v>341.660609422996</v>
      </c>
      <c r="BB22" s="25">
        <v>5.5744505578244697E-3</v>
      </c>
      <c r="BC22" s="25">
        <v>1.50104476113471</v>
      </c>
      <c r="BD22" s="25">
        <v>16.154168906231899</v>
      </c>
      <c r="BE22" s="25">
        <v>6.3231089737153896E-3</v>
      </c>
      <c r="BF22" s="25">
        <v>0</v>
      </c>
      <c r="BG22" s="25">
        <v>0.36315067384271099</v>
      </c>
      <c r="BH22" s="25">
        <v>552.15787662017897</v>
      </c>
      <c r="BI22" s="25">
        <v>467.93592433370998</v>
      </c>
      <c r="BJ22" s="25">
        <v>84.221952286468607</v>
      </c>
      <c r="BK22" s="25">
        <v>5.0135186474643996E-3</v>
      </c>
      <c r="BL22" s="25">
        <v>9.7495870625065404E-4</v>
      </c>
      <c r="BM22" s="25">
        <v>3.0891172803121698</v>
      </c>
      <c r="BN22" s="25">
        <v>0.21889708341076999</v>
      </c>
      <c r="BO22" s="25">
        <v>182.49202512938299</v>
      </c>
      <c r="BP22" s="25">
        <v>1.16849489068933</v>
      </c>
      <c r="BQ22" s="25">
        <v>0.52781724352805603</v>
      </c>
      <c r="BR22" s="25">
        <v>260.69758688084499</v>
      </c>
      <c r="BS22" s="25">
        <v>7.4888373361328799</v>
      </c>
      <c r="BT22" s="25">
        <v>9.2322973079360798E-3</v>
      </c>
      <c r="BU22" s="25">
        <v>1.68289310538644</v>
      </c>
      <c r="BV22" s="25">
        <v>9.4653207559648701E-4</v>
      </c>
      <c r="BW22" s="25">
        <v>42.665221462524102</v>
      </c>
      <c r="BX22" s="25">
        <v>14.099637549860001</v>
      </c>
      <c r="BY22" s="25">
        <v>0</v>
      </c>
      <c r="BZ22" s="25">
        <v>39.2542008246362</v>
      </c>
      <c r="CA22" s="25">
        <v>54.1696241046997</v>
      </c>
      <c r="CB22" s="87">
        <v>0</v>
      </c>
      <c r="CC22" s="25">
        <v>210.52867787931001</v>
      </c>
      <c r="CD22" s="25">
        <v>1266.4222721495601</v>
      </c>
      <c r="CE22" s="25">
        <v>37.158184928052499</v>
      </c>
      <c r="CF22" s="25"/>
      <c r="CG22" s="49">
        <f t="shared" si="0"/>
        <v>-9.5000396811530742E-5</v>
      </c>
      <c r="CH22" s="49">
        <f t="shared" si="1"/>
        <v>-9.4858416821357044E-5</v>
      </c>
      <c r="CI22" s="49">
        <f t="shared" si="2"/>
        <v>-1.0067734061823194E-4</v>
      </c>
      <c r="CJ22" s="49">
        <f t="shared" si="3"/>
        <v>-5.2379701617243844E-5</v>
      </c>
      <c r="CK22" s="49">
        <f t="shared" si="4"/>
        <v>-4.4569642190955151E-5</v>
      </c>
      <c r="CL22" s="49">
        <f t="shared" si="5"/>
        <v>-9.8467173458154149E-5</v>
      </c>
      <c r="CM22" s="49">
        <f t="shared" si="6"/>
        <v>-9.5058661253085135E-5</v>
      </c>
      <c r="CN22" s="92">
        <f t="shared" si="7"/>
        <v>-9.8333833565157934E-5</v>
      </c>
      <c r="CO22" s="92">
        <f t="shared" si="8"/>
        <v>-9.8041512424385264E-5</v>
      </c>
      <c r="CP22" s="92">
        <f t="shared" si="9"/>
        <v>-9.7889030813996927E-5</v>
      </c>
      <c r="CQ22" s="92">
        <f t="shared" si="10"/>
        <v>-9.5530514172845782E-5</v>
      </c>
      <c r="CR22" s="91">
        <f t="shared" si="12"/>
        <v>-9.8317180729130352E-5</v>
      </c>
      <c r="CS22" s="91">
        <f t="shared" si="13"/>
        <v>-9.9004306275987186E-5</v>
      </c>
      <c r="CT22" s="92">
        <f t="shared" si="11"/>
        <v>-9.9535540155831198E-5</v>
      </c>
    </row>
    <row r="23" spans="1:98" x14ac:dyDescent="0.25">
      <c r="A23" s="27" t="s">
        <v>22</v>
      </c>
      <c r="B23" s="25">
        <v>18482.777026</v>
      </c>
      <c r="C23" s="25">
        <v>302.08602200000001</v>
      </c>
      <c r="D23" s="25">
        <v>187.623321</v>
      </c>
      <c r="E23" s="25">
        <v>1822.565746</v>
      </c>
      <c r="F23" s="25">
        <v>1544.5450169999999</v>
      </c>
      <c r="G23" s="25">
        <v>119.151758</v>
      </c>
      <c r="H23" s="25">
        <v>4342.632165</v>
      </c>
      <c r="I23" s="85">
        <v>116.11049945000001</v>
      </c>
      <c r="J23" s="85">
        <v>67.010255909999998</v>
      </c>
      <c r="K23" s="85">
        <v>240.62774346</v>
      </c>
      <c r="L23" s="85">
        <v>158.99706182</v>
      </c>
      <c r="M23" s="85">
        <v>35.454516179999999</v>
      </c>
      <c r="N23" s="85">
        <v>8.5285799099999995</v>
      </c>
      <c r="O23" s="85">
        <v>33.748800780000003</v>
      </c>
      <c r="Q23" s="27" t="s">
        <v>22</v>
      </c>
      <c r="R23" s="87">
        <v>280.56873323627701</v>
      </c>
      <c r="S23" s="25">
        <v>42.9354647129448</v>
      </c>
      <c r="T23" s="87">
        <v>35.451183342796398</v>
      </c>
      <c r="U23" s="25">
        <v>116.09961907606299</v>
      </c>
      <c r="V23" s="25">
        <v>116.09961907606299</v>
      </c>
      <c r="W23" s="25">
        <v>91.636235529798697</v>
      </c>
      <c r="X23" s="87">
        <v>93.947926165928294</v>
      </c>
      <c r="Y23" s="25">
        <v>67.003935957210203</v>
      </c>
      <c r="Z23" s="87">
        <v>8.5277970880260501</v>
      </c>
      <c r="AA23" s="25">
        <v>391.94509002676199</v>
      </c>
      <c r="AB23" s="25">
        <v>18481.299729101302</v>
      </c>
      <c r="AC23" s="25">
        <v>152.18709140112301</v>
      </c>
      <c r="AD23" s="25">
        <v>70.567094095701606</v>
      </c>
      <c r="AE23" s="25">
        <v>27.495223168006099</v>
      </c>
      <c r="AF23" s="25">
        <v>3.1314696002141198</v>
      </c>
      <c r="AG23" s="87">
        <v>54.413163690218902</v>
      </c>
      <c r="AH23" s="25">
        <v>240.60506444160799</v>
      </c>
      <c r="AI23" s="25">
        <v>240.60506444160799</v>
      </c>
      <c r="AJ23" s="25">
        <v>49607.994450731298</v>
      </c>
      <c r="AK23" s="25">
        <v>0</v>
      </c>
      <c r="AL23" s="25">
        <v>39.673978509587201</v>
      </c>
      <c r="AM23" s="25">
        <v>8.5858090588524103</v>
      </c>
      <c r="AN23" s="87">
        <v>425.65759365085597</v>
      </c>
      <c r="AO23" s="25">
        <v>55.901332009320903</v>
      </c>
      <c r="AP23" s="25">
        <v>158.98281287471099</v>
      </c>
      <c r="AQ23" s="25">
        <v>33.745676308077002</v>
      </c>
      <c r="AR23" s="25">
        <v>302.06184583298801</v>
      </c>
      <c r="AS23" s="25">
        <v>0</v>
      </c>
      <c r="AT23" s="87">
        <v>4474.8823725910397</v>
      </c>
      <c r="AU23" s="25">
        <v>168.84282467179199</v>
      </c>
      <c r="AV23" s="25">
        <v>18.760299023925601</v>
      </c>
      <c r="AW23" s="25">
        <v>187.60312369571801</v>
      </c>
      <c r="AX23" s="25">
        <v>0</v>
      </c>
      <c r="AY23" s="25">
        <v>194.30388394392801</v>
      </c>
      <c r="AZ23" s="25">
        <v>0</v>
      </c>
      <c r="BA23" s="25">
        <v>1217.3041726987201</v>
      </c>
      <c r="BB23" s="25">
        <v>0.185852744446832</v>
      </c>
      <c r="BC23" s="25">
        <v>8.2349785965155906</v>
      </c>
      <c r="BD23" s="25">
        <v>68.836546754520796</v>
      </c>
      <c r="BE23" s="25">
        <v>5.6637927223774601E-2</v>
      </c>
      <c r="BF23" s="25">
        <v>0</v>
      </c>
      <c r="BG23" s="25">
        <v>9.49186304809934</v>
      </c>
      <c r="BH23" s="25">
        <v>1822.41938619032</v>
      </c>
      <c r="BI23" s="25">
        <v>1544.42158361522</v>
      </c>
      <c r="BJ23" s="25">
        <v>277.99780257510798</v>
      </c>
      <c r="BK23" s="25">
        <v>2.5172002219613399E-2</v>
      </c>
      <c r="BL23" s="25">
        <v>1.88817958586175E-2</v>
      </c>
      <c r="BM23" s="25">
        <v>3.25459721671985</v>
      </c>
      <c r="BN23" s="25">
        <v>0.40867375989461802</v>
      </c>
      <c r="BO23" s="25">
        <v>593.40160811245698</v>
      </c>
      <c r="BP23" s="25">
        <v>0.90665619999228397</v>
      </c>
      <c r="BQ23" s="25">
        <v>5.8329263526072399</v>
      </c>
      <c r="BR23" s="25">
        <v>847.64226387274903</v>
      </c>
      <c r="BS23" s="25">
        <v>26.681991520445099</v>
      </c>
      <c r="BT23" s="25">
        <v>8.8245163655704104E-2</v>
      </c>
      <c r="BU23" s="25">
        <v>6.0302090614703703</v>
      </c>
      <c r="BV23" s="25">
        <v>6.47100678946411E-3</v>
      </c>
      <c r="BW23" s="25">
        <v>119.14058148104201</v>
      </c>
      <c r="BX23" s="25">
        <v>50.235576549020898</v>
      </c>
      <c r="BY23" s="25">
        <v>0</v>
      </c>
      <c r="BZ23" s="25">
        <v>139.85915852894399</v>
      </c>
      <c r="CA23" s="25">
        <v>193.00117278865901</v>
      </c>
      <c r="CB23" s="87">
        <v>0</v>
      </c>
      <c r="CC23" s="25">
        <v>750.09391260378004</v>
      </c>
      <c r="CD23" s="25">
        <v>4342.28366185508</v>
      </c>
      <c r="CE23" s="25">
        <v>132.391023669601</v>
      </c>
      <c r="CF23" s="25"/>
      <c r="CG23" s="49">
        <f t="shared" si="0"/>
        <v>-7.9928297388426992E-5</v>
      </c>
      <c r="CH23" s="49">
        <f t="shared" si="1"/>
        <v>-8.0030737112362363E-5</v>
      </c>
      <c r="CI23" s="49">
        <f t="shared" si="2"/>
        <v>-1.0764815468751326E-4</v>
      </c>
      <c r="CJ23" s="49">
        <f t="shared" si="3"/>
        <v>-8.0304268859010449E-5</v>
      </c>
      <c r="CK23" s="49">
        <f t="shared" si="4"/>
        <v>-7.99156925964177E-5</v>
      </c>
      <c r="CL23" s="49">
        <f t="shared" si="5"/>
        <v>-9.3800705466683419E-5</v>
      </c>
      <c r="CM23" s="49">
        <f t="shared" si="6"/>
        <v>-8.0251592047966968E-5</v>
      </c>
      <c r="CN23" s="92">
        <f t="shared" si="7"/>
        <v>-9.3707063431403849E-5</v>
      </c>
      <c r="CO23" s="92">
        <f t="shared" si="8"/>
        <v>-9.431321674525784E-5</v>
      </c>
      <c r="CP23" s="92">
        <f t="shared" si="9"/>
        <v>-9.4249391470445969E-5</v>
      </c>
      <c r="CQ23" s="92">
        <f t="shared" si="10"/>
        <v>-8.9617664162517361E-5</v>
      </c>
      <c r="CR23" s="91">
        <f t="shared" si="12"/>
        <v>-9.4003178232088418E-5</v>
      </c>
      <c r="CS23" s="91">
        <f t="shared" si="13"/>
        <v>-9.1788079869138521E-5</v>
      </c>
      <c r="CT23" s="92">
        <f t="shared" si="11"/>
        <v>-9.2580235468790257E-5</v>
      </c>
    </row>
    <row r="24" spans="1:98" x14ac:dyDescent="0.25">
      <c r="A24" s="27" t="s">
        <v>23</v>
      </c>
      <c r="B24" s="25">
        <v>124911.81418</v>
      </c>
      <c r="C24" s="25">
        <v>2033.1219209999999</v>
      </c>
      <c r="D24" s="25">
        <v>829.11247100000003</v>
      </c>
      <c r="E24" s="25">
        <v>11925.476026</v>
      </c>
      <c r="F24" s="25">
        <v>10106.334241</v>
      </c>
      <c r="G24" s="25">
        <v>671.059572</v>
      </c>
      <c r="H24" s="25">
        <v>29226.162270000001</v>
      </c>
      <c r="I24" s="85">
        <v>654.34076272000004</v>
      </c>
      <c r="J24" s="85">
        <v>377.63632654999998</v>
      </c>
      <c r="K24" s="85">
        <v>1356.0577191</v>
      </c>
      <c r="L24" s="85">
        <v>896.02801134000003</v>
      </c>
      <c r="M24" s="85">
        <v>199.80394770000001</v>
      </c>
      <c r="N24" s="85">
        <v>48.062805490000002</v>
      </c>
      <c r="O24" s="85">
        <v>190.19138634000001</v>
      </c>
      <c r="Q24" s="27" t="s">
        <v>23</v>
      </c>
      <c r="R24" s="87">
        <v>1939.1575244589999</v>
      </c>
      <c r="S24" s="25">
        <v>296.74988585104302</v>
      </c>
      <c r="T24" s="87">
        <v>199.79664653016101</v>
      </c>
      <c r="U24" s="25">
        <v>654.31686083452701</v>
      </c>
      <c r="V24" s="25">
        <v>654.31686083452701</v>
      </c>
      <c r="W24" s="25">
        <v>633.34806690947403</v>
      </c>
      <c r="X24" s="87">
        <v>649.32406968355303</v>
      </c>
      <c r="Y24" s="25">
        <v>377.62248278293498</v>
      </c>
      <c r="Z24" s="87">
        <v>48.061052535969601</v>
      </c>
      <c r="AA24" s="25">
        <v>2708.9443717925401</v>
      </c>
      <c r="AB24" s="25">
        <v>124908.82201377601</v>
      </c>
      <c r="AC24" s="25">
        <v>1051.84600920649</v>
      </c>
      <c r="AD24" s="25">
        <v>487.72750690866502</v>
      </c>
      <c r="AE24" s="25">
        <v>190.034478499275</v>
      </c>
      <c r="AF24" s="25">
        <v>21.643264795699501</v>
      </c>
      <c r="AG24" s="87">
        <v>376.07901749031299</v>
      </c>
      <c r="AH24" s="25">
        <v>1356.0083804056601</v>
      </c>
      <c r="AI24" s="25">
        <v>1356.0083804056601</v>
      </c>
      <c r="AJ24" s="25">
        <v>566154.58516892605</v>
      </c>
      <c r="AK24" s="25">
        <v>0</v>
      </c>
      <c r="AL24" s="25">
        <v>274.20810083938898</v>
      </c>
      <c r="AM24" s="25">
        <v>59.341189563163802</v>
      </c>
      <c r="AN24" s="87">
        <v>2941.9458652604799</v>
      </c>
      <c r="AO24" s="25">
        <v>386.36418551915102</v>
      </c>
      <c r="AP24" s="25">
        <v>895.99795999796299</v>
      </c>
      <c r="AQ24" s="25">
        <v>190.184384916683</v>
      </c>
      <c r="AR24" s="25">
        <v>2033.0724616725299</v>
      </c>
      <c r="AS24" s="25">
        <v>0</v>
      </c>
      <c r="AT24" s="87">
        <v>30141.878712048801</v>
      </c>
      <c r="AU24" s="25">
        <v>746.15838818234397</v>
      </c>
      <c r="AV24" s="25">
        <v>82.906499123331997</v>
      </c>
      <c r="AW24" s="25">
        <v>829.06488730567605</v>
      </c>
      <c r="AX24" s="25">
        <v>0</v>
      </c>
      <c r="AY24" s="25">
        <v>1342.9402340832401</v>
      </c>
      <c r="AZ24" s="25">
        <v>0</v>
      </c>
      <c r="BA24" s="25">
        <v>8413.4449640446001</v>
      </c>
      <c r="BB24" s="25">
        <v>1.7968566039804399</v>
      </c>
      <c r="BC24" s="25">
        <v>58.538883355985803</v>
      </c>
      <c r="BD24" s="25">
        <v>420.381663271989</v>
      </c>
      <c r="BE24" s="25">
        <v>0.34316919035036902</v>
      </c>
      <c r="BF24" s="25">
        <v>0</v>
      </c>
      <c r="BG24" s="25">
        <v>76.766084453270196</v>
      </c>
      <c r="BH24" s="25">
        <v>11925.041437039399</v>
      </c>
      <c r="BI24" s="25">
        <v>10105.947239507601</v>
      </c>
      <c r="BJ24" s="25">
        <v>1819.0941975318101</v>
      </c>
      <c r="BK24" s="25">
        <v>0.24336743878382</v>
      </c>
      <c r="BL24" s="25">
        <v>9.7862876258866693E-2</v>
      </c>
      <c r="BM24" s="25">
        <v>15.959346115952</v>
      </c>
      <c r="BN24" s="25">
        <v>3.9511253325573001</v>
      </c>
      <c r="BO24" s="25">
        <v>3888.89361522952</v>
      </c>
      <c r="BP24" s="25">
        <v>5.8982164926448304</v>
      </c>
      <c r="BQ24" s="25">
        <v>34.518705368364699</v>
      </c>
      <c r="BR24" s="25">
        <v>5555.0506987483204</v>
      </c>
      <c r="BS24" s="25">
        <v>184.413838715639</v>
      </c>
      <c r="BT24" s="25">
        <v>0.53974386315470402</v>
      </c>
      <c r="BU24" s="25">
        <v>42.920780276029603</v>
      </c>
      <c r="BV24" s="25">
        <v>4.7120890475713301E-2</v>
      </c>
      <c r="BW24" s="25">
        <v>671.03508103612796</v>
      </c>
      <c r="BX24" s="25">
        <v>347.20575493373201</v>
      </c>
      <c r="BY24" s="25">
        <v>0</v>
      </c>
      <c r="BZ24" s="25">
        <v>966.64058160418301</v>
      </c>
      <c r="CA24" s="25">
        <v>1333.9343280165799</v>
      </c>
      <c r="CB24" s="87">
        <v>0</v>
      </c>
      <c r="CC24" s="25">
        <v>5184.3026333143698</v>
      </c>
      <c r="CD24" s="25">
        <v>29225.453391475799</v>
      </c>
      <c r="CE24" s="25">
        <v>915.02553886618205</v>
      </c>
      <c r="CF24" s="25"/>
      <c r="CG24" s="49">
        <f t="shared" si="0"/>
        <v>-2.3954229178692653E-5</v>
      </c>
      <c r="CH24" s="49">
        <f t="shared" si="1"/>
        <v>-2.4326788747463268E-5</v>
      </c>
      <c r="CI24" s="49">
        <f t="shared" si="2"/>
        <v>-5.739112121493536E-5</v>
      </c>
      <c r="CJ24" s="49">
        <f t="shared" si="3"/>
        <v>-3.6442064002611765E-5</v>
      </c>
      <c r="CK24" s="49">
        <f t="shared" si="4"/>
        <v>-3.8292963914607663E-5</v>
      </c>
      <c r="CL24" s="49">
        <f t="shared" si="5"/>
        <v>-3.649596085642317E-5</v>
      </c>
      <c r="CM24" s="49">
        <f t="shared" si="6"/>
        <v>-2.4254930142810086E-5</v>
      </c>
      <c r="CN24" s="92">
        <f t="shared" si="7"/>
        <v>-3.6528192701431018E-5</v>
      </c>
      <c r="CO24" s="92">
        <f t="shared" si="8"/>
        <v>-3.6658991976411048E-5</v>
      </c>
      <c r="CP24" s="92">
        <f t="shared" si="9"/>
        <v>-3.638391909500733E-5</v>
      </c>
      <c r="CQ24" s="92">
        <f t="shared" si="10"/>
        <v>-3.3538395738431536E-5</v>
      </c>
      <c r="CR24" s="91">
        <f t="shared" si="12"/>
        <v>-3.6541669586822689E-5</v>
      </c>
      <c r="CS24" s="91">
        <f t="shared" si="13"/>
        <v>-3.6472153727393647E-5</v>
      </c>
      <c r="CT24" s="92">
        <f t="shared" si="11"/>
        <v>-3.6812515286527137E-5</v>
      </c>
    </row>
    <row r="25" spans="1:98" x14ac:dyDescent="0.25">
      <c r="A25" s="27" t="s">
        <v>24</v>
      </c>
      <c r="B25" s="25">
        <v>56495.808876000003</v>
      </c>
      <c r="C25" s="25">
        <v>932.95815100000004</v>
      </c>
      <c r="D25" s="25">
        <v>1065.189437</v>
      </c>
      <c r="E25" s="25">
        <v>6010.0985989999999</v>
      </c>
      <c r="F25" s="25">
        <v>5093.3009549999997</v>
      </c>
      <c r="G25" s="25">
        <v>514.56023500000003</v>
      </c>
      <c r="H25" s="25">
        <v>13411.288191</v>
      </c>
      <c r="I25" s="85">
        <v>497.03450278000003</v>
      </c>
      <c r="J25" s="85">
        <v>286.85097380000002</v>
      </c>
      <c r="K25" s="85">
        <v>1030.0557652</v>
      </c>
      <c r="L25" s="85">
        <v>680.61912640000003</v>
      </c>
      <c r="M25" s="85">
        <v>151.77024183</v>
      </c>
      <c r="N25" s="85">
        <v>36.508305729999996</v>
      </c>
      <c r="O25" s="85">
        <v>144.46858201000001</v>
      </c>
      <c r="Q25" s="27" t="s">
        <v>24</v>
      </c>
      <c r="R25" s="87">
        <v>811.24076337408303</v>
      </c>
      <c r="S25" s="25">
        <v>124.144378260547</v>
      </c>
      <c r="T25" s="87">
        <v>151.78182110256</v>
      </c>
      <c r="U25" s="25">
        <v>497.07234498126797</v>
      </c>
      <c r="V25" s="25">
        <v>497.07234498126797</v>
      </c>
      <c r="W25" s="25">
        <v>264.95925746971602</v>
      </c>
      <c r="X25" s="87">
        <v>271.642707981044</v>
      </c>
      <c r="Y25" s="25">
        <v>286.872835509075</v>
      </c>
      <c r="Z25" s="87">
        <v>36.511068298183503</v>
      </c>
      <c r="AA25" s="25">
        <v>1133.27887687477</v>
      </c>
      <c r="AB25" s="25">
        <v>56499.727845535301</v>
      </c>
      <c r="AC25" s="25">
        <v>440.03668126600598</v>
      </c>
      <c r="AD25" s="25">
        <v>204.03934440658699</v>
      </c>
      <c r="AE25" s="25">
        <v>79.500357840364103</v>
      </c>
      <c r="AF25" s="25">
        <v>9.0543855479916004</v>
      </c>
      <c r="AG25" s="87">
        <v>157.33154126450199</v>
      </c>
      <c r="AH25" s="25">
        <v>1030.1345463907601</v>
      </c>
      <c r="AI25" s="25">
        <v>1030.1345463907601</v>
      </c>
      <c r="AJ25" s="25">
        <v>1774173.2335723699</v>
      </c>
      <c r="AK25" s="25">
        <v>0</v>
      </c>
      <c r="AL25" s="25">
        <v>114.714165249133</v>
      </c>
      <c r="AM25" s="25">
        <v>24.825195093750398</v>
      </c>
      <c r="AN25" s="87">
        <v>1230.7545811641401</v>
      </c>
      <c r="AO25" s="25">
        <v>161.63430839150499</v>
      </c>
      <c r="AP25" s="25">
        <v>680.67333563745206</v>
      </c>
      <c r="AQ25" s="25">
        <v>144.47965449678401</v>
      </c>
      <c r="AR25" s="25">
        <v>933.02303407210195</v>
      </c>
      <c r="AS25" s="25">
        <v>0</v>
      </c>
      <c r="AT25" s="87">
        <v>13795.620212293999</v>
      </c>
      <c r="AU25" s="25">
        <v>958.74666662654204</v>
      </c>
      <c r="AV25" s="25">
        <v>106.527361775161</v>
      </c>
      <c r="AW25" s="25">
        <v>1065.2740284017</v>
      </c>
      <c r="AX25" s="25">
        <v>0</v>
      </c>
      <c r="AY25" s="25">
        <v>561.81506883582699</v>
      </c>
      <c r="AZ25" s="25">
        <v>0.14189583377701301</v>
      </c>
      <c r="BA25" s="25">
        <v>3519.7396678177802</v>
      </c>
      <c r="BB25" s="25">
        <v>5.9658140396942103E-2</v>
      </c>
      <c r="BC25" s="25">
        <v>17.0525435237575</v>
      </c>
      <c r="BD25" s="25">
        <v>182.71111906281499</v>
      </c>
      <c r="BE25" s="25">
        <v>5.78213040030423E-2</v>
      </c>
      <c r="BF25" s="25">
        <v>0</v>
      </c>
      <c r="BG25" s="25">
        <v>4.1300691943760004</v>
      </c>
      <c r="BH25" s="25">
        <v>6010.7983620608702</v>
      </c>
      <c r="BI25" s="25">
        <v>5093.9355999208501</v>
      </c>
      <c r="BJ25" s="25">
        <v>916.86276214002601</v>
      </c>
      <c r="BK25" s="25">
        <v>5.4681990719643699E-2</v>
      </c>
      <c r="BL25" s="25">
        <v>9.93243366071969E-3</v>
      </c>
      <c r="BM25" s="25">
        <v>27.173860654993099</v>
      </c>
      <c r="BN25" s="25">
        <v>2.5253351599728799</v>
      </c>
      <c r="BO25" s="25">
        <v>1985.5970374344799</v>
      </c>
      <c r="BP25" s="25">
        <v>13.0878409668369</v>
      </c>
      <c r="BQ25" s="25">
        <v>5.8848542177174403</v>
      </c>
      <c r="BR25" s="25">
        <v>2836.5233291996601</v>
      </c>
      <c r="BS25" s="25">
        <v>77.149002703296503</v>
      </c>
      <c r="BT25" s="25">
        <v>0.10313304961612001</v>
      </c>
      <c r="BU25" s="25">
        <v>18.813294299839601</v>
      </c>
      <c r="BV25" s="25">
        <v>9.1934542183788309E-3</v>
      </c>
      <c r="BW25" s="25">
        <v>514.59926515010704</v>
      </c>
      <c r="BX25" s="25">
        <v>145.252496173813</v>
      </c>
      <c r="BY25" s="25">
        <v>0</v>
      </c>
      <c r="BZ25" s="25">
        <v>404.39124613433199</v>
      </c>
      <c r="CA25" s="25">
        <v>558.04751002615103</v>
      </c>
      <c r="CB25" s="87">
        <v>0</v>
      </c>
      <c r="CC25" s="25">
        <v>2168.8378708555601</v>
      </c>
      <c r="CD25" s="25">
        <v>13412.221648979999</v>
      </c>
      <c r="CE25" s="25">
        <v>382.79830814655202</v>
      </c>
      <c r="CF25" s="25"/>
      <c r="CG25" s="49">
        <f t="shared" si="0"/>
        <v>6.9367438280236134E-5</v>
      </c>
      <c r="CH25" s="49">
        <f t="shared" si="1"/>
        <v>6.9545533240007772E-5</v>
      </c>
      <c r="CI25" s="49">
        <f t="shared" si="2"/>
        <v>7.9414420347825282E-5</v>
      </c>
      <c r="CJ25" s="49">
        <f t="shared" si="3"/>
        <v>1.1643121145911204E-4</v>
      </c>
      <c r="CK25" s="49">
        <f t="shared" si="4"/>
        <v>1.2460385248340495E-4</v>
      </c>
      <c r="CL25" s="49">
        <f t="shared" si="5"/>
        <v>7.5851469764292667E-5</v>
      </c>
      <c r="CM25" s="49">
        <f t="shared" si="6"/>
        <v>6.9602410052313368E-5</v>
      </c>
      <c r="CN25" s="92">
        <f t="shared" si="7"/>
        <v>7.6135964518139824E-5</v>
      </c>
      <c r="CO25" s="92">
        <f t="shared" si="8"/>
        <v>7.6212776220957283E-5</v>
      </c>
      <c r="CP25" s="92">
        <f t="shared" si="9"/>
        <v>7.64824521367405E-5</v>
      </c>
      <c r="CQ25" s="92">
        <f t="shared" si="10"/>
        <v>7.9646949886285164E-5</v>
      </c>
      <c r="CR25" s="91">
        <f t="shared" si="12"/>
        <v>7.6294749355205652E-5</v>
      </c>
      <c r="CS25" s="91">
        <f t="shared" si="13"/>
        <v>7.566958061370918E-5</v>
      </c>
      <c r="CT25" s="92">
        <f t="shared" si="11"/>
        <v>7.6642870234827507E-5</v>
      </c>
    </row>
    <row r="26" spans="1:98" x14ac:dyDescent="0.25">
      <c r="A26" s="27" t="s">
        <v>25</v>
      </c>
      <c r="B26" s="25">
        <v>122807.40488</v>
      </c>
      <c r="C26" s="25">
        <v>2016.93533</v>
      </c>
      <c r="D26" s="25">
        <v>1745.08808</v>
      </c>
      <c r="E26" s="25">
        <v>12555.049623999999</v>
      </c>
      <c r="F26" s="25">
        <v>10639.872791</v>
      </c>
      <c r="G26" s="25">
        <v>944.11796300000003</v>
      </c>
      <c r="H26" s="25">
        <v>28993.441991</v>
      </c>
      <c r="I26" s="85">
        <v>808.55587548000005</v>
      </c>
      <c r="J26" s="85">
        <v>217.09435790000001</v>
      </c>
      <c r="K26" s="85">
        <v>1211.8689497</v>
      </c>
      <c r="L26" s="85">
        <v>1111.5231122</v>
      </c>
      <c r="M26" s="85">
        <v>247.00513577000001</v>
      </c>
      <c r="N26" s="85">
        <v>131.22147827000001</v>
      </c>
      <c r="O26" s="85">
        <v>234.46190738999999</v>
      </c>
      <c r="Q26" s="27" t="s">
        <v>25</v>
      </c>
      <c r="R26" s="87">
        <v>2354.6719721756899</v>
      </c>
      <c r="S26" s="25">
        <v>407.59568668419098</v>
      </c>
      <c r="T26" s="87">
        <v>247.00503914008101</v>
      </c>
      <c r="U26" s="25">
        <v>808.55561326844997</v>
      </c>
      <c r="V26" s="25">
        <v>808.55561326844997</v>
      </c>
      <c r="W26" s="25">
        <v>660.03024052772196</v>
      </c>
      <c r="X26" s="87">
        <v>36.833111875409998</v>
      </c>
      <c r="Y26" s="25">
        <v>217.09427795811499</v>
      </c>
      <c r="Z26" s="87">
        <v>131.221443790043</v>
      </c>
      <c r="AA26" s="25">
        <v>2973.3967888724901</v>
      </c>
      <c r="AB26" s="25">
        <v>122807.372813179</v>
      </c>
      <c r="AC26" s="25">
        <v>979.40293778695298</v>
      </c>
      <c r="AD26" s="25">
        <v>392.93404123772001</v>
      </c>
      <c r="AE26" s="25">
        <v>279.469969034749</v>
      </c>
      <c r="AF26" s="25">
        <v>169.01000376766601</v>
      </c>
      <c r="AG26" s="87">
        <v>266.25093214295299</v>
      </c>
      <c r="AH26" s="25">
        <v>1211.86865792866</v>
      </c>
      <c r="AI26" s="25">
        <v>1211.86865792866</v>
      </c>
      <c r="AJ26" s="25">
        <v>3615005.1221026299</v>
      </c>
      <c r="AK26" s="25">
        <v>0</v>
      </c>
      <c r="AL26" s="25">
        <v>387.66250985347301</v>
      </c>
      <c r="AM26" s="25">
        <v>67.971719157011506</v>
      </c>
      <c r="AN26" s="87">
        <v>2960.38510279621</v>
      </c>
      <c r="AO26" s="25">
        <v>469.15157782071498</v>
      </c>
      <c r="AP26" s="25">
        <v>1111.5262590965001</v>
      </c>
      <c r="AQ26" s="25">
        <v>234.46177886808599</v>
      </c>
      <c r="AR26" s="25">
        <v>2016.93473380104</v>
      </c>
      <c r="AS26" s="25">
        <v>0</v>
      </c>
      <c r="AT26" s="87">
        <v>29932.797889542901</v>
      </c>
      <c r="AU26" s="25">
        <v>1570.5787393334299</v>
      </c>
      <c r="AV26" s="25">
        <v>174.50875140095999</v>
      </c>
      <c r="AW26" s="25">
        <v>1745.08749073439</v>
      </c>
      <c r="AX26" s="25">
        <v>0</v>
      </c>
      <c r="AY26" s="25">
        <v>1561.4515170069501</v>
      </c>
      <c r="AZ26" s="25">
        <v>0.29460200117616497</v>
      </c>
      <c r="BA26" s="25">
        <v>8716.0043092977103</v>
      </c>
      <c r="BB26" s="25">
        <v>0.125071777877169</v>
      </c>
      <c r="BC26" s="25">
        <v>35.303622983845599</v>
      </c>
      <c r="BD26" s="25">
        <v>378.60786115037098</v>
      </c>
      <c r="BE26" s="25">
        <v>0.12567309990233499</v>
      </c>
      <c r="BF26" s="25">
        <v>0</v>
      </c>
      <c r="BG26" s="25">
        <v>8.5484965045387593</v>
      </c>
      <c r="BH26" s="25">
        <v>12555.610861425001</v>
      </c>
      <c r="BI26" s="25">
        <v>10640.434684821101</v>
      </c>
      <c r="BJ26" s="25">
        <v>1915.1761766038801</v>
      </c>
      <c r="BK26" s="25">
        <v>0.114175521004756</v>
      </c>
      <c r="BL26" s="25">
        <v>2.1049938874341999E-2</v>
      </c>
      <c r="BM26" s="25">
        <v>59.6298705193758</v>
      </c>
      <c r="BN26" s="25">
        <v>5.2117421791916696</v>
      </c>
      <c r="BO26" s="25">
        <v>4148.0484100045696</v>
      </c>
      <c r="BP26" s="25">
        <v>27.175094617856299</v>
      </c>
      <c r="BQ26" s="25">
        <v>12.2307506232907</v>
      </c>
      <c r="BR26" s="25">
        <v>5925.6855048441003</v>
      </c>
      <c r="BS26" s="25">
        <v>144.45897597141101</v>
      </c>
      <c r="BT26" s="25">
        <v>0.21426019856842801</v>
      </c>
      <c r="BU26" s="25">
        <v>39.078801633294198</v>
      </c>
      <c r="BV26" s="25">
        <v>1.9697223315167201E-2</v>
      </c>
      <c r="BW26" s="25">
        <v>944.11759406498095</v>
      </c>
      <c r="BX26" s="25">
        <v>382.22745555019998</v>
      </c>
      <c r="BY26" s="25">
        <v>0</v>
      </c>
      <c r="BZ26" s="25">
        <v>419.32527760324302</v>
      </c>
      <c r="CA26" s="25">
        <v>1337.1612544182501</v>
      </c>
      <c r="CB26" s="87">
        <v>0</v>
      </c>
      <c r="CC26" s="25">
        <v>4628.4762915520496</v>
      </c>
      <c r="CD26" s="25">
        <v>28993.433345925001</v>
      </c>
      <c r="CE26" s="25">
        <v>1011.6800341289201</v>
      </c>
      <c r="CF26" s="25"/>
      <c r="CG26" s="49">
        <f t="shared" si="0"/>
        <v>-2.611147189015013E-7</v>
      </c>
      <c r="CH26" s="49">
        <f t="shared" si="1"/>
        <v>-2.9559646813809932E-7</v>
      </c>
      <c r="CI26" s="49">
        <f t="shared" si="2"/>
        <v>-3.3767098446997644E-7</v>
      </c>
      <c r="CJ26" s="49">
        <f t="shared" si="3"/>
        <v>4.4702127176658703E-5</v>
      </c>
      <c r="CK26" s="49">
        <f t="shared" si="4"/>
        <v>5.28102010370141E-5</v>
      </c>
      <c r="CL26" s="49">
        <f t="shared" si="5"/>
        <v>-3.9077216358664709E-7</v>
      </c>
      <c r="CM26" s="49">
        <f t="shared" si="6"/>
        <v>-2.9817346285837047E-7</v>
      </c>
      <c r="CN26" s="92">
        <f t="shared" si="7"/>
        <v>-3.2429614085015531E-7</v>
      </c>
      <c r="CO26" s="92">
        <f t="shared" si="8"/>
        <v>-3.6823566394146427E-7</v>
      </c>
      <c r="CP26" s="92">
        <f t="shared" si="9"/>
        <v>-2.4076146194586067E-7</v>
      </c>
      <c r="CQ26" s="92">
        <f t="shared" si="10"/>
        <v>2.8311570542653805E-6</v>
      </c>
      <c r="CR26" s="91">
        <f t="shared" si="12"/>
        <v>-3.9120611277371092E-7</v>
      </c>
      <c r="CS26" s="91">
        <f t="shared" si="13"/>
        <v>-2.6276153464545696E-7</v>
      </c>
      <c r="CT26" s="92">
        <f t="shared" si="11"/>
        <v>-5.4815690718352013E-7</v>
      </c>
    </row>
    <row r="27" spans="1:98" x14ac:dyDescent="0.25">
      <c r="A27" s="27" t="s">
        <v>26</v>
      </c>
      <c r="B27" s="25">
        <v>240925.21316000001</v>
      </c>
      <c r="C27" s="25">
        <v>3948.2320070000001</v>
      </c>
      <c r="D27" s="25">
        <v>2979.9365299999999</v>
      </c>
      <c r="E27" s="25">
        <v>24234.509228999999</v>
      </c>
      <c r="F27" s="25">
        <v>20537.718488999999</v>
      </c>
      <c r="G27" s="25">
        <v>1716.536302</v>
      </c>
      <c r="H27" s="25">
        <v>56755.862265999996</v>
      </c>
      <c r="I27" s="85">
        <v>1963.5808599</v>
      </c>
      <c r="J27" s="85">
        <v>526.42918555000006</v>
      </c>
      <c r="K27" s="85">
        <v>3921.8974303</v>
      </c>
      <c r="L27" s="85">
        <v>4413.2313362000004</v>
      </c>
      <c r="M27" s="85">
        <v>600.12926934999996</v>
      </c>
      <c r="N27" s="85">
        <v>317.61227481999998</v>
      </c>
      <c r="O27" s="85">
        <v>570.29828283999996</v>
      </c>
      <c r="Q27" s="27" t="s">
        <v>26</v>
      </c>
      <c r="R27" s="87">
        <v>3985.2126986441599</v>
      </c>
      <c r="S27" s="25">
        <v>688.40377160032904</v>
      </c>
      <c r="T27" s="87">
        <v>600.12709133877604</v>
      </c>
      <c r="U27" s="25">
        <v>1963.57396142633</v>
      </c>
      <c r="V27" s="25">
        <v>1963.57396142633</v>
      </c>
      <c r="W27" s="25">
        <v>1121.9081686785801</v>
      </c>
      <c r="X27" s="87">
        <v>62.4995128139198</v>
      </c>
      <c r="Y27" s="25">
        <v>526.427322431265</v>
      </c>
      <c r="Z27" s="87">
        <v>317.61115890517902</v>
      </c>
      <c r="AA27" s="25">
        <v>6534.4575345482199</v>
      </c>
      <c r="AB27" s="25">
        <v>240924.36377867701</v>
      </c>
      <c r="AC27" s="25">
        <v>1629.58091908247</v>
      </c>
      <c r="AD27" s="25">
        <v>962.68964047237796</v>
      </c>
      <c r="AE27" s="25">
        <v>335.73660764916099</v>
      </c>
      <c r="AF27" s="25">
        <v>285.74380976501101</v>
      </c>
      <c r="AG27" s="87">
        <v>450.92599657201498</v>
      </c>
      <c r="AH27" s="25">
        <v>3921.88364131351</v>
      </c>
      <c r="AI27" s="25">
        <v>3921.88364131351</v>
      </c>
      <c r="AJ27" s="25">
        <v>6767693.0241543697</v>
      </c>
      <c r="AK27" s="25">
        <v>0</v>
      </c>
      <c r="AL27" s="25">
        <v>655.99294601394399</v>
      </c>
      <c r="AM27" s="25">
        <v>115.178540653227</v>
      </c>
      <c r="AN27" s="87">
        <v>5518.0566288176997</v>
      </c>
      <c r="AO27" s="25">
        <v>794.61560800537097</v>
      </c>
      <c r="AP27" s="25">
        <v>4413.22924850648</v>
      </c>
      <c r="AQ27" s="25">
        <v>570.29614410406305</v>
      </c>
      <c r="AR27" s="25">
        <v>3948.2181457757702</v>
      </c>
      <c r="AS27" s="25">
        <v>0</v>
      </c>
      <c r="AT27" s="87">
        <v>58642.713003329998</v>
      </c>
      <c r="AU27" s="25">
        <v>2681.9333152951099</v>
      </c>
      <c r="AV27" s="25">
        <v>297.99263647050998</v>
      </c>
      <c r="AW27" s="25">
        <v>2979.9259517656201</v>
      </c>
      <c r="AX27" s="25">
        <v>0</v>
      </c>
      <c r="AY27" s="25">
        <v>2545.2457428678299</v>
      </c>
      <c r="AZ27" s="25">
        <v>0.255495423316633</v>
      </c>
      <c r="BA27" s="25">
        <v>15918.607463863</v>
      </c>
      <c r="BB27" s="25">
        <v>0.99964896433693196</v>
      </c>
      <c r="BC27" s="25">
        <v>156.300608089419</v>
      </c>
      <c r="BD27" s="25">
        <v>2518.0107323157799</v>
      </c>
      <c r="BE27" s="25">
        <v>0.51567700122301396</v>
      </c>
      <c r="BF27" s="25">
        <v>0</v>
      </c>
      <c r="BG27" s="25">
        <v>243.098382087115</v>
      </c>
      <c r="BH27" s="25">
        <v>24251.8335600842</v>
      </c>
      <c r="BI27" s="25">
        <v>20555.056303467001</v>
      </c>
      <c r="BJ27" s="25">
        <v>3696.7772566172198</v>
      </c>
      <c r="BK27" s="25">
        <v>0.44870327739821497</v>
      </c>
      <c r="BL27" s="25">
        <v>6.5097630263386094E-2</v>
      </c>
      <c r="BM27" s="25">
        <v>3.13867530685582</v>
      </c>
      <c r="BN27" s="25">
        <v>39.547625469137998</v>
      </c>
      <c r="BO27" s="25">
        <v>7103.3478157188401</v>
      </c>
      <c r="BP27" s="25">
        <v>47.0285403598714</v>
      </c>
      <c r="BQ27" s="25">
        <v>63.235792849870698</v>
      </c>
      <c r="BR27" s="25">
        <v>10146.7965832768</v>
      </c>
      <c r="BS27" s="25">
        <v>454.50778516218401</v>
      </c>
      <c r="BT27" s="25">
        <v>1.4370941783693501</v>
      </c>
      <c r="BU27" s="25">
        <v>230.79752236633101</v>
      </c>
      <c r="BV27" s="25">
        <v>3.23091520592051E-2</v>
      </c>
      <c r="BW27" s="25">
        <v>1716.5302786704799</v>
      </c>
      <c r="BX27" s="25">
        <v>645.79951123329795</v>
      </c>
      <c r="BY27" s="25">
        <v>0</v>
      </c>
      <c r="BZ27" s="25">
        <v>715.29440347971001</v>
      </c>
      <c r="CA27" s="25">
        <v>2406.2500845988998</v>
      </c>
      <c r="CB27" s="87">
        <v>0</v>
      </c>
      <c r="CC27" s="25">
        <v>8554.4245682466699</v>
      </c>
      <c r="CD27" s="25">
        <v>56755.662759107501</v>
      </c>
      <c r="CE27" s="25">
        <v>1837.92490029738</v>
      </c>
      <c r="CF27" s="25"/>
      <c r="CG27" s="49">
        <f t="shared" si="0"/>
        <v>-3.5254978582814437E-6</v>
      </c>
      <c r="CH27" s="49">
        <f t="shared" si="1"/>
        <v>-3.5107420752726815E-6</v>
      </c>
      <c r="CI27" s="49">
        <f t="shared" si="2"/>
        <v>-3.5498186868643528E-6</v>
      </c>
      <c r="CJ27" s="49">
        <f t="shared" si="3"/>
        <v>7.1486205561240837E-4</v>
      </c>
      <c r="CK27" s="49">
        <f t="shared" si="4"/>
        <v>8.4419379281532416E-4</v>
      </c>
      <c r="CL27" s="49">
        <f t="shared" si="5"/>
        <v>-3.5090021184276729E-6</v>
      </c>
      <c r="CM27" s="49">
        <f t="shared" si="6"/>
        <v>-3.5151768386537365E-6</v>
      </c>
      <c r="CN27" s="92">
        <f t="shared" si="7"/>
        <v>-3.5132108948577869E-6</v>
      </c>
      <c r="CO27" s="92">
        <f t="shared" si="8"/>
        <v>-3.5391630749209853E-6</v>
      </c>
      <c r="CP27" s="92">
        <f t="shared" si="9"/>
        <v>-3.5158967655470186E-6</v>
      </c>
      <c r="CQ27" s="92">
        <f t="shared" si="10"/>
        <v>-4.7305327127430016E-7</v>
      </c>
      <c r="CR27" s="91">
        <f t="shared" si="12"/>
        <v>-3.629236791395758E-6</v>
      </c>
      <c r="CS27" s="91">
        <f t="shared" si="13"/>
        <v>-3.5134499181103999E-6</v>
      </c>
      <c r="CT27" s="92">
        <f t="shared" si="11"/>
        <v>-3.7502058155593032E-6</v>
      </c>
    </row>
    <row r="28" spans="1:98" x14ac:dyDescent="0.25">
      <c r="A28" s="27" t="s">
        <v>27</v>
      </c>
      <c r="B28" s="25">
        <v>17060.459266999998</v>
      </c>
      <c r="C28" s="25">
        <v>281.64619699999997</v>
      </c>
      <c r="D28" s="25">
        <v>317.25873300000001</v>
      </c>
      <c r="E28" s="25">
        <v>1810.980227</v>
      </c>
      <c r="F28" s="25">
        <v>1534.7287369999999</v>
      </c>
      <c r="G28" s="25">
        <v>154.03904700000001</v>
      </c>
      <c r="H28" s="25">
        <v>4048.6758159999999</v>
      </c>
      <c r="I28" s="85">
        <v>176.14535538000001</v>
      </c>
      <c r="J28" s="85">
        <v>47.223955670000002</v>
      </c>
      <c r="K28" s="85">
        <v>351.81847056999999</v>
      </c>
      <c r="L28" s="85">
        <v>395.89416277999999</v>
      </c>
      <c r="M28" s="85">
        <v>53.835309639999998</v>
      </c>
      <c r="N28" s="85">
        <v>28.491786560000001</v>
      </c>
      <c r="O28" s="85">
        <v>51.159285160000003</v>
      </c>
      <c r="Q28" s="27" t="s">
        <v>27</v>
      </c>
      <c r="R28" s="87">
        <v>265.89315896964001</v>
      </c>
      <c r="S28" s="25">
        <v>45.9302753517795</v>
      </c>
      <c r="T28" s="87">
        <v>53.835342541483399</v>
      </c>
      <c r="U28" s="25">
        <v>176.14539344988799</v>
      </c>
      <c r="V28" s="25">
        <v>176.14539344988799</v>
      </c>
      <c r="W28" s="25">
        <v>74.853653327849003</v>
      </c>
      <c r="X28" s="87">
        <v>4.1699571646171698</v>
      </c>
      <c r="Y28" s="25">
        <v>47.223977864686603</v>
      </c>
      <c r="Z28" s="87">
        <v>28.491801980874001</v>
      </c>
      <c r="AA28" s="25">
        <v>435.97872017095898</v>
      </c>
      <c r="AB28" s="25">
        <v>17060.4608046133</v>
      </c>
      <c r="AC28" s="25">
        <v>108.72560768072699</v>
      </c>
      <c r="AD28" s="25">
        <v>64.230596233167702</v>
      </c>
      <c r="AE28" s="25">
        <v>22.400336362551599</v>
      </c>
      <c r="AF28" s="25">
        <v>19.064838654802699</v>
      </c>
      <c r="AG28" s="87">
        <v>30.085741652722401</v>
      </c>
      <c r="AH28" s="25">
        <v>351.81857474354302</v>
      </c>
      <c r="AI28" s="25">
        <v>351.81857474354302</v>
      </c>
      <c r="AJ28" s="25">
        <v>861587.16444082197</v>
      </c>
      <c r="AK28" s="25">
        <v>0</v>
      </c>
      <c r="AL28" s="25">
        <v>43.767860087910499</v>
      </c>
      <c r="AM28" s="25">
        <v>7.6847039732106301</v>
      </c>
      <c r="AN28" s="87">
        <v>368.164602375941</v>
      </c>
      <c r="AO28" s="25">
        <v>53.016718829742501</v>
      </c>
      <c r="AP28" s="25">
        <v>395.89552203880203</v>
      </c>
      <c r="AQ28" s="25">
        <v>51.1593119665758</v>
      </c>
      <c r="AR28" s="25">
        <v>281.64622410304401</v>
      </c>
      <c r="AS28" s="25">
        <v>0</v>
      </c>
      <c r="AT28" s="87">
        <v>4174.58113611104</v>
      </c>
      <c r="AU28" s="25">
        <v>285.53288352287501</v>
      </c>
      <c r="AV28" s="25">
        <v>31.725903271008601</v>
      </c>
      <c r="AW28" s="25">
        <v>317.25878679388398</v>
      </c>
      <c r="AX28" s="25">
        <v>0</v>
      </c>
      <c r="AY28" s="25">
        <v>169.818701319768</v>
      </c>
      <c r="AZ28" s="25">
        <v>2.2168081678389701E-2</v>
      </c>
      <c r="BA28" s="25">
        <v>1062.0888354055901</v>
      </c>
      <c r="BB28" s="25">
        <v>8.1350091187464502E-2</v>
      </c>
      <c r="BC28" s="25">
        <v>12.8883172227494</v>
      </c>
      <c r="BD28" s="25">
        <v>203.99537216951299</v>
      </c>
      <c r="BE28" s="25">
        <v>4.0740756683708301E-2</v>
      </c>
      <c r="BF28" s="25">
        <v>0</v>
      </c>
      <c r="BG28" s="25">
        <v>19.9565955539939</v>
      </c>
      <c r="BH28" s="25">
        <v>1811.64943665895</v>
      </c>
      <c r="BI28" s="25">
        <v>1535.39787231077</v>
      </c>
      <c r="BJ28" s="25">
        <v>276.25156434817598</v>
      </c>
      <c r="BK28" s="25">
        <v>3.5365501137188102E-2</v>
      </c>
      <c r="BL28" s="25">
        <v>4.5996917932439301E-3</v>
      </c>
      <c r="BM28" s="25">
        <v>0.28053579569360099</v>
      </c>
      <c r="BN28" s="25">
        <v>3.5347798333438001</v>
      </c>
      <c r="BO28" s="25">
        <v>521.89942382358595</v>
      </c>
      <c r="BP28" s="25">
        <v>3.6632221904892601</v>
      </c>
      <c r="BQ28" s="25">
        <v>5.0437902206275398</v>
      </c>
      <c r="BR28" s="25">
        <v>745.47371819154796</v>
      </c>
      <c r="BS28" s="25">
        <v>30.3247371652099</v>
      </c>
      <c r="BT28" s="25">
        <v>0.121342996212459</v>
      </c>
      <c r="BU28" s="25">
        <v>18.3547367021831</v>
      </c>
      <c r="BV28" s="25">
        <v>1.81348835697018E-3</v>
      </c>
      <c r="BW28" s="25">
        <v>154.03911279866301</v>
      </c>
      <c r="BX28" s="25">
        <v>43.087687936371097</v>
      </c>
      <c r="BY28" s="25">
        <v>0</v>
      </c>
      <c r="BZ28" s="25">
        <v>47.7244036424988</v>
      </c>
      <c r="CA28" s="25">
        <v>160.54490383293401</v>
      </c>
      <c r="CB28" s="87">
        <v>0</v>
      </c>
      <c r="CC28" s="25">
        <v>570.75085552010103</v>
      </c>
      <c r="CD28" s="25">
        <v>4048.6764020145802</v>
      </c>
      <c r="CE28" s="25">
        <v>122.626298067457</v>
      </c>
      <c r="CF28" s="25"/>
      <c r="CG28" s="49">
        <f t="shared" si="0"/>
        <v>9.0127310022299621E-8</v>
      </c>
      <c r="CH28" s="49">
        <f t="shared" si="1"/>
        <v>9.6230818387664161E-8</v>
      </c>
      <c r="CI28" s="49">
        <f t="shared" si="2"/>
        <v>1.6955840260010957E-7</v>
      </c>
      <c r="CJ28" s="49">
        <f t="shared" si="3"/>
        <v>3.6952897053909521E-4</v>
      </c>
      <c r="CK28" s="49">
        <f t="shared" si="4"/>
        <v>4.3599581778738545E-4</v>
      </c>
      <c r="CL28" s="49">
        <f t="shared" si="5"/>
        <v>4.2715573929586101E-7</v>
      </c>
      <c r="CM28" s="49">
        <f t="shared" si="6"/>
        <v>1.4474228287327811E-7</v>
      </c>
      <c r="CN28" s="92">
        <f t="shared" si="7"/>
        <v>2.1612768554654969E-7</v>
      </c>
      <c r="CO28" s="92">
        <f t="shared" si="8"/>
        <v>4.6998787555369354E-7</v>
      </c>
      <c r="CP28" s="92">
        <f t="shared" si="9"/>
        <v>2.9610026690040081E-7</v>
      </c>
      <c r="CQ28" s="92">
        <f t="shared" si="10"/>
        <v>3.4333893495557208E-6</v>
      </c>
      <c r="CR28" s="91">
        <f t="shared" si="12"/>
        <v>6.1115062996503969E-7</v>
      </c>
      <c r="CS28" s="91">
        <f t="shared" si="13"/>
        <v>5.4123927846705436E-7</v>
      </c>
      <c r="CT28" s="92">
        <f t="shared" si="11"/>
        <v>5.2398261063693871E-7</v>
      </c>
    </row>
    <row r="29" spans="1:98" x14ac:dyDescent="0.25">
      <c r="A29" s="27" t="s">
        <v>28</v>
      </c>
      <c r="B29" s="25">
        <v>96607.290995999996</v>
      </c>
      <c r="C29" s="25">
        <v>1593.210176</v>
      </c>
      <c r="D29" s="25">
        <v>1711.3130269999999</v>
      </c>
      <c r="E29" s="25">
        <v>10178.838471999999</v>
      </c>
      <c r="F29" s="25">
        <v>8626.1340810000002</v>
      </c>
      <c r="G29" s="25">
        <v>846.21313299999997</v>
      </c>
      <c r="H29" s="25">
        <v>22902.414680000002</v>
      </c>
      <c r="I29" s="85">
        <v>724.70737625000004</v>
      </c>
      <c r="J29" s="85">
        <v>194.58133627000001</v>
      </c>
      <c r="K29" s="85">
        <v>1086.1962590000001</v>
      </c>
      <c r="L29" s="85">
        <v>996.25644173000001</v>
      </c>
      <c r="M29" s="85">
        <v>221.39032071</v>
      </c>
      <c r="N29" s="85">
        <v>117.61360768</v>
      </c>
      <c r="O29" s="85">
        <v>210.14784326</v>
      </c>
      <c r="Q29" s="27" t="s">
        <v>28</v>
      </c>
      <c r="R29" s="87">
        <v>1824.6691616735</v>
      </c>
      <c r="S29" s="25">
        <v>315.85181100802902</v>
      </c>
      <c r="T29" s="87">
        <v>221.39021932412999</v>
      </c>
      <c r="U29" s="25">
        <v>724.70723294746006</v>
      </c>
      <c r="V29" s="25">
        <v>724.70723294746006</v>
      </c>
      <c r="W29" s="25">
        <v>511.46684180019099</v>
      </c>
      <c r="X29" s="87">
        <v>28.542527375318599</v>
      </c>
      <c r="Y29" s="25">
        <v>194.581267093158</v>
      </c>
      <c r="Z29" s="87">
        <v>117.61353688573899</v>
      </c>
      <c r="AA29" s="25">
        <v>2304.1278143098898</v>
      </c>
      <c r="AB29" s="25">
        <v>96607.261114480905</v>
      </c>
      <c r="AC29" s="25">
        <v>758.95336262976605</v>
      </c>
      <c r="AD29" s="25">
        <v>304.49017276870001</v>
      </c>
      <c r="AE29" s="25">
        <v>216.56521449631401</v>
      </c>
      <c r="AF29" s="25">
        <v>130.968301448316</v>
      </c>
      <c r="AG29" s="87">
        <v>206.32162780157299</v>
      </c>
      <c r="AH29" s="25">
        <v>1086.19571535505</v>
      </c>
      <c r="AI29" s="25">
        <v>1086.19571535505</v>
      </c>
      <c r="AJ29" s="25">
        <v>5103799.1612890502</v>
      </c>
      <c r="AK29" s="25">
        <v>0</v>
      </c>
      <c r="AL29" s="25">
        <v>300.40528104700502</v>
      </c>
      <c r="AM29" s="25">
        <v>52.672273144658803</v>
      </c>
      <c r="AN29" s="87">
        <v>2294.0453279089102</v>
      </c>
      <c r="AO29" s="25">
        <v>363.55237001058202</v>
      </c>
      <c r="AP29" s="25">
        <v>996.259281508605</v>
      </c>
      <c r="AQ29" s="25">
        <v>210.14778193806299</v>
      </c>
      <c r="AR29" s="25">
        <v>1593.20965126385</v>
      </c>
      <c r="AS29" s="25">
        <v>0</v>
      </c>
      <c r="AT29" s="87">
        <v>23630.320662335602</v>
      </c>
      <c r="AU29" s="25">
        <v>1540.1811585678699</v>
      </c>
      <c r="AV29" s="25">
        <v>171.13126703190599</v>
      </c>
      <c r="AW29" s="25">
        <v>1711.31242559978</v>
      </c>
      <c r="AX29" s="25">
        <v>0</v>
      </c>
      <c r="AY29" s="25">
        <v>1209.9911392010799</v>
      </c>
      <c r="AZ29" s="25">
        <v>2.2083588188186499E-2</v>
      </c>
      <c r="BA29" s="25">
        <v>6754.1574745523803</v>
      </c>
      <c r="BB29" s="25">
        <v>0</v>
      </c>
      <c r="BC29" s="25">
        <v>70.667599257814004</v>
      </c>
      <c r="BD29" s="25">
        <v>836.09238693254395</v>
      </c>
      <c r="BE29" s="25">
        <v>0.10659628355131499</v>
      </c>
      <c r="BF29" s="25">
        <v>0</v>
      </c>
      <c r="BG29" s="25">
        <v>85.8382050395454</v>
      </c>
      <c r="BH29" s="25">
        <v>10178.5411471314</v>
      </c>
      <c r="BI29" s="25">
        <v>8625.83716251031</v>
      </c>
      <c r="BJ29" s="25">
        <v>1552.7039846211001</v>
      </c>
      <c r="BK29" s="25">
        <v>3.2172423286055198</v>
      </c>
      <c r="BL29" s="25">
        <v>3.7555599327149303E-2</v>
      </c>
      <c r="BM29" s="25">
        <v>49.608527150250502</v>
      </c>
      <c r="BN29" s="25">
        <v>35.827887939394898</v>
      </c>
      <c r="BO29" s="25">
        <v>3067.9341109838601</v>
      </c>
      <c r="BP29" s="25">
        <v>15.114759265177399</v>
      </c>
      <c r="BQ29" s="25">
        <v>18.510927824974999</v>
      </c>
      <c r="BR29" s="25">
        <v>4382.7046312163402</v>
      </c>
      <c r="BS29" s="25">
        <v>111.943316328631</v>
      </c>
      <c r="BT29" s="25">
        <v>0.65937065210513801</v>
      </c>
      <c r="BU29" s="25">
        <v>59.443047353957503</v>
      </c>
      <c r="BV29" s="25">
        <v>5.2231094660956601E-2</v>
      </c>
      <c r="BW29" s="25">
        <v>846.21287341108996</v>
      </c>
      <c r="BX29" s="25">
        <v>296.19357294999401</v>
      </c>
      <c r="BY29" s="25">
        <v>0</v>
      </c>
      <c r="BZ29" s="25">
        <v>324.94106108242801</v>
      </c>
      <c r="CA29" s="25">
        <v>1036.1853544196299</v>
      </c>
      <c r="CB29" s="87">
        <v>0</v>
      </c>
      <c r="CC29" s="25">
        <v>3586.6728868868499</v>
      </c>
      <c r="CD29" s="25">
        <v>22902.4135880002</v>
      </c>
      <c r="CE29" s="25">
        <v>783.96543122657295</v>
      </c>
      <c r="CF29" s="25"/>
      <c r="CG29" s="49">
        <f t="shared" si="0"/>
        <v>-3.0930915030095546E-7</v>
      </c>
      <c r="CH29" s="49">
        <f t="shared" si="1"/>
        <v>-3.2935776958978267E-7</v>
      </c>
      <c r="CI29" s="49">
        <f t="shared" si="2"/>
        <v>-3.514261917208169E-7</v>
      </c>
      <c r="CJ29" s="49">
        <f t="shared" si="3"/>
        <v>-2.9210097931829079E-5</v>
      </c>
      <c r="CK29" s="49">
        <f t="shared" si="4"/>
        <v>-3.4420806226990807E-5</v>
      </c>
      <c r="CL29" s="49">
        <f t="shared" si="5"/>
        <v>-3.0676539974250021E-7</v>
      </c>
      <c r="CM29" s="49">
        <f t="shared" si="6"/>
        <v>-4.7680553226117353E-8</v>
      </c>
      <c r="CN29" s="92">
        <f t="shared" si="7"/>
        <v>-1.9773848684068757E-7</v>
      </c>
      <c r="CO29" s="92">
        <f t="shared" si="8"/>
        <v>-3.5551632715707518E-7</v>
      </c>
      <c r="CP29" s="92">
        <f t="shared" si="9"/>
        <v>-5.0050342705595146E-7</v>
      </c>
      <c r="CQ29" s="92">
        <f t="shared" si="10"/>
        <v>2.8504494285249974E-6</v>
      </c>
      <c r="CR29" s="91">
        <f t="shared" si="12"/>
        <v>-4.5795077980542427E-7</v>
      </c>
      <c r="CS29" s="91">
        <f t="shared" si="13"/>
        <v>-6.0192236598105181E-7</v>
      </c>
      <c r="CT29" s="92">
        <f t="shared" si="11"/>
        <v>-2.9180378946381755E-7</v>
      </c>
    </row>
    <row r="30" spans="1:98" x14ac:dyDescent="0.25">
      <c r="A30" s="27" t="s">
        <v>29</v>
      </c>
      <c r="B30" s="25">
        <v>4082.4949270000002</v>
      </c>
      <c r="C30" s="25">
        <v>67.127117999999996</v>
      </c>
      <c r="D30" s="25">
        <v>62.044476000000003</v>
      </c>
      <c r="E30" s="25">
        <v>420.97013399999997</v>
      </c>
      <c r="F30" s="25">
        <v>356.75408700000003</v>
      </c>
      <c r="G30" s="25">
        <v>32.61806</v>
      </c>
      <c r="H30" s="25">
        <v>964.95684500000004</v>
      </c>
      <c r="I30" s="85">
        <v>31.768503429999999</v>
      </c>
      <c r="J30" s="85">
        <v>18.334393200000001</v>
      </c>
      <c r="K30" s="85">
        <v>65.837139690000001</v>
      </c>
      <c r="L30" s="85">
        <v>43.502514959999999</v>
      </c>
      <c r="M30" s="85">
        <v>9.7005608999999993</v>
      </c>
      <c r="N30" s="85">
        <v>2.33346834</v>
      </c>
      <c r="O30" s="85">
        <v>9.2338672000000006</v>
      </c>
      <c r="Q30" s="27" t="s">
        <v>29</v>
      </c>
      <c r="R30" s="87">
        <v>59.962103906552599</v>
      </c>
      <c r="S30" s="25">
        <v>9.1760163385403803</v>
      </c>
      <c r="T30" s="87">
        <v>9.7005080140715005</v>
      </c>
      <c r="U30" s="25">
        <v>31.768303353935099</v>
      </c>
      <c r="V30" s="25">
        <v>31.768303353935099</v>
      </c>
      <c r="W30" s="25">
        <v>19.584238717697001</v>
      </c>
      <c r="X30" s="87">
        <v>20.078208837576199</v>
      </c>
      <c r="Y30" s="25">
        <v>18.334275521658999</v>
      </c>
      <c r="Z30" s="87">
        <v>2.3334485536502698</v>
      </c>
      <c r="AA30" s="25">
        <v>83.765251047706499</v>
      </c>
      <c r="AB30" s="25">
        <v>4082.4699509714101</v>
      </c>
      <c r="AC30" s="25">
        <v>32.524898436155297</v>
      </c>
      <c r="AD30" s="25">
        <v>15.081366130703101</v>
      </c>
      <c r="AE30" s="25">
        <v>5.8761948074278001</v>
      </c>
      <c r="AF30" s="25">
        <v>0.66924698026066298</v>
      </c>
      <c r="AG30" s="87">
        <v>11.629015375319501</v>
      </c>
      <c r="AH30" s="25">
        <v>65.836747134366803</v>
      </c>
      <c r="AI30" s="25">
        <v>65.836747134366803</v>
      </c>
      <c r="AJ30" s="25">
        <v>56172.591237467503</v>
      </c>
      <c r="AK30" s="25">
        <v>0</v>
      </c>
      <c r="AL30" s="25">
        <v>8.4789866976865795</v>
      </c>
      <c r="AM30" s="25">
        <v>1.8349318986623899</v>
      </c>
      <c r="AN30" s="87">
        <v>90.970078645420799</v>
      </c>
      <c r="AO30" s="25">
        <v>11.9470476100841</v>
      </c>
      <c r="AP30" s="25">
        <v>43.502401698223998</v>
      </c>
      <c r="AQ30" s="25">
        <v>9.2337901013679407</v>
      </c>
      <c r="AR30" s="25">
        <v>67.126707118834602</v>
      </c>
      <c r="AS30" s="25">
        <v>0</v>
      </c>
      <c r="AT30" s="87">
        <v>993.28962402376499</v>
      </c>
      <c r="AU30" s="25">
        <v>55.839707457685002</v>
      </c>
      <c r="AV30" s="25">
        <v>6.2044100907091702</v>
      </c>
      <c r="AW30" s="25">
        <v>62.044117548394198</v>
      </c>
      <c r="AX30" s="25">
        <v>0</v>
      </c>
      <c r="AY30" s="25">
        <v>41.526053823040499</v>
      </c>
      <c r="AZ30" s="25">
        <v>9.8548813681883993E-3</v>
      </c>
      <c r="BA30" s="25">
        <v>260.158269766123</v>
      </c>
      <c r="BB30" s="25">
        <v>4.1994757997541798E-3</v>
      </c>
      <c r="BC30" s="25">
        <v>1.1796597079978099</v>
      </c>
      <c r="BD30" s="25">
        <v>12.65551328406</v>
      </c>
      <c r="BE30" s="25">
        <v>4.27657753005175E-3</v>
      </c>
      <c r="BF30" s="25">
        <v>0</v>
      </c>
      <c r="BG30" s="25">
        <v>0.28562050802206801</v>
      </c>
      <c r="BH30" s="25">
        <v>420.98646134344602</v>
      </c>
      <c r="BI30" s="25">
        <v>356.770805563203</v>
      </c>
      <c r="BJ30" s="25">
        <v>64.215655780243296</v>
      </c>
      <c r="BK30" s="25">
        <v>3.8276690775310399E-3</v>
      </c>
      <c r="BL30" s="25">
        <v>7.0968898505817401E-4</v>
      </c>
      <c r="BM30" s="25">
        <v>2.0361764829334699</v>
      </c>
      <c r="BN30" s="25">
        <v>0.17393586574954301</v>
      </c>
      <c r="BO30" s="25">
        <v>139.08863734188699</v>
      </c>
      <c r="BP30" s="25">
        <v>0.90907683526513305</v>
      </c>
      <c r="BQ30" s="25">
        <v>0.40930096176634301</v>
      </c>
      <c r="BR30" s="25">
        <v>198.69469285647301</v>
      </c>
      <c r="BS30" s="25">
        <v>5.7023935245200903</v>
      </c>
      <c r="BT30" s="25">
        <v>7.1689914583023297E-3</v>
      </c>
      <c r="BU30" s="25">
        <v>1.3074876620534901</v>
      </c>
      <c r="BV30" s="25">
        <v>6.6677277553089996E-4</v>
      </c>
      <c r="BW30" s="25">
        <v>32.617860882620398</v>
      </c>
      <c r="BX30" s="25">
        <v>10.7361976366162</v>
      </c>
      <c r="BY30" s="25">
        <v>0</v>
      </c>
      <c r="BZ30" s="25">
        <v>29.890221956225702</v>
      </c>
      <c r="CA30" s="25">
        <v>41.247547619867703</v>
      </c>
      <c r="CB30" s="87">
        <v>0</v>
      </c>
      <c r="CC30" s="25">
        <v>160.30763931156201</v>
      </c>
      <c r="CD30" s="25">
        <v>964.95102702315296</v>
      </c>
      <c r="CE30" s="25">
        <v>28.294152003056301</v>
      </c>
      <c r="CF30" s="25"/>
      <c r="CG30" s="49">
        <f t="shared" si="0"/>
        <v>-6.117834568497798E-6</v>
      </c>
      <c r="CH30" s="49">
        <f t="shared" si="1"/>
        <v>-6.1209415454654526E-6</v>
      </c>
      <c r="CI30" s="49">
        <f t="shared" si="2"/>
        <v>-5.7773331151269411E-6</v>
      </c>
      <c r="CJ30" s="49">
        <f t="shared" si="3"/>
        <v>3.878503990511282E-5</v>
      </c>
      <c r="CK30" s="49">
        <f t="shared" si="4"/>
        <v>4.6862989975981352E-5</v>
      </c>
      <c r="CL30" s="49">
        <f t="shared" si="5"/>
        <v>-6.1045132543576247E-6</v>
      </c>
      <c r="CM30" s="49">
        <f t="shared" si="6"/>
        <v>-6.0292611811916079E-6</v>
      </c>
      <c r="CN30" s="92">
        <f t="shared" si="7"/>
        <v>-6.2979379982612617E-6</v>
      </c>
      <c r="CO30" s="92">
        <f t="shared" si="8"/>
        <v>-6.4184475438436063E-6</v>
      </c>
      <c r="CP30" s="92">
        <f t="shared" si="9"/>
        <v>-5.9625256359287039E-6</v>
      </c>
      <c r="CQ30" s="92">
        <f t="shared" si="10"/>
        <v>-2.6035684627619003E-6</v>
      </c>
      <c r="CR30" s="91">
        <f t="shared" si="12"/>
        <v>-5.4518423258107547E-6</v>
      </c>
      <c r="CS30" s="91">
        <f t="shared" si="13"/>
        <v>-8.4793735535365663E-6</v>
      </c>
      <c r="CT30" s="92">
        <f t="shared" si="11"/>
        <v>-8.3495495863269068E-6</v>
      </c>
    </row>
    <row r="31" spans="1:98" x14ac:dyDescent="0.25">
      <c r="A31" s="27" t="s">
        <v>30</v>
      </c>
      <c r="B31" s="25">
        <v>15174.262476</v>
      </c>
      <c r="C31" s="25">
        <v>247.65085099999999</v>
      </c>
      <c r="D31" s="25">
        <v>135.18405300000001</v>
      </c>
      <c r="E31" s="25">
        <v>1479.4838400000001</v>
      </c>
      <c r="F31" s="25">
        <v>1253.799137</v>
      </c>
      <c r="G31" s="25">
        <v>92.055172999999996</v>
      </c>
      <c r="H31" s="25">
        <v>3560.0136299999999</v>
      </c>
      <c r="I31" s="85">
        <v>89.717255730000005</v>
      </c>
      <c r="J31" s="85">
        <v>51.778058360000003</v>
      </c>
      <c r="K31" s="85">
        <v>185.93030349</v>
      </c>
      <c r="L31" s="85">
        <v>122.85521224</v>
      </c>
      <c r="M31" s="85">
        <v>27.395300219999999</v>
      </c>
      <c r="N31" s="85">
        <v>6.5899351299999998</v>
      </c>
      <c r="O31" s="85">
        <v>26.077311399999999</v>
      </c>
      <c r="Q31" s="27" t="s">
        <v>30</v>
      </c>
      <c r="R31" s="87">
        <v>232.20791709003501</v>
      </c>
      <c r="S31" s="25">
        <v>35.534855133306102</v>
      </c>
      <c r="T31" s="87">
        <v>27.394979862484</v>
      </c>
      <c r="U31" s="25">
        <v>89.716245462283396</v>
      </c>
      <c r="V31" s="25">
        <v>89.716245462283396</v>
      </c>
      <c r="W31" s="25">
        <v>75.841406824357193</v>
      </c>
      <c r="X31" s="87">
        <v>77.754459688688002</v>
      </c>
      <c r="Y31" s="25">
        <v>51.777467007468502</v>
      </c>
      <c r="Z31" s="87">
        <v>6.5898603555363202</v>
      </c>
      <c r="AA31" s="25">
        <v>324.387407713318</v>
      </c>
      <c r="AB31" s="25">
        <v>15174.1701673682</v>
      </c>
      <c r="AC31" s="25">
        <v>125.95519219684699</v>
      </c>
      <c r="AD31" s="25">
        <v>58.403799376337403</v>
      </c>
      <c r="AE31" s="25">
        <v>22.756017267762299</v>
      </c>
      <c r="AF31" s="25">
        <v>2.59171474998137</v>
      </c>
      <c r="AG31" s="87">
        <v>45.034246065315202</v>
      </c>
      <c r="AH31" s="25">
        <v>185.92818135671499</v>
      </c>
      <c r="AI31" s="25">
        <v>185.92818135671499</v>
      </c>
      <c r="AJ31" s="25">
        <v>121473.309515699</v>
      </c>
      <c r="AK31" s="25">
        <v>0</v>
      </c>
      <c r="AL31" s="25">
        <v>32.835522142793401</v>
      </c>
      <c r="AM31" s="25">
        <v>7.1059066221153699</v>
      </c>
      <c r="AN31" s="87">
        <v>352.28861195213398</v>
      </c>
      <c r="AO31" s="25">
        <v>46.265874860133898</v>
      </c>
      <c r="AP31" s="25">
        <v>122.85416723396401</v>
      </c>
      <c r="AQ31" s="25">
        <v>26.0769971006813</v>
      </c>
      <c r="AR31" s="25">
        <v>247.64931143879099</v>
      </c>
      <c r="AS31" s="25">
        <v>0</v>
      </c>
      <c r="AT31" s="87">
        <v>3669.7329036965998</v>
      </c>
      <c r="AU31" s="25">
        <v>121.663492063691</v>
      </c>
      <c r="AV31" s="25">
        <v>13.518164964257499</v>
      </c>
      <c r="AW31" s="25">
        <v>135.181657027949</v>
      </c>
      <c r="AX31" s="25">
        <v>0</v>
      </c>
      <c r="AY31" s="25">
        <v>160.812811455993</v>
      </c>
      <c r="AZ31" s="25">
        <v>2.9955258286898399E-2</v>
      </c>
      <c r="BA31" s="25">
        <v>1007.4827774745499</v>
      </c>
      <c r="BB31" s="25">
        <v>1.59455595051726E-2</v>
      </c>
      <c r="BC31" s="25">
        <v>3.32120183986728</v>
      </c>
      <c r="BD31" s="25">
        <v>36.537235769220104</v>
      </c>
      <c r="BE31" s="25">
        <v>2.7779205086834499E-2</v>
      </c>
      <c r="BF31" s="25">
        <v>0</v>
      </c>
      <c r="BG31" s="25">
        <v>0.79906356352893804</v>
      </c>
      <c r="BH31" s="25">
        <v>1479.52554170537</v>
      </c>
      <c r="BI31" s="25">
        <v>1253.8424009329799</v>
      </c>
      <c r="BJ31" s="25">
        <v>225.68314077238901</v>
      </c>
      <c r="BK31" s="25">
        <v>1.3330707567475199E-2</v>
      </c>
      <c r="BL31" s="25">
        <v>3.2824584982886602E-3</v>
      </c>
      <c r="BM31" s="25">
        <v>14.628716992090901</v>
      </c>
      <c r="BN31" s="25">
        <v>0.44637862394109201</v>
      </c>
      <c r="BO31" s="25">
        <v>489.97991478695002</v>
      </c>
      <c r="BP31" s="25">
        <v>2.76923162563314</v>
      </c>
      <c r="BQ31" s="25">
        <v>1.2774605250307201</v>
      </c>
      <c r="BR31" s="25">
        <v>699.94330036762005</v>
      </c>
      <c r="BS31" s="25">
        <v>22.0829634342162</v>
      </c>
      <c r="BT31" s="25">
        <v>2.2149470908359298E-2</v>
      </c>
      <c r="BU31" s="25">
        <v>4.02382519860888</v>
      </c>
      <c r="BV31" s="25">
        <v>3.6289806437055198E-3</v>
      </c>
      <c r="BW31" s="25">
        <v>92.054117903624899</v>
      </c>
      <c r="BX31" s="25">
        <v>41.576765203848801</v>
      </c>
      <c r="BY31" s="25">
        <v>0</v>
      </c>
      <c r="BZ31" s="25">
        <v>115.75212547068401</v>
      </c>
      <c r="CA31" s="25">
        <v>159.73436125305901</v>
      </c>
      <c r="CB31" s="87">
        <v>0</v>
      </c>
      <c r="CC31" s="25">
        <v>620.80370741581703</v>
      </c>
      <c r="CD31" s="25">
        <v>3559.9919098640298</v>
      </c>
      <c r="CE31" s="25">
        <v>109.571354535542</v>
      </c>
      <c r="CF31" s="25"/>
      <c r="CG31" s="49">
        <f t="shared" si="0"/>
        <v>-6.0832367929460656E-6</v>
      </c>
      <c r="CH31" s="49">
        <f t="shared" si="1"/>
        <v>-6.2166602811324069E-6</v>
      </c>
      <c r="CI31" s="49">
        <f t="shared" si="2"/>
        <v>-1.7723777308296464E-5</v>
      </c>
      <c r="CJ31" s="49">
        <f t="shared" si="3"/>
        <v>2.8186658240119784E-5</v>
      </c>
      <c r="CK31" s="49">
        <f t="shared" si="4"/>
        <v>3.4506271142796147E-5</v>
      </c>
      <c r="CL31" s="49">
        <f t="shared" si="5"/>
        <v>-1.1461565284302538E-5</v>
      </c>
      <c r="CM31" s="49">
        <f t="shared" si="6"/>
        <v>-6.1011384302198201E-6</v>
      </c>
      <c r="CN31" s="92">
        <f t="shared" si="7"/>
        <v>-1.1260573101446522E-5</v>
      </c>
      <c r="CO31" s="92">
        <f t="shared" si="8"/>
        <v>-1.1420909748862361E-5</v>
      </c>
      <c r="CP31" s="92">
        <f t="shared" si="9"/>
        <v>-1.1413595552633204E-5</v>
      </c>
      <c r="CQ31" s="92">
        <f t="shared" si="10"/>
        <v>-8.505996749677127E-6</v>
      </c>
      <c r="CR31" s="91">
        <f t="shared" si="12"/>
        <v>-1.1693885937613123E-5</v>
      </c>
      <c r="CS31" s="91">
        <f t="shared" si="13"/>
        <v>-1.134676779125425E-5</v>
      </c>
      <c r="CT31" s="92">
        <f t="shared" si="11"/>
        <v>-1.205259675271144E-5</v>
      </c>
    </row>
    <row r="32" spans="1:98" x14ac:dyDescent="0.25">
      <c r="A32" s="27" t="s">
        <v>31</v>
      </c>
      <c r="B32" s="25">
        <v>141267.63316999999</v>
      </c>
      <c r="C32" s="25">
        <v>2323.6604609999999</v>
      </c>
      <c r="D32" s="25">
        <v>2189.8937820000001</v>
      </c>
      <c r="E32" s="25">
        <v>14605.277244999999</v>
      </c>
      <c r="F32" s="25">
        <v>12377.354358000001</v>
      </c>
      <c r="G32" s="25">
        <v>1141.836429</v>
      </c>
      <c r="H32" s="25">
        <v>33402.647847</v>
      </c>
      <c r="I32" s="85">
        <v>978.06089143999998</v>
      </c>
      <c r="J32" s="85">
        <v>262.60584782000001</v>
      </c>
      <c r="K32" s="85">
        <v>1465.9242015</v>
      </c>
      <c r="L32" s="85">
        <v>1344.5419426999999</v>
      </c>
      <c r="M32" s="85">
        <v>298.78709887000002</v>
      </c>
      <c r="N32" s="85">
        <v>158.73064636000001</v>
      </c>
      <c r="O32" s="85">
        <v>283.61431621999998</v>
      </c>
      <c r="Q32" s="27" t="s">
        <v>31</v>
      </c>
      <c r="R32" s="87">
        <v>2693.64650369226</v>
      </c>
      <c r="S32" s="25">
        <v>466.27255887056702</v>
      </c>
      <c r="T32" s="87">
        <v>298.78707029477198</v>
      </c>
      <c r="U32" s="25">
        <v>978.06079819241302</v>
      </c>
      <c r="V32" s="25">
        <v>978.06079819241302</v>
      </c>
      <c r="W32" s="25">
        <v>755.04702319080104</v>
      </c>
      <c r="X32" s="87">
        <v>42.135575644815297</v>
      </c>
      <c r="Y32" s="25">
        <v>262.60581309988402</v>
      </c>
      <c r="Z32" s="87">
        <v>158.73063123408801</v>
      </c>
      <c r="AA32" s="25">
        <v>3401.4418919779</v>
      </c>
      <c r="AB32" s="25">
        <v>141267.62066345601</v>
      </c>
      <c r="AC32" s="25">
        <v>1120.3960297864201</v>
      </c>
      <c r="AD32" s="25">
        <v>449.50010054922501</v>
      </c>
      <c r="AE32" s="25">
        <v>319.70193220825399</v>
      </c>
      <c r="AF32" s="25">
        <v>193.34042771330499</v>
      </c>
      <c r="AG32" s="87">
        <v>304.57988852534697</v>
      </c>
      <c r="AH32" s="25">
        <v>1465.9242583770999</v>
      </c>
      <c r="AI32" s="25">
        <v>1465.9242583770999</v>
      </c>
      <c r="AJ32" s="25">
        <v>5282229.7425873103</v>
      </c>
      <c r="AK32" s="25">
        <v>0</v>
      </c>
      <c r="AL32" s="25">
        <v>443.46969519876802</v>
      </c>
      <c r="AM32" s="25">
        <v>77.756820161219906</v>
      </c>
      <c r="AN32" s="87">
        <v>3386.5571712423298</v>
      </c>
      <c r="AO32" s="25">
        <v>536.68981089281499</v>
      </c>
      <c r="AP32" s="25">
        <v>1344.54612411881</v>
      </c>
      <c r="AQ32" s="25">
        <v>283.61431397065297</v>
      </c>
      <c r="AR32" s="25">
        <v>2323.6603976616602</v>
      </c>
      <c r="AS32" s="25">
        <v>0</v>
      </c>
      <c r="AT32" s="87">
        <v>34477.234294981703</v>
      </c>
      <c r="AU32" s="25">
        <v>1970.9043066188201</v>
      </c>
      <c r="AV32" s="25">
        <v>218.98937500516399</v>
      </c>
      <c r="AW32" s="25">
        <v>2189.8936816239898</v>
      </c>
      <c r="AX32" s="25">
        <v>0</v>
      </c>
      <c r="AY32" s="25">
        <v>1786.2353190127601</v>
      </c>
      <c r="AZ32" s="25">
        <v>4.6218638491222798E-2</v>
      </c>
      <c r="BA32" s="25">
        <v>9970.7445187184003</v>
      </c>
      <c r="BB32" s="25">
        <v>0</v>
      </c>
      <c r="BC32" s="25">
        <v>92.550919057524098</v>
      </c>
      <c r="BD32" s="25">
        <v>1107.8714258160101</v>
      </c>
      <c r="BE32" s="25">
        <v>0.145500502531898</v>
      </c>
      <c r="BF32" s="25">
        <v>0</v>
      </c>
      <c r="BG32" s="25">
        <v>112.103155164051</v>
      </c>
      <c r="BH32" s="25">
        <v>14604.834009685699</v>
      </c>
      <c r="BI32" s="25">
        <v>12376.9111521467</v>
      </c>
      <c r="BJ32" s="25">
        <v>2227.9228575389702</v>
      </c>
      <c r="BK32" s="25">
        <v>4.3140810978642703</v>
      </c>
      <c r="BL32" s="25">
        <v>4.9026857307495099E-2</v>
      </c>
      <c r="BM32" s="25">
        <v>65.446722619752293</v>
      </c>
      <c r="BN32" s="25">
        <v>49.818984193036599</v>
      </c>
      <c r="BO32" s="25">
        <v>4455.1841113363798</v>
      </c>
      <c r="BP32" s="25">
        <v>20.484905116685098</v>
      </c>
      <c r="BQ32" s="25">
        <v>25.604917785809899</v>
      </c>
      <c r="BR32" s="25">
        <v>6364.5081042891998</v>
      </c>
      <c r="BS32" s="25">
        <v>165.25502306040201</v>
      </c>
      <c r="BT32" s="25">
        <v>0.86391048541256699</v>
      </c>
      <c r="BU32" s="25">
        <v>77.8515754880206</v>
      </c>
      <c r="BV32" s="25">
        <v>6.7593698686706699E-2</v>
      </c>
      <c r="BW32" s="25">
        <v>1141.8364259006901</v>
      </c>
      <c r="BX32" s="25">
        <v>437.25223922505398</v>
      </c>
      <c r="BY32" s="25">
        <v>0</v>
      </c>
      <c r="BZ32" s="25">
        <v>479.69039430516</v>
      </c>
      <c r="CA32" s="25">
        <v>1529.65654565102</v>
      </c>
      <c r="CB32" s="87">
        <v>0</v>
      </c>
      <c r="CC32" s="25">
        <v>5294.7835416607404</v>
      </c>
      <c r="CD32" s="25">
        <v>33402.645743668603</v>
      </c>
      <c r="CE32" s="25">
        <v>1157.3197154166801</v>
      </c>
      <c r="CF32" s="25"/>
      <c r="CG32" s="49">
        <f t="shared" si="0"/>
        <v>-8.8530852384039411E-8</v>
      </c>
      <c r="CH32" s="49">
        <f t="shared" si="1"/>
        <v>-2.7258001234454721E-8</v>
      </c>
      <c r="CI32" s="49">
        <f t="shared" si="2"/>
        <v>-4.5836017777728384E-8</v>
      </c>
      <c r="CJ32" s="49">
        <f t="shared" si="3"/>
        <v>-3.0347613870316636E-5</v>
      </c>
      <c r="CK32" s="49">
        <f t="shared" si="4"/>
        <v>-3.5807801932549457E-5</v>
      </c>
      <c r="CL32" s="49">
        <f t="shared" si="5"/>
        <v>-2.7143203704549444E-9</v>
      </c>
      <c r="CM32" s="49">
        <f t="shared" si="6"/>
        <v>-6.2969001935791402E-8</v>
      </c>
      <c r="CN32" s="92">
        <f t="shared" si="7"/>
        <v>-9.53392450066163E-8</v>
      </c>
      <c r="CO32" s="92">
        <f t="shared" si="8"/>
        <v>-1.3221379599645358E-7</v>
      </c>
      <c r="CP32" s="92">
        <f t="shared" si="9"/>
        <v>3.8799482191866314E-8</v>
      </c>
      <c r="CQ32" s="92">
        <f t="shared" si="10"/>
        <v>3.1099206928807798E-6</v>
      </c>
      <c r="CR32" s="91">
        <f t="shared" si="12"/>
        <v>-9.5637422604280458E-8</v>
      </c>
      <c r="CS32" s="91">
        <f t="shared" si="13"/>
        <v>-9.529295285519312E-8</v>
      </c>
      <c r="CT32" s="92">
        <f t="shared" si="11"/>
        <v>-7.9310065709105862E-9</v>
      </c>
    </row>
    <row r="33" spans="1:98" x14ac:dyDescent="0.25">
      <c r="A33" s="27" t="s">
        <v>32</v>
      </c>
      <c r="B33" s="25">
        <v>16264.29322</v>
      </c>
      <c r="C33" s="25">
        <v>266.76455299999998</v>
      </c>
      <c r="D33" s="25">
        <v>213.00606400000001</v>
      </c>
      <c r="E33" s="25">
        <v>1646.5871770000001</v>
      </c>
      <c r="F33" s="25">
        <v>1395.4127940000001</v>
      </c>
      <c r="G33" s="25">
        <v>119.496551</v>
      </c>
      <c r="H33" s="25">
        <v>3834.759364</v>
      </c>
      <c r="I33" s="85">
        <v>116.39110049</v>
      </c>
      <c r="J33" s="85">
        <v>67.172198260000002</v>
      </c>
      <c r="K33" s="85">
        <v>241.20925894000001</v>
      </c>
      <c r="L33" s="85">
        <v>159.38130620999999</v>
      </c>
      <c r="M33" s="85">
        <v>35.540199829999999</v>
      </c>
      <c r="N33" s="85">
        <v>8.5491895299999996</v>
      </c>
      <c r="O33" s="85">
        <v>33.830362890000004</v>
      </c>
      <c r="Q33" s="27" t="s">
        <v>32</v>
      </c>
      <c r="R33" s="87">
        <v>242.23490319624901</v>
      </c>
      <c r="S33" s="25">
        <v>37.0692691276383</v>
      </c>
      <c r="T33" s="87">
        <v>35.540223847295699</v>
      </c>
      <c r="U33" s="25">
        <v>116.39120357708001</v>
      </c>
      <c r="V33" s="25">
        <v>116.39120357708001</v>
      </c>
      <c r="W33" s="25">
        <v>79.116316367383703</v>
      </c>
      <c r="X33" s="87">
        <v>81.112047596001304</v>
      </c>
      <c r="Y33" s="25">
        <v>67.172344666511805</v>
      </c>
      <c r="Z33" s="87">
        <v>8.5492006606475996</v>
      </c>
      <c r="AA33" s="25">
        <v>338.39473761705</v>
      </c>
      <c r="AB33" s="25">
        <v>16264.373852266001</v>
      </c>
      <c r="AC33" s="25">
        <v>131.394030046311</v>
      </c>
      <c r="AD33" s="25">
        <v>60.925751528078202</v>
      </c>
      <c r="AE33" s="25">
        <v>23.738653137460801</v>
      </c>
      <c r="AF33" s="25">
        <v>2.7036200997978201</v>
      </c>
      <c r="AG33" s="87">
        <v>46.978913491474401</v>
      </c>
      <c r="AH33" s="25">
        <v>241.209493218235</v>
      </c>
      <c r="AI33" s="25">
        <v>241.209493218235</v>
      </c>
      <c r="AJ33" s="25">
        <v>251116.45963388</v>
      </c>
      <c r="AK33" s="25">
        <v>0</v>
      </c>
      <c r="AL33" s="25">
        <v>34.2534513065971</v>
      </c>
      <c r="AM33" s="25">
        <v>7.4127605406894901</v>
      </c>
      <c r="AN33" s="87">
        <v>367.500717819393</v>
      </c>
      <c r="AO33" s="25">
        <v>48.263703218259302</v>
      </c>
      <c r="AP33" s="25">
        <v>159.38196353203799</v>
      </c>
      <c r="AQ33" s="25">
        <v>33.830413503454999</v>
      </c>
      <c r="AR33" s="25">
        <v>266.76587833991903</v>
      </c>
      <c r="AS33" s="25">
        <v>0</v>
      </c>
      <c r="AT33" s="87">
        <v>3949.2597585233402</v>
      </c>
      <c r="AU33" s="25">
        <v>191.705094912063</v>
      </c>
      <c r="AV33" s="25">
        <v>21.3005545010334</v>
      </c>
      <c r="AW33" s="25">
        <v>213.00564941309599</v>
      </c>
      <c r="AX33" s="25">
        <v>0</v>
      </c>
      <c r="AY33" s="25">
        <v>167.75688921684599</v>
      </c>
      <c r="AZ33" s="25">
        <v>3.8227308942497901E-2</v>
      </c>
      <c r="BA33" s="25">
        <v>1050.9871802878399</v>
      </c>
      <c r="BB33" s="25">
        <v>1.65070914532317E-2</v>
      </c>
      <c r="BC33" s="25">
        <v>4.5578511150978001</v>
      </c>
      <c r="BD33" s="25">
        <v>48.959078282158501</v>
      </c>
      <c r="BE33" s="25">
        <v>1.7598576898758201E-2</v>
      </c>
      <c r="BF33" s="25">
        <v>0</v>
      </c>
      <c r="BG33" s="25">
        <v>1.10320608650936</v>
      </c>
      <c r="BH33" s="25">
        <v>1646.6668475577401</v>
      </c>
      <c r="BI33" s="25">
        <v>1395.49141318648</v>
      </c>
      <c r="BJ33" s="25">
        <v>251.17543437126901</v>
      </c>
      <c r="BK33" s="25">
        <v>1.49635491160016E-2</v>
      </c>
      <c r="BL33" s="25">
        <v>2.8297308820031202E-3</v>
      </c>
      <c r="BM33" s="25">
        <v>8.4748538222633698</v>
      </c>
      <c r="BN33" s="25">
        <v>0.66907749013707196</v>
      </c>
      <c r="BO33" s="25">
        <v>544.11787276244604</v>
      </c>
      <c r="BP33" s="25">
        <v>3.5267347712429098</v>
      </c>
      <c r="BQ33" s="25">
        <v>1.5899636754686199</v>
      </c>
      <c r="BR33" s="25">
        <v>777.29696575009405</v>
      </c>
      <c r="BS33" s="25">
        <v>23.0365409678802</v>
      </c>
      <c r="BT33" s="25">
        <v>2.7833577164415101E-2</v>
      </c>
      <c r="BU33" s="25">
        <v>5.0751537231656103</v>
      </c>
      <c r="BV33" s="25">
        <v>2.6958734386922098E-3</v>
      </c>
      <c r="BW33" s="25">
        <v>119.49661933263801</v>
      </c>
      <c r="BX33" s="25">
        <v>43.372068024734098</v>
      </c>
      <c r="BY33" s="25">
        <v>0</v>
      </c>
      <c r="BZ33" s="25">
        <v>120.75053420900601</v>
      </c>
      <c r="CA33" s="25">
        <v>166.63186650582</v>
      </c>
      <c r="CB33" s="87">
        <v>0</v>
      </c>
      <c r="CC33" s="25">
        <v>647.61060808790398</v>
      </c>
      <c r="CD33" s="25">
        <v>3834.7781134751999</v>
      </c>
      <c r="CE33" s="25">
        <v>114.30278295728201</v>
      </c>
      <c r="CF33" s="25"/>
      <c r="CG33" s="49">
        <f t="shared" si="0"/>
        <v>4.9576249585701649E-6</v>
      </c>
      <c r="CH33" s="49">
        <f t="shared" si="1"/>
        <v>4.9682010002615642E-6</v>
      </c>
      <c r="CI33" s="49">
        <f t="shared" si="2"/>
        <v>-1.946361977818685E-6</v>
      </c>
      <c r="CJ33" s="49">
        <f t="shared" si="3"/>
        <v>4.838526550724708E-5</v>
      </c>
      <c r="CK33" s="49">
        <f t="shared" si="4"/>
        <v>5.6341167873765963E-5</v>
      </c>
      <c r="CL33" s="49">
        <f t="shared" si="5"/>
        <v>5.7183774290212067E-7</v>
      </c>
      <c r="CM33" s="49">
        <f t="shared" si="6"/>
        <v>4.8893485666734794E-6</v>
      </c>
      <c r="CN33" s="92">
        <f t="shared" si="7"/>
        <v>8.8569555208699209E-7</v>
      </c>
      <c r="CO33" s="92">
        <f t="shared" si="8"/>
        <v>2.179570054208699E-6</v>
      </c>
      <c r="CP33" s="92">
        <f t="shared" si="9"/>
        <v>9.7126551449049832E-7</v>
      </c>
      <c r="CQ33" s="92">
        <f t="shared" si="10"/>
        <v>4.1242103834232669E-6</v>
      </c>
      <c r="CR33" s="91">
        <f t="shared" si="12"/>
        <v>6.7577829656433474E-7</v>
      </c>
      <c r="CS33" s="91">
        <f t="shared" si="13"/>
        <v>1.3019535431980299E-6</v>
      </c>
      <c r="CT33" s="92">
        <f t="shared" si="11"/>
        <v>1.4960955387827295E-6</v>
      </c>
    </row>
    <row r="34" spans="1:98" x14ac:dyDescent="0.25">
      <c r="A34" s="27" t="s">
        <v>33</v>
      </c>
      <c r="B34" s="25">
        <v>218211.84977999999</v>
      </c>
      <c r="C34" s="25">
        <v>3600.0820189999999</v>
      </c>
      <c r="D34" s="25">
        <v>3938.8852179999999</v>
      </c>
      <c r="E34" s="25">
        <v>23057.072402000002</v>
      </c>
      <c r="F34" s="25">
        <v>19539.889761999999</v>
      </c>
      <c r="G34" s="25">
        <v>1933.837043</v>
      </c>
      <c r="H34" s="25">
        <v>51751.372751000003</v>
      </c>
      <c r="I34" s="85">
        <v>1883.2629711</v>
      </c>
      <c r="J34" s="85">
        <v>1086.8778947999999</v>
      </c>
      <c r="K34" s="85">
        <v>3902.8797155000002</v>
      </c>
      <c r="L34" s="85">
        <v>2578.8648248999998</v>
      </c>
      <c r="M34" s="85">
        <v>575.05721386000005</v>
      </c>
      <c r="N34" s="85">
        <v>138.32991493</v>
      </c>
      <c r="O34" s="85">
        <v>547.39122996000003</v>
      </c>
      <c r="Q34" s="27" t="s">
        <v>33</v>
      </c>
      <c r="R34" s="87">
        <v>3144.9591332380401</v>
      </c>
      <c r="S34" s="25">
        <v>481.274098679107</v>
      </c>
      <c r="T34" s="87">
        <v>575.23623258744396</v>
      </c>
      <c r="U34" s="25">
        <v>1883.8494231954701</v>
      </c>
      <c r="V34" s="25">
        <v>1883.8494231954701</v>
      </c>
      <c r="W34" s="25">
        <v>1027.17489186535</v>
      </c>
      <c r="X34" s="87">
        <v>1053.08493794838</v>
      </c>
      <c r="Y34" s="25">
        <v>1087.2162316599999</v>
      </c>
      <c r="Z34" s="87">
        <v>138.372947887972</v>
      </c>
      <c r="AA34" s="25">
        <v>4393.4134069587299</v>
      </c>
      <c r="AB34" s="25">
        <v>218274.78259190501</v>
      </c>
      <c r="AC34" s="25">
        <v>1705.90210748712</v>
      </c>
      <c r="AD34" s="25">
        <v>791.00494096858802</v>
      </c>
      <c r="AE34" s="25">
        <v>308.20122869761502</v>
      </c>
      <c r="AF34" s="25">
        <v>35.1013970880282</v>
      </c>
      <c r="AG34" s="87">
        <v>609.93144811337197</v>
      </c>
      <c r="AH34" s="25">
        <v>3904.0951856404699</v>
      </c>
      <c r="AI34" s="25">
        <v>3904.0951856404699</v>
      </c>
      <c r="AJ34" s="25">
        <v>8701192.3899112698</v>
      </c>
      <c r="AK34" s="25">
        <v>0</v>
      </c>
      <c r="AL34" s="25">
        <v>444.71545819353503</v>
      </c>
      <c r="AM34" s="25">
        <v>96.240520664519394</v>
      </c>
      <c r="AN34" s="87">
        <v>4771.2995823791798</v>
      </c>
      <c r="AO34" s="25">
        <v>626.61228394218097</v>
      </c>
      <c r="AP34" s="25">
        <v>2579.6757293811002</v>
      </c>
      <c r="AQ34" s="25">
        <v>547.56166305527597</v>
      </c>
      <c r="AR34" s="25">
        <v>3601.1233048955801</v>
      </c>
      <c r="AS34" s="25">
        <v>0</v>
      </c>
      <c r="AT34" s="87">
        <v>53252.662781290703</v>
      </c>
      <c r="AU34" s="25">
        <v>3546.1494324103701</v>
      </c>
      <c r="AV34" s="25">
        <v>394.01660221925499</v>
      </c>
      <c r="AW34" s="25">
        <v>3940.1660346296198</v>
      </c>
      <c r="AX34" s="25">
        <v>0</v>
      </c>
      <c r="AY34" s="25">
        <v>2178.0041402829902</v>
      </c>
      <c r="AZ34" s="25">
        <v>0.55336326949437997</v>
      </c>
      <c r="BA34" s="25">
        <v>13645.072341213299</v>
      </c>
      <c r="BB34" s="25">
        <v>0.226671110223129</v>
      </c>
      <c r="BC34" s="25">
        <v>66.998757488416302</v>
      </c>
      <c r="BD34" s="25">
        <v>716.16552406864105</v>
      </c>
      <c r="BE34" s="25">
        <v>0.19769623530212899</v>
      </c>
      <c r="BF34" s="25">
        <v>0</v>
      </c>
      <c r="BG34" s="25">
        <v>16.236367295420401</v>
      </c>
      <c r="BH34" s="25">
        <v>23064.926690587799</v>
      </c>
      <c r="BI34" s="25">
        <v>19546.709786463201</v>
      </c>
      <c r="BJ34" s="25">
        <v>3518.2169041246202</v>
      </c>
      <c r="BK34" s="25">
        <v>0.21005812028595</v>
      </c>
      <c r="BL34" s="25">
        <v>3.6618034381283797E-2</v>
      </c>
      <c r="BM34" s="25">
        <v>90.101097499467002</v>
      </c>
      <c r="BN34" s="25">
        <v>10.003082551582001</v>
      </c>
      <c r="BO34" s="25">
        <v>7617.0270907895301</v>
      </c>
      <c r="BP34" s="25">
        <v>51.028555752620399</v>
      </c>
      <c r="BQ34" s="25">
        <v>22.8869810275147</v>
      </c>
      <c r="BR34" s="25">
        <v>10881.328893055899</v>
      </c>
      <c r="BS34" s="25">
        <v>299.08559803106499</v>
      </c>
      <c r="BT34" s="25">
        <v>0.401524178690983</v>
      </c>
      <c r="BU34" s="25">
        <v>73.274666688773493</v>
      </c>
      <c r="BV34" s="25">
        <v>3.2839296866488003E-2</v>
      </c>
      <c r="BW34" s="25">
        <v>1934.4391463847501</v>
      </c>
      <c r="BX34" s="25">
        <v>563.10440024529601</v>
      </c>
      <c r="BY34" s="25">
        <v>0</v>
      </c>
      <c r="BZ34" s="25">
        <v>1567.7149154431099</v>
      </c>
      <c r="CA34" s="25">
        <v>2163.3982556450501</v>
      </c>
      <c r="CB34" s="87">
        <v>0</v>
      </c>
      <c r="CC34" s="25">
        <v>8407.9923299167804</v>
      </c>
      <c r="CD34" s="25">
        <v>51766.341008470299</v>
      </c>
      <c r="CE34" s="25">
        <v>1484.00433379539</v>
      </c>
      <c r="CF34" s="25"/>
      <c r="CG34" s="49">
        <f t="shared" si="0"/>
        <v>2.8840235747264539E-4</v>
      </c>
      <c r="CH34" s="49">
        <f t="shared" si="1"/>
        <v>2.8923949234616904E-4</v>
      </c>
      <c r="CI34" s="49">
        <f t="shared" si="2"/>
        <v>3.2517236698516782E-4</v>
      </c>
      <c r="CJ34" s="49">
        <f t="shared" si="3"/>
        <v>3.406455273617691E-4</v>
      </c>
      <c r="CK34" s="49">
        <f t="shared" si="4"/>
        <v>3.4903085668711113E-4</v>
      </c>
      <c r="CL34" s="49">
        <f t="shared" si="5"/>
        <v>3.1135166581359167E-4</v>
      </c>
      <c r="CM34" s="49">
        <f t="shared" si="6"/>
        <v>2.892340178552517E-4</v>
      </c>
      <c r="CN34" s="92">
        <f t="shared" si="7"/>
        <v>3.1140212730226396E-4</v>
      </c>
      <c r="CO34" s="92">
        <f t="shared" si="8"/>
        <v>3.1129242909322874E-4</v>
      </c>
      <c r="CP34" s="92">
        <f t="shared" si="9"/>
        <v>3.1142905471633753E-4</v>
      </c>
      <c r="CQ34" s="92">
        <f t="shared" si="10"/>
        <v>3.1444241406945235E-4</v>
      </c>
      <c r="CR34" s="91">
        <f t="shared" si="12"/>
        <v>3.113059416162728E-4</v>
      </c>
      <c r="CS34" s="91">
        <f t="shared" si="13"/>
        <v>3.1108931133065902E-4</v>
      </c>
      <c r="CT34" s="92">
        <f t="shared" si="11"/>
        <v>3.1135518062354306E-4</v>
      </c>
    </row>
    <row r="35" spans="1:98" x14ac:dyDescent="0.25">
      <c r="A35" s="27" t="s">
        <v>34</v>
      </c>
      <c r="B35" s="25">
        <v>16624.781918000001</v>
      </c>
      <c r="C35" s="25">
        <v>273.20860199999998</v>
      </c>
      <c r="D35" s="25">
        <v>245.062681</v>
      </c>
      <c r="E35" s="25">
        <v>1707.4930420000001</v>
      </c>
      <c r="F35" s="25">
        <v>1447.0276160000001</v>
      </c>
      <c r="G35" s="25">
        <v>130.50592900000001</v>
      </c>
      <c r="H35" s="25">
        <v>3927.3878110000001</v>
      </c>
      <c r="I35" s="85">
        <v>149.25965153000001</v>
      </c>
      <c r="J35" s="85">
        <v>40.015992310000001</v>
      </c>
      <c r="K35" s="85">
        <v>298.11914192</v>
      </c>
      <c r="L35" s="85">
        <v>335.46740112999998</v>
      </c>
      <c r="M35" s="85">
        <v>45.61823107</v>
      </c>
      <c r="N35" s="85">
        <v>24.142981540000001</v>
      </c>
      <c r="O35" s="85">
        <v>43.350657419999997</v>
      </c>
      <c r="Q35" s="27" t="s">
        <v>34</v>
      </c>
      <c r="R35" s="87">
        <v>268.942238199082</v>
      </c>
      <c r="S35" s="25">
        <v>46.456934769608701</v>
      </c>
      <c r="T35" s="87">
        <v>45.617748814534501</v>
      </c>
      <c r="U35" s="25">
        <v>149.25800102673099</v>
      </c>
      <c r="V35" s="25">
        <v>149.25800102673099</v>
      </c>
      <c r="W35" s="25">
        <v>75.711987472616897</v>
      </c>
      <c r="X35" s="87">
        <v>4.2177851149512504</v>
      </c>
      <c r="Y35" s="25">
        <v>40.015540150408</v>
      </c>
      <c r="Z35" s="87">
        <v>24.142717339727</v>
      </c>
      <c r="AA35" s="25">
        <v>440.9781130179</v>
      </c>
      <c r="AB35" s="25">
        <v>16624.588943635499</v>
      </c>
      <c r="AC35" s="25">
        <v>109.972325045361</v>
      </c>
      <c r="AD35" s="25">
        <v>64.967178476216105</v>
      </c>
      <c r="AE35" s="25">
        <v>22.657195617662701</v>
      </c>
      <c r="AF35" s="25">
        <v>19.283429179912702</v>
      </c>
      <c r="AG35" s="87">
        <v>30.430736467081399</v>
      </c>
      <c r="AH35" s="25">
        <v>298.11585807026</v>
      </c>
      <c r="AI35" s="25">
        <v>298.11585807026</v>
      </c>
      <c r="AJ35" s="25">
        <v>378216.058835676</v>
      </c>
      <c r="AK35" s="25">
        <v>0</v>
      </c>
      <c r="AL35" s="25">
        <v>44.269702989938601</v>
      </c>
      <c r="AM35" s="25">
        <v>7.7728357247680497</v>
      </c>
      <c r="AN35" s="87">
        <v>372.386173978138</v>
      </c>
      <c r="AO35" s="25">
        <v>53.624658228915301</v>
      </c>
      <c r="AP35" s="25">
        <v>335.464741937984</v>
      </c>
      <c r="AQ35" s="25">
        <v>43.3501129904975</v>
      </c>
      <c r="AR35" s="25">
        <v>273.20543819099697</v>
      </c>
      <c r="AS35" s="25">
        <v>0</v>
      </c>
      <c r="AT35" s="87">
        <v>4054.6901093823199</v>
      </c>
      <c r="AU35" s="25">
        <v>220.55393611049499</v>
      </c>
      <c r="AV35" s="25">
        <v>24.505977992779801</v>
      </c>
      <c r="AW35" s="25">
        <v>245.05991410327499</v>
      </c>
      <c r="AX35" s="25">
        <v>0</v>
      </c>
      <c r="AY35" s="25">
        <v>171.76596104634601</v>
      </c>
      <c r="AZ35" s="25">
        <v>1.9529113472996101E-2</v>
      </c>
      <c r="BA35" s="25">
        <v>1074.26784267418</v>
      </c>
      <c r="BB35" s="25">
        <v>7.3734417005351702E-2</v>
      </c>
      <c r="BC35" s="25">
        <v>11.612624222732901</v>
      </c>
      <c r="BD35" s="25">
        <v>185.27380588545799</v>
      </c>
      <c r="BE35" s="25">
        <v>3.7428298895594597E-2</v>
      </c>
      <c r="BF35" s="25">
        <v>0</v>
      </c>
      <c r="BG35" s="25">
        <v>18.017236789960101</v>
      </c>
      <c r="BH35" s="25">
        <v>1708.38613141972</v>
      </c>
      <c r="BI35" s="25">
        <v>1447.9236893948801</v>
      </c>
      <c r="BJ35" s="25">
        <v>260.46244202483501</v>
      </c>
      <c r="BK35" s="25">
        <v>3.2525601031101699E-2</v>
      </c>
      <c r="BL35" s="25">
        <v>4.4550069606309603E-3</v>
      </c>
      <c r="BM35" s="25">
        <v>0.24398483138389601</v>
      </c>
      <c r="BN35" s="25">
        <v>3.07423614402795</v>
      </c>
      <c r="BO35" s="25">
        <v>496.04790233965502</v>
      </c>
      <c r="BP35" s="25">
        <v>3.3874268125685498</v>
      </c>
      <c r="BQ35" s="25">
        <v>4.6134999733240702</v>
      </c>
      <c r="BR35" s="25">
        <v>708.56367097119096</v>
      </c>
      <c r="BS35" s="25">
        <v>30.672457201282999</v>
      </c>
      <c r="BT35" s="25">
        <v>0.108183401419776</v>
      </c>
      <c r="BU35" s="25">
        <v>16.811467682666699</v>
      </c>
      <c r="BV35" s="25">
        <v>1.9779031354023699E-3</v>
      </c>
      <c r="BW35" s="25">
        <v>130.50445667033699</v>
      </c>
      <c r="BX35" s="25">
        <v>43.581817548227399</v>
      </c>
      <c r="BY35" s="25">
        <v>0</v>
      </c>
      <c r="BZ35" s="25">
        <v>48.271661922912202</v>
      </c>
      <c r="CA35" s="25">
        <v>162.385863060199</v>
      </c>
      <c r="CB35" s="87">
        <v>0</v>
      </c>
      <c r="CC35" s="25">
        <v>577.29572145116799</v>
      </c>
      <c r="CD35" s="25">
        <v>3927.3422334430102</v>
      </c>
      <c r="CE35" s="25">
        <v>124.032439217522</v>
      </c>
      <c r="CF35" s="25"/>
      <c r="CG35" s="49">
        <f t="shared" ref="CG35:CG51" si="14">(AB35-B35)/(B35+1E-50)</f>
        <v>-1.1607632837125325E-5</v>
      </c>
      <c r="CH35" s="49">
        <f t="shared" ref="CH35:CH51" si="15">(AR35-C35)/(C35+1E-50)</f>
        <v>-1.1580195425226143E-5</v>
      </c>
      <c r="CI35" s="49">
        <f t="shared" ref="CI35:CI51" si="16">(AW35-D35)/(D35+1E-50)</f>
        <v>-1.1290567432446061E-5</v>
      </c>
      <c r="CJ35" s="49">
        <f t="shared" ref="CJ35:CJ51" si="17">(BH35-E35)/(E35+1E-50)</f>
        <v>5.2304132301108351E-4</v>
      </c>
      <c r="CK35" s="49">
        <f t="shared" ref="CK35:CK51" si="18">(BI35-F35)/(F35+1E-50)</f>
        <v>6.1925106678819392E-4</v>
      </c>
      <c r="CL35" s="49">
        <f t="shared" ref="CL35:CL51" si="19">(BW35-G35)/(G35+1E-50)</f>
        <v>-1.1281707078738013E-5</v>
      </c>
      <c r="CM35" s="49">
        <f t="shared" ref="CM35:CM51" si="20">(CD35-H35)/(H35+1E-50)</f>
        <v>-1.1605056384354935E-5</v>
      </c>
      <c r="CN35" s="92">
        <f t="shared" ref="CN35:CN51" si="21">(V35-I35)/(I35+1E-50)</f>
        <v>-1.1057933286728306E-5</v>
      </c>
      <c r="CO35" s="92">
        <f t="shared" ref="CO35:CO51" si="22">(Y35-J35)/(J35+1E-50)</f>
        <v>-1.1299472183476807E-5</v>
      </c>
      <c r="CP35" s="92">
        <f t="shared" ref="CP35:CP51" si="23">(AI35-K35)/(K35+1E-50)</f>
        <v>-1.1015226056440049E-5</v>
      </c>
      <c r="CQ35" s="92">
        <f t="shared" ref="CQ35:CQ51" si="24">(AP35-L35)/(L35+1E-50)</f>
        <v>-7.9268268899623824E-6</v>
      </c>
      <c r="CR35" s="91">
        <f t="shared" si="12"/>
        <v>-1.0571551201958799E-5</v>
      </c>
      <c r="CS35" s="91">
        <f t="shared" si="13"/>
        <v>-1.0943150188952841E-5</v>
      </c>
      <c r="CT35" s="92">
        <f t="shared" ref="CT35:CT51" si="25">(AQ35-O35)/(O35+1E-50)</f>
        <v>-1.2558736935003176E-5</v>
      </c>
    </row>
    <row r="36" spans="1:98" x14ac:dyDescent="0.25">
      <c r="A36" s="27" t="s">
        <v>35</v>
      </c>
      <c r="B36" s="25">
        <v>2866.1654899999999</v>
      </c>
      <c r="C36" s="25">
        <v>47.357332999999997</v>
      </c>
      <c r="D36" s="25">
        <v>55.375317000000003</v>
      </c>
      <c r="E36" s="25">
        <v>306.09966200000002</v>
      </c>
      <c r="F36" s="25">
        <v>259.40650299999999</v>
      </c>
      <c r="G36" s="25">
        <v>26.513180999999999</v>
      </c>
      <c r="H36" s="25">
        <v>680.75885800000003</v>
      </c>
      <c r="I36" s="85">
        <v>22.705113090000001</v>
      </c>
      <c r="J36" s="85">
        <v>6.0962414200000001</v>
      </c>
      <c r="K36" s="85">
        <v>34.030575140000003</v>
      </c>
      <c r="L36" s="85">
        <v>31.212756599999999</v>
      </c>
      <c r="M36" s="85">
        <v>6.9361683100000002</v>
      </c>
      <c r="N36" s="85">
        <v>3.6848393499999998</v>
      </c>
      <c r="O36" s="85">
        <v>6.5839411600000002</v>
      </c>
      <c r="Q36" s="27" t="s">
        <v>35</v>
      </c>
      <c r="R36" s="87">
        <v>53.747317256646603</v>
      </c>
      <c r="S36" s="25">
        <v>9.3037200996908798</v>
      </c>
      <c r="T36" s="87">
        <v>6.93468289804653</v>
      </c>
      <c r="U36" s="25">
        <v>22.700189021527301</v>
      </c>
      <c r="V36" s="25">
        <v>22.700189021527301</v>
      </c>
      <c r="W36" s="25">
        <v>15.0657385388068</v>
      </c>
      <c r="X36" s="87">
        <v>0.84074723690606901</v>
      </c>
      <c r="Y36" s="25">
        <v>6.0949028892493597</v>
      </c>
      <c r="Z36" s="87">
        <v>3.6840459337586999</v>
      </c>
      <c r="AA36" s="25">
        <v>67.870268774867299</v>
      </c>
      <c r="AB36" s="25">
        <v>2865.5375710559501</v>
      </c>
      <c r="AC36" s="25">
        <v>22.355689402638198</v>
      </c>
      <c r="AD36" s="25">
        <v>8.9690604350611896</v>
      </c>
      <c r="AE36" s="25">
        <v>6.3791370168004704</v>
      </c>
      <c r="AF36" s="25">
        <v>3.8577975481290001</v>
      </c>
      <c r="AG36" s="87">
        <v>6.0773945400985703</v>
      </c>
      <c r="AH36" s="25">
        <v>34.023262252843999</v>
      </c>
      <c r="AI36" s="25">
        <v>34.023262252843999</v>
      </c>
      <c r="AJ36" s="25">
        <v>20325.820026146401</v>
      </c>
      <c r="AK36" s="25">
        <v>0</v>
      </c>
      <c r="AL36" s="25">
        <v>8.8487171928803203</v>
      </c>
      <c r="AM36" s="25">
        <v>1.5515083189486401</v>
      </c>
      <c r="AN36" s="87">
        <v>67.573247929821093</v>
      </c>
      <c r="AO36" s="25">
        <v>10.7087657075478</v>
      </c>
      <c r="AP36" s="25">
        <v>31.206107041391999</v>
      </c>
      <c r="AQ36" s="25">
        <v>6.5825214743387397</v>
      </c>
      <c r="AR36" s="25">
        <v>47.346962625484302</v>
      </c>
      <c r="AS36" s="25">
        <v>0</v>
      </c>
      <c r="AT36" s="87">
        <v>702.05147955709106</v>
      </c>
      <c r="AU36" s="25">
        <v>49.827127151771599</v>
      </c>
      <c r="AV36" s="25">
        <v>5.5363448500008197</v>
      </c>
      <c r="AW36" s="25">
        <v>55.3634720017725</v>
      </c>
      <c r="AX36" s="25">
        <v>0</v>
      </c>
      <c r="AY36" s="25">
        <v>35.641453525175599</v>
      </c>
      <c r="AZ36" s="25">
        <v>7.2318371605571002E-3</v>
      </c>
      <c r="BA36" s="25">
        <v>198.950032365277</v>
      </c>
      <c r="BB36" s="25">
        <v>3.0357680367289999E-3</v>
      </c>
      <c r="BC36" s="25">
        <v>0.86949279889989295</v>
      </c>
      <c r="BD36" s="25">
        <v>9.3149048844502396</v>
      </c>
      <c r="BE36" s="25">
        <v>2.9248534557559901E-3</v>
      </c>
      <c r="BF36" s="25">
        <v>0</v>
      </c>
      <c r="BG36" s="25">
        <v>0.210595183716662</v>
      </c>
      <c r="BH36" s="25">
        <v>306.04679804429702</v>
      </c>
      <c r="BI36" s="25">
        <v>259.36382951902402</v>
      </c>
      <c r="BJ36" s="25">
        <v>46.682968525273203</v>
      </c>
      <c r="BK36" s="25">
        <v>2.7843795908221499E-3</v>
      </c>
      <c r="BL36" s="25">
        <v>5.0453749723595499E-4</v>
      </c>
      <c r="BM36" s="25">
        <v>1.3723454875576599</v>
      </c>
      <c r="BN36" s="25">
        <v>0.12882867975550699</v>
      </c>
      <c r="BO36" s="25">
        <v>101.097293046071</v>
      </c>
      <c r="BP36" s="25">
        <v>0.66702391059155497</v>
      </c>
      <c r="BQ36" s="25">
        <v>0.29987598546051702</v>
      </c>
      <c r="BR36" s="25">
        <v>144.42250390692001</v>
      </c>
      <c r="BS36" s="25">
        <v>3.2973994388135699</v>
      </c>
      <c r="BT36" s="25">
        <v>5.2557416792605701E-3</v>
      </c>
      <c r="BU36" s="25">
        <v>0.95876235624486705</v>
      </c>
      <c r="BV36" s="25">
        <v>4.6616193500774298E-4</v>
      </c>
      <c r="BW36" s="25">
        <v>26.507471573802398</v>
      </c>
      <c r="BX36" s="25">
        <v>8.7246438506953297</v>
      </c>
      <c r="BY36" s="25">
        <v>0</v>
      </c>
      <c r="BZ36" s="25">
        <v>9.5714643212887207</v>
      </c>
      <c r="CA36" s="25">
        <v>30.521813726762101</v>
      </c>
      <c r="CB36" s="87">
        <v>0</v>
      </c>
      <c r="CC36" s="25">
        <v>105.64880390584401</v>
      </c>
      <c r="CD36" s="25">
        <v>680.60978649117806</v>
      </c>
      <c r="CE36" s="25">
        <v>23.092490506830998</v>
      </c>
      <c r="CF36" s="25"/>
      <c r="CG36" s="49">
        <f t="shared" si="14"/>
        <v>-2.1907979362689376E-4</v>
      </c>
      <c r="CH36" s="49">
        <f t="shared" si="15"/>
        <v>-2.1898138807130232E-4</v>
      </c>
      <c r="CI36" s="49">
        <f t="shared" si="16"/>
        <v>-2.139039353490726E-4</v>
      </c>
      <c r="CJ36" s="49">
        <f t="shared" si="17"/>
        <v>-1.7270177744594596E-4</v>
      </c>
      <c r="CK36" s="49">
        <f t="shared" si="18"/>
        <v>-1.6450428374944665E-4</v>
      </c>
      <c r="CL36" s="49">
        <f t="shared" si="19"/>
        <v>-2.1534293442952677E-4</v>
      </c>
      <c r="CM36" s="49">
        <f t="shared" si="20"/>
        <v>-2.18978434243122E-4</v>
      </c>
      <c r="CN36" s="92">
        <f t="shared" si="21"/>
        <v>-2.168704667174299E-4</v>
      </c>
      <c r="CO36" s="92">
        <f t="shared" si="22"/>
        <v>-2.1956655887167729E-4</v>
      </c>
      <c r="CP36" s="92">
        <f t="shared" si="23"/>
        <v>-2.1489167097292911E-4</v>
      </c>
      <c r="CQ36" s="92">
        <f t="shared" si="24"/>
        <v>-2.1303977387246233E-4</v>
      </c>
      <c r="CR36" s="91">
        <f t="shared" si="12"/>
        <v>-2.1415454283723741E-4</v>
      </c>
      <c r="CS36" s="91">
        <f t="shared" si="13"/>
        <v>-2.1531908610884646E-4</v>
      </c>
      <c r="CT36" s="92">
        <f t="shared" si="25"/>
        <v>-2.1562854630075319E-4</v>
      </c>
    </row>
    <row r="37" spans="1:98" x14ac:dyDescent="0.25">
      <c r="A37" s="27" t="s">
        <v>36</v>
      </c>
      <c r="B37" s="25">
        <v>373514.03058000002</v>
      </c>
      <c r="C37" s="25">
        <v>6176.2721069999998</v>
      </c>
      <c r="D37" s="25">
        <v>7461.7424559999999</v>
      </c>
      <c r="E37" s="25">
        <v>40109.444251000001</v>
      </c>
      <c r="F37" s="25">
        <v>33991.053333999997</v>
      </c>
      <c r="G37" s="25">
        <v>3530.2019839999998</v>
      </c>
      <c r="H37" s="25">
        <v>88783.920966000005</v>
      </c>
      <c r="I37" s="85">
        <v>3014.9746629000001</v>
      </c>
      <c r="J37" s="85">
        <v>809.50990423999997</v>
      </c>
      <c r="K37" s="85">
        <v>4518.8641739000004</v>
      </c>
      <c r="L37" s="85">
        <v>4144.6907073000002</v>
      </c>
      <c r="M37" s="85">
        <v>921.04237975000001</v>
      </c>
      <c r="N37" s="85">
        <v>489.30376346000003</v>
      </c>
      <c r="O37" s="85">
        <v>874.27069681</v>
      </c>
      <c r="Q37" s="27" t="s">
        <v>36</v>
      </c>
      <c r="R37" s="87">
        <v>6989.37272774332</v>
      </c>
      <c r="S37" s="25">
        <v>1209.86672521177</v>
      </c>
      <c r="T37" s="87">
        <v>921.040861011321</v>
      </c>
      <c r="U37" s="25">
        <v>3014.34033012904</v>
      </c>
      <c r="V37" s="25">
        <v>3014.34033012904</v>
      </c>
      <c r="W37" s="25">
        <v>1959.1678981331099</v>
      </c>
      <c r="X37" s="87">
        <v>109.33181603473901</v>
      </c>
      <c r="Y37" s="25">
        <v>809.33964388327399</v>
      </c>
      <c r="Z37" s="87">
        <v>489.30297112419601</v>
      </c>
      <c r="AA37" s="25">
        <v>8825.9337587993305</v>
      </c>
      <c r="AB37" s="25">
        <v>373513.55832034198</v>
      </c>
      <c r="AC37" s="25">
        <v>2907.16168820642</v>
      </c>
      <c r="AD37" s="25">
        <v>1166.3461793131701</v>
      </c>
      <c r="AE37" s="25">
        <v>829.55067591581201</v>
      </c>
      <c r="AF37" s="25">
        <v>501.672464675328</v>
      </c>
      <c r="AG37" s="87">
        <v>790.31276802904699</v>
      </c>
      <c r="AH37" s="25">
        <v>4517.9149072361497</v>
      </c>
      <c r="AI37" s="25">
        <v>4517.9149072361497</v>
      </c>
      <c r="AJ37" s="25">
        <v>17216955.220038101</v>
      </c>
      <c r="AK37" s="25">
        <v>0</v>
      </c>
      <c r="AL37" s="25">
        <v>1150.6987639259601</v>
      </c>
      <c r="AM37" s="25">
        <v>201.76041896362599</v>
      </c>
      <c r="AN37" s="87">
        <v>8787.3117608591092</v>
      </c>
      <c r="AO37" s="25">
        <v>1392.5827860755701</v>
      </c>
      <c r="AP37" s="25">
        <v>4143.8316604265301</v>
      </c>
      <c r="AQ37" s="25">
        <v>874.08685149662006</v>
      </c>
      <c r="AR37" s="25">
        <v>6176.2637579397797</v>
      </c>
      <c r="AS37" s="25">
        <v>0</v>
      </c>
      <c r="AT37" s="87">
        <v>91572.117183341805</v>
      </c>
      <c r="AU37" s="25">
        <v>6715.5543075599699</v>
      </c>
      <c r="AV37" s="25">
        <v>746.17282582123801</v>
      </c>
      <c r="AW37" s="25">
        <v>7461.7271333812096</v>
      </c>
      <c r="AX37" s="25">
        <v>0</v>
      </c>
      <c r="AY37" s="25">
        <v>4634.8567432887203</v>
      </c>
      <c r="AZ37" s="25">
        <v>0.97488584791966304</v>
      </c>
      <c r="BA37" s="25">
        <v>25871.719369594401</v>
      </c>
      <c r="BB37" s="25">
        <v>0.39101116492743998</v>
      </c>
      <c r="BC37" s="25">
        <v>118.72738107905199</v>
      </c>
      <c r="BD37" s="25">
        <v>1266.75739631739</v>
      </c>
      <c r="BE37" s="25">
        <v>0.309598083905267</v>
      </c>
      <c r="BF37" s="25">
        <v>0</v>
      </c>
      <c r="BG37" s="25">
        <v>28.785317111228601</v>
      </c>
      <c r="BH37" s="25">
        <v>40111.292240011098</v>
      </c>
      <c r="BI37" s="25">
        <v>33992.910032465901</v>
      </c>
      <c r="BJ37" s="25">
        <v>6118.3822075451999</v>
      </c>
      <c r="BK37" s="25">
        <v>0.36562947385913502</v>
      </c>
      <c r="BL37" s="25">
        <v>6.1565900298141997E-2</v>
      </c>
      <c r="BM37" s="25">
        <v>136.641536222247</v>
      </c>
      <c r="BN37" s="25">
        <v>17.8384182833159</v>
      </c>
      <c r="BO37" s="25">
        <v>13243.3477511202</v>
      </c>
      <c r="BP37" s="25">
        <v>89.883785259015497</v>
      </c>
      <c r="BQ37" s="25">
        <v>40.2338024101809</v>
      </c>
      <c r="BR37" s="25">
        <v>18918.870099670901</v>
      </c>
      <c r="BS37" s="25">
        <v>428.79758506440402</v>
      </c>
      <c r="BT37" s="25">
        <v>0.70644715281447501</v>
      </c>
      <c r="BU37" s="25">
        <v>128.96174722608899</v>
      </c>
      <c r="BV37" s="25">
        <v>5.3660142506765401E-2</v>
      </c>
      <c r="BW37" s="25">
        <v>3530.1961015104898</v>
      </c>
      <c r="BX37" s="25">
        <v>1134.56603594579</v>
      </c>
      <c r="BY37" s="25">
        <v>0</v>
      </c>
      <c r="BZ37" s="25">
        <v>1244.6828225005399</v>
      </c>
      <c r="CA37" s="25">
        <v>3969.0959566480101</v>
      </c>
      <c r="CB37" s="87">
        <v>0</v>
      </c>
      <c r="CC37" s="25">
        <v>13738.706482382</v>
      </c>
      <c r="CD37" s="25">
        <v>88783.802393216305</v>
      </c>
      <c r="CE37" s="25">
        <v>3002.9697747479499</v>
      </c>
      <c r="CF37" s="25"/>
      <c r="CG37" s="49">
        <f t="shared" si="14"/>
        <v>-1.26436925891703E-6</v>
      </c>
      <c r="CH37" s="49">
        <f t="shared" si="15"/>
        <v>-1.3517960471067343E-6</v>
      </c>
      <c r="CI37" s="49">
        <f t="shared" si="16"/>
        <v>-2.0534907068599484E-6</v>
      </c>
      <c r="CJ37" s="49">
        <f t="shared" si="17"/>
        <v>4.6073662839430916E-5</v>
      </c>
      <c r="CK37" s="49">
        <f t="shared" si="18"/>
        <v>5.4623151794105817E-5</v>
      </c>
      <c r="CL37" s="49">
        <f t="shared" si="19"/>
        <v>-1.6663322769199498E-6</v>
      </c>
      <c r="CM37" s="49">
        <f t="shared" si="20"/>
        <v>-1.3355209187650292E-6</v>
      </c>
      <c r="CN37" s="92">
        <f t="shared" si="21"/>
        <v>-2.1039406359387347E-4</v>
      </c>
      <c r="CO37" s="92">
        <f t="shared" si="22"/>
        <v>-2.1032522991281115E-4</v>
      </c>
      <c r="CP37" s="92">
        <f t="shared" si="23"/>
        <v>-2.10067536292302E-4</v>
      </c>
      <c r="CQ37" s="92">
        <f t="shared" si="24"/>
        <v>-2.0726440985260395E-4</v>
      </c>
      <c r="CR37" s="91">
        <f t="shared" si="12"/>
        <v>-1.648934633629503E-6</v>
      </c>
      <c r="CS37" s="91">
        <f t="shared" si="13"/>
        <v>-1.6193127116349615E-6</v>
      </c>
      <c r="CT37" s="92">
        <f t="shared" si="25"/>
        <v>-2.1028419921970869E-4</v>
      </c>
    </row>
    <row r="38" spans="1:98" x14ac:dyDescent="0.25">
      <c r="A38" s="27" t="s">
        <v>37</v>
      </c>
      <c r="B38" s="25">
        <v>317452.56874000002</v>
      </c>
      <c r="C38" s="25">
        <v>5192.4686160000001</v>
      </c>
      <c r="D38" s="25">
        <v>3417.977519</v>
      </c>
      <c r="E38" s="25">
        <v>31478.224655999999</v>
      </c>
      <c r="F38" s="25">
        <v>26676.462269</v>
      </c>
      <c r="G38" s="25">
        <v>2106.283011</v>
      </c>
      <c r="H38" s="25">
        <v>74641.779152999996</v>
      </c>
      <c r="I38" s="85">
        <v>2410.0692116</v>
      </c>
      <c r="J38" s="85">
        <v>646.13115604999996</v>
      </c>
      <c r="K38" s="85">
        <v>4813.6771127000002</v>
      </c>
      <c r="L38" s="85">
        <v>5416.7328582</v>
      </c>
      <c r="M38" s="85">
        <v>736.58951753999997</v>
      </c>
      <c r="N38" s="85">
        <v>389.83246441</v>
      </c>
      <c r="O38" s="85">
        <v>699.97541813999999</v>
      </c>
      <c r="Q38" s="27" t="s">
        <v>37</v>
      </c>
      <c r="R38" s="87">
        <v>5328.9767496438499</v>
      </c>
      <c r="S38" s="25">
        <v>920.52505219418799</v>
      </c>
      <c r="T38" s="87">
        <v>736.58936427773301</v>
      </c>
      <c r="U38" s="25">
        <v>2410.0688708366902</v>
      </c>
      <c r="V38" s="25">
        <v>2410.0688708366902</v>
      </c>
      <c r="W38" s="25">
        <v>1500.2018188964801</v>
      </c>
      <c r="X38" s="87">
        <v>83.573637430822103</v>
      </c>
      <c r="Y38" s="25">
        <v>646.13102739835301</v>
      </c>
      <c r="Z38" s="87">
        <v>389.83238011494097</v>
      </c>
      <c r="AA38" s="25">
        <v>8737.7960474682804</v>
      </c>
      <c r="AB38" s="25">
        <v>317452.534704622</v>
      </c>
      <c r="AC38" s="25">
        <v>2179.0554064614898</v>
      </c>
      <c r="AD38" s="25">
        <v>1287.29672100981</v>
      </c>
      <c r="AE38" s="25">
        <v>448.94288828329098</v>
      </c>
      <c r="AF38" s="25">
        <v>382.09313896619301</v>
      </c>
      <c r="AG38" s="87">
        <v>602.97263415242105</v>
      </c>
      <c r="AH38" s="25">
        <v>4813.6767220148604</v>
      </c>
      <c r="AI38" s="25">
        <v>4813.6767220148604</v>
      </c>
      <c r="AJ38" s="25">
        <v>7184045.6737348204</v>
      </c>
      <c r="AK38" s="25">
        <v>0</v>
      </c>
      <c r="AL38" s="25">
        <v>877.18557772948998</v>
      </c>
      <c r="AM38" s="25">
        <v>154.015370370444</v>
      </c>
      <c r="AN38" s="87">
        <v>7378.6772949137603</v>
      </c>
      <c r="AO38" s="25">
        <v>1062.5500557957801</v>
      </c>
      <c r="AP38" s="25">
        <v>5416.7489843183503</v>
      </c>
      <c r="AQ38" s="25">
        <v>699.975405020567</v>
      </c>
      <c r="AR38" s="25">
        <v>5192.4676129316304</v>
      </c>
      <c r="AS38" s="25">
        <v>0</v>
      </c>
      <c r="AT38" s="87">
        <v>77165.116997485602</v>
      </c>
      <c r="AU38" s="25">
        <v>3076.1789914015299</v>
      </c>
      <c r="AV38" s="25">
        <v>341.797725249059</v>
      </c>
      <c r="AW38" s="25">
        <v>3417.9767166505899</v>
      </c>
      <c r="AX38" s="25">
        <v>0</v>
      </c>
      <c r="AY38" s="25">
        <v>3403.4709445325798</v>
      </c>
      <c r="AZ38" s="25">
        <v>0.14933569531068</v>
      </c>
      <c r="BA38" s="25">
        <v>21286.164462784502</v>
      </c>
      <c r="BB38" s="25">
        <v>0</v>
      </c>
      <c r="BC38" s="25">
        <v>169.19762381876899</v>
      </c>
      <c r="BD38" s="25">
        <v>2073.6103725747198</v>
      </c>
      <c r="BE38" s="25">
        <v>0.28809741949536199</v>
      </c>
      <c r="BF38" s="25">
        <v>0</v>
      </c>
      <c r="BG38" s="25">
        <v>203.75694107012299</v>
      </c>
      <c r="BH38" s="25">
        <v>31477.1954317973</v>
      </c>
      <c r="BI38" s="25">
        <v>26675.434055305799</v>
      </c>
      <c r="BJ38" s="25">
        <v>4801.7613764915604</v>
      </c>
      <c r="BK38" s="25">
        <v>8.2638400434971899</v>
      </c>
      <c r="BL38" s="25">
        <v>8.9034721373049505E-2</v>
      </c>
      <c r="BM38" s="25">
        <v>121.431871328935</v>
      </c>
      <c r="BN38" s="25">
        <v>101.935046698402</v>
      </c>
      <c r="BO38" s="25">
        <v>9783.8072911175695</v>
      </c>
      <c r="BP38" s="25">
        <v>40.034907259346198</v>
      </c>
      <c r="BQ38" s="25">
        <v>51.914886650176101</v>
      </c>
      <c r="BR38" s="25">
        <v>13976.9246324822</v>
      </c>
      <c r="BS38" s="25">
        <v>607.76227609205898</v>
      </c>
      <c r="BT38" s="25">
        <v>1.58069576876954</v>
      </c>
      <c r="BU38" s="25">
        <v>142.32894825489799</v>
      </c>
      <c r="BV38" s="25">
        <v>0.120530402187029</v>
      </c>
      <c r="BW38" s="25">
        <v>2106.2825183488699</v>
      </c>
      <c r="BX38" s="25">
        <v>863.55513448096701</v>
      </c>
      <c r="BY38" s="25">
        <v>0</v>
      </c>
      <c r="BZ38" s="25">
        <v>956.48307671899795</v>
      </c>
      <c r="CA38" s="25">
        <v>3217.6078836624501</v>
      </c>
      <c r="CB38" s="87">
        <v>0</v>
      </c>
      <c r="CC38" s="25">
        <v>11438.8702582439</v>
      </c>
      <c r="CD38" s="25">
        <v>74641.771364825196</v>
      </c>
      <c r="CE38" s="25">
        <v>2457.6503739178902</v>
      </c>
      <c r="CF38" s="25"/>
      <c r="CG38" s="49">
        <f t="shared" si="14"/>
        <v>-1.0721405769187866E-7</v>
      </c>
      <c r="CH38" s="49">
        <f t="shared" si="15"/>
        <v>-1.9317755078272691E-7</v>
      </c>
      <c r="CI38" s="49">
        <f t="shared" si="16"/>
        <v>-2.3474391089193768E-7</v>
      </c>
      <c r="CJ38" s="49">
        <f t="shared" si="17"/>
        <v>-3.2696386595703116E-5</v>
      </c>
      <c r="CK38" s="49">
        <f t="shared" si="18"/>
        <v>-3.8543855022162758E-5</v>
      </c>
      <c r="CL38" s="49">
        <f t="shared" si="19"/>
        <v>-2.3389598052283214E-7</v>
      </c>
      <c r="CM38" s="49">
        <f t="shared" si="20"/>
        <v>-1.0434069081152806E-7</v>
      </c>
      <c r="CN38" s="92">
        <f t="shared" si="21"/>
        <v>-1.4139150370051753E-7</v>
      </c>
      <c r="CO38" s="92">
        <f t="shared" si="22"/>
        <v>-1.9911073122181087E-7</v>
      </c>
      <c r="CP38" s="92">
        <f t="shared" si="23"/>
        <v>-8.1161476070072747E-8</v>
      </c>
      <c r="CQ38" s="92">
        <f t="shared" si="24"/>
        <v>2.9770931615808396E-6</v>
      </c>
      <c r="CR38" s="91">
        <f t="shared" si="12"/>
        <v>-2.0807011681992989E-7</v>
      </c>
      <c r="CS38" s="91">
        <f t="shared" si="13"/>
        <v>-2.1623406648029116E-7</v>
      </c>
      <c r="CT38" s="92">
        <f t="shared" si="25"/>
        <v>-1.8742705318548193E-8</v>
      </c>
    </row>
    <row r="39" spans="1:98" x14ac:dyDescent="0.25">
      <c r="A39" s="27" t="s">
        <v>130</v>
      </c>
      <c r="B39" s="25">
        <v>35510.287966000004</v>
      </c>
      <c r="C39" s="25">
        <v>582.42171399999995</v>
      </c>
      <c r="D39" s="25">
        <v>464.303293</v>
      </c>
      <c r="E39" s="25">
        <v>3594.360396</v>
      </c>
      <c r="F39" s="25">
        <v>3046.0689590000002</v>
      </c>
      <c r="G39" s="25">
        <v>260.67259999999999</v>
      </c>
      <c r="H39" s="25">
        <v>8372.3262479999994</v>
      </c>
      <c r="I39" s="85">
        <v>253.94124993</v>
      </c>
      <c r="J39" s="85">
        <v>146.55581017</v>
      </c>
      <c r="K39" s="85">
        <v>526.26859262000005</v>
      </c>
      <c r="L39" s="85">
        <v>347.73696811999997</v>
      </c>
      <c r="M39" s="85">
        <v>77.541346840000003</v>
      </c>
      <c r="N39" s="85">
        <v>18.652557959999999</v>
      </c>
      <c r="O39" s="85">
        <v>73.810835769999997</v>
      </c>
      <c r="Q39" s="27" t="s">
        <v>130</v>
      </c>
      <c r="R39" s="87">
        <v>528.89604946323698</v>
      </c>
      <c r="S39" s="25">
        <v>80.937116695463303</v>
      </c>
      <c r="T39" s="87">
        <v>77.535970406505598</v>
      </c>
      <c r="U39" s="25">
        <v>253.923696781963</v>
      </c>
      <c r="V39" s="25">
        <v>253.923696781963</v>
      </c>
      <c r="W39" s="25">
        <v>172.742660122827</v>
      </c>
      <c r="X39" s="87">
        <v>177.10003834890301</v>
      </c>
      <c r="Y39" s="25">
        <v>146.545699476518</v>
      </c>
      <c r="Z39" s="87">
        <v>18.651266342609599</v>
      </c>
      <c r="AA39" s="25">
        <v>738.85174617501298</v>
      </c>
      <c r="AB39" s="25">
        <v>35507.937330286499</v>
      </c>
      <c r="AC39" s="25">
        <v>286.88600422153098</v>
      </c>
      <c r="AD39" s="25">
        <v>133.02536925779501</v>
      </c>
      <c r="AE39" s="25">
        <v>51.831000671721696</v>
      </c>
      <c r="AF39" s="25">
        <v>5.9030913386619703</v>
      </c>
      <c r="AG39" s="87">
        <v>102.573759094236</v>
      </c>
      <c r="AH39" s="25">
        <v>526.23229665220003</v>
      </c>
      <c r="AI39" s="25">
        <v>526.23229665220003</v>
      </c>
      <c r="AJ39" s="25">
        <v>795242.39810901205</v>
      </c>
      <c r="AK39" s="25">
        <v>0</v>
      </c>
      <c r="AL39" s="25">
        <v>74.788957639805901</v>
      </c>
      <c r="AM39" s="25">
        <v>16.185018989966999</v>
      </c>
      <c r="AN39" s="87">
        <v>802.40199542482605</v>
      </c>
      <c r="AO39" s="25">
        <v>105.37900658671801</v>
      </c>
      <c r="AP39" s="25">
        <v>347.71404752535102</v>
      </c>
      <c r="AQ39" s="25">
        <v>73.805712206368895</v>
      </c>
      <c r="AR39" s="25">
        <v>582.383210979458</v>
      </c>
      <c r="AS39" s="25">
        <v>0</v>
      </c>
      <c r="AT39" s="87">
        <v>8621.7289449781492</v>
      </c>
      <c r="AU39" s="25">
        <v>417.84305733736699</v>
      </c>
      <c r="AV39" s="25">
        <v>46.427036085671602</v>
      </c>
      <c r="AW39" s="25">
        <v>464.27009342303899</v>
      </c>
      <c r="AX39" s="25">
        <v>0</v>
      </c>
      <c r="AY39" s="25">
        <v>366.28062270484997</v>
      </c>
      <c r="AZ39" s="25">
        <v>7.9034965733560406E-2</v>
      </c>
      <c r="BA39" s="25">
        <v>2294.7270098434401</v>
      </c>
      <c r="BB39" s="25">
        <v>3.7148349645110899E-2</v>
      </c>
      <c r="BC39" s="25">
        <v>9.1721961285735496</v>
      </c>
      <c r="BD39" s="25">
        <v>99.389614041457904</v>
      </c>
      <c r="BE39" s="25">
        <v>5.0418025670618399E-2</v>
      </c>
      <c r="BF39" s="25">
        <v>0</v>
      </c>
      <c r="BG39" s="25">
        <v>2.2152531498426402</v>
      </c>
      <c r="BH39" s="25">
        <v>3594.26632808661</v>
      </c>
      <c r="BI39" s="25">
        <v>3046.0114588408701</v>
      </c>
      <c r="BJ39" s="25">
        <v>548.25486924574295</v>
      </c>
      <c r="BK39" s="25">
        <v>3.2547235170775499E-2</v>
      </c>
      <c r="BL39" s="25">
        <v>6.9189847655549801E-3</v>
      </c>
      <c r="BM39" s="25">
        <v>25.5348596963353</v>
      </c>
      <c r="BN39" s="25">
        <v>1.30515450423011</v>
      </c>
      <c r="BO39" s="25">
        <v>1188.77039956679</v>
      </c>
      <c r="BP39" s="25">
        <v>7.2971970838362603</v>
      </c>
      <c r="BQ39" s="25">
        <v>3.31890066308415</v>
      </c>
      <c r="BR39" s="25">
        <v>1698.19691190771</v>
      </c>
      <c r="BS39" s="25">
        <v>50.297995695831403</v>
      </c>
      <c r="BT39" s="25">
        <v>5.7885480944900897E-2</v>
      </c>
      <c r="BU39" s="25">
        <v>10.5399240757949</v>
      </c>
      <c r="BV39" s="25">
        <v>7.0949812830679504E-3</v>
      </c>
      <c r="BW39" s="25">
        <v>260.654614374267</v>
      </c>
      <c r="BX39" s="25">
        <v>94.698758006203505</v>
      </c>
      <c r="BY39" s="25">
        <v>0</v>
      </c>
      <c r="BZ39" s="25">
        <v>263.646684082425</v>
      </c>
      <c r="CA39" s="25">
        <v>363.824264012968</v>
      </c>
      <c r="CB39" s="87">
        <v>0</v>
      </c>
      <c r="CC39" s="25">
        <v>1413.9941130046</v>
      </c>
      <c r="CD39" s="25">
        <v>8371.7725615613108</v>
      </c>
      <c r="CE39" s="25">
        <v>249.56883206249699</v>
      </c>
      <c r="CF39" s="25"/>
      <c r="CG39" s="49">
        <f t="shared" si="14"/>
        <v>-6.619590682439422E-5</v>
      </c>
      <c r="CH39" s="49">
        <f t="shared" si="15"/>
        <v>-6.610849083479147E-5</v>
      </c>
      <c r="CI39" s="49">
        <f t="shared" si="16"/>
        <v>-7.1504073870547115E-5</v>
      </c>
      <c r="CJ39" s="49">
        <f t="shared" si="17"/>
        <v>-2.6170974255877885E-5</v>
      </c>
      <c r="CK39" s="49">
        <f t="shared" si="18"/>
        <v>-1.8876840906767569E-5</v>
      </c>
      <c r="CL39" s="49">
        <f t="shared" si="19"/>
        <v>-6.8996993673252311E-5</v>
      </c>
      <c r="CM39" s="49">
        <f t="shared" si="20"/>
        <v>-6.6132926774188571E-5</v>
      </c>
      <c r="CN39" s="92">
        <f t="shared" si="21"/>
        <v>-6.9122870119896158E-5</v>
      </c>
      <c r="CO39" s="92">
        <f t="shared" si="22"/>
        <v>-6.8988690863072165E-5</v>
      </c>
      <c r="CP39" s="92">
        <f t="shared" si="23"/>
        <v>-6.8968523504922972E-5</v>
      </c>
      <c r="CQ39" s="92">
        <f t="shared" si="24"/>
        <v>-6.5913597777276969E-5</v>
      </c>
      <c r="CR39" s="91">
        <f t="shared" si="12"/>
        <v>-6.9336343944330483E-5</v>
      </c>
      <c r="CS39" s="91">
        <f t="shared" si="13"/>
        <v>-6.9246126626178314E-5</v>
      </c>
      <c r="CT39" s="92">
        <f t="shared" si="25"/>
        <v>-6.9414789544822435E-5</v>
      </c>
    </row>
    <row r="40" spans="1:98" x14ac:dyDescent="0.25">
      <c r="A40" s="27" t="s">
        <v>39</v>
      </c>
      <c r="B40" s="25">
        <v>184.45245499999999</v>
      </c>
      <c r="C40" s="25">
        <v>3.0376449999999999</v>
      </c>
      <c r="D40" s="25">
        <v>3.0514260000000002</v>
      </c>
      <c r="E40" s="25">
        <v>19.241796999999998</v>
      </c>
      <c r="F40" s="25">
        <v>16.306622999999998</v>
      </c>
      <c r="G40" s="25">
        <v>1.549329</v>
      </c>
      <c r="H40" s="25">
        <v>43.667239000000002</v>
      </c>
      <c r="I40" s="85">
        <v>1.5092531499999999</v>
      </c>
      <c r="J40" s="85">
        <v>0.87102762</v>
      </c>
      <c r="K40" s="85">
        <v>3.12778059</v>
      </c>
      <c r="L40" s="85">
        <v>2.0667107200000001</v>
      </c>
      <c r="M40" s="85">
        <v>0.46085261</v>
      </c>
      <c r="N40" s="85">
        <v>0.11085815</v>
      </c>
      <c r="O40" s="85">
        <v>0.43868111999999998</v>
      </c>
      <c r="Q40" s="27" t="s">
        <v>39</v>
      </c>
      <c r="R40" s="87">
        <v>2.68484519687164</v>
      </c>
      <c r="S40" s="25">
        <v>0.41086053943782103</v>
      </c>
      <c r="T40" s="87">
        <v>0.46085298865444202</v>
      </c>
      <c r="U40" s="25">
        <v>1.5092538517188401</v>
      </c>
      <c r="V40" s="25">
        <v>1.5092538517188401</v>
      </c>
      <c r="W40" s="25">
        <v>0.87690122551629501</v>
      </c>
      <c r="X40" s="87">
        <v>0.89901753449494803</v>
      </c>
      <c r="Y40" s="25">
        <v>0.87103136902801503</v>
      </c>
      <c r="Z40" s="87">
        <v>0.110857854000496</v>
      </c>
      <c r="AA40" s="25">
        <v>3.7506458349037901</v>
      </c>
      <c r="AB40" s="25">
        <v>184.45242635184599</v>
      </c>
      <c r="AC40" s="25">
        <v>1.45632296192</v>
      </c>
      <c r="AD40" s="25">
        <v>0.67527923975694004</v>
      </c>
      <c r="AE40" s="25">
        <v>0.26311165647844698</v>
      </c>
      <c r="AF40" s="25">
        <v>2.9965740072995E-2</v>
      </c>
      <c r="AG40" s="87">
        <v>0.52069359953317096</v>
      </c>
      <c r="AH40" s="25">
        <v>3.1277808775076701</v>
      </c>
      <c r="AI40" s="25">
        <v>3.1277808775076701</v>
      </c>
      <c r="AJ40" s="25">
        <v>326.36277903624898</v>
      </c>
      <c r="AK40" s="25">
        <v>0</v>
      </c>
      <c r="AL40" s="25">
        <v>0.37965377375287201</v>
      </c>
      <c r="AM40" s="25">
        <v>8.2159780747708494E-2</v>
      </c>
      <c r="AN40" s="87">
        <v>4.0732477332247496</v>
      </c>
      <c r="AO40" s="25">
        <v>0.53493883450894797</v>
      </c>
      <c r="AP40" s="25">
        <v>2.0667129205476198</v>
      </c>
      <c r="AQ40" s="25">
        <v>0.43868035431455499</v>
      </c>
      <c r="AR40" s="25">
        <v>3.0376476567623998</v>
      </c>
      <c r="AS40" s="25">
        <v>0</v>
      </c>
      <c r="AT40" s="87">
        <v>44.936101787397199</v>
      </c>
      <c r="AU40" s="25">
        <v>2.74628301129317</v>
      </c>
      <c r="AV40" s="25">
        <v>0.30514476760528397</v>
      </c>
      <c r="AW40" s="25">
        <v>3.0514277788984598</v>
      </c>
      <c r="AX40" s="25">
        <v>0</v>
      </c>
      <c r="AY40" s="25">
        <v>1.8593606806660099</v>
      </c>
      <c r="AZ40" s="25">
        <v>4.5319663574684298E-4</v>
      </c>
      <c r="BA40" s="25">
        <v>11.6487567720035</v>
      </c>
      <c r="BB40" s="25">
        <v>1.9125670949144799E-4</v>
      </c>
      <c r="BC40" s="25">
        <v>5.4403891598736702E-2</v>
      </c>
      <c r="BD40" s="25">
        <v>0.58311912895385098</v>
      </c>
      <c r="BE40" s="25">
        <v>1.88002796562994E-4</v>
      </c>
      <c r="BF40" s="25">
        <v>0</v>
      </c>
      <c r="BG40" s="25">
        <v>1.31753344687136E-2</v>
      </c>
      <c r="BH40" s="25">
        <v>19.242661481116599</v>
      </c>
      <c r="BI40" s="25">
        <v>16.307488831657</v>
      </c>
      <c r="BJ40" s="25">
        <v>2.9351726494595902</v>
      </c>
      <c r="BK40" s="25">
        <v>1.75028518990062E-4</v>
      </c>
      <c r="BL40" s="25">
        <v>3.1976258425789598E-5</v>
      </c>
      <c r="BM40" s="25">
        <v>8.8690600814607806E-2</v>
      </c>
      <c r="BN40" s="25">
        <v>8.0470372636231805E-3</v>
      </c>
      <c r="BO40" s="25">
        <v>6.3568621835678503</v>
      </c>
      <c r="BP40" s="25">
        <v>4.1802084359860402E-2</v>
      </c>
      <c r="BQ40" s="25">
        <v>1.88028879445758E-2</v>
      </c>
      <c r="BR40" s="25">
        <v>9.0810888517777499</v>
      </c>
      <c r="BS40" s="25">
        <v>0.25533095936462702</v>
      </c>
      <c r="BT40" s="25">
        <v>3.2947253316578201E-4</v>
      </c>
      <c r="BU40" s="25">
        <v>6.0098174352530002E-2</v>
      </c>
      <c r="BV40" s="25">
        <v>2.9723102564526499E-5</v>
      </c>
      <c r="BW40" s="25">
        <v>1.54932886941472</v>
      </c>
      <c r="BX40" s="25">
        <v>0.480718217988789</v>
      </c>
      <c r="BY40" s="25">
        <v>0</v>
      </c>
      <c r="BZ40" s="25">
        <v>1.3383569232414501</v>
      </c>
      <c r="CA40" s="25">
        <v>1.8468910336901501</v>
      </c>
      <c r="CB40" s="87">
        <v>0</v>
      </c>
      <c r="CC40" s="25">
        <v>7.1778697204054298</v>
      </c>
      <c r="CD40" s="25">
        <v>43.667228955505202</v>
      </c>
      <c r="CE40" s="25">
        <v>1.2668951946956699</v>
      </c>
      <c r="CF40" s="25"/>
      <c r="CG40" s="49">
        <f t="shared" si="14"/>
        <v>-1.5531457144425625E-7</v>
      </c>
      <c r="CH40" s="49">
        <f t="shared" si="15"/>
        <v>8.7461253696703836E-7</v>
      </c>
      <c r="CI40" s="49">
        <f t="shared" si="16"/>
        <v>5.8297283291413541E-7</v>
      </c>
      <c r="CJ40" s="49">
        <f t="shared" si="17"/>
        <v>4.4927254798538678E-5</v>
      </c>
      <c r="CK40" s="49">
        <f t="shared" si="18"/>
        <v>5.3096932271142074E-5</v>
      </c>
      <c r="CL40" s="49">
        <f t="shared" si="19"/>
        <v>-8.428505496425389E-8</v>
      </c>
      <c r="CM40" s="49">
        <f t="shared" si="20"/>
        <v>-2.3002358359213383E-7</v>
      </c>
      <c r="CN40" s="92">
        <f t="shared" si="21"/>
        <v>4.6494442641773859E-7</v>
      </c>
      <c r="CO40" s="92">
        <f t="shared" si="22"/>
        <v>4.3041436677198299E-6</v>
      </c>
      <c r="CP40" s="92">
        <f t="shared" si="23"/>
        <v>9.1920664459354509E-8</v>
      </c>
      <c r="CQ40" s="92">
        <f t="shared" si="24"/>
        <v>1.0647584097689214E-6</v>
      </c>
      <c r="CR40" s="91">
        <f t="shared" si="12"/>
        <v>8.2163892274294313E-7</v>
      </c>
      <c r="CS40" s="91">
        <f t="shared" si="13"/>
        <v>-2.6700743608360603E-6</v>
      </c>
      <c r="CT40" s="92">
        <f t="shared" si="25"/>
        <v>-1.7454260283465714E-6</v>
      </c>
    </row>
    <row r="41" spans="1:98" x14ac:dyDescent="0.25">
      <c r="A41" s="27" t="s">
        <v>40</v>
      </c>
      <c r="B41" s="25">
        <v>13831.886549999999</v>
      </c>
      <c r="C41" s="25">
        <v>228.48863499999999</v>
      </c>
      <c r="D41" s="25">
        <v>264.65479900000003</v>
      </c>
      <c r="E41" s="25">
        <v>1474.9080429999999</v>
      </c>
      <c r="F41" s="25">
        <v>1249.9202849999999</v>
      </c>
      <c r="G41" s="25">
        <v>127.15901700000001</v>
      </c>
      <c r="H41" s="25">
        <v>3284.5700339999999</v>
      </c>
      <c r="I41" s="85">
        <v>123.84088116</v>
      </c>
      <c r="J41" s="85">
        <v>71.471652039999995</v>
      </c>
      <c r="K41" s="85">
        <v>256.64820478000001</v>
      </c>
      <c r="L41" s="85">
        <v>169.58273868000001</v>
      </c>
      <c r="M41" s="85">
        <v>37.815002139999997</v>
      </c>
      <c r="N41" s="85">
        <v>9.0963915899999996</v>
      </c>
      <c r="O41" s="85">
        <v>35.995723269999999</v>
      </c>
      <c r="Q41" s="27" t="s">
        <v>40</v>
      </c>
      <c r="R41" s="87">
        <v>197.77136208207401</v>
      </c>
      <c r="S41" s="25">
        <v>30.265019382209601</v>
      </c>
      <c r="T41" s="87">
        <v>37.803463510665203</v>
      </c>
      <c r="U41" s="25">
        <v>123.803072801383</v>
      </c>
      <c r="V41" s="25">
        <v>123.803072801383</v>
      </c>
      <c r="W41" s="25">
        <v>64.594101223872698</v>
      </c>
      <c r="X41" s="87">
        <v>66.223487485016804</v>
      </c>
      <c r="Y41" s="25">
        <v>71.449824102928005</v>
      </c>
      <c r="Z41" s="87">
        <v>9.09361787352187</v>
      </c>
      <c r="AA41" s="25">
        <v>276.280657699529</v>
      </c>
      <c r="AB41" s="25">
        <v>13828.123508497099</v>
      </c>
      <c r="AC41" s="25">
        <v>107.27602574445</v>
      </c>
      <c r="AD41" s="25">
        <v>49.742496767970799</v>
      </c>
      <c r="AE41" s="25">
        <v>19.381290655643401</v>
      </c>
      <c r="AF41" s="25">
        <v>2.20735259645337</v>
      </c>
      <c r="AG41" s="87">
        <v>38.355667392107101</v>
      </c>
      <c r="AH41" s="25">
        <v>256.569853676891</v>
      </c>
      <c r="AI41" s="25">
        <v>256.569853676891</v>
      </c>
      <c r="AJ41" s="25">
        <v>260940.35273738601</v>
      </c>
      <c r="AK41" s="25">
        <v>0</v>
      </c>
      <c r="AL41" s="25">
        <v>27.9660042588187</v>
      </c>
      <c r="AM41" s="25">
        <v>6.0521122764312603</v>
      </c>
      <c r="AN41" s="87">
        <v>300.04409796142198</v>
      </c>
      <c r="AO41" s="25">
        <v>39.404644148606003</v>
      </c>
      <c r="AP41" s="25">
        <v>169.53149402291501</v>
      </c>
      <c r="AQ41" s="25">
        <v>35.984737907829</v>
      </c>
      <c r="AR41" s="25">
        <v>228.426206701279</v>
      </c>
      <c r="AS41" s="25">
        <v>0</v>
      </c>
      <c r="AT41" s="87">
        <v>3377.14135340862</v>
      </c>
      <c r="AU41" s="25">
        <v>238.112043368662</v>
      </c>
      <c r="AV41" s="25">
        <v>26.4568784346081</v>
      </c>
      <c r="AW41" s="25">
        <v>264.56892180326997</v>
      </c>
      <c r="AX41" s="25">
        <v>0</v>
      </c>
      <c r="AY41" s="25">
        <v>136.96423264042599</v>
      </c>
      <c r="AZ41" s="25">
        <v>3.4904962342631303E-2</v>
      </c>
      <c r="BA41" s="25">
        <v>858.07303369734905</v>
      </c>
      <c r="BB41" s="25">
        <v>1.46111105602495E-2</v>
      </c>
      <c r="BC41" s="25">
        <v>4.2001156035207803</v>
      </c>
      <c r="BD41" s="25">
        <v>44.984272591808697</v>
      </c>
      <c r="BE41" s="25">
        <v>1.39247558747113E-2</v>
      </c>
      <c r="BF41" s="25">
        <v>0</v>
      </c>
      <c r="BG41" s="25">
        <v>1.0173556289841601</v>
      </c>
      <c r="BH41" s="25">
        <v>1474.56173324615</v>
      </c>
      <c r="BI41" s="25">
        <v>1249.63705208222</v>
      </c>
      <c r="BJ41" s="25">
        <v>224.92468116392999</v>
      </c>
      <c r="BK41" s="25">
        <v>1.34169170395233E-2</v>
      </c>
      <c r="BL41" s="25">
        <v>2.4205402184890598E-3</v>
      </c>
      <c r="BM41" s="25">
        <v>6.51392647442362</v>
      </c>
      <c r="BN41" s="25">
        <v>0.62287312300137199</v>
      </c>
      <c r="BO41" s="25">
        <v>487.08012060825502</v>
      </c>
      <c r="BP41" s="25">
        <v>3.21936713433313</v>
      </c>
      <c r="BQ41" s="25">
        <v>1.4469455320689799</v>
      </c>
      <c r="BR41" s="25">
        <v>695.81830950247104</v>
      </c>
      <c r="BS41" s="25">
        <v>18.808046643960999</v>
      </c>
      <c r="BT41" s="25">
        <v>2.5362671895478799E-2</v>
      </c>
      <c r="BU41" s="25">
        <v>4.6268958033918102</v>
      </c>
      <c r="BV41" s="25">
        <v>2.2291220386690602E-3</v>
      </c>
      <c r="BW41" s="25">
        <v>127.120140991396</v>
      </c>
      <c r="BX41" s="25">
        <v>35.410968983569603</v>
      </c>
      <c r="BY41" s="25">
        <v>0</v>
      </c>
      <c r="BZ41" s="25">
        <v>98.586067673082795</v>
      </c>
      <c r="CA41" s="25">
        <v>136.04576178873</v>
      </c>
      <c r="CB41" s="87">
        <v>0</v>
      </c>
      <c r="CC41" s="25">
        <v>528.73833706790106</v>
      </c>
      <c r="CD41" s="25">
        <v>3283.6726258558001</v>
      </c>
      <c r="CE41" s="25">
        <v>93.321907648645904</v>
      </c>
      <c r="CF41" s="25"/>
      <c r="CG41" s="49">
        <f t="shared" si="14"/>
        <v>-2.7205555000014053E-4</v>
      </c>
      <c r="CH41" s="49">
        <f t="shared" si="15"/>
        <v>-2.7322277416987544E-4</v>
      </c>
      <c r="CI41" s="49">
        <f t="shared" si="16"/>
        <v>-3.2448758554366009E-4</v>
      </c>
      <c r="CJ41" s="49">
        <f t="shared" si="17"/>
        <v>-2.3480091216096033E-4</v>
      </c>
      <c r="CK41" s="49">
        <f t="shared" si="18"/>
        <v>-2.2660078500923706E-4</v>
      </c>
      <c r="CL41" s="49">
        <f t="shared" si="19"/>
        <v>-3.057275018413089E-4</v>
      </c>
      <c r="CM41" s="49">
        <f t="shared" si="20"/>
        <v>-2.7321936658688525E-4</v>
      </c>
      <c r="CN41" s="92">
        <f t="shared" si="21"/>
        <v>-3.0529788114275132E-4</v>
      </c>
      <c r="CO41" s="92">
        <f t="shared" si="22"/>
        <v>-3.0540691937236246E-4</v>
      </c>
      <c r="CP41" s="92">
        <f t="shared" si="23"/>
        <v>-3.0528599713439331E-4</v>
      </c>
      <c r="CQ41" s="92">
        <f t="shared" si="24"/>
        <v>-3.0218085569245947E-4</v>
      </c>
      <c r="CR41" s="91">
        <f t="shared" si="12"/>
        <v>-3.0513364225328275E-4</v>
      </c>
      <c r="CS41" s="91">
        <f t="shared" si="13"/>
        <v>-3.0492492002860542E-4</v>
      </c>
      <c r="CT41" s="92">
        <f t="shared" si="25"/>
        <v>-3.0518520460330145E-4</v>
      </c>
    </row>
    <row r="42" spans="1:98" x14ac:dyDescent="0.25">
      <c r="A42" s="27" t="s">
        <v>41</v>
      </c>
      <c r="B42" s="25">
        <v>23804.809337999999</v>
      </c>
      <c r="C42" s="25">
        <v>391.10932700000001</v>
      </c>
      <c r="D42" s="25">
        <v>345.99291599999998</v>
      </c>
      <c r="E42" s="25">
        <v>2440.5546610000001</v>
      </c>
      <c r="F42" s="25">
        <v>2068.2658809999998</v>
      </c>
      <c r="G42" s="25">
        <v>185.369022</v>
      </c>
      <c r="H42" s="25">
        <v>5622.2048199999999</v>
      </c>
      <c r="I42" s="85">
        <v>212.00038334000001</v>
      </c>
      <c r="J42" s="85">
        <v>56.83656354</v>
      </c>
      <c r="K42" s="85">
        <v>423.43239942000002</v>
      </c>
      <c r="L42" s="85">
        <v>476.47985821999998</v>
      </c>
      <c r="M42" s="85">
        <v>64.793683049999999</v>
      </c>
      <c r="N42" s="85">
        <v>34.29139318</v>
      </c>
      <c r="O42" s="85">
        <v>61.572944069999998</v>
      </c>
      <c r="Q42" s="27" t="s">
        <v>41</v>
      </c>
      <c r="R42" s="87">
        <v>385.64169872209999</v>
      </c>
      <c r="S42" s="25">
        <v>66.6155580985847</v>
      </c>
      <c r="T42" s="87">
        <v>64.760033808568195</v>
      </c>
      <c r="U42" s="25">
        <v>211.89029374505299</v>
      </c>
      <c r="V42" s="25">
        <v>211.89029374505299</v>
      </c>
      <c r="W42" s="25">
        <v>108.565033896033</v>
      </c>
      <c r="X42" s="87">
        <v>6.0479723131944096</v>
      </c>
      <c r="Y42" s="25">
        <v>56.8070345340617</v>
      </c>
      <c r="Z42" s="87">
        <v>34.273581249288299</v>
      </c>
      <c r="AA42" s="25">
        <v>632.32739402606603</v>
      </c>
      <c r="AB42" s="25">
        <v>23791.692020820799</v>
      </c>
      <c r="AC42" s="25">
        <v>157.69155029624699</v>
      </c>
      <c r="AD42" s="25">
        <v>93.1577260642661</v>
      </c>
      <c r="AE42" s="25">
        <v>32.488619318890699</v>
      </c>
      <c r="AF42" s="25">
        <v>27.650870714264499</v>
      </c>
      <c r="AG42" s="87">
        <v>43.635256323950301</v>
      </c>
      <c r="AH42" s="25">
        <v>423.212524282706</v>
      </c>
      <c r="AI42" s="25">
        <v>423.212524282706</v>
      </c>
      <c r="AJ42" s="25">
        <v>652679.30905890802</v>
      </c>
      <c r="AK42" s="25">
        <v>0</v>
      </c>
      <c r="AL42" s="25">
        <v>63.479223028465299</v>
      </c>
      <c r="AM42" s="25">
        <v>11.145612274805201</v>
      </c>
      <c r="AN42" s="87">
        <v>533.972287030031</v>
      </c>
      <c r="AO42" s="25">
        <v>76.893466787885998</v>
      </c>
      <c r="AP42" s="25">
        <v>476.23390017688502</v>
      </c>
      <c r="AQ42" s="25">
        <v>61.5409564701771</v>
      </c>
      <c r="AR42" s="25">
        <v>390.89420396203599</v>
      </c>
      <c r="AS42" s="25">
        <v>0</v>
      </c>
      <c r="AT42" s="87">
        <v>5801.7205219673997</v>
      </c>
      <c r="AU42" s="25">
        <v>311.23937921120802</v>
      </c>
      <c r="AV42" s="25">
        <v>34.582159875990001</v>
      </c>
      <c r="AW42" s="25">
        <v>345.821539087198</v>
      </c>
      <c r="AX42" s="25">
        <v>0</v>
      </c>
      <c r="AY42" s="25">
        <v>246.29873669844201</v>
      </c>
      <c r="AZ42" s="25">
        <v>2.8367038660802299E-2</v>
      </c>
      <c r="BA42" s="25">
        <v>1540.41436688454</v>
      </c>
      <c r="BB42" s="25">
        <v>0.106346979530415</v>
      </c>
      <c r="BC42" s="25">
        <v>16.773392462066699</v>
      </c>
      <c r="BD42" s="25">
        <v>267.08607655351398</v>
      </c>
      <c r="BE42" s="25">
        <v>5.3804696087347101E-2</v>
      </c>
      <c r="BF42" s="25">
        <v>0</v>
      </c>
      <c r="BG42" s="25">
        <v>26.0114271388966</v>
      </c>
      <c r="BH42" s="25">
        <v>2440.43464913257</v>
      </c>
      <c r="BI42" s="25">
        <v>2068.3483642555002</v>
      </c>
      <c r="BJ42" s="25">
        <v>372.08628487706397</v>
      </c>
      <c r="BK42" s="25">
        <v>4.6744427790252202E-2</v>
      </c>
      <c r="BL42" s="25">
        <v>6.3238297142038198E-3</v>
      </c>
      <c r="BM42" s="25">
        <v>0.35555277908254601</v>
      </c>
      <c r="BN42" s="25">
        <v>4.48000044650209</v>
      </c>
      <c r="BO42" s="25">
        <v>707.27550647508394</v>
      </c>
      <c r="BP42" s="25">
        <v>4.8618207025248399</v>
      </c>
      <c r="BQ42" s="25">
        <v>6.6391513349206601</v>
      </c>
      <c r="BR42" s="25">
        <v>1010.27951867888</v>
      </c>
      <c r="BS42" s="25">
        <v>43.981905461064201</v>
      </c>
      <c r="BT42" s="25">
        <v>0.156671732881385</v>
      </c>
      <c r="BU42" s="25">
        <v>24.1849249615017</v>
      </c>
      <c r="BV42" s="25">
        <v>2.73401786989423E-3</v>
      </c>
      <c r="BW42" s="25">
        <v>185.27285424587001</v>
      </c>
      <c r="BX42" s="25">
        <v>62.4928488846002</v>
      </c>
      <c r="BY42" s="25">
        <v>0</v>
      </c>
      <c r="BZ42" s="25">
        <v>69.217763979819495</v>
      </c>
      <c r="CA42" s="25">
        <v>232.848445920849</v>
      </c>
      <c r="CB42" s="87">
        <v>0</v>
      </c>
      <c r="CC42" s="25">
        <v>827.79585624983099</v>
      </c>
      <c r="CD42" s="25">
        <v>5619.1124128838101</v>
      </c>
      <c r="CE42" s="25">
        <v>177.85258941156999</v>
      </c>
      <c r="CF42" s="25"/>
      <c r="CG42" s="49">
        <f t="shared" si="14"/>
        <v>-5.5103643104002353E-4</v>
      </c>
      <c r="CH42" s="49">
        <f t="shared" si="15"/>
        <v>-5.5003300385117037E-4</v>
      </c>
      <c r="CI42" s="49">
        <f t="shared" si="16"/>
        <v>-4.9531913769579859E-4</v>
      </c>
      <c r="CJ42" s="49">
        <f t="shared" si="17"/>
        <v>-4.9174013328969988E-5</v>
      </c>
      <c r="CK42" s="49">
        <f t="shared" si="18"/>
        <v>3.988039267974187E-5</v>
      </c>
      <c r="CL42" s="49">
        <f t="shared" si="19"/>
        <v>-5.1879085886310313E-4</v>
      </c>
      <c r="CM42" s="49">
        <f t="shared" si="20"/>
        <v>-5.5003458877719456E-4</v>
      </c>
      <c r="CN42" s="92">
        <f t="shared" si="21"/>
        <v>-5.1928960321957816E-4</v>
      </c>
      <c r="CO42" s="92">
        <f t="shared" si="22"/>
        <v>-5.1954242303053671E-4</v>
      </c>
      <c r="CP42" s="92">
        <f t="shared" si="23"/>
        <v>-5.192685717843057E-4</v>
      </c>
      <c r="CQ42" s="92">
        <f t="shared" si="24"/>
        <v>-5.1619819573024619E-4</v>
      </c>
      <c r="CR42" s="91">
        <f t="shared" si="12"/>
        <v>-5.1932904332412436E-4</v>
      </c>
      <c r="CS42" s="91">
        <f t="shared" si="13"/>
        <v>-5.1942861050305995E-4</v>
      </c>
      <c r="CT42" s="92">
        <f t="shared" si="25"/>
        <v>-5.195073957570144E-4</v>
      </c>
    </row>
    <row r="43" spans="1:98" x14ac:dyDescent="0.25">
      <c r="A43" s="27" t="s">
        <v>42</v>
      </c>
      <c r="B43" s="25">
        <v>228254.92329999999</v>
      </c>
      <c r="C43" s="25">
        <v>3773.890758</v>
      </c>
      <c r="D43" s="25">
        <v>4537.3231379999997</v>
      </c>
      <c r="E43" s="25">
        <v>24490.789390000002</v>
      </c>
      <c r="F43" s="25">
        <v>20754.906322999999</v>
      </c>
      <c r="G43" s="25">
        <v>2150.412491</v>
      </c>
      <c r="H43" s="25">
        <v>54249.674014999997</v>
      </c>
      <c r="I43" s="85">
        <v>2094.1562468000002</v>
      </c>
      <c r="J43" s="85">
        <v>1208.5896488000001</v>
      </c>
      <c r="K43" s="85">
        <v>4339.9355576999997</v>
      </c>
      <c r="L43" s="85">
        <v>2867.6536210999998</v>
      </c>
      <c r="M43" s="85">
        <v>639.45379582999999</v>
      </c>
      <c r="N43" s="85">
        <v>153.82050154999999</v>
      </c>
      <c r="O43" s="85">
        <v>608.68969632999995</v>
      </c>
      <c r="Q43" s="27" t="s">
        <v>42</v>
      </c>
      <c r="R43" s="87">
        <v>3248.29997050052</v>
      </c>
      <c r="S43" s="25">
        <v>497.08834135094099</v>
      </c>
      <c r="T43" s="87">
        <v>639.53712336220201</v>
      </c>
      <c r="U43" s="25">
        <v>2094.4290027717302</v>
      </c>
      <c r="V43" s="25">
        <v>2094.4290027717302</v>
      </c>
      <c r="W43" s="25">
        <v>1060.9269317634701</v>
      </c>
      <c r="X43" s="87">
        <v>1087.68832891793</v>
      </c>
      <c r="Y43" s="25">
        <v>1208.74705382004</v>
      </c>
      <c r="Z43" s="87">
        <v>153.840546899586</v>
      </c>
      <c r="AA43" s="25">
        <v>4537.7766929003801</v>
      </c>
      <c r="AB43" s="25">
        <v>228284.68470996301</v>
      </c>
      <c r="AC43" s="25">
        <v>1761.95655214825</v>
      </c>
      <c r="AD43" s="25">
        <v>816.99664638437503</v>
      </c>
      <c r="AE43" s="25">
        <v>318.32845668991399</v>
      </c>
      <c r="AF43" s="25">
        <v>36.2547773159325</v>
      </c>
      <c r="AG43" s="87">
        <v>629.97333735949996</v>
      </c>
      <c r="AH43" s="25">
        <v>4340.5012571422103</v>
      </c>
      <c r="AI43" s="25">
        <v>4340.5012571422103</v>
      </c>
      <c r="AJ43" s="25">
        <v>10098773.8439971</v>
      </c>
      <c r="AK43" s="25">
        <v>0</v>
      </c>
      <c r="AL43" s="25">
        <v>459.32841835943901</v>
      </c>
      <c r="AM43" s="25">
        <v>99.402897894477604</v>
      </c>
      <c r="AN43" s="87">
        <v>4928.0800062152803</v>
      </c>
      <c r="AO43" s="25">
        <v>647.20216645782898</v>
      </c>
      <c r="AP43" s="25">
        <v>2868.0360860599098</v>
      </c>
      <c r="AQ43" s="25">
        <v>608.76899831033495</v>
      </c>
      <c r="AR43" s="25">
        <v>3774.3828002089899</v>
      </c>
      <c r="AS43" s="25">
        <v>0</v>
      </c>
      <c r="AT43" s="87">
        <v>55791.917167016603</v>
      </c>
      <c r="AU43" s="25">
        <v>4084.1219680065201</v>
      </c>
      <c r="AV43" s="25">
        <v>453.791377996086</v>
      </c>
      <c r="AW43" s="25">
        <v>4537.9133460026096</v>
      </c>
      <c r="AX43" s="25">
        <v>0</v>
      </c>
      <c r="AY43" s="25">
        <v>2249.5714661709399</v>
      </c>
      <c r="AZ43" s="25">
        <v>0.58576533358576199</v>
      </c>
      <c r="BA43" s="25">
        <v>14093.4357120897</v>
      </c>
      <c r="BB43" s="25">
        <v>0.24121194505089899</v>
      </c>
      <c r="BC43" s="25">
        <v>70.816407447764206</v>
      </c>
      <c r="BD43" s="25">
        <v>757.33058061817599</v>
      </c>
      <c r="BE43" s="25">
        <v>0.21516138014815001</v>
      </c>
      <c r="BF43" s="25">
        <v>0</v>
      </c>
      <c r="BG43" s="25">
        <v>17.159532173922599</v>
      </c>
      <c r="BH43" s="25">
        <v>24495.116460455902</v>
      </c>
      <c r="BI43" s="25">
        <v>20758.746383154099</v>
      </c>
      <c r="BJ43" s="25">
        <v>3736.3700773017599</v>
      </c>
      <c r="BK43" s="25">
        <v>0.22303373321759001</v>
      </c>
      <c r="BL43" s="25">
        <v>3.9210765841807299E-2</v>
      </c>
      <c r="BM43" s="25">
        <v>98.739753739755301</v>
      </c>
      <c r="BN43" s="25">
        <v>10.556001874799501</v>
      </c>
      <c r="BO43" s="25">
        <v>8089.8130013712698</v>
      </c>
      <c r="BP43" s="25">
        <v>54.0188675579953</v>
      </c>
      <c r="BQ43" s="25">
        <v>24.240391014181199</v>
      </c>
      <c r="BR43" s="25">
        <v>11556.721942996101</v>
      </c>
      <c r="BS43" s="25">
        <v>308.91329698235199</v>
      </c>
      <c r="BT43" s="25">
        <v>0.42517788364556203</v>
      </c>
      <c r="BU43" s="25">
        <v>77.584942571911995</v>
      </c>
      <c r="BV43" s="25">
        <v>3.5400746710759101E-2</v>
      </c>
      <c r="BW43" s="25">
        <v>2150.6926739608698</v>
      </c>
      <c r="BX43" s="25">
        <v>581.60747398563603</v>
      </c>
      <c r="BY43" s="25">
        <v>0</v>
      </c>
      <c r="BZ43" s="25">
        <v>1619.2284453083701</v>
      </c>
      <c r="CA43" s="25">
        <v>2234.48565205981</v>
      </c>
      <c r="CB43" s="87">
        <v>0</v>
      </c>
      <c r="CC43" s="25">
        <v>8684.2724101285694</v>
      </c>
      <c r="CD43" s="25">
        <v>54256.7481948555</v>
      </c>
      <c r="CE43" s="25">
        <v>1532.76729312983</v>
      </c>
      <c r="CF43" s="25"/>
      <c r="CG43" s="49">
        <f t="shared" si="14"/>
        <v>1.3038671645167299E-4</v>
      </c>
      <c r="CH43" s="49">
        <f t="shared" si="15"/>
        <v>1.3038061791981388E-4</v>
      </c>
      <c r="CI43" s="49">
        <f t="shared" si="16"/>
        <v>1.3007845918376162E-4</v>
      </c>
      <c r="CJ43" s="49">
        <f t="shared" si="17"/>
        <v>1.7668154288512939E-4</v>
      </c>
      <c r="CK43" s="49">
        <f t="shared" si="18"/>
        <v>1.8501939225060862E-4</v>
      </c>
      <c r="CL43" s="49">
        <f t="shared" si="19"/>
        <v>1.3029265875379054E-4</v>
      </c>
      <c r="CM43" s="49">
        <f t="shared" si="20"/>
        <v>1.3040041224112662E-4</v>
      </c>
      <c r="CN43" s="92">
        <f t="shared" si="21"/>
        <v>1.3024623742703483E-4</v>
      </c>
      <c r="CO43" s="92">
        <f t="shared" si="22"/>
        <v>1.3023859686060195E-4</v>
      </c>
      <c r="CP43" s="92">
        <f t="shared" si="23"/>
        <v>1.3034742905501637E-4</v>
      </c>
      <c r="CQ43" s="92">
        <f t="shared" si="24"/>
        <v>1.3337209106982641E-4</v>
      </c>
      <c r="CR43" s="91">
        <f t="shared" si="12"/>
        <v>1.3031048176649298E-4</v>
      </c>
      <c r="CS43" s="91">
        <f t="shared" si="13"/>
        <v>1.3031650127273375E-4</v>
      </c>
      <c r="CT43" s="92">
        <f t="shared" si="25"/>
        <v>1.3028309960418658E-4</v>
      </c>
    </row>
    <row r="44" spans="1:98" x14ac:dyDescent="0.25">
      <c r="A44" s="27" t="s">
        <v>43</v>
      </c>
      <c r="B44" s="25">
        <v>106664.81838</v>
      </c>
      <c r="C44" s="25">
        <v>1760.5423229999999</v>
      </c>
      <c r="D44" s="25">
        <v>1965.3122060000001</v>
      </c>
      <c r="E44" s="25">
        <v>11306.26922</v>
      </c>
      <c r="F44" s="25">
        <v>9581.5802409999997</v>
      </c>
      <c r="G44" s="25">
        <v>957.48898399999996</v>
      </c>
      <c r="H44" s="25">
        <v>25307.897813</v>
      </c>
      <c r="I44" s="85">
        <v>819.89009117000001</v>
      </c>
      <c r="J44" s="85">
        <v>220.13755316000001</v>
      </c>
      <c r="K44" s="85">
        <v>1228.8567455</v>
      </c>
      <c r="L44" s="85">
        <v>1127.1042775000001</v>
      </c>
      <c r="M44" s="85">
        <v>250.46761839000001</v>
      </c>
      <c r="N44" s="85">
        <v>133.06092237999999</v>
      </c>
      <c r="O44" s="85">
        <v>237.74856068</v>
      </c>
      <c r="Q44" s="27" t="s">
        <v>43</v>
      </c>
      <c r="R44" s="87">
        <v>2008.4871866373801</v>
      </c>
      <c r="S44" s="25">
        <v>347.67086497019</v>
      </c>
      <c r="T44" s="87">
        <v>250.46752055825999</v>
      </c>
      <c r="U44" s="25">
        <v>819.889807664763</v>
      </c>
      <c r="V44" s="25">
        <v>819.889807664763</v>
      </c>
      <c r="W44" s="25">
        <v>562.99232982314095</v>
      </c>
      <c r="X44" s="87">
        <v>31.417936209348898</v>
      </c>
      <c r="Y44" s="25">
        <v>220.13745122583799</v>
      </c>
      <c r="Z44" s="87">
        <v>133.060847117599</v>
      </c>
      <c r="AA44" s="25">
        <v>2536.2467082584099</v>
      </c>
      <c r="AB44" s="25">
        <v>106664.770879627</v>
      </c>
      <c r="AC44" s="25">
        <v>835.41060217204301</v>
      </c>
      <c r="AD44" s="25">
        <v>335.16472303914998</v>
      </c>
      <c r="AE44" s="25">
        <v>238.38216310692499</v>
      </c>
      <c r="AF44" s="25">
        <v>144.16210464551699</v>
      </c>
      <c r="AG44" s="87">
        <v>227.106561391301</v>
      </c>
      <c r="AH44" s="25">
        <v>1228.8562885070801</v>
      </c>
      <c r="AI44" s="25">
        <v>1228.8562885070801</v>
      </c>
      <c r="AJ44" s="25">
        <v>4329264.94345163</v>
      </c>
      <c r="AK44" s="25">
        <v>0</v>
      </c>
      <c r="AL44" s="25">
        <v>330.66817745265502</v>
      </c>
      <c r="AM44" s="25">
        <v>57.978494472164002</v>
      </c>
      <c r="AN44" s="87">
        <v>2525.1482300615398</v>
      </c>
      <c r="AO44" s="25">
        <v>400.17673100746498</v>
      </c>
      <c r="AP44" s="25">
        <v>1127.1072374159301</v>
      </c>
      <c r="AQ44" s="25">
        <v>237.74846148191099</v>
      </c>
      <c r="AR44" s="25">
        <v>1760.54146470706</v>
      </c>
      <c r="AS44" s="25">
        <v>0</v>
      </c>
      <c r="AT44" s="87">
        <v>26109.143448932198</v>
      </c>
      <c r="AU44" s="25">
        <v>1768.7801527332999</v>
      </c>
      <c r="AV44" s="25">
        <v>196.531125860868</v>
      </c>
      <c r="AW44" s="25">
        <v>1965.3112785941701</v>
      </c>
      <c r="AX44" s="25">
        <v>0</v>
      </c>
      <c r="AY44" s="25">
        <v>1331.8862100026699</v>
      </c>
      <c r="AZ44" s="25">
        <v>0.26633449298255502</v>
      </c>
      <c r="BA44" s="25">
        <v>7434.5732756586203</v>
      </c>
      <c r="BB44" s="25">
        <v>0.112369207336078</v>
      </c>
      <c r="BC44" s="25">
        <v>31.974448923912899</v>
      </c>
      <c r="BD44" s="25">
        <v>342.70485339873301</v>
      </c>
      <c r="BE44" s="25">
        <v>0.11035462871247501</v>
      </c>
      <c r="BF44" s="25">
        <v>0</v>
      </c>
      <c r="BG44" s="25">
        <v>7.7434805287940103</v>
      </c>
      <c r="BH44" s="25">
        <v>11306.7758380211</v>
      </c>
      <c r="BI44" s="25">
        <v>9582.0876838223994</v>
      </c>
      <c r="BJ44" s="25">
        <v>1724.68815419875</v>
      </c>
      <c r="BK44" s="25">
        <v>0.10284582675495001</v>
      </c>
      <c r="BL44" s="25">
        <v>1.8781877163366899E-2</v>
      </c>
      <c r="BM44" s="25">
        <v>52.0469099564719</v>
      </c>
      <c r="BN44" s="25">
        <v>4.7298110726059104</v>
      </c>
      <c r="BO44" s="25">
        <v>3735.20700801986</v>
      </c>
      <c r="BP44" s="25">
        <v>24.566224779062601</v>
      </c>
      <c r="BQ44" s="25">
        <v>11.0498142362362</v>
      </c>
      <c r="BR44" s="25">
        <v>5335.9252563992904</v>
      </c>
      <c r="BS44" s="25">
        <v>123.220530256882</v>
      </c>
      <c r="BT44" s="25">
        <v>0.19362232606910301</v>
      </c>
      <c r="BU44" s="25">
        <v>35.318114366769699</v>
      </c>
      <c r="BV44" s="25">
        <v>1.7453781634557401E-2</v>
      </c>
      <c r="BW44" s="25">
        <v>957.48864969398699</v>
      </c>
      <c r="BX44" s="25">
        <v>326.03217691924999</v>
      </c>
      <c r="BY44" s="25">
        <v>0</v>
      </c>
      <c r="BZ44" s="25">
        <v>357.67572404124297</v>
      </c>
      <c r="CA44" s="25">
        <v>1140.57125327016</v>
      </c>
      <c r="CB44" s="87">
        <v>0</v>
      </c>
      <c r="CC44" s="25">
        <v>3947.99541684426</v>
      </c>
      <c r="CD44" s="25">
        <v>25307.8856731411</v>
      </c>
      <c r="CE44" s="25">
        <v>862.94233805536305</v>
      </c>
      <c r="CF44" s="25"/>
      <c r="CG44" s="49">
        <f t="shared" si="14"/>
        <v>-4.453237132608261E-7</v>
      </c>
      <c r="CH44" s="49">
        <f t="shared" si="15"/>
        <v>-4.8751622084015648E-7</v>
      </c>
      <c r="CI44" s="49">
        <f t="shared" si="16"/>
        <v>-4.718872793679436E-7</v>
      </c>
      <c r="CJ44" s="49">
        <f t="shared" si="17"/>
        <v>4.480859346631689E-5</v>
      </c>
      <c r="CK44" s="49">
        <f t="shared" si="18"/>
        <v>5.2960243470944694E-5</v>
      </c>
      <c r="CL44" s="49">
        <f t="shared" si="19"/>
        <v>-3.4914867801098808E-7</v>
      </c>
      <c r="CM44" s="49">
        <f t="shared" si="20"/>
        <v>-4.7968657806355082E-7</v>
      </c>
      <c r="CN44" s="92">
        <f t="shared" si="21"/>
        <v>-3.4578444118382699E-7</v>
      </c>
      <c r="CO44" s="92">
        <f t="shared" si="22"/>
        <v>-4.6304758345243209E-7</v>
      </c>
      <c r="CP44" s="92">
        <f t="shared" si="23"/>
        <v>-3.7188461680447482E-7</v>
      </c>
      <c r="CQ44" s="92">
        <f t="shared" si="24"/>
        <v>2.6261242984039661E-6</v>
      </c>
      <c r="CR44" s="91">
        <f t="shared" si="12"/>
        <v>-3.9059635992050696E-7</v>
      </c>
      <c r="CS44" s="91">
        <f t="shared" si="13"/>
        <v>-5.6562362301012307E-7</v>
      </c>
      <c r="CT44" s="92">
        <f t="shared" si="25"/>
        <v>-4.1723949335285546E-7</v>
      </c>
    </row>
    <row r="45" spans="1:98" x14ac:dyDescent="0.25">
      <c r="A45" s="27" t="s">
        <v>44</v>
      </c>
      <c r="B45" s="25">
        <v>111623.83816</v>
      </c>
      <c r="C45" s="25">
        <v>1830.3357370000001</v>
      </c>
      <c r="D45" s="25">
        <v>1435.672321</v>
      </c>
      <c r="E45" s="25">
        <v>11277.313995</v>
      </c>
      <c r="F45" s="25">
        <v>9557.0450060000003</v>
      </c>
      <c r="G45" s="25">
        <v>812.11730399999999</v>
      </c>
      <c r="H45" s="25">
        <v>26311.106573000001</v>
      </c>
      <c r="I45" s="85">
        <v>929.08938252999997</v>
      </c>
      <c r="J45" s="85">
        <v>249.08562637</v>
      </c>
      <c r="K45" s="85">
        <v>1855.6879085999999</v>
      </c>
      <c r="L45" s="85">
        <v>2088.1678247</v>
      </c>
      <c r="M45" s="85">
        <v>283.95761333000002</v>
      </c>
      <c r="N45" s="85">
        <v>150.28166103000001</v>
      </c>
      <c r="O45" s="85">
        <v>269.84276004999998</v>
      </c>
      <c r="Q45" s="27" t="s">
        <v>44</v>
      </c>
      <c r="R45" s="87">
        <v>1837.89870243066</v>
      </c>
      <c r="S45" s="25">
        <v>317.47774673179902</v>
      </c>
      <c r="T45" s="87">
        <v>283.957544285241</v>
      </c>
      <c r="U45" s="25">
        <v>929.08906425431405</v>
      </c>
      <c r="V45" s="25">
        <v>929.08906425431405</v>
      </c>
      <c r="W45" s="25">
        <v>517.401128869491</v>
      </c>
      <c r="X45" s="87">
        <v>28.823504204706499</v>
      </c>
      <c r="Y45" s="25">
        <v>249.085488644366</v>
      </c>
      <c r="Z45" s="87">
        <v>150.281597020345</v>
      </c>
      <c r="AA45" s="25">
        <v>3013.5583222537698</v>
      </c>
      <c r="AB45" s="25">
        <v>111623.80548071</v>
      </c>
      <c r="AC45" s="25">
        <v>751.52947228883602</v>
      </c>
      <c r="AD45" s="25">
        <v>443.97282133745603</v>
      </c>
      <c r="AE45" s="25">
        <v>154.83488049341</v>
      </c>
      <c r="AF45" s="25">
        <v>131.77921521034099</v>
      </c>
      <c r="AG45" s="87">
        <v>207.95784123613399</v>
      </c>
      <c r="AH45" s="25">
        <v>1855.6875123677</v>
      </c>
      <c r="AI45" s="25">
        <v>1855.6875123677</v>
      </c>
      <c r="AJ45" s="25">
        <v>2474929.5294369799</v>
      </c>
      <c r="AK45" s="25">
        <v>0</v>
      </c>
      <c r="AL45" s="25">
        <v>302.530580858517</v>
      </c>
      <c r="AM45" s="25">
        <v>53.118023164735199</v>
      </c>
      <c r="AN45" s="87">
        <v>2544.8150569415998</v>
      </c>
      <c r="AO45" s="25">
        <v>366.46039802374202</v>
      </c>
      <c r="AP45" s="25">
        <v>2088.1737665453602</v>
      </c>
      <c r="AQ45" s="25">
        <v>269.84274644542103</v>
      </c>
      <c r="AR45" s="25">
        <v>1830.33522244459</v>
      </c>
      <c r="AS45" s="25">
        <v>0</v>
      </c>
      <c r="AT45" s="87">
        <v>27181.3744192595</v>
      </c>
      <c r="AU45" s="25">
        <v>1292.10465537238</v>
      </c>
      <c r="AV45" s="25">
        <v>143.56715397511999</v>
      </c>
      <c r="AW45" s="25">
        <v>1435.6718093474999</v>
      </c>
      <c r="AX45" s="25">
        <v>0</v>
      </c>
      <c r="AY45" s="25">
        <v>1173.81527166859</v>
      </c>
      <c r="AZ45" s="25">
        <v>4.6177859943892299E-2</v>
      </c>
      <c r="BA45" s="25">
        <v>7341.3366094918301</v>
      </c>
      <c r="BB45" s="25">
        <v>0</v>
      </c>
      <c r="BC45" s="25">
        <v>65.074823225582406</v>
      </c>
      <c r="BD45" s="25">
        <v>789.15113727111805</v>
      </c>
      <c r="BE45" s="25">
        <v>0.106967580228839</v>
      </c>
      <c r="BF45" s="25">
        <v>0</v>
      </c>
      <c r="BG45" s="25">
        <v>78.572410454427697</v>
      </c>
      <c r="BH45" s="25">
        <v>11276.9539256635</v>
      </c>
      <c r="BI45" s="25">
        <v>9556.6853413203498</v>
      </c>
      <c r="BJ45" s="25">
        <v>1720.26858434321</v>
      </c>
      <c r="BK45" s="25">
        <v>3.1128824575891301</v>
      </c>
      <c r="BL45" s="25">
        <v>3.4346567476931301E-2</v>
      </c>
      <c r="BM45" s="25">
        <v>46.393801851441502</v>
      </c>
      <c r="BN45" s="25">
        <v>37.319859139403697</v>
      </c>
      <c r="BO45" s="25">
        <v>3478.36136748425</v>
      </c>
      <c r="BP45" s="25">
        <v>14.9488985225615</v>
      </c>
      <c r="BQ45" s="25">
        <v>19.080547128634102</v>
      </c>
      <c r="BR45" s="25">
        <v>4969.08731272562</v>
      </c>
      <c r="BS45" s="25">
        <v>209.60973159872</v>
      </c>
      <c r="BT45" s="25">
        <v>0.60771772796728296</v>
      </c>
      <c r="BU45" s="25">
        <v>54.740206077701899</v>
      </c>
      <c r="BV45" s="25">
        <v>4.6885246397592499E-2</v>
      </c>
      <c r="BW45" s="25">
        <v>812.11703055725104</v>
      </c>
      <c r="BX45" s="25">
        <v>297.82949495673699</v>
      </c>
      <c r="BY45" s="25">
        <v>0</v>
      </c>
      <c r="BZ45" s="25">
        <v>329.87927961447701</v>
      </c>
      <c r="CA45" s="25">
        <v>1109.7133175751001</v>
      </c>
      <c r="CB45" s="87">
        <v>0</v>
      </c>
      <c r="CC45" s="25">
        <v>3945.12598637782</v>
      </c>
      <c r="CD45" s="25">
        <v>26311.0988528491</v>
      </c>
      <c r="CE45" s="25">
        <v>847.61335484642098</v>
      </c>
      <c r="CF45" s="25"/>
      <c r="CG45" s="49">
        <f t="shared" si="14"/>
        <v>-2.9276264407388498E-7</v>
      </c>
      <c r="CH45" s="49">
        <f t="shared" si="15"/>
        <v>-2.811262434874383E-7</v>
      </c>
      <c r="CI45" s="49">
        <f t="shared" si="16"/>
        <v>-3.5638529253817053E-7</v>
      </c>
      <c r="CJ45" s="49">
        <f t="shared" si="17"/>
        <v>-3.1928643350734411E-5</v>
      </c>
      <c r="CK45" s="49">
        <f t="shared" si="18"/>
        <v>-3.7633460910213286E-5</v>
      </c>
      <c r="CL45" s="49">
        <f t="shared" si="19"/>
        <v>-3.3670351265977019E-7</v>
      </c>
      <c r="CM45" s="49">
        <f t="shared" si="20"/>
        <v>-2.9341794803387233E-7</v>
      </c>
      <c r="CN45" s="92">
        <f t="shared" si="21"/>
        <v>-3.4256734809147669E-7</v>
      </c>
      <c r="CO45" s="92">
        <f t="shared" si="22"/>
        <v>-5.5292485564925731E-7</v>
      </c>
      <c r="CP45" s="92">
        <f t="shared" si="23"/>
        <v>-2.1352313502011154E-7</v>
      </c>
      <c r="CQ45" s="92">
        <f t="shared" si="24"/>
        <v>2.8454826714254507E-6</v>
      </c>
      <c r="CR45" s="91">
        <f t="shared" si="12"/>
        <v>-2.4315163874716656E-7</v>
      </c>
      <c r="CS45" s="91">
        <f t="shared" si="13"/>
        <v>-4.259312451501977E-7</v>
      </c>
      <c r="CT45" s="92">
        <f t="shared" si="25"/>
        <v>-5.0416690633622144E-8</v>
      </c>
    </row>
    <row r="46" spans="1:98" x14ac:dyDescent="0.25">
      <c r="A46" s="27" t="s">
        <v>45</v>
      </c>
      <c r="B46" s="25">
        <v>878.47748799999999</v>
      </c>
      <c r="C46" s="25">
        <v>14.427761</v>
      </c>
      <c r="D46" s="25">
        <v>12.491512</v>
      </c>
      <c r="E46" s="25">
        <v>89.817561999999995</v>
      </c>
      <c r="F46" s="25">
        <v>76.116524999999996</v>
      </c>
      <c r="G46" s="25">
        <v>6.7559509999999996</v>
      </c>
      <c r="H46" s="25">
        <v>207.400904</v>
      </c>
      <c r="I46" s="85">
        <v>6.5804840000000002</v>
      </c>
      <c r="J46" s="85">
        <v>3.7977608200000001</v>
      </c>
      <c r="K46" s="85">
        <v>13.6374142</v>
      </c>
      <c r="L46" s="85">
        <v>9.0110507399999999</v>
      </c>
      <c r="M46" s="85">
        <v>2.0093608399999998</v>
      </c>
      <c r="N46" s="85">
        <v>0.48335138</v>
      </c>
      <c r="O46" s="85">
        <v>1.9126906699999999</v>
      </c>
      <c r="Q46" s="27" t="s">
        <v>45</v>
      </c>
      <c r="R46" s="87">
        <v>12.986661021212701</v>
      </c>
      <c r="S46" s="25">
        <v>1.98734819832208</v>
      </c>
      <c r="T46" s="87">
        <v>2.00932729642249</v>
      </c>
      <c r="U46" s="25">
        <v>6.58032903687557</v>
      </c>
      <c r="V46" s="25">
        <v>6.58032903687557</v>
      </c>
      <c r="W46" s="25">
        <v>4.2415651848244798</v>
      </c>
      <c r="X46" s="87">
        <v>4.3485479135558398</v>
      </c>
      <c r="Y46" s="25">
        <v>3.7976789966839499</v>
      </c>
      <c r="Z46" s="87">
        <v>0.48334058705782501</v>
      </c>
      <c r="AA46" s="25">
        <v>18.141934494559699</v>
      </c>
      <c r="AB46" s="25">
        <v>878.458950771893</v>
      </c>
      <c r="AC46" s="25">
        <v>7.0442651866463999</v>
      </c>
      <c r="AD46" s="25">
        <v>3.2663384881039601</v>
      </c>
      <c r="AE46" s="25">
        <v>1.27266965186593</v>
      </c>
      <c r="AF46" s="25">
        <v>0.14494515934128399</v>
      </c>
      <c r="AG46" s="87">
        <v>2.5186192500270002</v>
      </c>
      <c r="AH46" s="25">
        <v>13.637128619272101</v>
      </c>
      <c r="AI46" s="25">
        <v>13.637128619272101</v>
      </c>
      <c r="AJ46" s="25">
        <v>3694.0563363988599</v>
      </c>
      <c r="AK46" s="25">
        <v>0</v>
      </c>
      <c r="AL46" s="25">
        <v>1.8363898625689301</v>
      </c>
      <c r="AM46" s="25">
        <v>0.39741090607705798</v>
      </c>
      <c r="AN46" s="87">
        <v>19.702379980218701</v>
      </c>
      <c r="AO46" s="25">
        <v>2.58750829110225</v>
      </c>
      <c r="AP46" s="25">
        <v>9.0108732339189892</v>
      </c>
      <c r="AQ46" s="25">
        <v>1.9126444333835799</v>
      </c>
      <c r="AR46" s="25">
        <v>14.427465628950999</v>
      </c>
      <c r="AS46" s="25">
        <v>0</v>
      </c>
      <c r="AT46" s="87">
        <v>213.534106019169</v>
      </c>
      <c r="AU46" s="25">
        <v>11.242119061712801</v>
      </c>
      <c r="AV46" s="25">
        <v>1.24912419133914</v>
      </c>
      <c r="AW46" s="25">
        <v>12.491243253052</v>
      </c>
      <c r="AX46" s="25">
        <v>0</v>
      </c>
      <c r="AY46" s="25">
        <v>8.9937504151027596</v>
      </c>
      <c r="AZ46" s="25">
        <v>2.0687925968793501E-3</v>
      </c>
      <c r="BA46" s="25">
        <v>56.345241232980001</v>
      </c>
      <c r="BB46" s="25">
        <v>9.0455315365664101E-4</v>
      </c>
      <c r="BC46" s="25">
        <v>0.245729577098386</v>
      </c>
      <c r="BD46" s="25">
        <v>2.6427647755419201</v>
      </c>
      <c r="BE46" s="25">
        <v>1.0045335385836401E-3</v>
      </c>
      <c r="BF46" s="25">
        <v>0</v>
      </c>
      <c r="BG46" s="25">
        <v>5.9459671511323399E-2</v>
      </c>
      <c r="BH46" s="25">
        <v>89.819582203823401</v>
      </c>
      <c r="BI46" s="25">
        <v>76.118833733555405</v>
      </c>
      <c r="BJ46" s="25">
        <v>13.7007484702679</v>
      </c>
      <c r="BK46" s="25">
        <v>8.1577495328957099E-4</v>
      </c>
      <c r="BL46" s="25">
        <v>1.57108334970265E-4</v>
      </c>
      <c r="BM46" s="25">
        <v>0.48840880197534098</v>
      </c>
      <c r="BN46" s="25">
        <v>3.5918815236142501E-2</v>
      </c>
      <c r="BO46" s="25">
        <v>29.683663647436799</v>
      </c>
      <c r="BP46" s="25">
        <v>0.19088109478220999</v>
      </c>
      <c r="BQ46" s="25">
        <v>8.6163578476275496E-2</v>
      </c>
      <c r="BR46" s="25">
        <v>42.404401582918503</v>
      </c>
      <c r="BS46" s="25">
        <v>1.2350250609706199</v>
      </c>
      <c r="BT46" s="25">
        <v>1.5075453654987601E-3</v>
      </c>
      <c r="BU46" s="25">
        <v>0.27483233309633598</v>
      </c>
      <c r="BV46" s="25">
        <v>1.51547539234004E-4</v>
      </c>
      <c r="BW46" s="25">
        <v>6.7557925523018998</v>
      </c>
      <c r="BX46" s="25">
        <v>2.3252624805768698</v>
      </c>
      <c r="BY46" s="25">
        <v>0</v>
      </c>
      <c r="BZ46" s="25">
        <v>6.4736477628857099</v>
      </c>
      <c r="CA46" s="25">
        <v>8.9334387903468002</v>
      </c>
      <c r="CB46" s="87">
        <v>0</v>
      </c>
      <c r="CC46" s="25">
        <v>34.719522225228502</v>
      </c>
      <c r="CD46" s="25">
        <v>207.39651379266601</v>
      </c>
      <c r="CE46" s="25">
        <v>6.1279570468796303</v>
      </c>
      <c r="CF46" s="25"/>
      <c r="CG46" s="49">
        <f t="shared" si="14"/>
        <v>-2.1101540290117371E-5</v>
      </c>
      <c r="CH46" s="49">
        <f t="shared" si="15"/>
        <v>-2.0472410722688858E-5</v>
      </c>
      <c r="CI46" s="49">
        <f t="shared" si="16"/>
        <v>-2.1514364954418473E-5</v>
      </c>
      <c r="CJ46" s="49">
        <f t="shared" si="17"/>
        <v>2.2492303046547442E-5</v>
      </c>
      <c r="CK46" s="49">
        <f t="shared" si="18"/>
        <v>3.0331568019027452E-5</v>
      </c>
      <c r="CL46" s="49">
        <f t="shared" si="19"/>
        <v>-2.3453056142622436E-5</v>
      </c>
      <c r="CM46" s="49">
        <f t="shared" si="20"/>
        <v>-2.1167734804008634E-5</v>
      </c>
      <c r="CN46" s="92">
        <f t="shared" si="21"/>
        <v>-2.3548894645165359E-5</v>
      </c>
      <c r="CO46" s="92">
        <f t="shared" si="22"/>
        <v>-2.154514724026839E-5</v>
      </c>
      <c r="CP46" s="92">
        <f t="shared" si="23"/>
        <v>-2.0940973392112335E-5</v>
      </c>
      <c r="CQ46" s="92">
        <f t="shared" si="24"/>
        <v>-1.9698710631247383E-5</v>
      </c>
      <c r="CR46" s="91">
        <f t="shared" si="12"/>
        <v>-1.6693655436144806E-5</v>
      </c>
      <c r="CS46" s="91">
        <f t="shared" si="13"/>
        <v>-2.2329391456348767E-5</v>
      </c>
      <c r="CT46" s="92">
        <f t="shared" si="25"/>
        <v>-2.417359855684528E-5</v>
      </c>
    </row>
    <row r="47" spans="1:98" x14ac:dyDescent="0.25">
      <c r="A47" s="27" t="s">
        <v>46</v>
      </c>
      <c r="B47" s="25">
        <v>97617.749893999993</v>
      </c>
      <c r="C47" s="25">
        <v>1608.7664199999999</v>
      </c>
      <c r="D47" s="25">
        <v>1672.1119409999999</v>
      </c>
      <c r="E47" s="25">
        <v>10234.309542000001</v>
      </c>
      <c r="F47" s="25">
        <v>8673.1437069999993</v>
      </c>
      <c r="G47" s="25">
        <v>837.60477800000001</v>
      </c>
      <c r="H47" s="25">
        <v>23126.017716999999</v>
      </c>
      <c r="I47" s="85">
        <v>815.72593588999996</v>
      </c>
      <c r="J47" s="85">
        <v>470.77572392000002</v>
      </c>
      <c r="K47" s="85">
        <v>1690.5128264</v>
      </c>
      <c r="L47" s="85">
        <v>1117.0223991</v>
      </c>
      <c r="M47" s="85">
        <v>249.08315562000001</v>
      </c>
      <c r="N47" s="85">
        <v>59.916910389999998</v>
      </c>
      <c r="O47" s="85">
        <v>237.09977375</v>
      </c>
      <c r="Q47" s="27" t="s">
        <v>46</v>
      </c>
      <c r="R47" s="87">
        <v>1415.3143483067199</v>
      </c>
      <c r="S47" s="25">
        <v>216.58600405092301</v>
      </c>
      <c r="T47" s="87">
        <v>249.08307884579801</v>
      </c>
      <c r="U47" s="25">
        <v>815.72571937217401</v>
      </c>
      <c r="V47" s="25">
        <v>815.72571937217401</v>
      </c>
      <c r="W47" s="25">
        <v>462.25573561751997</v>
      </c>
      <c r="X47" s="87">
        <v>473.91590254379503</v>
      </c>
      <c r="Y47" s="25">
        <v>470.775566792147</v>
      </c>
      <c r="Z47" s="87">
        <v>59.916902240431</v>
      </c>
      <c r="AA47" s="25">
        <v>1977.1516611198699</v>
      </c>
      <c r="AB47" s="25">
        <v>97617.725571300194</v>
      </c>
      <c r="AC47" s="25">
        <v>767.70090940038403</v>
      </c>
      <c r="AD47" s="25">
        <v>355.97306712540001</v>
      </c>
      <c r="AE47" s="25">
        <v>138.69864817532201</v>
      </c>
      <c r="AF47" s="25">
        <v>15.796536867709399</v>
      </c>
      <c r="AG47" s="87">
        <v>274.485247874278</v>
      </c>
      <c r="AH47" s="25">
        <v>1690.51253414234</v>
      </c>
      <c r="AI47" s="25">
        <v>1690.51253414234</v>
      </c>
      <c r="AJ47" s="25">
        <v>4132329.9650643398</v>
      </c>
      <c r="AK47" s="25">
        <v>0</v>
      </c>
      <c r="AL47" s="25">
        <v>200.13367781902301</v>
      </c>
      <c r="AM47" s="25">
        <v>43.310767231839598</v>
      </c>
      <c r="AN47" s="87">
        <v>2147.2103767447102</v>
      </c>
      <c r="AO47" s="25">
        <v>281.99200849653101</v>
      </c>
      <c r="AP47" s="25">
        <v>1117.0255693716899</v>
      </c>
      <c r="AQ47" s="25">
        <v>237.09965295795399</v>
      </c>
      <c r="AR47" s="25">
        <v>1608.7660542855001</v>
      </c>
      <c r="AS47" s="25">
        <v>0</v>
      </c>
      <c r="AT47" s="87">
        <v>23794.900943027002</v>
      </c>
      <c r="AU47" s="25">
        <v>1504.90024657815</v>
      </c>
      <c r="AV47" s="25">
        <v>167.21115647392699</v>
      </c>
      <c r="AW47" s="25">
        <v>1672.11140305207</v>
      </c>
      <c r="AX47" s="25">
        <v>0</v>
      </c>
      <c r="AY47" s="25">
        <v>980.15914785517805</v>
      </c>
      <c r="AZ47" s="25">
        <v>0.24290475159972799</v>
      </c>
      <c r="BA47" s="25">
        <v>6140.6411169632402</v>
      </c>
      <c r="BB47" s="25">
        <v>0.101253468079829</v>
      </c>
      <c r="BC47" s="25">
        <v>29.263980902461999</v>
      </c>
      <c r="BD47" s="25">
        <v>313.30393989098098</v>
      </c>
      <c r="BE47" s="25">
        <v>9.4928462728109494E-2</v>
      </c>
      <c r="BF47" s="25">
        <v>0</v>
      </c>
      <c r="BG47" s="25">
        <v>7.0890221998820504</v>
      </c>
      <c r="BH47" s="25">
        <v>10234.775691938499</v>
      </c>
      <c r="BI47" s="25">
        <v>8673.6104316222609</v>
      </c>
      <c r="BJ47" s="25">
        <v>1561.1652603162499</v>
      </c>
      <c r="BK47" s="25">
        <v>9.3142087677816496E-2</v>
      </c>
      <c r="BL47" s="25">
        <v>1.6694207499021702E-2</v>
      </c>
      <c r="BM47" s="25">
        <v>44.203162093729397</v>
      </c>
      <c r="BN47" s="25">
        <v>4.3455762976680603</v>
      </c>
      <c r="BO47" s="25">
        <v>3380.6188208579201</v>
      </c>
      <c r="BP47" s="25">
        <v>22.402808543020399</v>
      </c>
      <c r="BQ47" s="25">
        <v>10.0648559362202</v>
      </c>
      <c r="BR47" s="25">
        <v>4829.38560139332</v>
      </c>
      <c r="BS47" s="25">
        <v>134.59642624891001</v>
      </c>
      <c r="BT47" s="25">
        <v>0.176450510182597</v>
      </c>
      <c r="BU47" s="25">
        <v>32.191991556297701</v>
      </c>
      <c r="BV47" s="25">
        <v>1.52984629860502E-2</v>
      </c>
      <c r="BW47" s="25">
        <v>837.60461043249097</v>
      </c>
      <c r="BX47" s="25">
        <v>253.411829824807</v>
      </c>
      <c r="BY47" s="25">
        <v>0</v>
      </c>
      <c r="BZ47" s="25">
        <v>705.51285431093697</v>
      </c>
      <c r="CA47" s="25">
        <v>973.58620221078797</v>
      </c>
      <c r="CB47" s="87">
        <v>0</v>
      </c>
      <c r="CC47" s="25">
        <v>3783.8178545288702</v>
      </c>
      <c r="CD47" s="25">
        <v>23126.010964907899</v>
      </c>
      <c r="CE47" s="25">
        <v>667.84095171837896</v>
      </c>
      <c r="CF47" s="25"/>
      <c r="CG47" s="49">
        <f t="shared" si="14"/>
        <v>-2.491626761065197E-7</v>
      </c>
      <c r="CH47" s="49">
        <f t="shared" si="15"/>
        <v>-2.2732604017274241E-7</v>
      </c>
      <c r="CI47" s="49">
        <f t="shared" si="16"/>
        <v>-3.2171765337726896E-7</v>
      </c>
      <c r="CJ47" s="49">
        <f t="shared" si="17"/>
        <v>4.5547766225492881E-5</v>
      </c>
      <c r="CK47" s="49">
        <f t="shared" si="18"/>
        <v>5.3812624122083929E-5</v>
      </c>
      <c r="CL47" s="49">
        <f t="shared" si="19"/>
        <v>-2.000555792414971E-7</v>
      </c>
      <c r="CM47" s="49">
        <f t="shared" si="20"/>
        <v>-2.9196951169205113E-7</v>
      </c>
      <c r="CN47" s="92">
        <f t="shared" si="21"/>
        <v>-2.6542962093171206E-7</v>
      </c>
      <c r="CO47" s="92">
        <f t="shared" si="22"/>
        <v>-3.3376371174510207E-7</v>
      </c>
      <c r="CP47" s="92">
        <f t="shared" si="23"/>
        <v>-1.7288106629965635E-7</v>
      </c>
      <c r="CQ47" s="92">
        <f t="shared" si="24"/>
        <v>2.838145136973604E-6</v>
      </c>
      <c r="CR47" s="91">
        <f t="shared" si="12"/>
        <v>-3.082271934814326E-7</v>
      </c>
      <c r="CS47" s="91">
        <f t="shared" si="13"/>
        <v>-1.3601450651010058E-7</v>
      </c>
      <c r="CT47" s="92">
        <f t="shared" si="25"/>
        <v>-5.0945660594364338E-7</v>
      </c>
    </row>
    <row r="48" spans="1:98" x14ac:dyDescent="0.25">
      <c r="A48" s="27" t="s">
        <v>47</v>
      </c>
      <c r="B48" s="25">
        <v>216764.89512999999</v>
      </c>
      <c r="C48" s="25">
        <v>3560.3729429999999</v>
      </c>
      <c r="D48" s="25">
        <v>3096.8344910000001</v>
      </c>
      <c r="E48" s="25">
        <v>22175.506728</v>
      </c>
      <c r="F48" s="25">
        <v>18792.801536999999</v>
      </c>
      <c r="G48" s="25">
        <v>1671.5252250000001</v>
      </c>
      <c r="H48" s="25">
        <v>51180.385102</v>
      </c>
      <c r="I48" s="85">
        <v>1911.9097454</v>
      </c>
      <c r="J48" s="85">
        <v>512.57633896000004</v>
      </c>
      <c r="K48" s="85">
        <v>3818.6937290000001</v>
      </c>
      <c r="L48" s="85">
        <v>4297.0983124000004</v>
      </c>
      <c r="M48" s="85">
        <v>584.33702647999996</v>
      </c>
      <c r="N48" s="85">
        <v>309.25439154999998</v>
      </c>
      <c r="O48" s="85">
        <v>555.29103362000001</v>
      </c>
      <c r="Q48" s="27" t="s">
        <v>47</v>
      </c>
      <c r="R48" s="87">
        <v>3521.72703328542</v>
      </c>
      <c r="S48" s="25">
        <v>608.34146751977596</v>
      </c>
      <c r="T48" s="87">
        <v>584.33682963221497</v>
      </c>
      <c r="U48" s="25">
        <v>1911.90925164082</v>
      </c>
      <c r="V48" s="25">
        <v>1911.90925164082</v>
      </c>
      <c r="W48" s="25">
        <v>991.42872208959102</v>
      </c>
      <c r="X48" s="87">
        <v>55.230739153845597</v>
      </c>
      <c r="Y48" s="25">
        <v>512.57628830975</v>
      </c>
      <c r="Z48" s="87">
        <v>309.25428962852698</v>
      </c>
      <c r="AA48" s="25">
        <v>5774.4909321345103</v>
      </c>
      <c r="AB48" s="25">
        <v>216764.830879096</v>
      </c>
      <c r="AC48" s="25">
        <v>1440.0584584307501</v>
      </c>
      <c r="AD48" s="25">
        <v>850.72752690197296</v>
      </c>
      <c r="AE48" s="25">
        <v>296.69001777871301</v>
      </c>
      <c r="AF48" s="25">
        <v>252.51140146251299</v>
      </c>
      <c r="AG48" s="87">
        <v>398.48268021913202</v>
      </c>
      <c r="AH48" s="25">
        <v>3818.6928330660098</v>
      </c>
      <c r="AI48" s="25">
        <v>3818.6928330660098</v>
      </c>
      <c r="AJ48" s="25">
        <v>7330014.8233276904</v>
      </c>
      <c r="AK48" s="25">
        <v>0</v>
      </c>
      <c r="AL48" s="25">
        <v>579.70010664952599</v>
      </c>
      <c r="AM48" s="25">
        <v>101.783151442064</v>
      </c>
      <c r="AN48" s="87">
        <v>4876.2997312253101</v>
      </c>
      <c r="AO48" s="25">
        <v>702.20061124209406</v>
      </c>
      <c r="AP48" s="25">
        <v>4297.1110057827</v>
      </c>
      <c r="AQ48" s="25">
        <v>555.29073722218402</v>
      </c>
      <c r="AR48" s="25">
        <v>3560.3718126723602</v>
      </c>
      <c r="AS48" s="25">
        <v>0</v>
      </c>
      <c r="AT48" s="87">
        <v>52847.963608852602</v>
      </c>
      <c r="AU48" s="25">
        <v>2787.1499484032602</v>
      </c>
      <c r="AV48" s="25">
        <v>309.68335743475899</v>
      </c>
      <c r="AW48" s="25">
        <v>3096.8333058380199</v>
      </c>
      <c r="AX48" s="25">
        <v>0</v>
      </c>
      <c r="AY48" s="25">
        <v>2249.2302200423601</v>
      </c>
      <c r="AZ48" s="25">
        <v>6.9995832697520299E-2</v>
      </c>
      <c r="BA48" s="25">
        <v>14067.253623967599</v>
      </c>
      <c r="BB48" s="25">
        <v>0</v>
      </c>
      <c r="BC48" s="25">
        <v>140.630781292812</v>
      </c>
      <c r="BD48" s="25">
        <v>1683.2333470162</v>
      </c>
      <c r="BE48" s="25">
        <v>0.22100794191776699</v>
      </c>
      <c r="BF48" s="25">
        <v>0</v>
      </c>
      <c r="BG48" s="25">
        <v>170.34462322042299</v>
      </c>
      <c r="BH48" s="25">
        <v>22174.828698732501</v>
      </c>
      <c r="BI48" s="25">
        <v>18792.124164627199</v>
      </c>
      <c r="BJ48" s="25">
        <v>3382.7045341052799</v>
      </c>
      <c r="BK48" s="25">
        <v>6.5538775176584698</v>
      </c>
      <c r="BL48" s="25">
        <v>7.4498197390432994E-2</v>
      </c>
      <c r="BM48" s="25">
        <v>99.439660094368804</v>
      </c>
      <c r="BN48" s="25">
        <v>75.660743485749805</v>
      </c>
      <c r="BO48" s="25">
        <v>6763.7458591849499</v>
      </c>
      <c r="BP48" s="25">
        <v>31.117448744804999</v>
      </c>
      <c r="BQ48" s="25">
        <v>38.8882349228547</v>
      </c>
      <c r="BR48" s="25">
        <v>9662.4334899849491</v>
      </c>
      <c r="BS48" s="25">
        <v>401.64796503686603</v>
      </c>
      <c r="BT48" s="25">
        <v>1.31270435107039</v>
      </c>
      <c r="BU48" s="25">
        <v>118.295173047327</v>
      </c>
      <c r="BV48" s="25">
        <v>0.10271979205041901</v>
      </c>
      <c r="BW48" s="25">
        <v>1671.52472941682</v>
      </c>
      <c r="BX48" s="25">
        <v>570.69219586989198</v>
      </c>
      <c r="BY48" s="25">
        <v>0</v>
      </c>
      <c r="BZ48" s="25">
        <v>632.10488830880797</v>
      </c>
      <c r="CA48" s="25">
        <v>2126.3997879571898</v>
      </c>
      <c r="CB48" s="87">
        <v>0</v>
      </c>
      <c r="CC48" s="25">
        <v>7559.5335088653501</v>
      </c>
      <c r="CD48" s="25">
        <v>51180.371572069598</v>
      </c>
      <c r="CE48" s="25">
        <v>1624.17157970263</v>
      </c>
      <c r="CF48" s="25"/>
      <c r="CG48" s="49">
        <f t="shared" si="14"/>
        <v>-2.9640825351980449E-7</v>
      </c>
      <c r="CH48" s="49">
        <f t="shared" si="15"/>
        <v>-3.1747450555139222E-7</v>
      </c>
      <c r="CI48" s="49">
        <f t="shared" si="16"/>
        <v>-3.8270110450490918E-7</v>
      </c>
      <c r="CJ48" s="49">
        <f t="shared" si="17"/>
        <v>-3.0575592964613173E-5</v>
      </c>
      <c r="CK48" s="49">
        <f t="shared" si="18"/>
        <v>-3.6044246594448788E-5</v>
      </c>
      <c r="CL48" s="49">
        <f t="shared" si="19"/>
        <v>-2.9648561244678907E-7</v>
      </c>
      <c r="CM48" s="49">
        <f t="shared" si="20"/>
        <v>-2.6435772952931892E-7</v>
      </c>
      <c r="CN48" s="92">
        <f t="shared" si="21"/>
        <v>-2.5825443968007421E-7</v>
      </c>
      <c r="CO48" s="92">
        <f t="shared" si="22"/>
        <v>-9.8815037284903599E-8</v>
      </c>
      <c r="CP48" s="92">
        <f t="shared" si="23"/>
        <v>-2.3461792273269308E-7</v>
      </c>
      <c r="CQ48" s="92">
        <f t="shared" si="24"/>
        <v>2.9539428183321029E-6</v>
      </c>
      <c r="CR48" s="91">
        <f t="shared" si="12"/>
        <v>-3.3687371511814114E-7</v>
      </c>
      <c r="CS48" s="91">
        <f t="shared" si="13"/>
        <v>-3.295716270761736E-7</v>
      </c>
      <c r="CT48" s="92">
        <f t="shared" si="25"/>
        <v>-5.3377021785251022E-7</v>
      </c>
    </row>
    <row r="49" spans="1:98" x14ac:dyDescent="0.25">
      <c r="A49" s="27" t="s">
        <v>48</v>
      </c>
      <c r="B49" s="25">
        <v>63007.105357</v>
      </c>
      <c r="C49" s="25">
        <v>1040.2838019999999</v>
      </c>
      <c r="D49" s="25">
        <v>1177.602637</v>
      </c>
      <c r="E49" s="25">
        <v>6693.5335219999997</v>
      </c>
      <c r="F49" s="25">
        <v>5672.4856170000003</v>
      </c>
      <c r="G49" s="25">
        <v>570.70091200000002</v>
      </c>
      <c r="H49" s="25">
        <v>14954.083715000001</v>
      </c>
      <c r="I49" s="85">
        <v>556.04882275</v>
      </c>
      <c r="J49" s="85">
        <v>320.90960346999998</v>
      </c>
      <c r="K49" s="85">
        <v>1152.3572119</v>
      </c>
      <c r="L49" s="85">
        <v>761.43096791999994</v>
      </c>
      <c r="M49" s="85">
        <v>169.79035408999999</v>
      </c>
      <c r="N49" s="85">
        <v>40.843040459999997</v>
      </c>
      <c r="O49" s="85">
        <v>161.62174662000001</v>
      </c>
      <c r="Q49" s="27" t="s">
        <v>48</v>
      </c>
      <c r="R49" s="87">
        <v>903.76739050517699</v>
      </c>
      <c r="S49" s="25">
        <v>138.30382724910899</v>
      </c>
      <c r="T49" s="87">
        <v>169.79026486761401</v>
      </c>
      <c r="U49" s="25">
        <v>556.04864387391001</v>
      </c>
      <c r="V49" s="25">
        <v>556.04864387391001</v>
      </c>
      <c r="W49" s="25">
        <v>295.179370894545</v>
      </c>
      <c r="X49" s="87">
        <v>302.62501950304801</v>
      </c>
      <c r="Y49" s="25">
        <v>320.909497882697</v>
      </c>
      <c r="Z49" s="87">
        <v>40.843004175402697</v>
      </c>
      <c r="AA49" s="25">
        <v>1262.53572266997</v>
      </c>
      <c r="AB49" s="25">
        <v>63007.083419891598</v>
      </c>
      <c r="AC49" s="25">
        <v>490.22529113715302</v>
      </c>
      <c r="AD49" s="25">
        <v>227.31115956213901</v>
      </c>
      <c r="AE49" s="25">
        <v>88.567821531854605</v>
      </c>
      <c r="AF49" s="25">
        <v>10.0870915908922</v>
      </c>
      <c r="AG49" s="87">
        <v>175.27609014854301</v>
      </c>
      <c r="AH49" s="25">
        <v>1152.3568497126901</v>
      </c>
      <c r="AI49" s="25">
        <v>1152.3568497126901</v>
      </c>
      <c r="AJ49" s="25">
        <v>1255273.4051661899</v>
      </c>
      <c r="AK49" s="25">
        <v>0</v>
      </c>
      <c r="AL49" s="25">
        <v>127.79794753041701</v>
      </c>
      <c r="AM49" s="25">
        <v>27.656630135735501</v>
      </c>
      <c r="AN49" s="87">
        <v>1371.1289577012001</v>
      </c>
      <c r="AO49" s="25">
        <v>180.069634696138</v>
      </c>
      <c r="AP49" s="25">
        <v>761.433080626064</v>
      </c>
      <c r="AQ49" s="25">
        <v>161.62168538633699</v>
      </c>
      <c r="AR49" s="25">
        <v>1040.2834008212201</v>
      </c>
      <c r="AS49" s="25">
        <v>0</v>
      </c>
      <c r="AT49" s="87">
        <v>15381.206190839701</v>
      </c>
      <c r="AU49" s="25">
        <v>1059.8418840992699</v>
      </c>
      <c r="AV49" s="25">
        <v>117.760201451082</v>
      </c>
      <c r="AW49" s="25">
        <v>1177.60208555035</v>
      </c>
      <c r="AX49" s="25">
        <v>0</v>
      </c>
      <c r="AY49" s="25">
        <v>625.89328428891099</v>
      </c>
      <c r="AZ49" s="25">
        <v>0.156769350442963</v>
      </c>
      <c r="BA49" s="25">
        <v>3921.18566001503</v>
      </c>
      <c r="BB49" s="25">
        <v>6.6754440886919397E-2</v>
      </c>
      <c r="BC49" s="25">
        <v>18.769900924001099</v>
      </c>
      <c r="BD49" s="25">
        <v>201.351328656889</v>
      </c>
      <c r="BE49" s="25">
        <v>6.7799586267299303E-2</v>
      </c>
      <c r="BF49" s="25">
        <v>0</v>
      </c>
      <c r="BG49" s="25">
        <v>4.5446672895054396</v>
      </c>
      <c r="BH49" s="25">
        <v>6693.8313827623097</v>
      </c>
      <c r="BI49" s="25">
        <v>5672.7839373554798</v>
      </c>
      <c r="BJ49" s="25">
        <v>1021.04744540683</v>
      </c>
      <c r="BK49" s="25">
        <v>6.0863069213225499E-2</v>
      </c>
      <c r="BL49" s="25">
        <v>1.12718359794639E-2</v>
      </c>
      <c r="BM49" s="25">
        <v>32.259107148817399</v>
      </c>
      <c r="BN49" s="25">
        <v>2.76822368754994</v>
      </c>
      <c r="BO49" s="25">
        <v>2211.5410818730402</v>
      </c>
      <c r="BP49" s="25">
        <v>14.461305030374101</v>
      </c>
      <c r="BQ49" s="25">
        <v>6.5105459657291496</v>
      </c>
      <c r="BR49" s="25">
        <v>3159.2912394935902</v>
      </c>
      <c r="BS49" s="25">
        <v>85.948261682732905</v>
      </c>
      <c r="BT49" s="25">
        <v>0.114038512333206</v>
      </c>
      <c r="BU49" s="25">
        <v>20.798458676168501</v>
      </c>
      <c r="BV49" s="25">
        <v>1.05818146813163E-2</v>
      </c>
      <c r="BW49" s="25">
        <v>570.70069406174002</v>
      </c>
      <c r="BX49" s="25">
        <v>161.81939535074099</v>
      </c>
      <c r="BY49" s="25">
        <v>0</v>
      </c>
      <c r="BZ49" s="25">
        <v>450.514399410811</v>
      </c>
      <c r="CA49" s="25">
        <v>621.69599144402503</v>
      </c>
      <c r="CB49" s="87">
        <v>0</v>
      </c>
      <c r="CC49" s="25">
        <v>2416.20594268272</v>
      </c>
      <c r="CD49" s="25">
        <v>14954.0781226861</v>
      </c>
      <c r="CE49" s="25">
        <v>426.45856365867201</v>
      </c>
      <c r="CF49" s="25"/>
      <c r="CG49" s="49">
        <f t="shared" si="14"/>
        <v>-3.4816880219940884E-7</v>
      </c>
      <c r="CH49" s="49">
        <f t="shared" si="15"/>
        <v>-3.8564358982398995E-7</v>
      </c>
      <c r="CI49" s="49">
        <f t="shared" si="16"/>
        <v>-4.6828160248697231E-7</v>
      </c>
      <c r="CJ49" s="49">
        <f t="shared" si="17"/>
        <v>4.4499778977866134E-5</v>
      </c>
      <c r="CK49" s="49">
        <f t="shared" si="18"/>
        <v>5.2590764546934269E-5</v>
      </c>
      <c r="CL49" s="49">
        <f t="shared" si="19"/>
        <v>-3.8187824026709945E-7</v>
      </c>
      <c r="CM49" s="49">
        <f t="shared" si="20"/>
        <v>-3.7396566765885315E-7</v>
      </c>
      <c r="CN49" s="92">
        <f t="shared" si="21"/>
        <v>-3.2169133837069868E-7</v>
      </c>
      <c r="CO49" s="92">
        <f t="shared" si="22"/>
        <v>-3.290250645072494E-7</v>
      </c>
      <c r="CP49" s="92">
        <f t="shared" si="23"/>
        <v>-3.1430124811510741E-7</v>
      </c>
      <c r="CQ49" s="92">
        <f t="shared" si="24"/>
        <v>2.7746521392806737E-6</v>
      </c>
      <c r="CR49" s="91">
        <f t="shared" si="12"/>
        <v>-5.2548559933771961E-7</v>
      </c>
      <c r="CS49" s="91">
        <f t="shared" si="13"/>
        <v>-8.8839118957442604E-7</v>
      </c>
      <c r="CT49" s="92">
        <f t="shared" si="25"/>
        <v>-3.7887019722863767E-7</v>
      </c>
    </row>
    <row r="50" spans="1:98" x14ac:dyDescent="0.25">
      <c r="A50" s="27" t="s">
        <v>49</v>
      </c>
      <c r="B50" s="25">
        <v>1832.99623</v>
      </c>
      <c r="C50" s="25">
        <v>30.090669999999999</v>
      </c>
      <c r="D50" s="25">
        <v>25.408303</v>
      </c>
      <c r="E50" s="25">
        <v>186.82544300000001</v>
      </c>
      <c r="F50" s="25">
        <v>158.32633799999999</v>
      </c>
      <c r="G50" s="25">
        <v>13.894102999999999</v>
      </c>
      <c r="H50" s="25">
        <v>432.57111900000001</v>
      </c>
      <c r="I50" s="85">
        <v>13.53711232</v>
      </c>
      <c r="J50" s="85">
        <v>7.8126042399999998</v>
      </c>
      <c r="K50" s="85">
        <v>28.054351189999998</v>
      </c>
      <c r="L50" s="85">
        <v>18.537177589999999</v>
      </c>
      <c r="M50" s="85">
        <v>4.13357829</v>
      </c>
      <c r="N50" s="85">
        <v>0.99433150000000003</v>
      </c>
      <c r="O50" s="85">
        <v>3.9347122200000002</v>
      </c>
      <c r="Q50" s="27" t="s">
        <v>49</v>
      </c>
      <c r="R50" s="87">
        <v>27.154515985894299</v>
      </c>
      <c r="S50" s="25">
        <v>4.1554560245896903</v>
      </c>
      <c r="T50" s="87">
        <v>4.13239291762648</v>
      </c>
      <c r="U50" s="25">
        <v>13.533252482666599</v>
      </c>
      <c r="V50" s="25">
        <v>13.533252482666599</v>
      </c>
      <c r="W50" s="25">
        <v>8.8689228100993702</v>
      </c>
      <c r="X50" s="87">
        <v>9.0926465100547897</v>
      </c>
      <c r="Y50" s="25">
        <v>7.8103909484238798</v>
      </c>
      <c r="Z50" s="87">
        <v>0.99404656136748704</v>
      </c>
      <c r="AA50" s="25">
        <v>37.934047392750699</v>
      </c>
      <c r="AB50" s="25">
        <v>1832.51797935371</v>
      </c>
      <c r="AC50" s="25">
        <v>14.7292587818614</v>
      </c>
      <c r="AD50" s="25">
        <v>6.8297704770736596</v>
      </c>
      <c r="AE50" s="25">
        <v>2.6611015909260698</v>
      </c>
      <c r="AF50" s="25">
        <v>0.30307620078807701</v>
      </c>
      <c r="AG50" s="87">
        <v>5.26631733430336</v>
      </c>
      <c r="AH50" s="25">
        <v>28.0463864571363</v>
      </c>
      <c r="AI50" s="25">
        <v>28.0463864571363</v>
      </c>
      <c r="AJ50" s="25">
        <v>5797.93330109404</v>
      </c>
      <c r="AK50" s="25">
        <v>0</v>
      </c>
      <c r="AL50" s="25">
        <v>3.8398132219094201</v>
      </c>
      <c r="AM50" s="25">
        <v>0.83096880211770097</v>
      </c>
      <c r="AN50" s="87">
        <v>41.196865937631898</v>
      </c>
      <c r="AO50" s="25">
        <v>5.4103629285482002</v>
      </c>
      <c r="AP50" s="25">
        <v>18.531976680134701</v>
      </c>
      <c r="AQ50" s="25">
        <v>3.93359615926515</v>
      </c>
      <c r="AR50" s="25">
        <v>30.082800881297601</v>
      </c>
      <c r="AS50" s="25">
        <v>0</v>
      </c>
      <c r="AT50" s="87">
        <v>445.29135609385003</v>
      </c>
      <c r="AU50" s="25">
        <v>22.860544034347999</v>
      </c>
      <c r="AV50" s="25">
        <v>2.5400623484515199</v>
      </c>
      <c r="AW50" s="25">
        <v>25.400606382799499</v>
      </c>
      <c r="AX50" s="25">
        <v>0</v>
      </c>
      <c r="AY50" s="25">
        <v>18.805539721798699</v>
      </c>
      <c r="AZ50" s="25">
        <v>0</v>
      </c>
      <c r="BA50" s="25">
        <v>117.81560089411199</v>
      </c>
      <c r="BB50" s="25">
        <v>1.24712941671213E-2</v>
      </c>
      <c r="BC50" s="25">
        <v>0.79129958200367001</v>
      </c>
      <c r="BD50" s="25">
        <v>7.3953152420950499</v>
      </c>
      <c r="BE50" s="25">
        <v>6.1154918853375999E-3</v>
      </c>
      <c r="BF50" s="25">
        <v>0</v>
      </c>
      <c r="BG50" s="25">
        <v>0.80683668601222402</v>
      </c>
      <c r="BH50" s="25">
        <v>186.77779763580199</v>
      </c>
      <c r="BI50" s="25">
        <v>158.28627380758601</v>
      </c>
      <c r="BJ50" s="25">
        <v>28.491523828215801</v>
      </c>
      <c r="BK50" s="25">
        <v>1.68912084205536E-3</v>
      </c>
      <c r="BL50" s="25">
        <v>2.2261222093619198E-3</v>
      </c>
      <c r="BM50" s="25">
        <v>0.39400259436608798</v>
      </c>
      <c r="BN50" s="25">
        <v>2.7423286820218499E-2</v>
      </c>
      <c r="BO50" s="25">
        <v>60.749654218268603</v>
      </c>
      <c r="BP50" s="25">
        <v>9.33129640922193E-2</v>
      </c>
      <c r="BQ50" s="25">
        <v>0.63913703114579701</v>
      </c>
      <c r="BR50" s="25">
        <v>86.777887272165998</v>
      </c>
      <c r="BS50" s="25">
        <v>2.58239260328771</v>
      </c>
      <c r="BT50" s="25">
        <v>9.4709735941401092E-3</v>
      </c>
      <c r="BU50" s="25">
        <v>0.57882282753793302</v>
      </c>
      <c r="BV50" s="25">
        <v>6.0910038084844805E-4</v>
      </c>
      <c r="BW50" s="25">
        <v>13.890150249309601</v>
      </c>
      <c r="BX50" s="25">
        <v>4.8620086671121401</v>
      </c>
      <c r="BY50" s="25">
        <v>0</v>
      </c>
      <c r="BZ50" s="25">
        <v>13.536137711315099</v>
      </c>
      <c r="CA50" s="25">
        <v>18.679441531693499</v>
      </c>
      <c r="CB50" s="87">
        <v>0</v>
      </c>
      <c r="CC50" s="25">
        <v>72.597119918503907</v>
      </c>
      <c r="CD50" s="25">
        <v>432.45795141894899</v>
      </c>
      <c r="CE50" s="25">
        <v>12.813365457384901</v>
      </c>
      <c r="CF50" s="25"/>
      <c r="CG50" s="49">
        <f t="shared" si="14"/>
        <v>-2.6091196395423432E-4</v>
      </c>
      <c r="CH50" s="49">
        <f t="shared" si="15"/>
        <v>-2.6151357555011175E-4</v>
      </c>
      <c r="CI50" s="49">
        <f t="shared" si="16"/>
        <v>-3.0291740461775509E-4</v>
      </c>
      <c r="CJ50" s="49">
        <f t="shared" si="17"/>
        <v>-2.5502610047614644E-4</v>
      </c>
      <c r="CK50" s="49">
        <f t="shared" si="18"/>
        <v>-2.5304818465503239E-4</v>
      </c>
      <c r="CL50" s="49">
        <f t="shared" si="19"/>
        <v>-2.844912471426682E-4</v>
      </c>
      <c r="CM50" s="49">
        <f t="shared" si="20"/>
        <v>-2.6161612756910843E-4</v>
      </c>
      <c r="CN50" s="92">
        <f t="shared" si="21"/>
        <v>-2.8513003675817303E-4</v>
      </c>
      <c r="CO50" s="92">
        <f t="shared" si="22"/>
        <v>-2.8329754178357504E-4</v>
      </c>
      <c r="CP50" s="92">
        <f t="shared" si="23"/>
        <v>-2.8390365579144346E-4</v>
      </c>
      <c r="CQ50" s="92">
        <f t="shared" si="24"/>
        <v>-2.8056643682929116E-4</v>
      </c>
      <c r="CR50" s="91">
        <f t="shared" si="12"/>
        <v>-2.8676664389971202E-4</v>
      </c>
      <c r="CS50" s="91">
        <f t="shared" si="13"/>
        <v>-2.8656301496331833E-4</v>
      </c>
      <c r="CT50" s="92">
        <f t="shared" si="25"/>
        <v>-2.8364481884526611E-4</v>
      </c>
    </row>
    <row r="51" spans="1:98" x14ac:dyDescent="0.25">
      <c r="A51" s="27" t="s">
        <v>50</v>
      </c>
      <c r="B51" s="25">
        <v>585366.86106999998</v>
      </c>
      <c r="C51" s="25">
        <v>9587.6557290000001</v>
      </c>
      <c r="D51" s="25">
        <v>6971.6581390000001</v>
      </c>
      <c r="E51" s="25">
        <v>58641.807822000002</v>
      </c>
      <c r="F51" s="25">
        <v>49696.447373000003</v>
      </c>
      <c r="G51" s="25">
        <v>4088.479022</v>
      </c>
      <c r="H51" s="25">
        <v>137822.57482000001</v>
      </c>
      <c r="I51" s="85">
        <v>4674.7959338000001</v>
      </c>
      <c r="J51" s="85">
        <v>1253.2964970999999</v>
      </c>
      <c r="K51" s="85">
        <v>9337.0589029000002</v>
      </c>
      <c r="L51" s="85">
        <v>10506.802298000001</v>
      </c>
      <c r="M51" s="85">
        <v>1428.7580055999999</v>
      </c>
      <c r="N51" s="85">
        <v>756.15555289999998</v>
      </c>
      <c r="O51" s="85">
        <v>1357.7378712</v>
      </c>
      <c r="Q51" s="27" t="s">
        <v>50</v>
      </c>
      <c r="R51" s="87">
        <v>9725.1037877035706</v>
      </c>
      <c r="S51" s="25">
        <v>1679.90972224456</v>
      </c>
      <c r="T51" s="87">
        <v>1428.7485970959001</v>
      </c>
      <c r="U51" s="25">
        <v>4674.7654713780503</v>
      </c>
      <c r="V51" s="25">
        <v>4674.7654713780503</v>
      </c>
      <c r="W51" s="25">
        <v>2737.7893207330899</v>
      </c>
      <c r="X51" s="87">
        <v>152.51743266959599</v>
      </c>
      <c r="Y51" s="25">
        <v>1253.28834984887</v>
      </c>
      <c r="Z51" s="87">
        <v>756.15070983829901</v>
      </c>
      <c r="AA51" s="25">
        <v>15946.017858089501</v>
      </c>
      <c r="AB51" s="25">
        <v>585364.60729411896</v>
      </c>
      <c r="AC51" s="25">
        <v>3976.6615890439798</v>
      </c>
      <c r="AD51" s="25">
        <v>2349.2487020615299</v>
      </c>
      <c r="AE51" s="25">
        <v>819.29714339295799</v>
      </c>
      <c r="AF51" s="25">
        <v>697.29984239722103</v>
      </c>
      <c r="AG51" s="87">
        <v>1100.3933740324001</v>
      </c>
      <c r="AH51" s="25">
        <v>9336.9991390824798</v>
      </c>
      <c r="AI51" s="25">
        <v>9336.9991390824798</v>
      </c>
      <c r="AJ51" s="25">
        <v>14356555.3424934</v>
      </c>
      <c r="AK51" s="25">
        <v>0</v>
      </c>
      <c r="AL51" s="25">
        <v>1600.8177507314099</v>
      </c>
      <c r="AM51" s="25">
        <v>281.06990699436</v>
      </c>
      <c r="AN51" s="87">
        <v>13465.698175322999</v>
      </c>
      <c r="AO51" s="25">
        <v>1939.0980119169601</v>
      </c>
      <c r="AP51" s="25">
        <v>10506.7673323116</v>
      </c>
      <c r="AQ51" s="25">
        <v>1357.7291118164501</v>
      </c>
      <c r="AR51" s="25">
        <v>9587.6191161341903</v>
      </c>
      <c r="AS51" s="25">
        <v>0</v>
      </c>
      <c r="AT51" s="87">
        <v>142427.00479074201</v>
      </c>
      <c r="AU51" s="25">
        <v>6274.4357689734697</v>
      </c>
      <c r="AV51" s="25">
        <v>697.15955426564597</v>
      </c>
      <c r="AW51" s="25">
        <v>6971.5953232391103</v>
      </c>
      <c r="AX51" s="25">
        <v>0</v>
      </c>
      <c r="AY51" s="25">
        <v>6211.1558676109998</v>
      </c>
      <c r="AZ51" s="25">
        <v>0.60896413552913597</v>
      </c>
      <c r="BA51" s="25">
        <v>38846.1332249798</v>
      </c>
      <c r="BB51" s="25">
        <v>2.39886595662185</v>
      </c>
      <c r="BC51" s="25">
        <v>374.56719305224402</v>
      </c>
      <c r="BD51" s="25">
        <v>6045.2596278873598</v>
      </c>
      <c r="BE51" s="25">
        <v>1.2411667579347101</v>
      </c>
      <c r="BF51" s="25">
        <v>0</v>
      </c>
      <c r="BG51" s="25">
        <v>582.84218594696699</v>
      </c>
      <c r="BH51" s="25">
        <v>58685.589227295699</v>
      </c>
      <c r="BI51" s="25">
        <v>49740.267842696099</v>
      </c>
      <c r="BJ51" s="25">
        <v>8945.3213845996106</v>
      </c>
      <c r="BK51" s="25">
        <v>1.08022274115533</v>
      </c>
      <c r="BL51" s="25">
        <v>0.15831971091331901</v>
      </c>
      <c r="BM51" s="25">
        <v>7.4561863916400704</v>
      </c>
      <c r="BN51" s="25">
        <v>93.948720019841602</v>
      </c>
      <c r="BO51" s="25">
        <v>17215.301725987501</v>
      </c>
      <c r="BP51" s="25">
        <v>113.348995677728</v>
      </c>
      <c r="BQ51" s="25">
        <v>152.05582802493399</v>
      </c>
      <c r="BR51" s="25">
        <v>24591.349212689802</v>
      </c>
      <c r="BS51" s="25">
        <v>1109.1341612236199</v>
      </c>
      <c r="BT51" s="25">
        <v>3.4353601681134398</v>
      </c>
      <c r="BU51" s="25">
        <v>555.13527531672105</v>
      </c>
      <c r="BV51" s="25">
        <v>7.9992231063652899E-2</v>
      </c>
      <c r="BW51" s="25">
        <v>4088.4524462745699</v>
      </c>
      <c r="BX51" s="25">
        <v>1575.9428490079599</v>
      </c>
      <c r="BY51" s="25">
        <v>0</v>
      </c>
      <c r="BZ51" s="25">
        <v>1745.5313105743201</v>
      </c>
      <c r="CA51" s="25">
        <v>5871.9651370697302</v>
      </c>
      <c r="CB51" s="87">
        <v>0</v>
      </c>
      <c r="CC51" s="25">
        <v>20875.338490971099</v>
      </c>
      <c r="CD51" s="25">
        <v>137822.040538556</v>
      </c>
      <c r="CE51" s="25">
        <v>4485.0826144865896</v>
      </c>
      <c r="CF51" s="25"/>
      <c r="CG51" s="49">
        <f t="shared" si="14"/>
        <v>-3.8501938372486207E-6</v>
      </c>
      <c r="CH51" s="49">
        <f t="shared" si="15"/>
        <v>-3.8187505730922096E-6</v>
      </c>
      <c r="CI51" s="49">
        <f t="shared" si="16"/>
        <v>-9.010160802129062E-6</v>
      </c>
      <c r="CJ51" s="49">
        <f t="shared" si="17"/>
        <v>7.4659030684370322E-4</v>
      </c>
      <c r="CK51" s="49">
        <f t="shared" si="18"/>
        <v>8.8176262112257429E-4</v>
      </c>
      <c r="CL51" s="49">
        <f t="shared" si="19"/>
        <v>-6.5001496368496366E-6</v>
      </c>
      <c r="CM51" s="49">
        <f t="shared" si="20"/>
        <v>-3.8765887570016399E-6</v>
      </c>
      <c r="CN51" s="92">
        <f t="shared" si="21"/>
        <v>-6.5163105258834771E-6</v>
      </c>
      <c r="CO51" s="92">
        <f t="shared" si="22"/>
        <v>-6.5006573853549053E-6</v>
      </c>
      <c r="CP51" s="92">
        <f t="shared" si="23"/>
        <v>-6.4007112027398411E-6</v>
      </c>
      <c r="CQ51" s="92">
        <f t="shared" si="24"/>
        <v>-3.3279096159991725E-6</v>
      </c>
      <c r="CR51" s="91">
        <f t="shared" si="12"/>
        <v>-6.5850928309492828E-6</v>
      </c>
      <c r="CS51" s="91">
        <f t="shared" si="13"/>
        <v>-6.4048484235724978E-6</v>
      </c>
      <c r="CT51" s="92">
        <f t="shared" si="25"/>
        <v>-6.4514540955867533E-6</v>
      </c>
    </row>
    <row r="52" spans="1:98" x14ac:dyDescent="0.25">
      <c r="I52" s="84"/>
      <c r="J52" s="84"/>
      <c r="K52" s="84"/>
      <c r="L52" s="84"/>
      <c r="M52" s="84"/>
      <c r="N52" s="84"/>
      <c r="O52" s="84"/>
      <c r="CR52" s="84"/>
      <c r="CS52" s="84"/>
    </row>
    <row r="53" spans="1:98" x14ac:dyDescent="0.25">
      <c r="I53" s="84"/>
      <c r="J53" s="84"/>
      <c r="K53" s="84"/>
      <c r="L53" s="84"/>
      <c r="M53" s="84"/>
      <c r="N53" s="84"/>
      <c r="O53" s="84"/>
      <c r="CR53" s="84"/>
      <c r="CS53" s="84"/>
    </row>
    <row r="54" spans="1:98" x14ac:dyDescent="0.25">
      <c r="A54" s="27" t="s">
        <v>229</v>
      </c>
      <c r="I54" s="84"/>
      <c r="J54" s="84"/>
      <c r="K54" s="84"/>
      <c r="L54" s="84"/>
      <c r="M54" s="84"/>
      <c r="N54" s="84"/>
      <c r="O54" s="84"/>
      <c r="CR54" s="84"/>
      <c r="CS54" s="84"/>
    </row>
    <row r="55" spans="1:98" x14ac:dyDescent="0.25">
      <c r="A55" s="27" t="s">
        <v>1</v>
      </c>
      <c r="B55" s="25">
        <v>3135209.9336000001</v>
      </c>
      <c r="C55" s="25">
        <v>51193.804824999999</v>
      </c>
      <c r="D55" s="25">
        <v>29234.423247999999</v>
      </c>
      <c r="E55" s="25">
        <v>306845.32127999997</v>
      </c>
      <c r="F55" s="25">
        <v>260038.40755</v>
      </c>
      <c r="G55" s="25">
        <v>19419.215630999999</v>
      </c>
      <c r="H55" s="25">
        <v>735910.94449000002</v>
      </c>
      <c r="I55" s="85">
        <v>18910.665395</v>
      </c>
      <c r="J55" s="85">
        <v>10913.815286999999</v>
      </c>
      <c r="K55" s="85">
        <v>39190.518526</v>
      </c>
      <c r="L55" s="85">
        <v>25895.507177</v>
      </c>
      <c r="M55" s="85">
        <v>5774.4004507</v>
      </c>
      <c r="N55" s="85">
        <v>1389.0310379</v>
      </c>
      <c r="O55" s="85">
        <v>5496.5942468000003</v>
      </c>
      <c r="Q55" s="87" t="s">
        <v>1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  <c r="AK55" s="87">
        <v>0</v>
      </c>
      <c r="AL55" s="87">
        <v>0</v>
      </c>
      <c r="AM55" s="87">
        <v>0</v>
      </c>
      <c r="AN55" s="87">
        <v>0</v>
      </c>
      <c r="AO55" s="87">
        <v>0</v>
      </c>
      <c r="AP55" s="87">
        <v>0</v>
      </c>
      <c r="AQ55" s="87">
        <v>0</v>
      </c>
      <c r="AR55" s="87">
        <v>0</v>
      </c>
      <c r="AS55" s="87">
        <v>0</v>
      </c>
      <c r="AT55" s="87">
        <v>0</v>
      </c>
      <c r="AU55" s="87">
        <v>0</v>
      </c>
      <c r="AV55" s="87">
        <v>0</v>
      </c>
      <c r="AW55" s="87">
        <v>0</v>
      </c>
      <c r="AX55" s="87">
        <v>0</v>
      </c>
      <c r="AY55" s="87">
        <v>0</v>
      </c>
      <c r="AZ55" s="87">
        <v>0</v>
      </c>
      <c r="BA55" s="87">
        <v>0</v>
      </c>
      <c r="BB55" s="87">
        <v>0</v>
      </c>
      <c r="BC55" s="87">
        <v>0</v>
      </c>
      <c r="BD55" s="87">
        <v>0</v>
      </c>
      <c r="BE55" s="87">
        <v>0</v>
      </c>
      <c r="BF55" s="87">
        <v>0</v>
      </c>
      <c r="BG55" s="87">
        <v>0</v>
      </c>
      <c r="BH55" s="87">
        <v>0</v>
      </c>
      <c r="BI55" s="87">
        <v>0</v>
      </c>
      <c r="BJ55" s="87">
        <v>0</v>
      </c>
      <c r="BK55" s="87">
        <v>0</v>
      </c>
      <c r="BL55" s="87">
        <v>0</v>
      </c>
      <c r="BM55" s="87">
        <v>0</v>
      </c>
      <c r="BN55" s="87">
        <v>0</v>
      </c>
      <c r="BO55" s="87">
        <v>0</v>
      </c>
      <c r="BP55" s="87">
        <v>0</v>
      </c>
      <c r="BQ55" s="87">
        <v>0</v>
      </c>
      <c r="BR55" s="87">
        <v>0</v>
      </c>
      <c r="BS55" s="87">
        <v>0</v>
      </c>
      <c r="BT55" s="87">
        <v>0</v>
      </c>
      <c r="BU55" s="87">
        <v>0</v>
      </c>
      <c r="BV55" s="87">
        <v>0</v>
      </c>
      <c r="BW55" s="87">
        <v>0</v>
      </c>
      <c r="BX55" s="87">
        <v>0</v>
      </c>
      <c r="BY55" s="87">
        <v>0</v>
      </c>
      <c r="BZ55" s="87">
        <v>0</v>
      </c>
      <c r="CA55" s="87">
        <v>0</v>
      </c>
      <c r="CB55" s="87">
        <v>0</v>
      </c>
      <c r="CC55" s="87">
        <v>0</v>
      </c>
      <c r="CD55" s="87">
        <v>0</v>
      </c>
      <c r="CE55" s="87">
        <v>0</v>
      </c>
      <c r="CG55" s="49">
        <f>(AB55-B55)/(B55+1E-50)</f>
        <v>-1</v>
      </c>
      <c r="CH55" s="49">
        <f>(AR55-C55)/(C55+1E-50)</f>
        <v>-1</v>
      </c>
      <c r="CI55" s="49">
        <f>(AW55-D55)/(D55+1E-50)</f>
        <v>-1</v>
      </c>
      <c r="CJ55" s="49">
        <f>(BH55-E55)/(E55+1E-50)</f>
        <v>-1</v>
      </c>
      <c r="CK55" s="49">
        <f>(BI55-F55)/(F55+1E-50)</f>
        <v>-1</v>
      </c>
      <c r="CL55" s="49">
        <f>(BW55-G55)/(G55+1E-50)</f>
        <v>-1</v>
      </c>
      <c r="CM55" s="49">
        <f>(CD55-H55)/(H55+1E-50)</f>
        <v>-1</v>
      </c>
      <c r="CN55" s="92">
        <f>(V55-I55)/(I55+1E-50)</f>
        <v>-1</v>
      </c>
      <c r="CO55" s="92">
        <f>(Y55-J55)/(J55+1E-50)</f>
        <v>-1</v>
      </c>
      <c r="CP55" s="92">
        <f>(AI55-K55)/(K55+1E-50)</f>
        <v>-1</v>
      </c>
      <c r="CQ55" s="92">
        <f>(AP55-L55)/(L55+1E-50)</f>
        <v>-1</v>
      </c>
      <c r="CR55" s="91">
        <f>(T55-M55)/(M55+1E-50)</f>
        <v>-1</v>
      </c>
      <c r="CS55" s="91">
        <f>(Z55-N55)/(N55+1E-50)</f>
        <v>-1</v>
      </c>
      <c r="CT55" s="92">
        <f>(AQ55-O55)/(O55+1E-50)</f>
        <v>-1</v>
      </c>
    </row>
    <row r="56" spans="1:98" x14ac:dyDescent="0.25">
      <c r="A56" s="27" t="s">
        <v>11</v>
      </c>
      <c r="B56" s="25"/>
      <c r="C56" s="25"/>
      <c r="D56" s="25"/>
      <c r="E56" s="25"/>
      <c r="F56" s="25"/>
      <c r="G56" s="25"/>
      <c r="H56" s="25"/>
      <c r="I56" s="67"/>
      <c r="J56" s="67"/>
      <c r="K56" s="67"/>
      <c r="L56" s="67"/>
      <c r="M56" s="25"/>
      <c r="N56" s="25"/>
      <c r="O56" s="67"/>
    </row>
    <row r="57" spans="1:98" x14ac:dyDescent="0.25">
      <c r="A57" s="27" t="s">
        <v>58</v>
      </c>
      <c r="B57" s="25"/>
      <c r="C57" s="25"/>
      <c r="D57" s="25"/>
      <c r="E57" s="25"/>
      <c r="F57" s="25"/>
      <c r="G57" s="25"/>
      <c r="H57" s="25"/>
      <c r="I57" s="67"/>
      <c r="J57" s="67"/>
      <c r="K57" s="67"/>
      <c r="L57" s="67"/>
      <c r="M57" s="25"/>
      <c r="N57" s="25"/>
      <c r="O57" s="67"/>
    </row>
    <row r="58" spans="1:98" x14ac:dyDescent="0.25">
      <c r="A58" s="27" t="s">
        <v>75</v>
      </c>
    </row>
    <row r="59" spans="1:98" x14ac:dyDescent="0.25">
      <c r="A59" s="27" t="s">
        <v>235</v>
      </c>
    </row>
    <row r="61" spans="1:98" x14ac:dyDescent="0.25">
      <c r="A61" s="2" t="s">
        <v>55</v>
      </c>
      <c r="B61" s="1">
        <f t="shared" ref="B61:H61" si="26">SUM(B3:B57)</f>
        <v>9778720.2550399974</v>
      </c>
      <c r="C61" s="1">
        <f t="shared" si="26"/>
        <v>160282.18461442</v>
      </c>
      <c r="D61" s="1">
        <f t="shared" si="26"/>
        <v>129264.55770703004</v>
      </c>
      <c r="E61" s="1">
        <f t="shared" si="26"/>
        <v>991643.81582430005</v>
      </c>
      <c r="F61" s="1">
        <f t="shared" si="26"/>
        <v>840415.38108349999</v>
      </c>
      <c r="G61" s="1">
        <f t="shared" si="26"/>
        <v>72138.124160179999</v>
      </c>
      <c r="H61" s="1">
        <f t="shared" si="26"/>
        <v>2303310.9244970004</v>
      </c>
      <c r="I61" s="1">
        <f t="shared" ref="I61:O61" si="27">SUM(I3:I57)</f>
        <v>70976.090676639986</v>
      </c>
      <c r="J61" s="1">
        <f t="shared" si="27"/>
        <v>28822.760564389995</v>
      </c>
      <c r="K61" s="1">
        <f t="shared" si="27"/>
        <v>135236.76247520995</v>
      </c>
      <c r="L61" s="1">
        <f t="shared" si="27"/>
        <v>116120.67023612998</v>
      </c>
      <c r="M61" s="1">
        <f t="shared" si="27"/>
        <v>21681.09001865</v>
      </c>
      <c r="N61" s="1">
        <f t="shared" si="27"/>
        <v>8693.6207326900021</v>
      </c>
      <c r="O61" s="1">
        <f t="shared" si="27"/>
        <v>20612.967681320002</v>
      </c>
      <c r="R61" s="1">
        <f t="shared" ref="R61:AV61" si="28">SUM(R3:R57)</f>
        <v>112558.5468692703</v>
      </c>
      <c r="S61" s="1">
        <f t="shared" si="28"/>
        <v>19021.378367181187</v>
      </c>
      <c r="T61" s="1">
        <f t="shared" si="28"/>
        <v>15906.945904291993</v>
      </c>
      <c r="U61" s="1">
        <f t="shared" si="28"/>
        <v>52065.634879180303</v>
      </c>
      <c r="V61" s="1">
        <f t="shared" si="28"/>
        <v>52065.634879180303</v>
      </c>
      <c r="W61" s="1">
        <f t="shared" si="28"/>
        <v>32634.778062529022</v>
      </c>
      <c r="X61" s="1">
        <f t="shared" si="28"/>
        <v>8866.6928271211564</v>
      </c>
      <c r="Y61" s="1">
        <f t="shared" si="28"/>
        <v>17909.301434954141</v>
      </c>
      <c r="Z61" s="1">
        <f t="shared" si="28"/>
        <v>7304.6395468906121</v>
      </c>
      <c r="AA61" s="1">
        <f t="shared" si="28"/>
        <v>161723.77288954568</v>
      </c>
      <c r="AB61" s="1">
        <f t="shared" si="28"/>
        <v>6643600.7304637721</v>
      </c>
      <c r="AC61" s="1">
        <f t="shared" si="28"/>
        <v>49322.844560998266</v>
      </c>
      <c r="AD61" s="1">
        <f t="shared" si="28"/>
        <v>23956.831113951979</v>
      </c>
      <c r="AE61" s="1">
        <f t="shared" si="28"/>
        <v>11381.760939026353</v>
      </c>
      <c r="AF61" s="1">
        <f t="shared" si="28"/>
        <v>6726.6833318298395</v>
      </c>
      <c r="AG61" s="1">
        <f t="shared" si="28"/>
        <v>14530.490419187932</v>
      </c>
      <c r="AH61" s="1">
        <f t="shared" si="28"/>
        <v>96047.048540746298</v>
      </c>
      <c r="AI61" s="1">
        <f t="shared" si="28"/>
        <v>96047.048540746298</v>
      </c>
      <c r="AJ61" s="1">
        <f t="shared" si="28"/>
        <v>222252751.38587493</v>
      </c>
      <c r="AK61" s="1">
        <f t="shared" si="28"/>
        <v>0</v>
      </c>
      <c r="AL61" s="1">
        <f t="shared" si="28"/>
        <v>18012.867838758681</v>
      </c>
      <c r="AM61" s="1">
        <f t="shared" si="28"/>
        <v>3289.3381105507633</v>
      </c>
      <c r="AN61" s="1">
        <f t="shared" si="28"/>
        <v>152908.37916010938</v>
      </c>
      <c r="AO61" s="1">
        <f t="shared" si="28"/>
        <v>22433.023242322866</v>
      </c>
      <c r="AP61" s="1">
        <f t="shared" si="28"/>
        <v>90225.594331923625</v>
      </c>
      <c r="AQ61" s="1">
        <f t="shared" si="28"/>
        <v>15116.434055526504</v>
      </c>
      <c r="AR61" s="1">
        <f t="shared" si="28"/>
        <v>109089.87327351311</v>
      </c>
      <c r="AS61" s="1">
        <f t="shared" si="28"/>
        <v>0</v>
      </c>
      <c r="AT61" s="1">
        <f t="shared" si="28"/>
        <v>1617249.5652566182</v>
      </c>
      <c r="AU61" s="1">
        <f t="shared" si="28"/>
        <v>90028.844037069313</v>
      </c>
      <c r="AV61" s="1">
        <f t="shared" si="28"/>
        <v>10003.205270798062</v>
      </c>
      <c r="AW61" s="1">
        <f t="shared" ref="AW61:CE61" si="29">SUM(AW3:AW57)</f>
        <v>100032.0493078673</v>
      </c>
      <c r="AX61" s="1">
        <f t="shared" si="29"/>
        <v>0</v>
      </c>
      <c r="AY61" s="1">
        <f t="shared" si="29"/>
        <v>74218.121497395128</v>
      </c>
      <c r="AZ61" s="1">
        <f t="shared" si="29"/>
        <v>8.152810324345694</v>
      </c>
      <c r="BA61" s="1">
        <f t="shared" si="29"/>
        <v>443723.11181674647</v>
      </c>
      <c r="BB61" s="1">
        <f t="shared" si="29"/>
        <v>10.471624657616829</v>
      </c>
      <c r="BC61" s="1">
        <f t="shared" si="29"/>
        <v>3384.5489831724349</v>
      </c>
      <c r="BD61" s="1">
        <f t="shared" si="29"/>
        <v>41793.723861783081</v>
      </c>
      <c r="BE61" s="1">
        <f t="shared" si="29"/>
        <v>7.7753046589574666</v>
      </c>
      <c r="BF61" s="1">
        <f t="shared" si="29"/>
        <v>0</v>
      </c>
      <c r="BG61" s="1">
        <f t="shared" si="29"/>
        <v>3609.6081253420898</v>
      </c>
      <c r="BH61" s="1">
        <f t="shared" si="29"/>
        <v>684873.32179031381</v>
      </c>
      <c r="BI61" s="1">
        <f t="shared" si="29"/>
        <v>580450.30192039616</v>
      </c>
      <c r="BJ61" s="1">
        <f t="shared" si="29"/>
        <v>104423.01986991848</v>
      </c>
      <c r="BK61" s="1">
        <f t="shared" si="29"/>
        <v>100.46629006179626</v>
      </c>
      <c r="BL61" s="1">
        <f t="shared" si="29"/>
        <v>1.8414412156841491</v>
      </c>
      <c r="BM61" s="1">
        <f t="shared" si="29"/>
        <v>2517.3998222357513</v>
      </c>
      <c r="BN61" s="1">
        <f t="shared" si="29"/>
        <v>1386.6412659082405</v>
      </c>
      <c r="BO61" s="1">
        <f t="shared" si="29"/>
        <v>214918.6758087652</v>
      </c>
      <c r="BP61" s="1">
        <f t="shared" si="29"/>
        <v>1178.4490861078568</v>
      </c>
      <c r="BQ61" s="1">
        <f t="shared" si="29"/>
        <v>1095.6636981767142</v>
      </c>
      <c r="BR61" s="1">
        <f t="shared" si="29"/>
        <v>307021.16055858077</v>
      </c>
      <c r="BS61" s="1">
        <f t="shared" si="29"/>
        <v>9977.8334084545204</v>
      </c>
      <c r="BT61" s="1">
        <f t="shared" si="29"/>
        <v>31.805983760414939</v>
      </c>
      <c r="BU61" s="1">
        <f t="shared" si="29"/>
        <v>3381.9126680892173</v>
      </c>
      <c r="BV61" s="1">
        <f t="shared" si="29"/>
        <v>2.0045875556407622</v>
      </c>
      <c r="BW61" s="1">
        <f t="shared" si="29"/>
        <v>52719.795196651583</v>
      </c>
      <c r="BX61" s="1">
        <f t="shared" si="29"/>
        <v>18631.237325121496</v>
      </c>
      <c r="BY61" s="1">
        <f t="shared" si="29"/>
        <v>0</v>
      </c>
      <c r="BZ61" s="1">
        <f t="shared" si="29"/>
        <v>27237.407071920141</v>
      </c>
      <c r="CA61" s="1">
        <f t="shared" si="29"/>
        <v>68172.516850598418</v>
      </c>
      <c r="CB61" s="1"/>
      <c r="CC61" s="1">
        <f t="shared" si="29"/>
        <v>244972.23759299581</v>
      </c>
      <c r="CD61" s="1">
        <f t="shared" si="29"/>
        <v>1567421.483414233</v>
      </c>
      <c r="CE61" s="1">
        <f t="shared" si="29"/>
        <v>50689.359270418863</v>
      </c>
      <c r="CF61" s="1"/>
    </row>
    <row r="62" spans="1:98" x14ac:dyDescent="0.25">
      <c r="A62" s="27" t="s">
        <v>56</v>
      </c>
      <c r="B62" s="1">
        <f>SUM(B2:B51)</f>
        <v>6643510.3214399982</v>
      </c>
      <c r="C62" s="1">
        <f t="shared" ref="C62:H62" si="30">SUM(C2:C51)</f>
        <v>109088.37978942001</v>
      </c>
      <c r="D62" s="1">
        <f t="shared" si="30"/>
        <v>100030.13445903003</v>
      </c>
      <c r="E62" s="1">
        <f t="shared" si="30"/>
        <v>684798.49454430002</v>
      </c>
      <c r="F62" s="1">
        <f t="shared" si="30"/>
        <v>580376.97353349999</v>
      </c>
      <c r="G62" s="1">
        <f t="shared" si="30"/>
        <v>52718.90852918</v>
      </c>
      <c r="H62" s="1">
        <f t="shared" si="30"/>
        <v>1567399.9800070005</v>
      </c>
      <c r="I62" s="1">
        <f t="shared" ref="I62:O62" si="31">SUM(I2:I51)</f>
        <v>52065.425281639989</v>
      </c>
      <c r="J62" s="1">
        <f t="shared" si="31"/>
        <v>17908.945277389997</v>
      </c>
      <c r="K62" s="1">
        <f t="shared" si="31"/>
        <v>96046.243949209951</v>
      </c>
      <c r="L62" s="1">
        <f t="shared" si="31"/>
        <v>90225.163059129991</v>
      </c>
      <c r="M62" s="1">
        <f t="shared" si="31"/>
        <v>15906.689567950001</v>
      </c>
      <c r="N62" s="1">
        <f t="shared" si="31"/>
        <v>7304.5896947900019</v>
      </c>
      <c r="O62" s="1">
        <f t="shared" si="31"/>
        <v>15116.373434520003</v>
      </c>
      <c r="R62" s="1">
        <f>SUM(R2:R51)</f>
        <v>112558.5468692703</v>
      </c>
      <c r="S62" s="1">
        <f t="shared" ref="S62:CE62" si="32">SUM(S2:S51)</f>
        <v>19021.378367181187</v>
      </c>
      <c r="T62" s="1">
        <f t="shared" ref="T62:AV62" si="33">SUM(T2:T51)</f>
        <v>15906.945904291993</v>
      </c>
      <c r="U62" s="1">
        <f t="shared" si="33"/>
        <v>52065.634879180303</v>
      </c>
      <c r="V62" s="1">
        <f t="shared" si="33"/>
        <v>52065.634879180303</v>
      </c>
      <c r="W62" s="1">
        <f t="shared" si="33"/>
        <v>32634.778062529022</v>
      </c>
      <c r="X62" s="1">
        <f t="shared" si="33"/>
        <v>8866.6928271211564</v>
      </c>
      <c r="Y62" s="1">
        <f t="shared" si="33"/>
        <v>17909.301434954141</v>
      </c>
      <c r="Z62" s="1">
        <f t="shared" si="33"/>
        <v>7304.6395468906121</v>
      </c>
      <c r="AA62" s="1">
        <f t="shared" si="33"/>
        <v>161723.77288954568</v>
      </c>
      <c r="AB62" s="1">
        <f t="shared" si="33"/>
        <v>6643600.7304637721</v>
      </c>
      <c r="AC62" s="1">
        <f t="shared" si="33"/>
        <v>49322.844560998266</v>
      </c>
      <c r="AD62" s="1">
        <f t="shared" si="33"/>
        <v>23956.831113951979</v>
      </c>
      <c r="AE62" s="1">
        <f t="shared" si="33"/>
        <v>11381.760939026353</v>
      </c>
      <c r="AF62" s="1">
        <f t="shared" si="33"/>
        <v>6726.6833318298395</v>
      </c>
      <c r="AG62" s="1">
        <f t="shared" si="33"/>
        <v>14530.490419187932</v>
      </c>
      <c r="AH62" s="1">
        <f t="shared" si="33"/>
        <v>96047.048540746298</v>
      </c>
      <c r="AI62" s="1">
        <f t="shared" si="33"/>
        <v>96047.048540746298</v>
      </c>
      <c r="AJ62" s="1">
        <f t="shared" si="33"/>
        <v>222252751.38587493</v>
      </c>
      <c r="AK62" s="1">
        <f t="shared" si="33"/>
        <v>0</v>
      </c>
      <c r="AL62" s="1">
        <f t="shared" si="33"/>
        <v>18012.867838758681</v>
      </c>
      <c r="AM62" s="1">
        <f t="shared" si="33"/>
        <v>3289.3381105507633</v>
      </c>
      <c r="AN62" s="1">
        <f t="shared" si="33"/>
        <v>152908.37916010938</v>
      </c>
      <c r="AO62" s="1">
        <f t="shared" si="33"/>
        <v>22433.023242322866</v>
      </c>
      <c r="AP62" s="1">
        <f t="shared" si="33"/>
        <v>90225.594331923625</v>
      </c>
      <c r="AQ62" s="1">
        <f t="shared" si="33"/>
        <v>15116.434055526504</v>
      </c>
      <c r="AR62" s="1">
        <f t="shared" si="33"/>
        <v>109089.87327351311</v>
      </c>
      <c r="AS62" s="1">
        <f t="shared" si="33"/>
        <v>0</v>
      </c>
      <c r="AT62" s="1">
        <f t="shared" si="33"/>
        <v>1617249.5652566182</v>
      </c>
      <c r="AU62" s="1">
        <f t="shared" si="33"/>
        <v>90028.844037069313</v>
      </c>
      <c r="AV62" s="1">
        <f t="shared" si="33"/>
        <v>10003.205270798062</v>
      </c>
      <c r="AW62" s="1">
        <f t="shared" si="32"/>
        <v>100032.0493078673</v>
      </c>
      <c r="AX62" s="1">
        <f t="shared" si="32"/>
        <v>0</v>
      </c>
      <c r="AY62" s="1">
        <f t="shared" si="32"/>
        <v>74218.121497395128</v>
      </c>
      <c r="AZ62" s="1">
        <f t="shared" si="32"/>
        <v>8.152810324345694</v>
      </c>
      <c r="BA62" s="1">
        <f t="shared" si="32"/>
        <v>443723.11181674647</v>
      </c>
      <c r="BB62" s="1">
        <f t="shared" si="32"/>
        <v>10.471624657616829</v>
      </c>
      <c r="BC62" s="1">
        <f t="shared" si="32"/>
        <v>3384.5489831724349</v>
      </c>
      <c r="BD62" s="1">
        <f t="shared" si="32"/>
        <v>41793.723861783081</v>
      </c>
      <c r="BE62" s="1">
        <f t="shared" si="32"/>
        <v>7.7753046589574666</v>
      </c>
      <c r="BF62" s="1">
        <f t="shared" si="32"/>
        <v>0</v>
      </c>
      <c r="BG62" s="1">
        <f t="shared" si="32"/>
        <v>3609.6081253420898</v>
      </c>
      <c r="BH62" s="1">
        <f t="shared" si="32"/>
        <v>684873.32179031381</v>
      </c>
      <c r="BI62" s="1">
        <f t="shared" si="32"/>
        <v>580450.30192039616</v>
      </c>
      <c r="BJ62" s="1">
        <f t="shared" si="32"/>
        <v>104423.01986991848</v>
      </c>
      <c r="BK62" s="1">
        <f t="shared" si="32"/>
        <v>100.46629006179626</v>
      </c>
      <c r="BL62" s="1">
        <f t="shared" si="32"/>
        <v>1.8414412156841491</v>
      </c>
      <c r="BM62" s="1">
        <f t="shared" si="32"/>
        <v>2517.3998222357513</v>
      </c>
      <c r="BN62" s="1">
        <f t="shared" si="32"/>
        <v>1386.6412659082405</v>
      </c>
      <c r="BO62" s="1">
        <f t="shared" si="32"/>
        <v>214918.6758087652</v>
      </c>
      <c r="BP62" s="1">
        <f t="shared" si="32"/>
        <v>1178.4490861078568</v>
      </c>
      <c r="BQ62" s="1">
        <f t="shared" si="32"/>
        <v>1095.6636981767142</v>
      </c>
      <c r="BR62" s="1">
        <f t="shared" si="32"/>
        <v>307021.16055858077</v>
      </c>
      <c r="BS62" s="1">
        <f t="shared" si="32"/>
        <v>9977.8334084545204</v>
      </c>
      <c r="BT62" s="1">
        <f t="shared" si="32"/>
        <v>31.805983760414939</v>
      </c>
      <c r="BU62" s="1">
        <f t="shared" si="32"/>
        <v>3381.9126680892173</v>
      </c>
      <c r="BV62" s="1">
        <f t="shared" si="32"/>
        <v>2.0045875556407622</v>
      </c>
      <c r="BW62" s="1">
        <f t="shared" si="32"/>
        <v>52719.795196651583</v>
      </c>
      <c r="BX62" s="1">
        <f t="shared" si="32"/>
        <v>18631.237325121496</v>
      </c>
      <c r="BY62" s="1">
        <f t="shared" si="32"/>
        <v>0</v>
      </c>
      <c r="BZ62" s="1">
        <f t="shared" si="32"/>
        <v>27237.407071920141</v>
      </c>
      <c r="CA62" s="1">
        <f t="shared" si="32"/>
        <v>68172.516850598418</v>
      </c>
      <c r="CB62" s="1"/>
      <c r="CC62" s="1">
        <f t="shared" si="32"/>
        <v>244972.23759299581</v>
      </c>
      <c r="CD62" s="1">
        <f t="shared" si="32"/>
        <v>1567421.483414233</v>
      </c>
      <c r="CE62" s="1">
        <f t="shared" si="32"/>
        <v>50689.359270418863</v>
      </c>
      <c r="CF62" s="22"/>
    </row>
    <row r="63" spans="1:98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2490964.3429040005</v>
      </c>
      <c r="C63" s="25">
        <f t="shared" ref="C63:O63" si="34">+C3+C5+C8+C9+C11+C12+C14+C15+C16+C17+C18+C19+C20+C21+C22+C23+C24+C25+C26+C28+C30+C31+C33+C34+C35+C36+C37+C39+C40+C41+C42+C43+C44+C46+C47+C49+C50+C10</f>
        <v>40981.059021419991</v>
      </c>
      <c r="D63" s="25">
        <f t="shared" si="34"/>
        <v>45771.809639030012</v>
      </c>
      <c r="E63" s="25">
        <f t="shared" si="34"/>
        <v>264509.7821063</v>
      </c>
      <c r="F63" s="25">
        <f t="shared" si="34"/>
        <v>224200.0983215</v>
      </c>
      <c r="G63" s="25">
        <f t="shared" si="34"/>
        <v>22247.226467180004</v>
      </c>
      <c r="H63" s="25">
        <f t="shared" si="34"/>
        <v>588356.79399699986</v>
      </c>
      <c r="I63" s="25">
        <f t="shared" si="34"/>
        <v>20712.884128319994</v>
      </c>
      <c r="J63" s="25">
        <f t="shared" si="34"/>
        <v>9499.2616491900008</v>
      </c>
      <c r="K63" s="25">
        <f t="shared" si="34"/>
        <v>38631.679239810008</v>
      </c>
      <c r="L63" s="25">
        <f t="shared" si="34"/>
        <v>28874.944209599998</v>
      </c>
      <c r="M63" s="25">
        <f t="shared" si="34"/>
        <v>6325.8817372900003</v>
      </c>
      <c r="N63" s="25">
        <f t="shared" si="34"/>
        <v>2227.6314869899993</v>
      </c>
      <c r="O63" s="25">
        <f t="shared" si="34"/>
        <v>6015.2300996199983</v>
      </c>
    </row>
    <row r="64" spans="1:98" x14ac:dyDescent="0.25">
      <c r="C64" s="25"/>
    </row>
    <row r="65" spans="2:20" x14ac:dyDescent="0.25">
      <c r="C65" s="25"/>
      <c r="Q65" s="36"/>
      <c r="S65" s="36"/>
      <c r="T65" s="36"/>
    </row>
    <row r="66" spans="2:20" x14ac:dyDescent="0.25">
      <c r="B66" s="87">
        <f>B62+'ptfire-rx'!B62</f>
        <v>13737843.574548054</v>
      </c>
      <c r="C66" s="87">
        <f>C62+'ptfire-rx'!C62</f>
        <v>239937.38861532998</v>
      </c>
      <c r="D66" s="87">
        <f>D62+'ptfire-rx'!D62</f>
        <v>227499.65105611001</v>
      </c>
      <c r="E66" s="87">
        <f>E62+'ptfire-rx'!E62</f>
        <v>1463662.2964916301</v>
      </c>
      <c r="F66" s="87">
        <f>F62+'ptfire-rx'!F62</f>
        <v>1235731.0452908599</v>
      </c>
      <c r="G66" s="87">
        <f>G62+'ptfire-rx'!G62</f>
        <v>111409.20115682999</v>
      </c>
      <c r="H66" s="87">
        <f>H62+'ptfire-rx'!H62</f>
        <v>3114240.0002189009</v>
      </c>
    </row>
    <row r="67" spans="2:20" x14ac:dyDescent="0.25">
      <c r="C67" s="25"/>
    </row>
    <row r="68" spans="2:20" x14ac:dyDescent="0.25">
      <c r="C68" s="25"/>
    </row>
    <row r="69" spans="2:20" x14ac:dyDescent="0.25">
      <c r="C69" s="25"/>
    </row>
    <row r="70" spans="2:20" x14ac:dyDescent="0.25">
      <c r="C70" s="25"/>
    </row>
    <row r="71" spans="2:20" x14ac:dyDescent="0.25">
      <c r="C71" s="25"/>
    </row>
    <row r="72" spans="2:20" x14ac:dyDescent="0.25">
      <c r="C72" s="25"/>
    </row>
    <row r="73" spans="2:20" x14ac:dyDescent="0.25">
      <c r="C73" s="25"/>
    </row>
    <row r="74" spans="2:20" x14ac:dyDescent="0.25">
      <c r="C74" s="25"/>
    </row>
    <row r="75" spans="2:20" x14ac:dyDescent="0.25">
      <c r="C75" s="25"/>
    </row>
    <row r="76" spans="2:20" x14ac:dyDescent="0.25">
      <c r="C76" s="25"/>
    </row>
    <row r="77" spans="2:20" x14ac:dyDescent="0.25">
      <c r="C77" s="25"/>
    </row>
    <row r="78" spans="2:20" x14ac:dyDescent="0.25">
      <c r="C78" s="25"/>
    </row>
    <row r="79" spans="2:20" x14ac:dyDescent="0.25">
      <c r="C79" s="25"/>
    </row>
    <row r="80" spans="2:20" x14ac:dyDescent="0.25">
      <c r="C80" s="25"/>
    </row>
    <row r="81" spans="3:3" x14ac:dyDescent="0.25">
      <c r="C81" s="25"/>
    </row>
    <row r="82" spans="3:3" x14ac:dyDescent="0.25">
      <c r="C82" s="25"/>
    </row>
    <row r="83" spans="3:3" x14ac:dyDescent="0.25">
      <c r="C83" s="25"/>
    </row>
    <row r="84" spans="3:3" x14ac:dyDescent="0.25">
      <c r="C84" s="25"/>
    </row>
    <row r="85" spans="3:3" x14ac:dyDescent="0.25">
      <c r="C85" s="25"/>
    </row>
    <row r="86" spans="3:3" x14ac:dyDescent="0.25">
      <c r="C86" s="25"/>
    </row>
    <row r="87" spans="3:3" x14ac:dyDescent="0.25">
      <c r="C87" s="25"/>
    </row>
    <row r="88" spans="3:3" x14ac:dyDescent="0.25">
      <c r="C88" s="25"/>
    </row>
    <row r="89" spans="3:3" x14ac:dyDescent="0.25">
      <c r="C89" s="25"/>
    </row>
    <row r="90" spans="3:3" x14ac:dyDescent="0.25">
      <c r="C90" s="25"/>
    </row>
    <row r="91" spans="3:3" x14ac:dyDescent="0.25">
      <c r="C91" s="25"/>
    </row>
    <row r="92" spans="3:3" x14ac:dyDescent="0.25">
      <c r="C92" s="25"/>
    </row>
    <row r="93" spans="3:3" x14ac:dyDescent="0.25">
      <c r="C93" s="25"/>
    </row>
    <row r="94" spans="3:3" x14ac:dyDescent="0.25">
      <c r="C94" s="25"/>
    </row>
    <row r="95" spans="3:3" x14ac:dyDescent="0.25">
      <c r="C95" s="25"/>
    </row>
    <row r="96" spans="3:3" x14ac:dyDescent="0.25">
      <c r="C96" s="25"/>
    </row>
    <row r="97" spans="3:3" x14ac:dyDescent="0.25">
      <c r="C97" s="25"/>
    </row>
    <row r="98" spans="3:3" x14ac:dyDescent="0.25">
      <c r="C98" s="25"/>
    </row>
    <row r="99" spans="3:3" x14ac:dyDescent="0.25">
      <c r="C99" s="25"/>
    </row>
    <row r="100" spans="3:3" x14ac:dyDescent="0.25">
      <c r="C100" s="25"/>
    </row>
    <row r="101" spans="3:3" x14ac:dyDescent="0.25">
      <c r="C101" s="25"/>
    </row>
    <row r="102" spans="3:3" x14ac:dyDescent="0.25">
      <c r="C102" s="25"/>
    </row>
    <row r="103" spans="3:3" x14ac:dyDescent="0.25">
      <c r="C103" s="25"/>
    </row>
    <row r="104" spans="3:3" x14ac:dyDescent="0.25">
      <c r="C104" s="25"/>
    </row>
    <row r="105" spans="3:3" x14ac:dyDescent="0.25">
      <c r="C105" s="25"/>
    </row>
    <row r="106" spans="3:3" x14ac:dyDescent="0.25">
      <c r="C106" s="25"/>
    </row>
    <row r="107" spans="3:3" x14ac:dyDescent="0.25">
      <c r="C107" s="25"/>
    </row>
    <row r="108" spans="3:3" x14ac:dyDescent="0.25">
      <c r="C108" s="25"/>
    </row>
    <row r="109" spans="3:3" x14ac:dyDescent="0.25">
      <c r="C109" s="25"/>
    </row>
    <row r="110" spans="3:3" x14ac:dyDescent="0.25">
      <c r="C110" s="25"/>
    </row>
    <row r="111" spans="3:3" x14ac:dyDescent="0.25">
      <c r="C111" s="25"/>
    </row>
    <row r="112" spans="3:3" x14ac:dyDescent="0.25">
      <c r="C112" s="25"/>
    </row>
    <row r="113" spans="3:3" x14ac:dyDescent="0.25">
      <c r="C113" s="25"/>
    </row>
    <row r="114" spans="3:3" x14ac:dyDescent="0.25">
      <c r="C114" s="25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D65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X16" sqref="X16"/>
    </sheetView>
  </sheetViews>
  <sheetFormatPr defaultColWidth="9.140625" defaultRowHeight="15" x14ac:dyDescent="0.25"/>
  <cols>
    <col min="1" max="1" width="20.7109375" style="86" bestFit="1" customWidth="1"/>
    <col min="2" max="2" width="10.140625" style="87" customWidth="1"/>
    <col min="3" max="7" width="9.140625" style="87"/>
    <col min="8" max="8" width="10.28515625" style="87" bestFit="1" customWidth="1"/>
    <col min="9" max="9" width="9.140625" style="27"/>
    <col min="10" max="10" width="20.7109375" style="27" customWidth="1"/>
    <col min="11" max="11" width="6.7109375" style="87" bestFit="1" customWidth="1"/>
    <col min="12" max="12" width="5.7109375" style="25" bestFit="1" customWidth="1"/>
    <col min="13" max="13" width="6.7109375" style="25" bestFit="1" customWidth="1"/>
    <col min="14" max="14" width="14.5703125" style="25" bestFit="1" customWidth="1"/>
    <col min="15" max="15" width="6.7109375" style="25" bestFit="1" customWidth="1"/>
    <col min="16" max="16" width="5.42578125" style="87" bestFit="1" customWidth="1"/>
    <col min="17" max="17" width="5.7109375" style="25" bestFit="1" customWidth="1"/>
    <col min="18" max="18" width="6.7109375" style="25" bestFit="1" customWidth="1"/>
    <col min="19" max="19" width="9.28515625" style="25" bestFit="1" customWidth="1"/>
    <col min="20" max="21" width="6.7109375" style="25" bestFit="1" customWidth="1"/>
    <col min="22" max="22" width="5.7109375" style="25" bestFit="1" customWidth="1"/>
    <col min="23" max="23" width="5.85546875" style="25" bestFit="1" customWidth="1"/>
    <col min="24" max="24" width="6.7109375" style="87" customWidth="1"/>
    <col min="25" max="25" width="6.7109375" style="25" bestFit="1" customWidth="1"/>
    <col min="26" max="26" width="15.42578125" style="25" bestFit="1" customWidth="1"/>
    <col min="27" max="27" width="11.28515625" style="25" bestFit="1" customWidth="1"/>
    <col min="28" max="28" width="6.5703125" style="25" bestFit="1" customWidth="1"/>
    <col min="29" max="30" width="5.7109375" style="25" bestFit="1" customWidth="1"/>
    <col min="31" max="31" width="5.42578125" style="87" bestFit="1" customWidth="1"/>
    <col min="32" max="33" width="6.7109375" style="25" bestFit="1" customWidth="1"/>
    <col min="34" max="34" width="6.140625" style="25" bestFit="1" customWidth="1"/>
    <col min="35" max="35" width="6.7109375" style="25" bestFit="1" customWidth="1"/>
    <col min="36" max="36" width="10" style="25" bestFit="1" customWidth="1"/>
    <col min="37" max="37" width="7.7109375" style="87" bestFit="1" customWidth="1"/>
    <col min="38" max="38" width="6.7109375" style="25" bestFit="1" customWidth="1"/>
    <col min="39" max="39" width="5.7109375" style="25" bestFit="1" customWidth="1"/>
    <col min="40" max="40" width="6.7109375" style="25" bestFit="1" customWidth="1"/>
    <col min="41" max="41" width="6" style="25" bestFit="1" customWidth="1"/>
    <col min="42" max="42" width="6.7109375" style="25" bestFit="1" customWidth="1"/>
    <col min="43" max="43" width="4.28515625" style="25" bestFit="1" customWidth="1"/>
    <col min="44" max="44" width="6.7109375" style="25" bestFit="1" customWidth="1"/>
    <col min="45" max="45" width="4.5703125" style="25" bestFit="1" customWidth="1"/>
    <col min="46" max="46" width="4.140625" style="25" bestFit="1" customWidth="1"/>
    <col min="47" max="47" width="5.7109375" style="25" bestFit="1" customWidth="1"/>
    <col min="48" max="48" width="4.140625" style="25" bestFit="1" customWidth="1"/>
    <col min="49" max="49" width="5.85546875" style="25" bestFit="1" customWidth="1"/>
    <col min="50" max="50" width="4.140625" style="25" bestFit="1" customWidth="1"/>
    <col min="51" max="52" width="7.7109375" style="25" bestFit="1" customWidth="1"/>
    <col min="53" max="53" width="6.7109375" style="25" bestFit="1" customWidth="1"/>
    <col min="54" max="54" width="5.140625" style="25" bestFit="1" customWidth="1"/>
    <col min="55" max="55" width="5.28515625" style="25" bestFit="1" customWidth="1"/>
    <col min="56" max="56" width="8.7109375" style="25" bestFit="1" customWidth="1"/>
    <col min="57" max="57" width="4.85546875" style="25" bestFit="1" customWidth="1"/>
    <col min="58" max="58" width="7.85546875" style="25" bestFit="1" customWidth="1"/>
    <col min="59" max="59" width="5.85546875" style="25" bestFit="1" customWidth="1"/>
    <col min="60" max="60" width="6" style="25" bestFit="1" customWidth="1"/>
    <col min="61" max="61" width="6.7109375" style="25" bestFit="1" customWidth="1"/>
    <col min="62" max="62" width="5.7109375" style="25" bestFit="1" customWidth="1"/>
    <col min="63" max="63" width="3.85546875" style="25" bestFit="1" customWidth="1"/>
    <col min="64" max="64" width="5.5703125" style="25" bestFit="1" customWidth="1"/>
    <col min="65" max="65" width="3.85546875" style="25" bestFit="1" customWidth="1"/>
    <col min="66" max="66" width="5.7109375" style="25" bestFit="1" customWidth="1"/>
    <col min="67" max="67" width="8" style="25" bestFit="1" customWidth="1"/>
    <col min="68" max="68" width="5.28515625" style="25" bestFit="1" customWidth="1"/>
    <col min="69" max="69" width="5.7109375" style="25" bestFit="1" customWidth="1"/>
    <col min="70" max="70" width="6.7109375" style="25" bestFit="1" customWidth="1"/>
    <col min="71" max="71" width="4.85546875" style="87" bestFit="1" customWidth="1"/>
    <col min="72" max="72" width="6.7109375" style="25" bestFit="1" customWidth="1"/>
    <col min="73" max="73" width="9.140625" style="25" bestFit="1" customWidth="1"/>
    <col min="74" max="74" width="7.140625" style="25" bestFit="1" customWidth="1"/>
    <col min="75" max="75" width="7.7109375" style="25" customWidth="1"/>
    <col min="76" max="76" width="10.28515625" style="27" bestFit="1" customWidth="1"/>
    <col min="77" max="80" width="9.140625" style="27"/>
    <col min="81" max="81" width="8.5703125" style="27" customWidth="1"/>
    <col min="82" max="16384" width="9.140625" style="27"/>
  </cols>
  <sheetData>
    <row r="1" spans="1:82" x14ac:dyDescent="0.25">
      <c r="B1" s="87" t="s">
        <v>468</v>
      </c>
      <c r="J1" s="27" t="s">
        <v>461</v>
      </c>
      <c r="BX1" s="27" t="s">
        <v>310</v>
      </c>
    </row>
    <row r="2" spans="1:82" x14ac:dyDescent="0.25">
      <c r="A2" s="77" t="s">
        <v>52</v>
      </c>
      <c r="B2" s="87" t="s">
        <v>59</v>
      </c>
      <c r="C2" s="87" t="s">
        <v>57</v>
      </c>
      <c r="D2" s="87" t="s">
        <v>60</v>
      </c>
      <c r="E2" s="87" t="s">
        <v>54</v>
      </c>
      <c r="F2" s="87" t="s">
        <v>53</v>
      </c>
      <c r="G2" s="87" t="s">
        <v>61</v>
      </c>
      <c r="H2" s="87" t="s">
        <v>62</v>
      </c>
      <c r="J2" s="27" t="s">
        <v>226</v>
      </c>
      <c r="K2" s="87" t="s">
        <v>457</v>
      </c>
      <c r="L2" s="25" t="s">
        <v>359</v>
      </c>
      <c r="M2" s="25" t="s">
        <v>131</v>
      </c>
      <c r="N2" s="25" t="s">
        <v>132</v>
      </c>
      <c r="O2" s="25" t="s">
        <v>133</v>
      </c>
      <c r="P2" s="87" t="s">
        <v>335</v>
      </c>
      <c r="Q2" s="25" t="s">
        <v>360</v>
      </c>
      <c r="R2" s="25" t="s">
        <v>134</v>
      </c>
      <c r="S2" s="25" t="s">
        <v>59</v>
      </c>
      <c r="T2" s="25" t="s">
        <v>136</v>
      </c>
      <c r="U2" s="25" t="s">
        <v>137</v>
      </c>
      <c r="V2" s="25" t="s">
        <v>361</v>
      </c>
      <c r="W2" s="25" t="s">
        <v>138</v>
      </c>
      <c r="X2" s="87" t="s">
        <v>458</v>
      </c>
      <c r="Y2" s="25" t="s">
        <v>139</v>
      </c>
      <c r="Z2" s="25" t="s">
        <v>140</v>
      </c>
      <c r="AA2" s="25" t="s">
        <v>212</v>
      </c>
      <c r="AB2" s="25" t="s">
        <v>141</v>
      </c>
      <c r="AC2" s="25" t="s">
        <v>142</v>
      </c>
      <c r="AD2" s="25" t="s">
        <v>143</v>
      </c>
      <c r="AE2" s="87" t="s">
        <v>459</v>
      </c>
      <c r="AF2" s="25" t="s">
        <v>362</v>
      </c>
      <c r="AG2" s="25" t="s">
        <v>144</v>
      </c>
      <c r="AH2" s="25" t="s">
        <v>367</v>
      </c>
      <c r="AI2" s="25" t="s">
        <v>57</v>
      </c>
      <c r="AJ2" s="25" t="s">
        <v>128</v>
      </c>
      <c r="AK2" s="87" t="s">
        <v>460</v>
      </c>
      <c r="AL2" s="25" t="s">
        <v>145</v>
      </c>
      <c r="AM2" s="25" t="s">
        <v>146</v>
      </c>
      <c r="AN2" s="25" t="s">
        <v>60</v>
      </c>
      <c r="AO2" s="25" t="s">
        <v>147</v>
      </c>
      <c r="AP2" s="25" t="s">
        <v>148</v>
      </c>
      <c r="AQ2" s="25" t="s">
        <v>149</v>
      </c>
      <c r="AR2" s="25" t="s">
        <v>150</v>
      </c>
      <c r="AS2" s="25" t="s">
        <v>151</v>
      </c>
      <c r="AT2" s="25" t="s">
        <v>152</v>
      </c>
      <c r="AU2" s="25" t="s">
        <v>153</v>
      </c>
      <c r="AV2" s="25" t="s">
        <v>154</v>
      </c>
      <c r="AW2" s="25" t="s">
        <v>155</v>
      </c>
      <c r="AX2" s="25" t="s">
        <v>156</v>
      </c>
      <c r="AY2" s="25" t="s">
        <v>54</v>
      </c>
      <c r="AZ2" s="25" t="s">
        <v>53</v>
      </c>
      <c r="BA2" s="25" t="s">
        <v>157</v>
      </c>
      <c r="BB2" s="25" t="s">
        <v>158</v>
      </c>
      <c r="BC2" s="25" t="s">
        <v>159</v>
      </c>
      <c r="BD2" s="25" t="s">
        <v>160</v>
      </c>
      <c r="BE2" s="25" t="s">
        <v>161</v>
      </c>
      <c r="BF2" s="25" t="s">
        <v>162</v>
      </c>
      <c r="BG2" s="25" t="s">
        <v>163</v>
      </c>
      <c r="BH2" s="25" t="s">
        <v>164</v>
      </c>
      <c r="BI2" s="25" t="s">
        <v>165</v>
      </c>
      <c r="BJ2" s="25" t="s">
        <v>363</v>
      </c>
      <c r="BK2" s="25" t="s">
        <v>166</v>
      </c>
      <c r="BL2" s="25" t="s">
        <v>167</v>
      </c>
      <c r="BM2" s="25" t="s">
        <v>168</v>
      </c>
      <c r="BN2" s="25" t="s">
        <v>61</v>
      </c>
      <c r="BO2" s="25" t="s">
        <v>368</v>
      </c>
      <c r="BP2" s="25" t="s">
        <v>169</v>
      </c>
      <c r="BQ2" s="25" t="s">
        <v>170</v>
      </c>
      <c r="BR2" s="25" t="s">
        <v>171</v>
      </c>
      <c r="BS2" s="87" t="s">
        <v>172</v>
      </c>
      <c r="BT2" s="30" t="s">
        <v>173</v>
      </c>
      <c r="BU2" s="25" t="s">
        <v>174</v>
      </c>
      <c r="BV2" s="25" t="s">
        <v>369</v>
      </c>
      <c r="BX2" s="25" t="s">
        <v>59</v>
      </c>
      <c r="BY2" s="25" t="s">
        <v>57</v>
      </c>
      <c r="BZ2" s="25" t="s">
        <v>60</v>
      </c>
      <c r="CA2" s="25" t="s">
        <v>54</v>
      </c>
      <c r="CB2" s="25" t="s">
        <v>53</v>
      </c>
      <c r="CC2" s="25" t="s">
        <v>61</v>
      </c>
      <c r="CD2" s="25" t="s">
        <v>62</v>
      </c>
    </row>
    <row r="3" spans="1:82" x14ac:dyDescent="0.25">
      <c r="A3" s="24" t="s">
        <v>121</v>
      </c>
      <c r="B3" s="87">
        <v>15941.570755999999</v>
      </c>
      <c r="C3" s="87">
        <v>262.350121</v>
      </c>
      <c r="D3" s="87">
        <v>253.95003600000001</v>
      </c>
      <c r="E3" s="87">
        <v>1654.252864</v>
      </c>
      <c r="F3" s="87">
        <v>1401.9093849999999</v>
      </c>
      <c r="G3" s="87">
        <v>130.94072299999999</v>
      </c>
      <c r="H3" s="87">
        <v>3771.2812560000002</v>
      </c>
      <c r="J3" s="27" t="s">
        <v>121</v>
      </c>
      <c r="K3" s="87">
        <v>52.001127099147297</v>
      </c>
      <c r="L3" s="25">
        <v>7.5940393193009097</v>
      </c>
      <c r="M3" s="25">
        <v>6.8345708881694396</v>
      </c>
      <c r="N3" s="25">
        <v>6.8345708881694396</v>
      </c>
      <c r="O3" s="25">
        <v>9.7477195605085996</v>
      </c>
      <c r="P3" s="87">
        <v>0</v>
      </c>
      <c r="Q3" s="25">
        <v>6.6899698088564001</v>
      </c>
      <c r="R3" s="25">
        <v>64.3324208405121</v>
      </c>
      <c r="S3" s="25">
        <v>1170.4943102013301</v>
      </c>
      <c r="T3" s="25">
        <v>15.332737554986</v>
      </c>
      <c r="U3" s="25">
        <v>8.2088030259759606</v>
      </c>
      <c r="V3" s="25">
        <v>3.6885375453628502</v>
      </c>
      <c r="W3" s="25">
        <v>0.24639137468516301</v>
      </c>
      <c r="X3" s="87">
        <v>39.706007496541503</v>
      </c>
      <c r="Y3" s="25">
        <v>30.123024109657798</v>
      </c>
      <c r="Z3" s="25">
        <v>30.123024109657798</v>
      </c>
      <c r="AA3" s="25">
        <v>30798.3428506864</v>
      </c>
      <c r="AB3" s="25">
        <v>0</v>
      </c>
      <c r="AC3" s="25">
        <v>3.3996910980230002</v>
      </c>
      <c r="AD3" s="25">
        <v>1.36859429820268</v>
      </c>
      <c r="AE3" s="87">
        <v>0.31562598363224698</v>
      </c>
      <c r="AF3" s="25">
        <v>11.4499302468625</v>
      </c>
      <c r="AG3" s="25">
        <v>27.374720852879999</v>
      </c>
      <c r="AH3" s="25">
        <v>0</v>
      </c>
      <c r="AI3" s="25">
        <v>19.4582372724416</v>
      </c>
      <c r="AJ3" s="25">
        <v>0</v>
      </c>
      <c r="AK3" s="87">
        <v>297.24674768652397</v>
      </c>
      <c r="AL3" s="25">
        <v>25.837922915392099</v>
      </c>
      <c r="AM3" s="25">
        <v>2.8708814056669798</v>
      </c>
      <c r="AN3" s="25">
        <v>28.708804321058999</v>
      </c>
      <c r="AO3" s="25">
        <v>0</v>
      </c>
      <c r="AP3" s="25">
        <v>20.7644988183226</v>
      </c>
      <c r="AQ3" s="25">
        <v>1.7024610195274299E-2</v>
      </c>
      <c r="AR3" s="25">
        <v>27.319255493642402</v>
      </c>
      <c r="AS3" s="25">
        <v>0.40825920843047397</v>
      </c>
      <c r="AT3" s="25">
        <v>0.228837469755342</v>
      </c>
      <c r="AU3" s="25">
        <v>3.5707484140500498</v>
      </c>
      <c r="AV3" s="25">
        <v>1.9898939025667299E-2</v>
      </c>
      <c r="AW3" s="25">
        <v>0</v>
      </c>
      <c r="AX3" s="25">
        <v>0.13299091144584599</v>
      </c>
      <c r="AY3" s="25">
        <v>130.45496396864999</v>
      </c>
      <c r="AZ3" s="25">
        <v>110.556019321196</v>
      </c>
      <c r="BA3" s="25">
        <v>19.898944647453298</v>
      </c>
      <c r="BB3" s="25">
        <v>1.9788429041485402E-2</v>
      </c>
      <c r="BC3" s="25">
        <v>5.5275307682556404E-4</v>
      </c>
      <c r="BD3" s="25">
        <v>17.6768717516272</v>
      </c>
      <c r="BE3" s="25">
        <v>1.34870285553663E-2</v>
      </c>
      <c r="BF3" s="25">
        <v>36.271301333245098</v>
      </c>
      <c r="BG3" s="25">
        <v>0.122157139943892</v>
      </c>
      <c r="BH3" s="25">
        <v>3.1064387087529E-2</v>
      </c>
      <c r="BI3" s="25">
        <v>51.825586181429301</v>
      </c>
      <c r="BJ3" s="25">
        <v>3.4213707188544702</v>
      </c>
      <c r="BK3" s="25">
        <v>6.8540746374774697E-2</v>
      </c>
      <c r="BL3" s="25">
        <v>0.147251773342813</v>
      </c>
      <c r="BM3" s="25">
        <v>1.65824456974046E-3</v>
      </c>
      <c r="BN3" s="25">
        <v>12.6912279016959</v>
      </c>
      <c r="BO3" s="25">
        <v>6.24469733154847</v>
      </c>
      <c r="BP3" s="25">
        <v>0</v>
      </c>
      <c r="BQ3" s="25">
        <v>3.01107317110842</v>
      </c>
      <c r="BR3" s="25">
        <v>8.9133200339886507</v>
      </c>
      <c r="BS3" s="87">
        <v>0</v>
      </c>
      <c r="BT3" s="25">
        <v>4.8525186216703302</v>
      </c>
      <c r="BU3" s="25">
        <v>279.71216245859398</v>
      </c>
      <c r="BV3" s="25">
        <v>2.0527674513357201</v>
      </c>
      <c r="BX3" s="22">
        <f>IF(B3&lt;&gt;0,(S3-B3)/B3,"")</f>
        <v>-0.92657597371571521</v>
      </c>
      <c r="BY3" s="22">
        <f>IF(C3&lt;&gt;0,(AI3-C3)/C3,"")</f>
        <v>-0.92583103374119802</v>
      </c>
      <c r="BZ3" s="22">
        <f>IF(D3&lt;&gt;0,(AN3-D3)/D3,"")</f>
        <v>-0.88695097361175801</v>
      </c>
      <c r="CA3" s="22">
        <f>IF(E3&lt;&gt;0,(AY3-E3)/E3,"")</f>
        <v>-0.92113964750636212</v>
      </c>
      <c r="CB3" s="22">
        <f>IF(F3&lt;&gt;0,(AZ3-F3)/F3,"")</f>
        <v>-0.92113896910591275</v>
      </c>
      <c r="CC3" s="22">
        <f>IF(G3&lt;&gt;0,(BN3-G3)/G3,"")</f>
        <v>-0.90307654020135586</v>
      </c>
      <c r="CD3" s="22">
        <f>IF(H3&lt;&gt;0,(BU3-H3)/H3,"")</f>
        <v>-0.92583099920919987</v>
      </c>
    </row>
    <row r="4" spans="1:82" x14ac:dyDescent="0.25">
      <c r="A4" s="24" t="s">
        <v>77</v>
      </c>
      <c r="B4" s="87">
        <v>158.47557599999999</v>
      </c>
      <c r="C4" s="87">
        <v>2.5784400000000001</v>
      </c>
      <c r="D4" s="87">
        <v>1.000238</v>
      </c>
      <c r="E4" s="87">
        <v>15.083665999999999</v>
      </c>
      <c r="F4" s="87">
        <v>12.782778</v>
      </c>
      <c r="G4" s="87">
        <v>0.835538</v>
      </c>
      <c r="H4" s="87">
        <v>37.064833999999998</v>
      </c>
      <c r="J4" s="27" t="s">
        <v>77</v>
      </c>
      <c r="K4" s="87">
        <v>6.8906910455089001</v>
      </c>
      <c r="L4" s="25">
        <v>1.0062842246245201</v>
      </c>
      <c r="M4" s="25">
        <v>0.90565771658327598</v>
      </c>
      <c r="N4" s="25">
        <v>0.90565771658327598</v>
      </c>
      <c r="O4" s="25">
        <v>1.29167210602027</v>
      </c>
      <c r="P4" s="87">
        <v>0</v>
      </c>
      <c r="Q4" s="25">
        <v>0.88649059734453195</v>
      </c>
      <c r="R4" s="25">
        <v>8.5247202323451106</v>
      </c>
      <c r="S4" s="25">
        <v>158.475496839123</v>
      </c>
      <c r="T4" s="25">
        <v>2.0317501636931801</v>
      </c>
      <c r="U4" s="25">
        <v>1.0877529236660599</v>
      </c>
      <c r="V4" s="25">
        <v>0.48876906614196602</v>
      </c>
      <c r="W4" s="25">
        <v>3.26495785119022E-2</v>
      </c>
      <c r="X4" s="87">
        <v>5.2614633820554699</v>
      </c>
      <c r="Y4" s="25">
        <v>3.99161924116911</v>
      </c>
      <c r="Z4" s="25">
        <v>3.99161924116911</v>
      </c>
      <c r="AA4" s="25">
        <v>957.64534356277898</v>
      </c>
      <c r="AB4" s="25">
        <v>0</v>
      </c>
      <c r="AC4" s="25">
        <v>0.45049739501865599</v>
      </c>
      <c r="AD4" s="25">
        <v>0.181349201192369</v>
      </c>
      <c r="AE4" s="87">
        <v>4.1824743244354701E-2</v>
      </c>
      <c r="AF4" s="25">
        <v>1.5172382931816499</v>
      </c>
      <c r="AG4" s="25">
        <v>3.6274386573631601</v>
      </c>
      <c r="AH4" s="25">
        <v>0</v>
      </c>
      <c r="AI4" s="25">
        <v>2.57843967878657</v>
      </c>
      <c r="AJ4" s="25">
        <v>0</v>
      </c>
      <c r="AK4" s="87">
        <v>39.3883083384315</v>
      </c>
      <c r="AL4" s="25">
        <v>0.90021521078942002</v>
      </c>
      <c r="AM4" s="25">
        <v>0.100023862167033</v>
      </c>
      <c r="AN4" s="25">
        <v>1.0002390729564501</v>
      </c>
      <c r="AO4" s="25">
        <v>0</v>
      </c>
      <c r="AP4" s="25">
        <v>2.7515140015542499</v>
      </c>
      <c r="AQ4" s="25">
        <v>1.9685440125222502E-3</v>
      </c>
      <c r="AR4" s="25">
        <v>3.6200909876155301</v>
      </c>
      <c r="AS4" s="25">
        <v>4.7206694334672603E-2</v>
      </c>
      <c r="AT4" s="25">
        <v>2.6460376880129099E-2</v>
      </c>
      <c r="AU4" s="25">
        <v>0.41288356840115298</v>
      </c>
      <c r="AV4" s="25">
        <v>2.3008746837745301E-3</v>
      </c>
      <c r="AW4" s="25">
        <v>0</v>
      </c>
      <c r="AX4" s="25">
        <v>1.5377791740383701E-2</v>
      </c>
      <c r="AY4" s="25">
        <v>15.0844156253906</v>
      </c>
      <c r="AZ4" s="25">
        <v>12.7835285957329</v>
      </c>
      <c r="BA4" s="25">
        <v>2.30088702965767</v>
      </c>
      <c r="BB4" s="25">
        <v>2.2881207251001698E-3</v>
      </c>
      <c r="BC4" s="25">
        <v>6.3913667002871497E-5</v>
      </c>
      <c r="BD4" s="25">
        <v>2.04396545357341</v>
      </c>
      <c r="BE4" s="25">
        <v>1.55949844849727E-3</v>
      </c>
      <c r="BF4" s="25">
        <v>4.1940284506467798</v>
      </c>
      <c r="BG4" s="25">
        <v>1.41249238027524E-2</v>
      </c>
      <c r="BH4" s="25">
        <v>3.59193604391607E-3</v>
      </c>
      <c r="BI4" s="25">
        <v>5.9925648021076103</v>
      </c>
      <c r="BJ4" s="25">
        <v>0.45336687138345499</v>
      </c>
      <c r="BK4" s="25">
        <v>7.9252919746248002E-3</v>
      </c>
      <c r="BL4" s="25">
        <v>1.70266130943523E-2</v>
      </c>
      <c r="BM4" s="25">
        <v>1.9174159625655099E-4</v>
      </c>
      <c r="BN4" s="25">
        <v>0.83554340955813799</v>
      </c>
      <c r="BO4" s="25">
        <v>0.82748711664875396</v>
      </c>
      <c r="BP4" s="25">
        <v>0</v>
      </c>
      <c r="BQ4" s="25">
        <v>0.39900614459388101</v>
      </c>
      <c r="BR4" s="25">
        <v>1.1811054928796201</v>
      </c>
      <c r="BS4" s="87">
        <v>0</v>
      </c>
      <c r="BT4" s="25">
        <v>0.64301359506605604</v>
      </c>
      <c r="BU4" s="25">
        <v>37.064818532052399</v>
      </c>
      <c r="BV4" s="25">
        <v>0.27201753034055898</v>
      </c>
      <c r="BX4" s="22">
        <f t="shared" ref="BX4:BX48" si="0">IF(B4&lt;&gt;0,(S4-B4)/B4,"")</f>
        <v>-4.9951468226877302E-7</v>
      </c>
      <c r="BY4" s="22">
        <f t="shared" ref="BY4:BY48" si="1">IF(C4&lt;&gt;0,(AI4-C4)/C4,"")</f>
        <v>-1.2457665490635379E-7</v>
      </c>
      <c r="BZ4" s="22">
        <f t="shared" ref="BZ4:BZ48" si="2">IF(D4&lt;&gt;0,(AN4-D4)/D4,"")</f>
        <v>1.07270114725912E-6</v>
      </c>
      <c r="CA4" s="22">
        <f t="shared" ref="CA4:CA48" si="3">IF(E4&lt;&gt;0,(AY4-E4)/E4,"")</f>
        <v>4.9697824825909561E-5</v>
      </c>
      <c r="CB4" s="22">
        <f t="shared" ref="CB4:CB48" si="4">IF(F4&lt;&gt;0,(AZ4-F4)/F4,"")</f>
        <v>5.8719296611384777E-5</v>
      </c>
      <c r="CC4" s="22">
        <f t="shared" ref="CC4:CC48" si="5">IF(G4&lt;&gt;0,(BN4-G4)/G4,"")</f>
        <v>6.4743412483837276E-6</v>
      </c>
      <c r="CD4" s="22">
        <f t="shared" ref="CD4:CD48" si="6">IF(H4&lt;&gt;0,(BU4-H4)/H4,"")</f>
        <v>-4.173213779488227E-7</v>
      </c>
    </row>
    <row r="5" spans="1:82" x14ac:dyDescent="0.25">
      <c r="A5" s="77" t="s">
        <v>71</v>
      </c>
      <c r="B5" s="87">
        <v>6434.28024</v>
      </c>
      <c r="C5" s="87">
        <v>105.641082</v>
      </c>
      <c r="D5" s="87">
        <v>89.743403999999998</v>
      </c>
      <c r="E5" s="87">
        <v>656.29297999999994</v>
      </c>
      <c r="F5" s="87">
        <v>556.18055400000003</v>
      </c>
      <c r="G5" s="87">
        <v>48.949418000000001</v>
      </c>
      <c r="H5" s="87">
        <v>1518.589768</v>
      </c>
      <c r="J5" s="27" t="s">
        <v>71</v>
      </c>
      <c r="K5" s="87">
        <v>282.31991041619898</v>
      </c>
      <c r="L5" s="25">
        <v>41.228928597485599</v>
      </c>
      <c r="M5" s="25">
        <v>37.105674477511798</v>
      </c>
      <c r="N5" s="25">
        <v>37.105674477511798</v>
      </c>
      <c r="O5" s="25">
        <v>52.921416136014102</v>
      </c>
      <c r="P5" s="87">
        <v>0</v>
      </c>
      <c r="Q5" s="25">
        <v>36.320642580013697</v>
      </c>
      <c r="R5" s="25">
        <v>349.26782433838702</v>
      </c>
      <c r="S5" s="25">
        <v>6434.2791862740196</v>
      </c>
      <c r="T5" s="25">
        <v>83.243142536318402</v>
      </c>
      <c r="U5" s="25">
        <v>44.566501736774697</v>
      </c>
      <c r="V5" s="25">
        <v>20.0254795355875</v>
      </c>
      <c r="W5" s="25">
        <v>1.3376975231300301</v>
      </c>
      <c r="X5" s="87">
        <v>215.568350072752</v>
      </c>
      <c r="Y5" s="25">
        <v>163.54138264034299</v>
      </c>
      <c r="Z5" s="25">
        <v>163.54138264034299</v>
      </c>
      <c r="AA5" s="25">
        <v>91955.483150845699</v>
      </c>
      <c r="AB5" s="25">
        <v>0</v>
      </c>
      <c r="AC5" s="25">
        <v>18.457325138819499</v>
      </c>
      <c r="AD5" s="25">
        <v>7.43024662326658</v>
      </c>
      <c r="AE5" s="87">
        <v>1.7136000313108199</v>
      </c>
      <c r="AF5" s="25">
        <v>62.162975953019497</v>
      </c>
      <c r="AG5" s="25">
        <v>148.62041193776301</v>
      </c>
      <c r="AH5" s="25">
        <v>0</v>
      </c>
      <c r="AI5" s="25">
        <v>105.64101796215699</v>
      </c>
      <c r="AJ5" s="25">
        <v>0</v>
      </c>
      <c r="AK5" s="87">
        <v>1613.7854208347801</v>
      </c>
      <c r="AL5" s="25">
        <v>80.769029606971003</v>
      </c>
      <c r="AM5" s="25">
        <v>8.9743382895440202</v>
      </c>
      <c r="AN5" s="25">
        <v>89.743367896514997</v>
      </c>
      <c r="AO5" s="25">
        <v>0</v>
      </c>
      <c r="AP5" s="25">
        <v>112.732708839431</v>
      </c>
      <c r="AQ5" s="25">
        <v>8.5651653190914695E-2</v>
      </c>
      <c r="AR5" s="25">
        <v>148.319313750227</v>
      </c>
      <c r="AS5" s="25">
        <v>2.05397376279369</v>
      </c>
      <c r="AT5" s="25">
        <v>1.1512928829290601</v>
      </c>
      <c r="AU5" s="25">
        <v>17.964629000699901</v>
      </c>
      <c r="AV5" s="25">
        <v>0.10011259280080601</v>
      </c>
      <c r="AW5" s="25">
        <v>0</v>
      </c>
      <c r="AX5" s="25">
        <v>0.66908494849451805</v>
      </c>
      <c r="AY5" s="25">
        <v>656.32555242753097</v>
      </c>
      <c r="AZ5" s="25">
        <v>556.21318218331396</v>
      </c>
      <c r="BA5" s="25">
        <v>100.112370244216</v>
      </c>
      <c r="BB5" s="25">
        <v>9.9556240347889305E-2</v>
      </c>
      <c r="BC5" s="25">
        <v>2.7808984606226901E-3</v>
      </c>
      <c r="BD5" s="25">
        <v>88.933234566268197</v>
      </c>
      <c r="BE5" s="25">
        <v>6.7854022498167396E-2</v>
      </c>
      <c r="BF5" s="25">
        <v>182.48281122373001</v>
      </c>
      <c r="BG5" s="25">
        <v>0.61457944741149795</v>
      </c>
      <c r="BH5" s="25">
        <v>0.156286670304292</v>
      </c>
      <c r="BI5" s="25">
        <v>260.73732711629901</v>
      </c>
      <c r="BJ5" s="25">
        <v>18.5750056797852</v>
      </c>
      <c r="BK5" s="25">
        <v>0.34483198355352002</v>
      </c>
      <c r="BL5" s="25">
        <v>0.740832534709017</v>
      </c>
      <c r="BM5" s="25">
        <v>8.3426388222909292E-3</v>
      </c>
      <c r="BN5" s="25">
        <v>48.949395168570902</v>
      </c>
      <c r="BO5" s="25">
        <v>33.903077921355802</v>
      </c>
      <c r="BP5" s="25">
        <v>0</v>
      </c>
      <c r="BQ5" s="25">
        <v>16.347470045428601</v>
      </c>
      <c r="BR5" s="25">
        <v>48.391374353096602</v>
      </c>
      <c r="BS5" s="87">
        <v>0</v>
      </c>
      <c r="BT5" s="25">
        <v>26.344918212271999</v>
      </c>
      <c r="BU5" s="25">
        <v>1518.5892188473099</v>
      </c>
      <c r="BV5" s="25">
        <v>11.1447671325071</v>
      </c>
      <c r="BX5" s="22">
        <f t="shared" si="0"/>
        <v>-1.6376749864022956E-7</v>
      </c>
      <c r="BY5" s="22">
        <f t="shared" si="1"/>
        <v>-6.0618314192826622E-7</v>
      </c>
      <c r="BZ5" s="22">
        <f t="shared" si="2"/>
        <v>-4.0229680837161009E-7</v>
      </c>
      <c r="CA5" s="22">
        <f t="shared" si="3"/>
        <v>4.963092479066619E-5</v>
      </c>
      <c r="CB5" s="22">
        <f t="shared" si="4"/>
        <v>5.8664732305495011E-5</v>
      </c>
      <c r="CC5" s="22">
        <f t="shared" si="5"/>
        <v>-4.6642902065378124E-7</v>
      </c>
      <c r="CD5" s="22">
        <f t="shared" si="6"/>
        <v>-3.6162017005971091E-7</v>
      </c>
    </row>
    <row r="6" spans="1:82" x14ac:dyDescent="0.25">
      <c r="A6" s="77" t="s">
        <v>122</v>
      </c>
      <c r="B6" s="87">
        <v>3733.4864819999998</v>
      </c>
      <c r="C6" s="87">
        <v>62.283967081</v>
      </c>
      <c r="D6" s="87">
        <v>64.3918058</v>
      </c>
      <c r="E6" s="87">
        <v>397.06755695999999</v>
      </c>
      <c r="F6" s="87">
        <v>337.56994365000003</v>
      </c>
      <c r="G6" s="87">
        <v>31.576463827000001</v>
      </c>
      <c r="H6" s="87">
        <v>892.99486189000004</v>
      </c>
      <c r="J6" s="27" t="s">
        <v>122</v>
      </c>
      <c r="K6" s="87">
        <v>166.01608128516199</v>
      </c>
      <c r="L6" s="25">
        <v>24.2443566318424</v>
      </c>
      <c r="M6" s="25">
        <v>21.819712324392899</v>
      </c>
      <c r="N6" s="25">
        <v>21.819712324392899</v>
      </c>
      <c r="O6" s="25">
        <v>31.120006531523298</v>
      </c>
      <c r="P6" s="87">
        <v>0</v>
      </c>
      <c r="Q6" s="25">
        <v>21.358066460998501</v>
      </c>
      <c r="R6" s="25">
        <v>205.38434396380001</v>
      </c>
      <c r="S6" s="25">
        <v>3733.48539140307</v>
      </c>
      <c r="T6" s="25">
        <v>48.950488138858098</v>
      </c>
      <c r="U6" s="25">
        <v>26.206973814877799</v>
      </c>
      <c r="V6" s="25">
        <v>11.7758251982969</v>
      </c>
      <c r="W6" s="25">
        <v>0.78662553329060703</v>
      </c>
      <c r="X6" s="87">
        <v>126.763287985085</v>
      </c>
      <c r="Y6" s="25">
        <v>96.169182620215295</v>
      </c>
      <c r="Z6" s="25">
        <v>96.169182620215295</v>
      </c>
      <c r="AA6" s="25">
        <v>125057.18529902901</v>
      </c>
      <c r="AB6" s="25">
        <v>0</v>
      </c>
      <c r="AC6" s="25">
        <v>10.853661447576799</v>
      </c>
      <c r="AD6" s="25">
        <v>4.3692899220564696</v>
      </c>
      <c r="AE6" s="87">
        <v>1.0076602877404901</v>
      </c>
      <c r="AF6" s="25">
        <v>36.554467289913298</v>
      </c>
      <c r="AG6" s="25">
        <v>87.395103964968499</v>
      </c>
      <c r="AH6" s="25">
        <v>0</v>
      </c>
      <c r="AI6" s="25">
        <v>62.283938259561097</v>
      </c>
      <c r="AJ6" s="25">
        <v>0</v>
      </c>
      <c r="AK6" s="87">
        <v>948.97374714088096</v>
      </c>
      <c r="AL6" s="25">
        <v>57.952599110435003</v>
      </c>
      <c r="AM6" s="25">
        <v>6.4391643093745996</v>
      </c>
      <c r="AN6" s="25">
        <v>64.391763419809607</v>
      </c>
      <c r="AO6" s="25">
        <v>0</v>
      </c>
      <c r="AP6" s="25">
        <v>66.291602607516595</v>
      </c>
      <c r="AQ6" s="25">
        <v>5.1985784597408401E-2</v>
      </c>
      <c r="AR6" s="25">
        <v>87.217989766034407</v>
      </c>
      <c r="AS6" s="25">
        <v>1.24664538104135</v>
      </c>
      <c r="AT6" s="25">
        <v>0.69876952440792095</v>
      </c>
      <c r="AU6" s="25">
        <v>10.9035082149726</v>
      </c>
      <c r="AV6" s="25">
        <v>6.0762310995000998E-2</v>
      </c>
      <c r="AW6" s="25">
        <v>0</v>
      </c>
      <c r="AX6" s="25">
        <v>0.40609675204065299</v>
      </c>
      <c r="AY6" s="25">
        <v>397.08744813670802</v>
      </c>
      <c r="AZ6" s="25">
        <v>337.58986737864899</v>
      </c>
      <c r="BA6" s="25">
        <v>59.4975807580592</v>
      </c>
      <c r="BB6" s="25">
        <v>6.0425050788979098E-2</v>
      </c>
      <c r="BC6" s="25">
        <v>1.68785870577666E-3</v>
      </c>
      <c r="BD6" s="25">
        <v>53.9774393315586</v>
      </c>
      <c r="BE6" s="25">
        <v>4.1183672679773103E-2</v>
      </c>
      <c r="BF6" s="25">
        <v>110.75665051781</v>
      </c>
      <c r="BG6" s="25">
        <v>0.37301515898080301</v>
      </c>
      <c r="BH6" s="25">
        <v>9.4857130574248896E-2</v>
      </c>
      <c r="BI6" s="25">
        <v>158.25284071054901</v>
      </c>
      <c r="BJ6" s="25">
        <v>10.922884722476599</v>
      </c>
      <c r="BK6" s="25">
        <v>0.20929342747069199</v>
      </c>
      <c r="BL6" s="25">
        <v>0.44964299674267</v>
      </c>
      <c r="BM6" s="25">
        <v>5.0635547324966697E-3</v>
      </c>
      <c r="BN6" s="25">
        <v>31.5764602280681</v>
      </c>
      <c r="BO6" s="25">
        <v>19.9364225684836</v>
      </c>
      <c r="BP6" s="25">
        <v>0</v>
      </c>
      <c r="BQ6" s="25">
        <v>9.61300419710577</v>
      </c>
      <c r="BR6" s="25">
        <v>28.4561592756957</v>
      </c>
      <c r="BS6" s="87">
        <v>0</v>
      </c>
      <c r="BT6" s="25">
        <v>15.4919142912415</v>
      </c>
      <c r="BU6" s="25">
        <v>892.994274265998</v>
      </c>
      <c r="BV6" s="25">
        <v>6.5535860993871102</v>
      </c>
      <c r="BX6" s="22">
        <f t="shared" si="0"/>
        <v>-2.9211219460121287E-7</v>
      </c>
      <c r="BY6" s="22">
        <f t="shared" si="1"/>
        <v>-4.6274250427168667E-7</v>
      </c>
      <c r="BZ6" s="22">
        <f t="shared" si="2"/>
        <v>-6.5816123444525736E-7</v>
      </c>
      <c r="CA6" s="22">
        <f t="shared" si="3"/>
        <v>5.0095195035117885E-5</v>
      </c>
      <c r="CB6" s="22">
        <f t="shared" si="4"/>
        <v>5.9021038524742983E-5</v>
      </c>
      <c r="CC6" s="22">
        <f t="shared" si="5"/>
        <v>-1.1397514049250575E-7</v>
      </c>
      <c r="CD6" s="22">
        <f t="shared" si="6"/>
        <v>-6.5803738309686951E-7</v>
      </c>
    </row>
    <row r="7" spans="1:82" x14ac:dyDescent="0.25">
      <c r="A7" s="77" t="s">
        <v>123</v>
      </c>
      <c r="B7" s="87">
        <v>82054.484563000005</v>
      </c>
      <c r="C7" s="87">
        <v>1361.5601698999999</v>
      </c>
      <c r="D7" s="87">
        <v>1900.8079207000001</v>
      </c>
      <c r="E7" s="87">
        <v>9043.8216374000003</v>
      </c>
      <c r="F7" s="87">
        <v>7663.8535260999997</v>
      </c>
      <c r="G7" s="87">
        <v>854.90666745999999</v>
      </c>
      <c r="H7" s="87">
        <v>19574.782747000001</v>
      </c>
      <c r="J7" s="27" t="s">
        <v>123</v>
      </c>
      <c r="K7" s="87">
        <v>3006.8637651465501</v>
      </c>
      <c r="L7" s="25">
        <v>439.32672447980298</v>
      </c>
      <c r="M7" s="25">
        <v>395.709774011528</v>
      </c>
      <c r="N7" s="25">
        <v>395.709774011528</v>
      </c>
      <c r="O7" s="25">
        <v>564.65032094412902</v>
      </c>
      <c r="P7" s="87">
        <v>4.9846670326339102E-4</v>
      </c>
      <c r="Q7" s="25">
        <v>386.913395803659</v>
      </c>
      <c r="R7" s="25">
        <v>3721.32285923781</v>
      </c>
      <c r="S7" s="25">
        <v>67832.788879445798</v>
      </c>
      <c r="T7" s="25">
        <v>886.97744496985695</v>
      </c>
      <c r="U7" s="25">
        <v>474.97090165640299</v>
      </c>
      <c r="V7" s="25">
        <v>213.34054218633199</v>
      </c>
      <c r="W7" s="25">
        <v>14.247221493169199</v>
      </c>
      <c r="X7" s="87">
        <v>2295.9243476264401</v>
      </c>
      <c r="Y7" s="25">
        <v>1742.1563416307499</v>
      </c>
      <c r="Z7" s="25">
        <v>1742.1563416307499</v>
      </c>
      <c r="AA7" s="25">
        <v>1679166.0776266099</v>
      </c>
      <c r="AB7" s="25">
        <v>0</v>
      </c>
      <c r="AC7" s="25">
        <v>196.71201803721399</v>
      </c>
      <c r="AD7" s="25">
        <v>79.163486709637695</v>
      </c>
      <c r="AE7" s="87">
        <v>18.306655204139101</v>
      </c>
      <c r="AF7" s="25">
        <v>662.15803221448698</v>
      </c>
      <c r="AG7" s="25">
        <v>1582.8982826674801</v>
      </c>
      <c r="AH7" s="25">
        <v>0</v>
      </c>
      <c r="AI7" s="25">
        <v>1125.4442670679</v>
      </c>
      <c r="AJ7" s="25">
        <v>0</v>
      </c>
      <c r="AK7" s="87">
        <v>17195.032133357501</v>
      </c>
      <c r="AL7" s="25">
        <v>1410.8341180553</v>
      </c>
      <c r="AM7" s="25">
        <v>156.75948554418301</v>
      </c>
      <c r="AN7" s="25">
        <v>1567.59360359948</v>
      </c>
      <c r="AO7" s="25">
        <v>0</v>
      </c>
      <c r="AP7" s="25">
        <v>1200.93044781549</v>
      </c>
      <c r="AQ7" s="25">
        <v>0.97569359292757196</v>
      </c>
      <c r="AR7" s="25">
        <v>1581.8751078414</v>
      </c>
      <c r="AS7" s="25">
        <v>23.3744963783572</v>
      </c>
      <c r="AT7" s="25">
        <v>13.4073491823608</v>
      </c>
      <c r="AU7" s="25">
        <v>204.79789651504299</v>
      </c>
      <c r="AV7" s="25">
        <v>1.13957485154626</v>
      </c>
      <c r="AW7" s="25">
        <v>0</v>
      </c>
      <c r="AX7" s="25">
        <v>7.8520260773712103</v>
      </c>
      <c r="AY7" s="25">
        <v>7473.1654853917698</v>
      </c>
      <c r="AZ7" s="25">
        <v>6332.8468470765401</v>
      </c>
      <c r="BA7" s="25">
        <v>1140.3186383152199</v>
      </c>
      <c r="BB7" s="25">
        <v>1.13563367549066</v>
      </c>
      <c r="BC7" s="25">
        <v>3.1645594713316398E-2</v>
      </c>
      <c r="BD7" s="25">
        <v>1012.09992107453</v>
      </c>
      <c r="BE7" s="25">
        <v>0.79430255449549902</v>
      </c>
      <c r="BF7" s="25">
        <v>2077.4898951150999</v>
      </c>
      <c r="BG7" s="25">
        <v>7.0545296494099903</v>
      </c>
      <c r="BH7" s="25">
        <v>1.7903126719467299</v>
      </c>
      <c r="BI7" s="25">
        <v>2968.39788686982</v>
      </c>
      <c r="BJ7" s="25">
        <v>197.93290236098599</v>
      </c>
      <c r="BK7" s="25">
        <v>3.92454574425282</v>
      </c>
      <c r="BL7" s="25">
        <v>8.4861671334953694</v>
      </c>
      <c r="BM7" s="25">
        <v>9.4970395674531596E-2</v>
      </c>
      <c r="BN7" s="25">
        <v>705.48194556126896</v>
      </c>
      <c r="BO7" s="25">
        <v>361.30918790212502</v>
      </c>
      <c r="BP7" s="25">
        <v>0</v>
      </c>
      <c r="BQ7" s="25">
        <v>174.11020964157399</v>
      </c>
      <c r="BR7" s="25">
        <v>515.664810947207</v>
      </c>
      <c r="BS7" s="87">
        <v>0</v>
      </c>
      <c r="BT7" s="25">
        <v>281.44098503103498</v>
      </c>
      <c r="BU7" s="25">
        <v>16180.584589361501</v>
      </c>
      <c r="BV7" s="25">
        <v>118.8937741869</v>
      </c>
      <c r="BX7" s="22">
        <f t="shared" si="0"/>
        <v>-0.17332015135181353</v>
      </c>
      <c r="BY7" s="22">
        <f t="shared" si="1"/>
        <v>-0.17341569476833438</v>
      </c>
      <c r="BZ7" s="22">
        <f t="shared" si="2"/>
        <v>-0.17530141445212888</v>
      </c>
      <c r="CA7" s="22">
        <f t="shared" si="3"/>
        <v>-0.17367173026864083</v>
      </c>
      <c r="CB7" s="22">
        <f t="shared" si="4"/>
        <v>-0.17367329300991813</v>
      </c>
      <c r="CC7" s="22">
        <f t="shared" si="5"/>
        <v>-0.17478483627070604</v>
      </c>
      <c r="CD7" s="22">
        <f t="shared" si="6"/>
        <v>-0.17339646633670505</v>
      </c>
    </row>
    <row r="8" spans="1:82" x14ac:dyDescent="0.25">
      <c r="A8" s="77" t="s">
        <v>72</v>
      </c>
      <c r="B8" s="87">
        <v>151959.17806000001</v>
      </c>
      <c r="C8" s="87">
        <v>2536.8532309000002</v>
      </c>
      <c r="D8" s="87">
        <v>4290.9327548000001</v>
      </c>
      <c r="E8" s="87">
        <v>17432.794422999999</v>
      </c>
      <c r="F8" s="87">
        <v>14772.902984</v>
      </c>
      <c r="G8" s="87">
        <v>1818.1974196000001</v>
      </c>
      <c r="H8" s="87">
        <v>36487.444025999997</v>
      </c>
      <c r="J8" s="27" t="s">
        <v>72</v>
      </c>
      <c r="K8" s="87">
        <v>6775.0102187634302</v>
      </c>
      <c r="L8" s="25">
        <v>990.82967530532801</v>
      </c>
      <c r="M8" s="25">
        <v>893.85263182788799</v>
      </c>
      <c r="N8" s="25">
        <v>893.85263182788799</v>
      </c>
      <c r="O8" s="25">
        <v>1276.66551729605</v>
      </c>
      <c r="P8" s="87">
        <v>3.3071530521337901E-3</v>
      </c>
      <c r="Q8" s="25">
        <v>872.11734113611601</v>
      </c>
      <c r="R8" s="25">
        <v>8391.0009365784099</v>
      </c>
      <c r="S8" s="25">
        <v>151959.20438545101</v>
      </c>
      <c r="T8" s="25">
        <v>2000.22373455919</v>
      </c>
      <c r="U8" s="25">
        <v>1071.5629290740801</v>
      </c>
      <c r="V8" s="25">
        <v>480.95156160078102</v>
      </c>
      <c r="W8" s="25">
        <v>32.101432013872198</v>
      </c>
      <c r="X8" s="87">
        <v>5173.1221090606596</v>
      </c>
      <c r="Y8" s="25">
        <v>3926.8799983423801</v>
      </c>
      <c r="Z8" s="25">
        <v>3926.8799983423801</v>
      </c>
      <c r="AA8" s="25">
        <v>4653815.0987251699</v>
      </c>
      <c r="AB8" s="25">
        <v>0</v>
      </c>
      <c r="AC8" s="25">
        <v>443.79863717776499</v>
      </c>
      <c r="AD8" s="25">
        <v>178.48792067299999</v>
      </c>
      <c r="AE8" s="87">
        <v>41.492847513108202</v>
      </c>
      <c r="AF8" s="25">
        <v>1492.33135501226</v>
      </c>
      <c r="AG8" s="25">
        <v>3566.5304340462799</v>
      </c>
      <c r="AH8" s="25">
        <v>0</v>
      </c>
      <c r="AI8" s="25">
        <v>2536.84854904347</v>
      </c>
      <c r="AJ8" s="25">
        <v>0</v>
      </c>
      <c r="AK8" s="87">
        <v>38775.3785554434</v>
      </c>
      <c r="AL8" s="25">
        <v>3861.8143718487599</v>
      </c>
      <c r="AM8" s="25">
        <v>429.09135929372002</v>
      </c>
      <c r="AN8" s="25">
        <v>4290.9057311424804</v>
      </c>
      <c r="AO8" s="25">
        <v>0</v>
      </c>
      <c r="AP8" s="25">
        <v>2707.0784794780502</v>
      </c>
      <c r="AQ8" s="25">
        <v>2.2761941046523</v>
      </c>
      <c r="AR8" s="25">
        <v>3573.8493531895701</v>
      </c>
      <c r="AS8" s="25">
        <v>54.529331940783798</v>
      </c>
      <c r="AT8" s="25">
        <v>31.287855681255699</v>
      </c>
      <c r="AU8" s="25">
        <v>477.77715891686898</v>
      </c>
      <c r="AV8" s="25">
        <v>2.6584788760296898</v>
      </c>
      <c r="AW8" s="25">
        <v>0</v>
      </c>
      <c r="AX8" s="25">
        <v>18.325691929165501</v>
      </c>
      <c r="AY8" s="25">
        <v>17433.601959550499</v>
      </c>
      <c r="AZ8" s="25">
        <v>14773.724440555699</v>
      </c>
      <c r="BA8" s="25">
        <v>2659.8775189948001</v>
      </c>
      <c r="BB8" s="25">
        <v>2.64935370459167</v>
      </c>
      <c r="BC8" s="25">
        <v>7.3824085279408203E-2</v>
      </c>
      <c r="BD8" s="25">
        <v>2361.0948258942699</v>
      </c>
      <c r="BE8" s="25">
        <v>1.8537550967024301</v>
      </c>
      <c r="BF8" s="25">
        <v>4846.5211267602499</v>
      </c>
      <c r="BG8" s="25">
        <v>16.4592717630692</v>
      </c>
      <c r="BH8" s="25">
        <v>4.1769463280257</v>
      </c>
      <c r="BI8" s="25">
        <v>6924.8647663188904</v>
      </c>
      <c r="BJ8" s="25">
        <v>446.40851799198998</v>
      </c>
      <c r="BK8" s="25">
        <v>9.1553941587658603</v>
      </c>
      <c r="BL8" s="25">
        <v>19.798911682534399</v>
      </c>
      <c r="BM8" s="25">
        <v>0.22155331455282001</v>
      </c>
      <c r="BN8" s="25">
        <v>1818.1961654642801</v>
      </c>
      <c r="BO8" s="25">
        <v>815.06659433179505</v>
      </c>
      <c r="BP8" s="25">
        <v>0</v>
      </c>
      <c r="BQ8" s="25">
        <v>392.29953639515497</v>
      </c>
      <c r="BR8" s="25">
        <v>1163.0518836932799</v>
      </c>
      <c r="BS8" s="87">
        <v>0</v>
      </c>
      <c r="BT8" s="25">
        <v>637.87456435102695</v>
      </c>
      <c r="BU8" s="25">
        <v>36487.283329100399</v>
      </c>
      <c r="BV8" s="25">
        <v>268.74534856173301</v>
      </c>
      <c r="BX8" s="22">
        <f t="shared" si="0"/>
        <v>1.7324028296612628E-7</v>
      </c>
      <c r="BY8" s="22">
        <f t="shared" si="1"/>
        <v>-1.8455370114211088E-6</v>
      </c>
      <c r="BZ8" s="22">
        <f t="shared" si="2"/>
        <v>-6.2978515544246131E-6</v>
      </c>
      <c r="CA8" s="22">
        <f t="shared" si="3"/>
        <v>4.6322840211652038E-5</v>
      </c>
      <c r="CB8" s="22">
        <f t="shared" si="4"/>
        <v>5.560562853413474E-5</v>
      </c>
      <c r="CC8" s="22">
        <f t="shared" si="5"/>
        <v>-6.8976872727169874E-7</v>
      </c>
      <c r="CD8" s="22">
        <f t="shared" si="6"/>
        <v>-4.4041698147970505E-6</v>
      </c>
    </row>
    <row r="9" spans="1:82" x14ac:dyDescent="0.25">
      <c r="A9" s="77" t="s">
        <v>124</v>
      </c>
      <c r="B9" s="87">
        <v>163368.38094</v>
      </c>
      <c r="C9" s="87">
        <v>2707.200155</v>
      </c>
      <c r="D9" s="87">
        <v>3595.9027194999999</v>
      </c>
      <c r="E9" s="87">
        <v>17806.272534</v>
      </c>
      <c r="F9" s="87">
        <v>15087.260732000001</v>
      </c>
      <c r="G9" s="87">
        <v>1636.3088279999999</v>
      </c>
      <c r="H9" s="87">
        <v>39029.527453000002</v>
      </c>
      <c r="J9" s="27" t="s">
        <v>124</v>
      </c>
      <c r="K9" s="87">
        <v>5824.1553394909697</v>
      </c>
      <c r="L9" s="25">
        <v>858.48345551379305</v>
      </c>
      <c r="M9" s="25">
        <v>784.35671189051595</v>
      </c>
      <c r="N9" s="25">
        <v>784.35671189051595</v>
      </c>
      <c r="O9" s="25">
        <v>1128.7942427057301</v>
      </c>
      <c r="P9" s="87">
        <v>1.8341556365239702E-2</v>
      </c>
      <c r="Q9" s="25">
        <v>752.10791214886899</v>
      </c>
      <c r="R9" s="25">
        <v>7257.5295077024002</v>
      </c>
      <c r="S9" s="25">
        <v>132216.908820582</v>
      </c>
      <c r="T9" s="25">
        <v>1731.66902875861</v>
      </c>
      <c r="U9" s="25">
        <v>930.89917762116397</v>
      </c>
      <c r="V9" s="25">
        <v>415.26525871008403</v>
      </c>
      <c r="W9" s="25">
        <v>27.5960597046464</v>
      </c>
      <c r="X9" s="87">
        <v>4447.0811467754602</v>
      </c>
      <c r="Y9" s="25">
        <v>3386.5136328233102</v>
      </c>
      <c r="Z9" s="25">
        <v>3386.5136328233102</v>
      </c>
      <c r="AA9" s="25">
        <v>3056588.7649083701</v>
      </c>
      <c r="AB9" s="25">
        <v>0</v>
      </c>
      <c r="AC9" s="25">
        <v>385.57937477329301</v>
      </c>
      <c r="AD9" s="25">
        <v>154.28055403758501</v>
      </c>
      <c r="AE9" s="87">
        <v>37.406944232615203</v>
      </c>
      <c r="AF9" s="25">
        <v>1285.54196482102</v>
      </c>
      <c r="AG9" s="25">
        <v>3065.9872934877399</v>
      </c>
      <c r="AH9" s="25">
        <v>0</v>
      </c>
      <c r="AI9" s="25">
        <v>2188.7474718827998</v>
      </c>
      <c r="AJ9" s="25">
        <v>0</v>
      </c>
      <c r="AK9" s="87">
        <v>33559.967245269698</v>
      </c>
      <c r="AL9" s="25">
        <v>2521.3924425888799</v>
      </c>
      <c r="AM9" s="25">
        <v>280.15720180999398</v>
      </c>
      <c r="AN9" s="25">
        <v>2801.54964439888</v>
      </c>
      <c r="AO9" s="25">
        <v>0</v>
      </c>
      <c r="AP9" s="25">
        <v>2335.34624935487</v>
      </c>
      <c r="AQ9" s="25">
        <v>1.87246958690895</v>
      </c>
      <c r="AR9" s="25">
        <v>3140.4610789622802</v>
      </c>
      <c r="AS9" s="25">
        <v>44.6368464635107</v>
      </c>
      <c r="AT9" s="25">
        <v>28.5171539884367</v>
      </c>
      <c r="AU9" s="25">
        <v>394.51507542562899</v>
      </c>
      <c r="AV9" s="25">
        <v>2.1788850010747498</v>
      </c>
      <c r="AW9" s="25">
        <v>0</v>
      </c>
      <c r="AX9" s="25">
        <v>17.2625289351124</v>
      </c>
      <c r="AY9" s="25">
        <v>14308.1396718142</v>
      </c>
      <c r="AZ9" s="25">
        <v>12122.853673588899</v>
      </c>
      <c r="BA9" s="25">
        <v>2185.2859982252699</v>
      </c>
      <c r="BB9" s="25">
        <v>2.1941424919944601</v>
      </c>
      <c r="BC9" s="25">
        <v>6.0417376610062898E-2</v>
      </c>
      <c r="BD9" s="25">
        <v>1933.0581906667301</v>
      </c>
      <c r="BE9" s="25">
        <v>1.7278151802554</v>
      </c>
      <c r="BF9" s="25">
        <v>3975.1004188781699</v>
      </c>
      <c r="BG9" s="25">
        <v>14.049182736707399</v>
      </c>
      <c r="BH9" s="25">
        <v>3.5309786022696499</v>
      </c>
      <c r="BI9" s="25">
        <v>5679.7364131902496</v>
      </c>
      <c r="BJ9" s="25">
        <v>386.81730318881301</v>
      </c>
      <c r="BK9" s="25">
        <v>7.4975257483313698</v>
      </c>
      <c r="BL9" s="25">
        <v>16.733990790191601</v>
      </c>
      <c r="BM9" s="25">
        <v>0.181638526761355</v>
      </c>
      <c r="BN9" s="25">
        <v>1289.2803117511801</v>
      </c>
      <c r="BO9" s="25">
        <v>707.57700674952298</v>
      </c>
      <c r="BP9" s="25">
        <v>0</v>
      </c>
      <c r="BQ9" s="25">
        <v>337.24299813643898</v>
      </c>
      <c r="BR9" s="25">
        <v>1008.14508224783</v>
      </c>
      <c r="BS9" s="87">
        <v>0</v>
      </c>
      <c r="BT9" s="25">
        <v>574.88060239587196</v>
      </c>
      <c r="BU9" s="25">
        <v>31576.799972001299</v>
      </c>
      <c r="BV9" s="25">
        <v>237.110093567989</v>
      </c>
      <c r="BX9" s="22">
        <f t="shared" si="0"/>
        <v>-0.19068238260167947</v>
      </c>
      <c r="BY9" s="22">
        <f t="shared" si="1"/>
        <v>-0.19150881110864895</v>
      </c>
      <c r="BZ9" s="22">
        <f t="shared" si="2"/>
        <v>-0.22090505140572114</v>
      </c>
      <c r="CA9" s="22">
        <f t="shared" si="3"/>
        <v>-0.19645508937967371</v>
      </c>
      <c r="CB9" s="22">
        <f t="shared" si="4"/>
        <v>-0.19648411405283198</v>
      </c>
      <c r="CC9" s="22">
        <f t="shared" si="5"/>
        <v>-0.21208008556244243</v>
      </c>
      <c r="CD9" s="22">
        <f t="shared" si="6"/>
        <v>-0.19095100472260138</v>
      </c>
    </row>
    <row r="10" spans="1:82" x14ac:dyDescent="0.25">
      <c r="A10" s="77" t="s">
        <v>125</v>
      </c>
      <c r="B10" s="87">
        <v>1354397.2471</v>
      </c>
      <c r="C10" s="87">
        <v>22292.169242</v>
      </c>
      <c r="D10" s="87">
        <v>21089.127386</v>
      </c>
      <c r="E10" s="87">
        <v>140168.50925999999</v>
      </c>
      <c r="F10" s="87">
        <v>118798.71279000001</v>
      </c>
      <c r="G10" s="87">
        <v>10956.031047</v>
      </c>
      <c r="H10" s="87">
        <v>320412.88108999998</v>
      </c>
      <c r="J10" s="27" t="s">
        <v>125</v>
      </c>
      <c r="K10" s="87">
        <v>6421.2852937588204</v>
      </c>
      <c r="L10" s="25">
        <v>938.88506277719205</v>
      </c>
      <c r="M10" s="25">
        <v>846.67790061216397</v>
      </c>
      <c r="N10" s="25">
        <v>846.67790061216397</v>
      </c>
      <c r="O10" s="25">
        <v>1209.0191321208999</v>
      </c>
      <c r="P10" s="87">
        <v>2.6421903907141299E-3</v>
      </c>
      <c r="Q10" s="25">
        <v>826.50963038280599</v>
      </c>
      <c r="R10" s="25">
        <v>7951.52809855344</v>
      </c>
      <c r="S10" s="25">
        <v>146507.89730782501</v>
      </c>
      <c r="T10" s="25">
        <v>1895.4133205913699</v>
      </c>
      <c r="U10" s="25">
        <v>1015.30949967578</v>
      </c>
      <c r="V10" s="25">
        <v>455.78295152379502</v>
      </c>
      <c r="W10" s="25">
        <v>30.425466497640102</v>
      </c>
      <c r="X10" s="87">
        <v>4903.0397280551897</v>
      </c>
      <c r="Y10" s="25">
        <v>3721.5352511889</v>
      </c>
      <c r="Z10" s="25">
        <v>3721.5352511889</v>
      </c>
      <c r="AA10" s="25">
        <v>2443292.5914554298</v>
      </c>
      <c r="AB10" s="25">
        <v>0</v>
      </c>
      <c r="AC10" s="25">
        <v>420.49992908372599</v>
      </c>
      <c r="AD10" s="25">
        <v>169.14249477928499</v>
      </c>
      <c r="AE10" s="87">
        <v>39.271349025538001</v>
      </c>
      <c r="AF10" s="25">
        <v>1414.3333691437699</v>
      </c>
      <c r="AG10" s="25">
        <v>3380.3345509963201</v>
      </c>
      <c r="AH10" s="25">
        <v>0</v>
      </c>
      <c r="AI10" s="25">
        <v>2407.8464742913502</v>
      </c>
      <c r="AJ10" s="25">
        <v>0</v>
      </c>
      <c r="AK10" s="87">
        <v>36743.750250059202</v>
      </c>
      <c r="AL10" s="25">
        <v>1379.10756156462</v>
      </c>
      <c r="AM10" s="25">
        <v>153.23437087076999</v>
      </c>
      <c r="AN10" s="25">
        <v>1532.3419324353899</v>
      </c>
      <c r="AO10" s="25">
        <v>0</v>
      </c>
      <c r="AP10" s="25">
        <v>2565.4760080871001</v>
      </c>
      <c r="AQ10" s="25">
        <v>1.90076525427558</v>
      </c>
      <c r="AR10" s="25">
        <v>3385.1028011243502</v>
      </c>
      <c r="AS10" s="25">
        <v>45.547095870191903</v>
      </c>
      <c r="AT10" s="25">
        <v>25.9792636683807</v>
      </c>
      <c r="AU10" s="25">
        <v>398.89579821094901</v>
      </c>
      <c r="AV10" s="25">
        <v>2.2204233608359898</v>
      </c>
      <c r="AW10" s="25">
        <v>0</v>
      </c>
      <c r="AX10" s="25">
        <v>15.1866426373892</v>
      </c>
      <c r="AY10" s="25">
        <v>14545.466086628699</v>
      </c>
      <c r="AZ10" s="25">
        <v>12338.6200971117</v>
      </c>
      <c r="BA10" s="25">
        <v>2206.8459895170199</v>
      </c>
      <c r="BB10" s="25">
        <v>2.21159935525829</v>
      </c>
      <c r="BC10" s="25">
        <v>6.1664718662676303E-2</v>
      </c>
      <c r="BD10" s="25">
        <v>1972.1516765598999</v>
      </c>
      <c r="BE10" s="25">
        <v>1.5371950065311899</v>
      </c>
      <c r="BF10" s="25">
        <v>4047.7821651592499</v>
      </c>
      <c r="BG10" s="25">
        <v>13.717384357104599</v>
      </c>
      <c r="BH10" s="25">
        <v>3.48296183578872</v>
      </c>
      <c r="BI10" s="25">
        <v>5783.6037602032602</v>
      </c>
      <c r="BJ10" s="25">
        <v>423.00480097088001</v>
      </c>
      <c r="BK10" s="25">
        <v>7.6471486389214904</v>
      </c>
      <c r="BL10" s="25">
        <v>16.509508971157999</v>
      </c>
      <c r="BM10" s="25">
        <v>0.18504330384651399</v>
      </c>
      <c r="BN10" s="25">
        <v>938.35743467539703</v>
      </c>
      <c r="BO10" s="25">
        <v>772.29320987354902</v>
      </c>
      <c r="BP10" s="25">
        <v>0</v>
      </c>
      <c r="BQ10" s="25">
        <v>371.81914112994298</v>
      </c>
      <c r="BR10" s="25">
        <v>1102.0670729337701</v>
      </c>
      <c r="BS10" s="87">
        <v>0</v>
      </c>
      <c r="BT10" s="25">
        <v>603.729930159162</v>
      </c>
      <c r="BU10" s="25">
        <v>34575.739507046499</v>
      </c>
      <c r="BV10" s="25">
        <v>254.52135646913601</v>
      </c>
      <c r="BX10" s="22">
        <f t="shared" si="0"/>
        <v>-0.89182797172578143</v>
      </c>
      <c r="BY10" s="22">
        <f t="shared" si="1"/>
        <v>-0.89198689243060303</v>
      </c>
      <c r="BZ10" s="22">
        <f t="shared" si="2"/>
        <v>-0.92733971850098296</v>
      </c>
      <c r="CA10" s="22">
        <f t="shared" si="3"/>
        <v>-0.89622871668237425</v>
      </c>
      <c r="CB10" s="22">
        <f t="shared" si="4"/>
        <v>-0.89613843612158817</v>
      </c>
      <c r="CC10" s="22">
        <f t="shared" si="5"/>
        <v>-0.91435243012273681</v>
      </c>
      <c r="CD10" s="22">
        <f t="shared" si="6"/>
        <v>-0.89209004522719371</v>
      </c>
    </row>
    <row r="11" spans="1:82" x14ac:dyDescent="0.25">
      <c r="A11" s="77" t="s">
        <v>126</v>
      </c>
      <c r="B11" s="87">
        <v>3108372.5558000002</v>
      </c>
      <c r="C11" s="87">
        <v>52012.515821000001</v>
      </c>
      <c r="D11" s="87">
        <v>73558.368833</v>
      </c>
      <c r="E11" s="87">
        <v>345734.17868999997</v>
      </c>
      <c r="F11" s="87">
        <v>293211.25332999998</v>
      </c>
      <c r="G11" s="87">
        <v>32173.231565999999</v>
      </c>
      <c r="H11" s="87">
        <v>745972.01323000004</v>
      </c>
      <c r="J11" s="27" t="s">
        <v>126</v>
      </c>
      <c r="K11" s="87">
        <v>6027.8856879862797</v>
      </c>
      <c r="L11" s="25">
        <v>893.79618822495399</v>
      </c>
      <c r="M11" s="25">
        <v>824.33174572044697</v>
      </c>
      <c r="N11" s="25">
        <v>824.33174572044697</v>
      </c>
      <c r="O11" s="25">
        <v>1192.8834870312</v>
      </c>
      <c r="P11" s="87">
        <v>3.1162811366149099E-2</v>
      </c>
      <c r="Q11" s="25">
        <v>780.29382878825004</v>
      </c>
      <c r="R11" s="25">
        <v>7546.1376560886702</v>
      </c>
      <c r="S11" s="25">
        <v>123996.92420443401</v>
      </c>
      <c r="T11" s="25">
        <v>1801.79975438939</v>
      </c>
      <c r="U11" s="25">
        <v>971.10312073771104</v>
      </c>
      <c r="V11" s="25">
        <v>431.21446312134702</v>
      </c>
      <c r="W11" s="25">
        <v>28.56144907893</v>
      </c>
      <c r="X11" s="87">
        <v>4602.6543587945098</v>
      </c>
      <c r="Y11" s="25">
        <v>3513.43582636264</v>
      </c>
      <c r="Z11" s="25">
        <v>3513.43582636264</v>
      </c>
      <c r="AA11" s="25">
        <v>24504563.284082901</v>
      </c>
      <c r="AB11" s="25">
        <v>0</v>
      </c>
      <c r="AC11" s="25">
        <v>402.26348258333098</v>
      </c>
      <c r="AD11" s="25">
        <v>160.340634847742</v>
      </c>
      <c r="AE11" s="87">
        <v>40.080814739456798</v>
      </c>
      <c r="AF11" s="25">
        <v>1332.60336132167</v>
      </c>
      <c r="AG11" s="25">
        <v>3173.23247764504</v>
      </c>
      <c r="AH11" s="25">
        <v>0</v>
      </c>
      <c r="AI11" s="25">
        <v>2378.6046119810198</v>
      </c>
      <c r="AJ11" s="25">
        <v>0</v>
      </c>
      <c r="AK11" s="87">
        <v>34912.166022917001</v>
      </c>
      <c r="AL11" s="25">
        <v>3322.3631347586202</v>
      </c>
      <c r="AM11" s="25">
        <v>369.15146496602102</v>
      </c>
      <c r="AN11" s="25">
        <v>3691.51459972464</v>
      </c>
      <c r="AO11" s="25">
        <v>0</v>
      </c>
      <c r="AP11" s="25">
        <v>2423.5038917177799</v>
      </c>
      <c r="AQ11" s="25">
        <v>2.0767642347481399</v>
      </c>
      <c r="AR11" s="25">
        <v>3303.9027056780001</v>
      </c>
      <c r="AS11" s="25">
        <v>49.425872330340503</v>
      </c>
      <c r="AT11" s="25">
        <v>32.651565564906797</v>
      </c>
      <c r="AU11" s="25">
        <v>438.105215584473</v>
      </c>
      <c r="AV11" s="25">
        <v>2.4136560855834199</v>
      </c>
      <c r="AW11" s="25">
        <v>0</v>
      </c>
      <c r="AX11" s="25">
        <v>19.951110692967799</v>
      </c>
      <c r="AY11" s="25">
        <v>15690.297073882901</v>
      </c>
      <c r="AZ11" s="25">
        <v>13434.3357804312</v>
      </c>
      <c r="BA11" s="25">
        <v>2255.9612934517199</v>
      </c>
      <c r="BB11" s="25">
        <v>2.43895105254165</v>
      </c>
      <c r="BC11" s="25">
        <v>6.6893947541019794E-2</v>
      </c>
      <c r="BD11" s="25">
        <v>2140.5746338398399</v>
      </c>
      <c r="BE11" s="25">
        <v>1.9910134384938001</v>
      </c>
      <c r="BF11" s="25">
        <v>4404.4579968804601</v>
      </c>
      <c r="BG11" s="25">
        <v>15.769564551883001</v>
      </c>
      <c r="BH11" s="25">
        <v>3.9511600566587801</v>
      </c>
      <c r="BI11" s="25">
        <v>6293.2327223223401</v>
      </c>
      <c r="BJ11" s="25">
        <v>402.75398051874299</v>
      </c>
      <c r="BK11" s="25">
        <v>8.3030537575025996</v>
      </c>
      <c r="BL11" s="25">
        <v>18.724377017917998</v>
      </c>
      <c r="BM11" s="25">
        <v>0.201229073011568</v>
      </c>
      <c r="BN11" s="25">
        <v>971.52746869491796</v>
      </c>
      <c r="BO11" s="25">
        <v>737.75994652698103</v>
      </c>
      <c r="BP11" s="25">
        <v>0</v>
      </c>
      <c r="BQ11" s="25">
        <v>349.04400809515403</v>
      </c>
      <c r="BR11" s="25">
        <v>1049.9540937491499</v>
      </c>
      <c r="BS11" s="87">
        <v>0</v>
      </c>
      <c r="BT11" s="25">
        <v>615.83752825952797</v>
      </c>
      <c r="BU11" s="25">
        <v>32846.549523085101</v>
      </c>
      <c r="BV11" s="25">
        <v>250.18464144371299</v>
      </c>
      <c r="BX11" s="22">
        <f t="shared" si="0"/>
        <v>-0.96010873150547404</v>
      </c>
      <c r="BY11" s="22">
        <f t="shared" si="1"/>
        <v>-0.95426861065196422</v>
      </c>
      <c r="BZ11" s="22">
        <f t="shared" si="2"/>
        <v>-0.9498151650411728</v>
      </c>
      <c r="CA11" s="22">
        <f t="shared" si="3"/>
        <v>-0.95461745456195846</v>
      </c>
      <c r="CB11" s="22">
        <f t="shared" si="4"/>
        <v>-0.95418205942692347</v>
      </c>
      <c r="CC11" s="22">
        <f t="shared" si="5"/>
        <v>-0.96980323637363153</v>
      </c>
      <c r="CD11" s="22">
        <f t="shared" si="6"/>
        <v>-0.95596812086707894</v>
      </c>
    </row>
    <row r="12" spans="1:82" x14ac:dyDescent="0.25">
      <c r="A12" s="77" t="s">
        <v>73</v>
      </c>
      <c r="B12" s="87">
        <v>894762.33530999999</v>
      </c>
      <c r="C12" s="87">
        <v>15048.02455</v>
      </c>
      <c r="D12" s="87">
        <v>19624.109443000001</v>
      </c>
      <c r="E12" s="87">
        <v>98522.760041999994</v>
      </c>
      <c r="F12" s="87">
        <v>83573.959189000001</v>
      </c>
      <c r="G12" s="87">
        <v>8580.0868759999994</v>
      </c>
      <c r="H12" s="87">
        <v>215105.13316</v>
      </c>
      <c r="J12" s="27" t="s">
        <v>73</v>
      </c>
      <c r="K12" s="87">
        <v>5776.5909198314703</v>
      </c>
      <c r="L12" s="25">
        <v>843.85509342715602</v>
      </c>
      <c r="M12" s="25">
        <v>759.85212974528395</v>
      </c>
      <c r="N12" s="25">
        <v>759.85212974528395</v>
      </c>
      <c r="O12" s="25">
        <v>1084.06340743497</v>
      </c>
      <c r="P12" s="87">
        <v>6.0914364126390995E-4</v>
      </c>
      <c r="Q12" s="25">
        <v>743.25557599428305</v>
      </c>
      <c r="R12" s="25">
        <v>7148.15830551414</v>
      </c>
      <c r="S12" s="25">
        <v>127392.03041452399</v>
      </c>
      <c r="T12" s="25">
        <v>1703.72849772982</v>
      </c>
      <c r="U12" s="25">
        <v>912.26408857786305</v>
      </c>
      <c r="V12" s="25">
        <v>409.81552278780998</v>
      </c>
      <c r="W12" s="25">
        <v>27.370779985435401</v>
      </c>
      <c r="X12" s="87">
        <v>4410.77592045861</v>
      </c>
      <c r="Y12" s="25">
        <v>3346.6676975148598</v>
      </c>
      <c r="Z12" s="25">
        <v>3346.6676975148598</v>
      </c>
      <c r="AA12" s="25">
        <v>8819739.6516068894</v>
      </c>
      <c r="AB12" s="25">
        <v>0</v>
      </c>
      <c r="AC12" s="25">
        <v>377.81779988925001</v>
      </c>
      <c r="AD12" s="25">
        <v>152.064347460292</v>
      </c>
      <c r="AE12" s="87">
        <v>35.130406225214003</v>
      </c>
      <c r="AF12" s="25">
        <v>1272.03039959029</v>
      </c>
      <c r="AG12" s="25">
        <v>3040.9448820478501</v>
      </c>
      <c r="AH12" s="25">
        <v>0</v>
      </c>
      <c r="AI12" s="25">
        <v>2204.7783072581601</v>
      </c>
      <c r="AJ12" s="25">
        <v>0</v>
      </c>
      <c r="AK12" s="87">
        <v>33028.812470334</v>
      </c>
      <c r="AL12" s="25">
        <v>2062.1830699625698</v>
      </c>
      <c r="AM12" s="25">
        <v>229.13150998550401</v>
      </c>
      <c r="AN12" s="25">
        <v>2291.3145799480799</v>
      </c>
      <c r="AO12" s="25">
        <v>0</v>
      </c>
      <c r="AP12" s="25">
        <v>2306.9650169827501</v>
      </c>
      <c r="AQ12" s="25">
        <v>1.80689625589047</v>
      </c>
      <c r="AR12" s="25">
        <v>3037.4639541444099</v>
      </c>
      <c r="AS12" s="25">
        <v>43.3019344389512</v>
      </c>
      <c r="AT12" s="25">
        <v>24.644906176799601</v>
      </c>
      <c r="AU12" s="25">
        <v>379.169293374559</v>
      </c>
      <c r="AV12" s="25">
        <v>2.1109204074141399</v>
      </c>
      <c r="AW12" s="25">
        <v>0</v>
      </c>
      <c r="AX12" s="25">
        <v>14.396215764149501</v>
      </c>
      <c r="AY12" s="25">
        <v>13831.089055152401</v>
      </c>
      <c r="AZ12" s="25">
        <v>11729.864817428001</v>
      </c>
      <c r="BA12" s="25">
        <v>2101.2242377243801</v>
      </c>
      <c r="BB12" s="25">
        <v>2.1021144307941602</v>
      </c>
      <c r="BC12" s="25">
        <v>5.86252283712803E-2</v>
      </c>
      <c r="BD12" s="25">
        <v>1874.9327139447801</v>
      </c>
      <c r="BE12" s="25">
        <v>1.4575285963722899</v>
      </c>
      <c r="BF12" s="25">
        <v>3848.1089049091402</v>
      </c>
      <c r="BG12" s="25">
        <v>13.030570548454801</v>
      </c>
      <c r="BH12" s="25">
        <v>3.3092026359562801</v>
      </c>
      <c r="BI12" s="25">
        <v>5498.3029759089904</v>
      </c>
      <c r="BJ12" s="25">
        <v>380.186238883226</v>
      </c>
      <c r="BK12" s="25">
        <v>7.2701448800410002</v>
      </c>
      <c r="BL12" s="25">
        <v>15.685952839828699</v>
      </c>
      <c r="BM12" s="25">
        <v>0.17591708758412</v>
      </c>
      <c r="BN12" s="25">
        <v>914.166696142462</v>
      </c>
      <c r="BO12" s="25">
        <v>693.96725118364498</v>
      </c>
      <c r="BP12" s="25">
        <v>0</v>
      </c>
      <c r="BQ12" s="25">
        <v>334.48807009173998</v>
      </c>
      <c r="BR12" s="25">
        <v>990.47080958849403</v>
      </c>
      <c r="BS12" s="87">
        <v>0</v>
      </c>
      <c r="BT12" s="25">
        <v>540.08995191170402</v>
      </c>
      <c r="BU12" s="25">
        <v>31080.3462268445</v>
      </c>
      <c r="BV12" s="25">
        <v>228.27376566892801</v>
      </c>
      <c r="BX12" s="22">
        <f t="shared" si="0"/>
        <v>-0.85762472850358895</v>
      </c>
      <c r="BY12" s="22">
        <f t="shared" si="1"/>
        <v>-0.85348387092722011</v>
      </c>
      <c r="BZ12" s="22">
        <f t="shared" si="2"/>
        <v>-0.883239818519999</v>
      </c>
      <c r="CA12" s="22">
        <f t="shared" si="3"/>
        <v>-0.85961529042369245</v>
      </c>
      <c r="CB12" s="22">
        <f t="shared" si="4"/>
        <v>-0.8596468932278144</v>
      </c>
      <c r="CC12" s="22">
        <f t="shared" si="5"/>
        <v>-0.89345484383152973</v>
      </c>
      <c r="CD12" s="22">
        <f t="shared" si="6"/>
        <v>-0.85551090403906704</v>
      </c>
    </row>
    <row r="13" spans="1:82" x14ac:dyDescent="0.25">
      <c r="A13" s="77" t="s">
        <v>86</v>
      </c>
      <c r="B13" s="87">
        <v>152668.39546999999</v>
      </c>
      <c r="C13" s="87">
        <v>2540.3200919999999</v>
      </c>
      <c r="D13" s="87">
        <v>3866.3351259999999</v>
      </c>
      <c r="E13" s="87">
        <v>17123.284533999999</v>
      </c>
      <c r="F13" s="87">
        <v>14511.257958</v>
      </c>
      <c r="G13" s="87">
        <v>1692.579352</v>
      </c>
      <c r="H13" s="87">
        <v>36517.099382</v>
      </c>
      <c r="J13" s="27" t="s">
        <v>86</v>
      </c>
      <c r="K13" s="87">
        <v>0</v>
      </c>
      <c r="L13" s="25">
        <v>0</v>
      </c>
      <c r="M13" s="25">
        <v>0</v>
      </c>
      <c r="N13" s="25">
        <v>0</v>
      </c>
      <c r="O13" s="25">
        <v>0</v>
      </c>
      <c r="P13" s="87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87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87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87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87">
        <v>0</v>
      </c>
      <c r="BT13" s="25">
        <v>0</v>
      </c>
      <c r="BU13" s="25">
        <v>0</v>
      </c>
      <c r="BV13" s="25">
        <v>0</v>
      </c>
      <c r="BX13" s="22">
        <f t="shared" si="0"/>
        <v>-1</v>
      </c>
      <c r="BY13" s="22">
        <f t="shared" si="1"/>
        <v>-1</v>
      </c>
      <c r="BZ13" s="22">
        <f t="shared" si="2"/>
        <v>-1</v>
      </c>
      <c r="CA13" s="22">
        <f t="shared" si="3"/>
        <v>-1</v>
      </c>
      <c r="CB13" s="22">
        <f t="shared" si="4"/>
        <v>-1</v>
      </c>
      <c r="CC13" s="22">
        <f t="shared" si="5"/>
        <v>-1</v>
      </c>
      <c r="CD13" s="22">
        <f t="shared" si="6"/>
        <v>-1</v>
      </c>
    </row>
    <row r="14" spans="1:82" x14ac:dyDescent="0.25">
      <c r="A14" s="77" t="s">
        <v>180</v>
      </c>
      <c r="B14" s="87">
        <v>1931352.6743999999</v>
      </c>
      <c r="C14" s="87">
        <v>31810.205475999999</v>
      </c>
      <c r="D14" s="87">
        <v>32104.53196</v>
      </c>
      <c r="E14" s="87">
        <v>201610.93411</v>
      </c>
      <c r="F14" s="87">
        <v>170856.72425</v>
      </c>
      <c r="G14" s="87">
        <v>16272.841281999999</v>
      </c>
      <c r="H14" s="87">
        <v>457271.76030999998</v>
      </c>
      <c r="J14" s="27" t="s">
        <v>180</v>
      </c>
      <c r="K14" s="87">
        <v>0</v>
      </c>
      <c r="L14" s="25">
        <v>0</v>
      </c>
      <c r="M14" s="25">
        <v>0</v>
      </c>
      <c r="N14" s="25">
        <v>0</v>
      </c>
      <c r="O14" s="25">
        <v>0</v>
      </c>
      <c r="P14" s="87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87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87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87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87">
        <v>0</v>
      </c>
      <c r="BT14" s="25">
        <v>0</v>
      </c>
      <c r="BU14" s="25">
        <v>0</v>
      </c>
      <c r="BV14" s="25">
        <v>0</v>
      </c>
      <c r="BX14" s="22">
        <f t="shared" si="0"/>
        <v>-1</v>
      </c>
      <c r="BY14" s="22">
        <f t="shared" si="1"/>
        <v>-1</v>
      </c>
      <c r="BZ14" s="22">
        <f t="shared" si="2"/>
        <v>-1</v>
      </c>
      <c r="CA14" s="22">
        <f t="shared" si="3"/>
        <v>-1</v>
      </c>
      <c r="CB14" s="22">
        <f t="shared" si="4"/>
        <v>-1</v>
      </c>
      <c r="CC14" s="22">
        <f t="shared" si="5"/>
        <v>-1</v>
      </c>
      <c r="CD14" s="22">
        <f t="shared" si="6"/>
        <v>-1</v>
      </c>
    </row>
    <row r="15" spans="1:82" s="53" customFormat="1" x14ac:dyDescent="0.25">
      <c r="A15" s="77" t="s">
        <v>88</v>
      </c>
      <c r="B15" s="87">
        <v>108.47972</v>
      </c>
      <c r="C15" s="87">
        <v>1.7656780000000001</v>
      </c>
      <c r="D15" s="87">
        <v>0.71761600000000003</v>
      </c>
      <c r="E15" s="87">
        <v>10.354509999999999</v>
      </c>
      <c r="F15" s="87">
        <v>8.774972</v>
      </c>
      <c r="G15" s="87">
        <v>0.58207200000000003</v>
      </c>
      <c r="H15" s="87">
        <v>25.380762000000001</v>
      </c>
      <c r="J15" s="53" t="s">
        <v>88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  <c r="BL15" s="88">
        <v>0</v>
      </c>
      <c r="BM15" s="88">
        <v>0</v>
      </c>
      <c r="BN15" s="88">
        <v>0</v>
      </c>
      <c r="BO15" s="88">
        <v>0</v>
      </c>
      <c r="BP15" s="88">
        <v>0</v>
      </c>
      <c r="BQ15" s="88">
        <v>0</v>
      </c>
      <c r="BR15" s="88">
        <v>0</v>
      </c>
      <c r="BS15" s="88">
        <v>0</v>
      </c>
      <c r="BT15" s="88">
        <v>0</v>
      </c>
      <c r="BU15" s="88">
        <v>0</v>
      </c>
      <c r="BV15" s="88">
        <v>0</v>
      </c>
      <c r="BW15" s="88"/>
      <c r="BX15" s="73">
        <f>IF(B15&lt;&gt;0,(S15-B15)/B15,"")</f>
        <v>-1</v>
      </c>
      <c r="BY15" s="73">
        <f>IF(C15&lt;&gt;0,(AI15-C15)/C15,"")</f>
        <v>-1</v>
      </c>
      <c r="BZ15" s="73">
        <f>IF(D15&lt;&gt;0,(AN15-D15)/D15,"")</f>
        <v>-1</v>
      </c>
      <c r="CA15" s="73">
        <f t="shared" si="3"/>
        <v>-1</v>
      </c>
      <c r="CB15" s="73">
        <f>IF(F15&lt;&gt;0,(AZ15-F15)/F15,"")</f>
        <v>-1</v>
      </c>
      <c r="CC15" s="73">
        <f>IF(G15&lt;&gt;0,(BN15-G15)/G15,"")</f>
        <v>-1</v>
      </c>
      <c r="CD15" s="73">
        <f>IF(H15&lt;&gt;0,(BU15-H15)/H15,"")</f>
        <v>-1</v>
      </c>
    </row>
    <row r="16" spans="1:82" s="13" customFormat="1" x14ac:dyDescent="0.25">
      <c r="A16" s="12" t="s">
        <v>429</v>
      </c>
      <c r="B16" s="79">
        <v>1.2278519999999999</v>
      </c>
      <c r="C16" s="79">
        <v>1.9928000000000001E-2</v>
      </c>
      <c r="D16" s="79">
        <v>5.3460000000000001E-3</v>
      </c>
      <c r="E16" s="79">
        <v>0.114708</v>
      </c>
      <c r="F16" s="79">
        <v>9.7212000000000007E-2</v>
      </c>
      <c r="G16" s="79">
        <v>5.7359999999999998E-3</v>
      </c>
      <c r="H16" s="79">
        <v>0.28649400000000003</v>
      </c>
      <c r="J16" s="13" t="s">
        <v>429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79">
        <v>0</v>
      </c>
      <c r="BO16" s="79">
        <v>0</v>
      </c>
      <c r="BP16" s="79">
        <v>0</v>
      </c>
      <c r="BQ16" s="79">
        <v>0</v>
      </c>
      <c r="BR16" s="79">
        <v>0</v>
      </c>
      <c r="BS16" s="79">
        <v>0</v>
      </c>
      <c r="BT16" s="79">
        <v>0</v>
      </c>
      <c r="BU16" s="79">
        <v>0</v>
      </c>
      <c r="BV16" s="79">
        <v>0</v>
      </c>
      <c r="BW16" s="79"/>
      <c r="BX16" s="72">
        <f t="shared" si="0"/>
        <v>-1</v>
      </c>
      <c r="BY16" s="72">
        <f t="shared" si="1"/>
        <v>-1</v>
      </c>
      <c r="BZ16" s="72">
        <f t="shared" si="2"/>
        <v>-1</v>
      </c>
      <c r="CA16" s="72">
        <f t="shared" si="3"/>
        <v>-1</v>
      </c>
      <c r="CB16" s="72">
        <f>IF(F16&lt;&gt;0,(AZ16-F16)/F16,"")</f>
        <v>-1</v>
      </c>
      <c r="CC16" s="72">
        <f t="shared" si="5"/>
        <v>-1</v>
      </c>
      <c r="CD16" s="72">
        <f t="shared" si="6"/>
        <v>-1</v>
      </c>
    </row>
    <row r="17" spans="1:82" x14ac:dyDescent="0.25">
      <c r="A17" s="86" t="s">
        <v>181</v>
      </c>
      <c r="B17" s="87">
        <v>3074.1307357999999</v>
      </c>
      <c r="C17" s="87">
        <v>59.170986845000002</v>
      </c>
      <c r="D17" s="87">
        <v>161.32133578</v>
      </c>
      <c r="E17" s="87">
        <v>258.80704692</v>
      </c>
      <c r="F17" s="87">
        <v>211.00164555000001</v>
      </c>
      <c r="G17" s="87">
        <v>15.246944554000001</v>
      </c>
      <c r="H17" s="87">
        <v>1431.1220566</v>
      </c>
      <c r="J17" s="27" t="s">
        <v>181</v>
      </c>
      <c r="K17" s="87">
        <v>0</v>
      </c>
      <c r="L17" s="25">
        <v>0</v>
      </c>
      <c r="M17" s="25">
        <v>0</v>
      </c>
      <c r="N17" s="25">
        <v>0</v>
      </c>
      <c r="O17" s="25">
        <v>0</v>
      </c>
      <c r="P17" s="87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87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87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87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87">
        <v>0</v>
      </c>
      <c r="BT17" s="25">
        <v>0</v>
      </c>
      <c r="BU17" s="25">
        <v>0</v>
      </c>
      <c r="BV17" s="25">
        <v>0</v>
      </c>
      <c r="BX17" s="22">
        <f t="shared" si="0"/>
        <v>-1</v>
      </c>
      <c r="BY17" s="22">
        <f t="shared" si="1"/>
        <v>-1</v>
      </c>
      <c r="BZ17" s="22">
        <f t="shared" si="2"/>
        <v>-1</v>
      </c>
      <c r="CA17" s="22">
        <f t="shared" si="3"/>
        <v>-1</v>
      </c>
      <c r="CB17" s="22">
        <f t="shared" si="4"/>
        <v>-1</v>
      </c>
      <c r="CC17" s="22">
        <f t="shared" si="5"/>
        <v>-1</v>
      </c>
      <c r="CD17" s="22">
        <f t="shared" si="6"/>
        <v>-1</v>
      </c>
    </row>
    <row r="18" spans="1:82" x14ac:dyDescent="0.25">
      <c r="A18" s="86" t="s">
        <v>90</v>
      </c>
      <c r="B18" s="87">
        <v>15788.142963</v>
      </c>
      <c r="C18" s="87">
        <v>318.35340036999997</v>
      </c>
      <c r="D18" s="87">
        <v>809.34155274</v>
      </c>
      <c r="E18" s="87">
        <v>1253.9635903999999</v>
      </c>
      <c r="F18" s="87">
        <v>1031.5047368999999</v>
      </c>
      <c r="G18" s="87">
        <v>72.589446108000004</v>
      </c>
      <c r="H18" s="87">
        <v>7831.7496354000004</v>
      </c>
      <c r="J18" s="27" t="s">
        <v>330</v>
      </c>
      <c r="K18" s="87">
        <v>49.878407068900799</v>
      </c>
      <c r="L18" s="25">
        <v>248.93135206886501</v>
      </c>
      <c r="M18" s="25">
        <v>580.46259028660199</v>
      </c>
      <c r="N18" s="25">
        <v>580.46259028660199</v>
      </c>
      <c r="O18" s="25">
        <v>1135.46828776955</v>
      </c>
      <c r="P18" s="87">
        <v>0.55752349839992899</v>
      </c>
      <c r="Q18" s="25">
        <v>92.345602578197997</v>
      </c>
      <c r="R18" s="25">
        <v>1650.92720661781</v>
      </c>
      <c r="S18" s="25">
        <v>15788.499137794301</v>
      </c>
      <c r="T18" s="25">
        <v>452.20533110769497</v>
      </c>
      <c r="U18" s="25">
        <v>357.677672064891</v>
      </c>
      <c r="V18" s="25">
        <v>68.756428442414702</v>
      </c>
      <c r="W18" s="25">
        <v>0.23633464730699899</v>
      </c>
      <c r="X18" s="87">
        <v>38.0851825458561</v>
      </c>
      <c r="Y18" s="25">
        <v>415.723936276068</v>
      </c>
      <c r="Z18" s="25">
        <v>415.723936276068</v>
      </c>
      <c r="AA18" s="25">
        <v>2542722.7113223802</v>
      </c>
      <c r="AB18" s="25">
        <v>0</v>
      </c>
      <c r="AC18" s="25">
        <v>149.54526480205001</v>
      </c>
      <c r="AD18" s="25">
        <v>31.651174488876801</v>
      </c>
      <c r="AE18" s="87">
        <v>62.802408489618301</v>
      </c>
      <c r="AF18" s="25">
        <v>106.62286105737201</v>
      </c>
      <c r="AG18" s="25">
        <v>26.257264758990001</v>
      </c>
      <c r="AH18" s="25">
        <v>0</v>
      </c>
      <c r="AI18" s="25">
        <v>318.35966277109901</v>
      </c>
      <c r="AJ18" s="25">
        <v>0</v>
      </c>
      <c r="AK18" s="87">
        <v>8440.0325345987803</v>
      </c>
      <c r="AL18" s="25">
        <v>728.42131475718804</v>
      </c>
      <c r="AM18" s="25">
        <v>80.935688308999801</v>
      </c>
      <c r="AN18" s="25">
        <v>809.35700306618799</v>
      </c>
      <c r="AO18" s="25">
        <v>0</v>
      </c>
      <c r="AP18" s="25">
        <v>315.43052396278</v>
      </c>
      <c r="AQ18" s="25">
        <v>0.26146171299128601</v>
      </c>
      <c r="AR18" s="25">
        <v>2478.9816243631599</v>
      </c>
      <c r="AS18" s="25">
        <v>1.4461704834184801</v>
      </c>
      <c r="AT18" s="25">
        <v>64.279748631315499</v>
      </c>
      <c r="AU18" s="25">
        <v>87.2203265265629</v>
      </c>
      <c r="AV18" s="25">
        <v>0.12945946350523799</v>
      </c>
      <c r="AW18" s="25">
        <v>0</v>
      </c>
      <c r="AX18" s="25">
        <v>49.869344695403903</v>
      </c>
      <c r="AY18" s="25">
        <v>1254.0051446001501</v>
      </c>
      <c r="AZ18" s="25">
        <v>1031.5352115324699</v>
      </c>
      <c r="BA18" s="25">
        <v>222.46993306767601</v>
      </c>
      <c r="BB18" s="25">
        <v>0.62527419732469103</v>
      </c>
      <c r="BC18" s="25">
        <v>1.6440059524793699E-3</v>
      </c>
      <c r="BD18" s="25">
        <v>69.371062297105894</v>
      </c>
      <c r="BE18" s="25">
        <v>4.64314551298797</v>
      </c>
      <c r="BF18" s="25">
        <v>298.81752487089102</v>
      </c>
      <c r="BG18" s="25">
        <v>13.0128759569437</v>
      </c>
      <c r="BH18" s="25">
        <v>2.5520280237217299</v>
      </c>
      <c r="BI18" s="25">
        <v>426.95053203040101</v>
      </c>
      <c r="BJ18" s="25">
        <v>113.38711511253599</v>
      </c>
      <c r="BK18" s="25">
        <v>0.30926967751891798</v>
      </c>
      <c r="BL18" s="25">
        <v>12.033383919266701</v>
      </c>
      <c r="BM18" s="25">
        <v>1.1959527163698601E-2</v>
      </c>
      <c r="BN18" s="25">
        <v>72.593020337858306</v>
      </c>
      <c r="BO18" s="25">
        <v>254.43209940548101</v>
      </c>
      <c r="BP18" s="25">
        <v>0</v>
      </c>
      <c r="BQ18" s="25">
        <v>2.9810857728514</v>
      </c>
      <c r="BR18" s="25">
        <v>307.98356971944099</v>
      </c>
      <c r="BS18" s="87">
        <v>0</v>
      </c>
      <c r="BT18" s="25">
        <v>958.94687776007504</v>
      </c>
      <c r="BU18" s="25">
        <v>7831.7867847241696</v>
      </c>
      <c r="BV18" s="25">
        <v>220.76836693050601</v>
      </c>
      <c r="BX18" s="22">
        <f t="shared" si="0"/>
        <v>2.2559638276337703E-5</v>
      </c>
      <c r="BY18" s="22">
        <f t="shared" si="1"/>
        <v>1.9671224154533434E-5</v>
      </c>
      <c r="BZ18" s="22">
        <f t="shared" si="2"/>
        <v>1.908999499121422E-5</v>
      </c>
      <c r="CA18" s="22">
        <f t="shared" si="3"/>
        <v>3.3138282856263368E-5</v>
      </c>
      <c r="CB18" s="22">
        <f t="shared" si="4"/>
        <v>2.9543860905203173E-5</v>
      </c>
      <c r="CC18" s="22">
        <f t="shared" si="5"/>
        <v>4.9238974120065365E-5</v>
      </c>
      <c r="CD18" s="22">
        <f t="shared" si="6"/>
        <v>4.7434259135701096E-6</v>
      </c>
    </row>
    <row r="19" spans="1:82" x14ac:dyDescent="0.25">
      <c r="A19" s="86" t="s">
        <v>91</v>
      </c>
      <c r="B19" s="86"/>
      <c r="C19" s="86"/>
      <c r="D19" s="86"/>
      <c r="E19" s="86"/>
      <c r="F19" s="86"/>
      <c r="G19" s="86"/>
      <c r="H19" s="86"/>
      <c r="BX19" s="22" t="str">
        <f t="shared" si="0"/>
        <v/>
      </c>
      <c r="BY19" s="22" t="str">
        <f t="shared" si="1"/>
        <v/>
      </c>
      <c r="BZ19" s="22" t="str">
        <f t="shared" si="2"/>
        <v/>
      </c>
      <c r="CA19" s="22" t="str">
        <f t="shared" si="3"/>
        <v/>
      </c>
      <c r="CB19" s="22" t="str">
        <f t="shared" si="4"/>
        <v/>
      </c>
      <c r="CC19" s="22" t="str">
        <f t="shared" si="5"/>
        <v/>
      </c>
      <c r="CD19" s="22" t="str">
        <f t="shared" si="6"/>
        <v/>
      </c>
    </row>
    <row r="20" spans="1:82" x14ac:dyDescent="0.25">
      <c r="A20" s="86" t="s">
        <v>183</v>
      </c>
      <c r="B20" s="87">
        <v>1283550.6287</v>
      </c>
      <c r="C20" s="87">
        <v>21096.894973999999</v>
      </c>
      <c r="D20" s="87">
        <v>64910.199392000002</v>
      </c>
      <c r="E20" s="87">
        <v>219936.56659999999</v>
      </c>
      <c r="F20" s="87">
        <v>130920.59581</v>
      </c>
      <c r="G20" s="87">
        <v>7295.5789562999998</v>
      </c>
      <c r="H20" s="87">
        <v>430766.00096999999</v>
      </c>
      <c r="J20" s="27" t="s">
        <v>183</v>
      </c>
      <c r="K20" s="87">
        <v>0</v>
      </c>
      <c r="L20" s="25">
        <v>0</v>
      </c>
      <c r="M20" s="25">
        <v>0</v>
      </c>
      <c r="N20" s="25">
        <v>0</v>
      </c>
      <c r="O20" s="25">
        <v>0</v>
      </c>
      <c r="P20" s="87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87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87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87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87">
        <v>0</v>
      </c>
      <c r="BT20" s="25">
        <v>0</v>
      </c>
      <c r="BU20" s="25">
        <v>0</v>
      </c>
      <c r="BV20" s="25">
        <v>0</v>
      </c>
      <c r="BX20" s="22">
        <f t="shared" si="0"/>
        <v>-1</v>
      </c>
      <c r="BY20" s="22">
        <f t="shared" si="1"/>
        <v>-1</v>
      </c>
      <c r="BZ20" s="22">
        <f t="shared" si="2"/>
        <v>-1</v>
      </c>
      <c r="CA20" s="22">
        <f t="shared" si="3"/>
        <v>-1</v>
      </c>
      <c r="CB20" s="22">
        <f t="shared" si="4"/>
        <v>-1</v>
      </c>
      <c r="CC20" s="22">
        <f t="shared" si="5"/>
        <v>-1</v>
      </c>
      <c r="CD20" s="22">
        <f t="shared" si="6"/>
        <v>-1</v>
      </c>
    </row>
    <row r="21" spans="1:82" x14ac:dyDescent="0.25">
      <c r="A21" s="86" t="s">
        <v>184</v>
      </c>
      <c r="B21" s="87">
        <v>5613.5404368999998</v>
      </c>
      <c r="C21" s="87">
        <v>86.332378414000004</v>
      </c>
      <c r="D21" s="87">
        <v>310.16362982999999</v>
      </c>
      <c r="E21" s="87">
        <v>670.07088936000002</v>
      </c>
      <c r="F21" s="87">
        <v>534.21237401999997</v>
      </c>
      <c r="G21" s="87">
        <v>41.418855141000002</v>
      </c>
      <c r="H21" s="87">
        <v>1550.3473432000001</v>
      </c>
      <c r="J21" s="27" t="s">
        <v>184</v>
      </c>
      <c r="K21" s="87">
        <v>39.538594430400799</v>
      </c>
      <c r="L21" s="25">
        <v>48.511129407469603</v>
      </c>
      <c r="M21" s="25">
        <v>106.69622828896</v>
      </c>
      <c r="N21" s="25">
        <v>106.69622828896</v>
      </c>
      <c r="O21" s="25">
        <v>206.573764786239</v>
      </c>
      <c r="P21" s="87">
        <v>9.8602391317056601E-2</v>
      </c>
      <c r="Q21" s="25">
        <v>20.283797975754901</v>
      </c>
      <c r="R21" s="25">
        <v>329.979624238079</v>
      </c>
      <c r="S21" s="25">
        <v>5613.4706301360802</v>
      </c>
      <c r="T21" s="25">
        <v>89.032863868965805</v>
      </c>
      <c r="U21" s="25">
        <v>68.106825949326193</v>
      </c>
      <c r="V21" s="25">
        <v>14.338904978451</v>
      </c>
      <c r="W21" s="25">
        <v>0.18734211797058301</v>
      </c>
      <c r="X21" s="87">
        <v>30.190078940962898</v>
      </c>
      <c r="Y21" s="25">
        <v>91.317516810476207</v>
      </c>
      <c r="Z21" s="25">
        <v>91.317516810476207</v>
      </c>
      <c r="AA21" s="25">
        <v>1316788.1089270599</v>
      </c>
      <c r="AB21" s="25">
        <v>0</v>
      </c>
      <c r="AC21" s="25">
        <v>28.456366265879598</v>
      </c>
      <c r="AD21" s="25">
        <v>6.4061565125728501</v>
      </c>
      <c r="AE21" s="87">
        <v>11.293529283049599</v>
      </c>
      <c r="AF21" s="25">
        <v>25.620502514721899</v>
      </c>
      <c r="AG21" s="25">
        <v>20.8141046976166</v>
      </c>
      <c r="AH21" s="25">
        <v>0</v>
      </c>
      <c r="AI21" s="25">
        <v>86.331772412462797</v>
      </c>
      <c r="AJ21" s="25">
        <v>0</v>
      </c>
      <c r="AK21" s="87">
        <v>1668.26458451142</v>
      </c>
      <c r="AL21" s="25">
        <v>279.14289741122201</v>
      </c>
      <c r="AM21" s="25">
        <v>31.015871968782498</v>
      </c>
      <c r="AN21" s="25">
        <v>310.15876938000503</v>
      </c>
      <c r="AO21" s="25">
        <v>0</v>
      </c>
      <c r="AP21" s="25">
        <v>68.051818886004398</v>
      </c>
      <c r="AQ21" s="25">
        <v>0.121204007892546</v>
      </c>
      <c r="AR21" s="25">
        <v>454.56326597480103</v>
      </c>
      <c r="AS21" s="25">
        <v>1.0759476832178601</v>
      </c>
      <c r="AT21" s="25">
        <v>24.6891134785077</v>
      </c>
      <c r="AU21" s="25">
        <v>37.709896933921897</v>
      </c>
      <c r="AV21" s="25">
        <v>7.48218830778727E-2</v>
      </c>
      <c r="AW21" s="25">
        <v>0</v>
      </c>
      <c r="AX21" s="25">
        <v>19.096726549931901</v>
      </c>
      <c r="AY21" s="25">
        <v>670.06384257960701</v>
      </c>
      <c r="AZ21" s="25">
        <v>534.20736380184906</v>
      </c>
      <c r="BA21" s="25">
        <v>135.85647877775699</v>
      </c>
      <c r="BB21" s="25">
        <v>0.26283700204478599</v>
      </c>
      <c r="BC21" s="25">
        <v>1.3375847605504899E-3</v>
      </c>
      <c r="BD21" s="25">
        <v>49.149833606155298</v>
      </c>
      <c r="BE21" s="25">
        <v>1.7794500800828901</v>
      </c>
      <c r="BF21" s="25">
        <v>160.231725392285</v>
      </c>
      <c r="BG21" s="25">
        <v>5.0960082372393698</v>
      </c>
      <c r="BH21" s="25">
        <v>1.00858401924635</v>
      </c>
      <c r="BI21" s="25">
        <v>228.940633277666</v>
      </c>
      <c r="BJ21" s="25">
        <v>22.074321051795099</v>
      </c>
      <c r="BK21" s="25">
        <v>0.205863553850648</v>
      </c>
      <c r="BL21" s="25">
        <v>4.7567008719279897</v>
      </c>
      <c r="BM21" s="25">
        <v>6.6796400403445798E-3</v>
      </c>
      <c r="BN21" s="25">
        <v>41.4182649951222</v>
      </c>
      <c r="BO21" s="25">
        <v>48.686894049492999</v>
      </c>
      <c r="BP21" s="25">
        <v>0</v>
      </c>
      <c r="BQ21" s="25">
        <v>2.3058697794124901</v>
      </c>
      <c r="BR21" s="25">
        <v>59.734264077105202</v>
      </c>
      <c r="BS21" s="87">
        <v>0</v>
      </c>
      <c r="BT21" s="25">
        <v>172.4630325286</v>
      </c>
      <c r="BU21" s="25">
        <v>1550.33445350176</v>
      </c>
      <c r="BV21" s="25">
        <v>40.257071023208503</v>
      </c>
      <c r="BX21" s="22">
        <f t="shared" si="0"/>
        <v>-1.2435425504503318E-5</v>
      </c>
      <c r="BY21" s="22">
        <f t="shared" si="1"/>
        <v>-7.0194004652704334E-6</v>
      </c>
      <c r="BZ21" s="22">
        <f t="shared" si="2"/>
        <v>-1.5670599411119583E-5</v>
      </c>
      <c r="CA21" s="22">
        <f t="shared" si="3"/>
        <v>-1.0516469980873176E-5</v>
      </c>
      <c r="CB21" s="22">
        <f t="shared" si="4"/>
        <v>-9.3787010458261137E-6</v>
      </c>
      <c r="CC21" s="22">
        <f t="shared" si="5"/>
        <v>-1.4248242154261878E-5</v>
      </c>
      <c r="CD21" s="22">
        <f t="shared" si="6"/>
        <v>-8.3140712283754592E-6</v>
      </c>
    </row>
    <row r="22" spans="1:82" x14ac:dyDescent="0.25">
      <c r="A22" s="86" t="s">
        <v>185</v>
      </c>
      <c r="B22" s="87">
        <v>47531.137287999998</v>
      </c>
      <c r="C22" s="87">
        <v>892.10476986000003</v>
      </c>
      <c r="D22" s="87">
        <v>1807.5224426</v>
      </c>
      <c r="E22" s="87">
        <v>6439.3757027000001</v>
      </c>
      <c r="F22" s="87">
        <v>5426.3907448</v>
      </c>
      <c r="G22" s="87">
        <v>397.66107419000002</v>
      </c>
      <c r="H22" s="87">
        <v>13200.583500000001</v>
      </c>
      <c r="J22" s="27" t="s">
        <v>185</v>
      </c>
      <c r="K22" s="87">
        <v>0</v>
      </c>
      <c r="L22" s="25">
        <v>0</v>
      </c>
      <c r="M22" s="25">
        <v>0</v>
      </c>
      <c r="N22" s="25">
        <v>0</v>
      </c>
      <c r="O22" s="25">
        <v>0</v>
      </c>
      <c r="P22" s="87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87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87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87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87">
        <v>0</v>
      </c>
      <c r="BT22" s="25">
        <v>0</v>
      </c>
      <c r="BU22" s="25">
        <v>0</v>
      </c>
      <c r="BV22" s="25">
        <v>0</v>
      </c>
      <c r="BX22" s="22">
        <f t="shared" si="0"/>
        <v>-1</v>
      </c>
      <c r="BY22" s="22">
        <f t="shared" si="1"/>
        <v>-1</v>
      </c>
      <c r="BZ22" s="22">
        <f t="shared" si="2"/>
        <v>-1</v>
      </c>
      <c r="CA22" s="22">
        <f t="shared" si="3"/>
        <v>-1</v>
      </c>
      <c r="CB22" s="22">
        <f t="shared" si="4"/>
        <v>-1</v>
      </c>
      <c r="CC22" s="22">
        <f t="shared" si="5"/>
        <v>-1</v>
      </c>
      <c r="CD22" s="22">
        <f t="shared" si="6"/>
        <v>-1</v>
      </c>
    </row>
    <row r="23" spans="1:82" x14ac:dyDescent="0.25">
      <c r="A23" s="86" t="s">
        <v>186</v>
      </c>
      <c r="B23" s="87">
        <v>1004002.8617</v>
      </c>
      <c r="C23" s="87">
        <v>14935.639654000001</v>
      </c>
      <c r="D23" s="87">
        <v>57330.250367000001</v>
      </c>
      <c r="E23" s="87">
        <v>189363.65852999999</v>
      </c>
      <c r="F23" s="87">
        <v>100607.72206</v>
      </c>
      <c r="G23" s="87">
        <v>5004.9045281999997</v>
      </c>
      <c r="H23" s="87">
        <v>324891.93745999999</v>
      </c>
      <c r="J23" s="27" t="s">
        <v>186</v>
      </c>
      <c r="K23" s="87">
        <v>0</v>
      </c>
      <c r="L23" s="25">
        <v>0</v>
      </c>
      <c r="M23" s="25">
        <v>0</v>
      </c>
      <c r="N23" s="25">
        <v>0</v>
      </c>
      <c r="O23" s="25">
        <v>0</v>
      </c>
      <c r="P23" s="87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87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87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87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87">
        <v>0</v>
      </c>
      <c r="BT23" s="25">
        <v>0</v>
      </c>
      <c r="BU23" s="25">
        <v>0</v>
      </c>
      <c r="BV23" s="25">
        <v>0</v>
      </c>
      <c r="BX23" s="22">
        <f t="shared" si="0"/>
        <v>-1</v>
      </c>
      <c r="BY23" s="22">
        <f t="shared" si="1"/>
        <v>-1</v>
      </c>
      <c r="BZ23" s="22">
        <f t="shared" si="2"/>
        <v>-1</v>
      </c>
      <c r="CA23" s="22">
        <f t="shared" si="3"/>
        <v>-1</v>
      </c>
      <c r="CB23" s="22">
        <f t="shared" si="4"/>
        <v>-1</v>
      </c>
      <c r="CC23" s="22">
        <f t="shared" si="5"/>
        <v>-1</v>
      </c>
      <c r="CD23" s="22">
        <f t="shared" si="6"/>
        <v>-1</v>
      </c>
    </row>
    <row r="24" spans="1:82" x14ac:dyDescent="0.25">
      <c r="A24" s="86" t="s">
        <v>187</v>
      </c>
      <c r="B24" s="87">
        <v>102591.00046</v>
      </c>
      <c r="C24" s="87">
        <v>2005.7027734000001</v>
      </c>
      <c r="D24" s="87">
        <v>4468.1303017</v>
      </c>
      <c r="E24" s="87">
        <v>11955.877704</v>
      </c>
      <c r="F24" s="87">
        <v>10132.994936999999</v>
      </c>
      <c r="G24" s="87">
        <v>736.27872639999998</v>
      </c>
      <c r="H24" s="87">
        <v>35686.292329000004</v>
      </c>
      <c r="J24" s="27" t="s">
        <v>187</v>
      </c>
      <c r="K24" s="87">
        <v>2490.0029825275201</v>
      </c>
      <c r="L24" s="25">
        <v>1075.7353779489799</v>
      </c>
      <c r="M24" s="25">
        <v>2018.4978049418501</v>
      </c>
      <c r="N24" s="25">
        <v>2018.4978049418501</v>
      </c>
      <c r="O24" s="25">
        <v>3785.2893638137002</v>
      </c>
      <c r="P24" s="87">
        <v>1.6429524850527299</v>
      </c>
      <c r="Q24" s="25">
        <v>573.56177764641996</v>
      </c>
      <c r="R24" s="25">
        <v>7763.7088371724803</v>
      </c>
      <c r="S24" s="25">
        <v>102584.306573411</v>
      </c>
      <c r="T24" s="25">
        <v>2023.4413477414</v>
      </c>
      <c r="U24" s="25">
        <v>1423.8965932523299</v>
      </c>
      <c r="V24" s="25">
        <v>368.811238979775</v>
      </c>
      <c r="W24" s="25">
        <v>11.798186369133401</v>
      </c>
      <c r="X24" s="87">
        <v>1901.2672699317</v>
      </c>
      <c r="Y24" s="25">
        <v>2582.34284961205</v>
      </c>
      <c r="Z24" s="25">
        <v>2582.34284961205</v>
      </c>
      <c r="AA24" s="25">
        <v>24976447.580733798</v>
      </c>
      <c r="AB24" s="25">
        <v>0</v>
      </c>
      <c r="AC24" s="25">
        <v>593.87176735607602</v>
      </c>
      <c r="AD24" s="25">
        <v>154.93675048482601</v>
      </c>
      <c r="AE24" s="87">
        <v>199.292427737232</v>
      </c>
      <c r="AF24" s="25">
        <v>830.10442266428595</v>
      </c>
      <c r="AG24" s="25">
        <v>1310.8002527456799</v>
      </c>
      <c r="AH24" s="25">
        <v>0</v>
      </c>
      <c r="AI24" s="25">
        <v>2005.5588779730699</v>
      </c>
      <c r="AJ24" s="25">
        <v>0</v>
      </c>
      <c r="AK24" s="87">
        <v>38264.793562944702</v>
      </c>
      <c r="AL24" s="25">
        <v>4021.0073827455199</v>
      </c>
      <c r="AM24" s="25">
        <v>446.77856021649399</v>
      </c>
      <c r="AN24" s="25">
        <v>4467.7859429620203</v>
      </c>
      <c r="AO24" s="25">
        <v>0</v>
      </c>
      <c r="AP24" s="25">
        <v>1865.12178761878</v>
      </c>
      <c r="AQ24" s="25">
        <v>1.8856856393128201</v>
      </c>
      <c r="AR24" s="25">
        <v>8536.1805126279905</v>
      </c>
      <c r="AS24" s="25">
        <v>29.927900106372999</v>
      </c>
      <c r="AT24" s="25">
        <v>217.97706467809701</v>
      </c>
      <c r="AU24" s="25">
        <v>498.15555860160799</v>
      </c>
      <c r="AV24" s="25">
        <v>1.6456571677221199</v>
      </c>
      <c r="AW24" s="25">
        <v>0</v>
      </c>
      <c r="AX24" s="25">
        <v>166.34520266208099</v>
      </c>
      <c r="AY24" s="25">
        <v>11955.825201355001</v>
      </c>
      <c r="AZ24" s="25">
        <v>10133.0076813343</v>
      </c>
      <c r="BA24" s="25">
        <v>1822.8175200207199</v>
      </c>
      <c r="BB24" s="25">
        <v>3.21056443878591</v>
      </c>
      <c r="BC24" s="25">
        <v>3.95245975076748E-2</v>
      </c>
      <c r="BD24" s="25">
        <v>1317.2347686635001</v>
      </c>
      <c r="BE24" s="25">
        <v>15.5563463299106</v>
      </c>
      <c r="BF24" s="25">
        <v>3198.8800509267699</v>
      </c>
      <c r="BG24" s="25">
        <v>48.8349083483523</v>
      </c>
      <c r="BH24" s="25">
        <v>10.0184988089529</v>
      </c>
      <c r="BI24" s="25">
        <v>4570.6322570368802</v>
      </c>
      <c r="BJ24" s="25">
        <v>488.29479787027498</v>
      </c>
      <c r="BK24" s="25">
        <v>5.2351946046286004</v>
      </c>
      <c r="BL24" s="25">
        <v>47.287647386144997</v>
      </c>
      <c r="BM24" s="25">
        <v>0.140851337731554</v>
      </c>
      <c r="BN24" s="25">
        <v>736.25657313116801</v>
      </c>
      <c r="BO24" s="25">
        <v>1031.1471107858699</v>
      </c>
      <c r="BP24" s="25">
        <v>0</v>
      </c>
      <c r="BQ24" s="25">
        <v>144.45494306488499</v>
      </c>
      <c r="BR24" s="25">
        <v>1309.1975995306</v>
      </c>
      <c r="BS24" s="87">
        <v>0</v>
      </c>
      <c r="BT24" s="25">
        <v>3044.54000994846</v>
      </c>
      <c r="BU24" s="25">
        <v>35682.326070206102</v>
      </c>
      <c r="BV24" s="25">
        <v>743.06956991033496</v>
      </c>
      <c r="BX24" s="22">
        <f t="shared" si="0"/>
        <v>-6.5248282587973268E-5</v>
      </c>
      <c r="BY24" s="22">
        <f t="shared" si="1"/>
        <v>-7.174314601272194E-5</v>
      </c>
      <c r="BZ24" s="22">
        <f t="shared" si="2"/>
        <v>-7.7069985593018037E-5</v>
      </c>
      <c r="CA24" s="22">
        <f t="shared" si="3"/>
        <v>-4.3913668489586431E-6</v>
      </c>
      <c r="CB24" s="22">
        <f t="shared" si="4"/>
        <v>1.257706569483244E-6</v>
      </c>
      <c r="CC24" s="22">
        <f t="shared" si="5"/>
        <v>-3.0088155528122587E-5</v>
      </c>
      <c r="CD24" s="22">
        <f t="shared" si="6"/>
        <v>-1.1114236125557976E-4</v>
      </c>
    </row>
    <row r="25" spans="1:82" x14ac:dyDescent="0.25">
      <c r="A25" s="86" t="s">
        <v>188</v>
      </c>
      <c r="B25" s="87">
        <v>1069.0319913999999</v>
      </c>
      <c r="C25" s="87">
        <v>19.637100484000001</v>
      </c>
      <c r="D25" s="87">
        <v>46.160459727999999</v>
      </c>
      <c r="E25" s="87">
        <v>132.16977747999999</v>
      </c>
      <c r="F25" s="87">
        <v>112.63979507000001</v>
      </c>
      <c r="G25" s="87">
        <v>8.4206172060999993</v>
      </c>
      <c r="H25" s="87">
        <v>330.54392222000001</v>
      </c>
      <c r="J25" s="27" t="s">
        <v>188</v>
      </c>
      <c r="K25" s="87">
        <v>0</v>
      </c>
      <c r="L25" s="25">
        <v>0</v>
      </c>
      <c r="M25" s="25">
        <v>0</v>
      </c>
      <c r="N25" s="25">
        <v>0</v>
      </c>
      <c r="O25" s="25">
        <v>0</v>
      </c>
      <c r="P25" s="87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87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87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87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87">
        <v>0</v>
      </c>
      <c r="BT25" s="25">
        <v>0</v>
      </c>
      <c r="BU25" s="25">
        <v>0</v>
      </c>
      <c r="BV25" s="25">
        <v>0</v>
      </c>
      <c r="BX25" s="22">
        <f t="shared" si="0"/>
        <v>-1</v>
      </c>
      <c r="BY25" s="22">
        <f t="shared" si="1"/>
        <v>-1</v>
      </c>
      <c r="BZ25" s="22">
        <f t="shared" si="2"/>
        <v>-1</v>
      </c>
      <c r="CA25" s="22">
        <f t="shared" si="3"/>
        <v>-1</v>
      </c>
      <c r="CB25" s="22">
        <f t="shared" si="4"/>
        <v>-1</v>
      </c>
      <c r="CC25" s="22">
        <f t="shared" si="5"/>
        <v>-1</v>
      </c>
      <c r="CD25" s="22">
        <f t="shared" si="6"/>
        <v>-1</v>
      </c>
    </row>
    <row r="26" spans="1:82" x14ac:dyDescent="0.25">
      <c r="A26" s="86" t="s">
        <v>189</v>
      </c>
      <c r="B26" s="87">
        <v>118505.42602</v>
      </c>
      <c r="C26" s="87">
        <v>2324.0971982000001</v>
      </c>
      <c r="D26" s="87">
        <v>4268.6423080000004</v>
      </c>
      <c r="E26" s="87">
        <v>16857.428411000001</v>
      </c>
      <c r="F26" s="87">
        <v>14603.281532999999</v>
      </c>
      <c r="G26" s="87">
        <v>1069.9035085</v>
      </c>
      <c r="H26" s="87">
        <v>30097.662101000002</v>
      </c>
      <c r="J26" s="27" t="s">
        <v>189</v>
      </c>
      <c r="K26" s="87">
        <v>2829.8660993445501</v>
      </c>
      <c r="L26" s="25">
        <v>441.40177926973399</v>
      </c>
      <c r="M26" s="25">
        <v>438.76276375322101</v>
      </c>
      <c r="N26" s="25">
        <v>438.76276375322101</v>
      </c>
      <c r="O26" s="25">
        <v>661.59682403000397</v>
      </c>
      <c r="P26" s="87">
        <v>6.49218291829428E-2</v>
      </c>
      <c r="Q26" s="25">
        <v>374.069968816433</v>
      </c>
      <c r="R26" s="25">
        <v>3685.9863042254201</v>
      </c>
      <c r="S26" s="25">
        <v>61961.6836805282</v>
      </c>
      <c r="T26" s="25">
        <v>885.34235456887097</v>
      </c>
      <c r="U26" s="25">
        <v>487.45093440376797</v>
      </c>
      <c r="V26" s="25">
        <v>208.322112222687</v>
      </c>
      <c r="W26" s="25">
        <v>13.408515952409999</v>
      </c>
      <c r="X26" s="87">
        <v>2160.7735180483501</v>
      </c>
      <c r="Y26" s="25">
        <v>1684.3207654498101</v>
      </c>
      <c r="Z26" s="25">
        <v>1684.3207654498101</v>
      </c>
      <c r="AA26" s="25">
        <v>18836786.4987651</v>
      </c>
      <c r="AB26" s="25">
        <v>0</v>
      </c>
      <c r="AC26" s="25">
        <v>202.04333253206801</v>
      </c>
      <c r="AD26" s="25">
        <v>78.010610637125296</v>
      </c>
      <c r="AE26" s="87">
        <v>24.454266824097498</v>
      </c>
      <c r="AF26" s="25">
        <v>634.23466453488902</v>
      </c>
      <c r="AG26" s="25">
        <v>1489.7136752844101</v>
      </c>
      <c r="AH26" s="25">
        <v>0</v>
      </c>
      <c r="AI26" s="25">
        <v>1226.4756008258501</v>
      </c>
      <c r="AJ26" s="25">
        <v>0</v>
      </c>
      <c r="AK26" s="87">
        <v>17125.5712429548</v>
      </c>
      <c r="AL26" s="25">
        <v>1961.2625362050701</v>
      </c>
      <c r="AM26" s="25">
        <v>217.91812613656501</v>
      </c>
      <c r="AN26" s="25">
        <v>2179.1806623416401</v>
      </c>
      <c r="AO26" s="25">
        <v>0</v>
      </c>
      <c r="AP26" s="25">
        <v>1164.40138726022</v>
      </c>
      <c r="AQ26" s="25">
        <v>1.1906260306662899</v>
      </c>
      <c r="AR26" s="25">
        <v>1772.31394996429</v>
      </c>
      <c r="AS26" s="25">
        <v>27.9040655348137</v>
      </c>
      <c r="AT26" s="25">
        <v>24.163679708879599</v>
      </c>
      <c r="AU26" s="25">
        <v>254.070472576707</v>
      </c>
      <c r="AV26" s="25">
        <v>1.3679867655770299</v>
      </c>
      <c r="AW26" s="25">
        <v>0</v>
      </c>
      <c r="AX26" s="25">
        <v>15.7231866694224</v>
      </c>
      <c r="AY26" s="25">
        <v>8778.8165844113992</v>
      </c>
      <c r="AZ26" s="25">
        <v>7642.31032142204</v>
      </c>
      <c r="BA26" s="25">
        <v>1136.50626298935</v>
      </c>
      <c r="BB26" s="25">
        <v>1.42706365160358</v>
      </c>
      <c r="BC26" s="25">
        <v>3.7737472711409398E-2</v>
      </c>
      <c r="BD26" s="25">
        <v>1209.1009226431199</v>
      </c>
      <c r="BE26" s="25">
        <v>1.53890917040074</v>
      </c>
      <c r="BF26" s="25">
        <v>2501.9751533700301</v>
      </c>
      <c r="BG26" s="25">
        <v>10.038622274618699</v>
      </c>
      <c r="BH26" s="25">
        <v>2.4511374768101302</v>
      </c>
      <c r="BI26" s="25">
        <v>3574.9026427189601</v>
      </c>
      <c r="BJ26" s="25">
        <v>199.01008170826299</v>
      </c>
      <c r="BK26" s="25">
        <v>4.6936060142087896</v>
      </c>
      <c r="BL26" s="25">
        <v>11.610353289792</v>
      </c>
      <c r="BM26" s="25">
        <v>0.114156053709</v>
      </c>
      <c r="BN26" s="25">
        <v>559.50955051505503</v>
      </c>
      <c r="BO26" s="25">
        <v>368.76162512498502</v>
      </c>
      <c r="BP26" s="25">
        <v>0</v>
      </c>
      <c r="BQ26" s="25">
        <v>163.871481423874</v>
      </c>
      <c r="BR26" s="25">
        <v>519.92481180733296</v>
      </c>
      <c r="BS26" s="87">
        <v>0</v>
      </c>
      <c r="BT26" s="25">
        <v>375.19571473534</v>
      </c>
      <c r="BU26" s="25">
        <v>16102.498220186601</v>
      </c>
      <c r="BV26" s="25">
        <v>137.189323999045</v>
      </c>
      <c r="BX26" s="22">
        <f t="shared" si="0"/>
        <v>-0.47714053472900886</v>
      </c>
      <c r="BY26" s="22">
        <f t="shared" si="1"/>
        <v>-0.47227869739021744</v>
      </c>
      <c r="BZ26" s="22">
        <f t="shared" si="2"/>
        <v>-0.48949091886720814</v>
      </c>
      <c r="CA26" s="22">
        <f t="shared" si="3"/>
        <v>-0.47923156662003408</v>
      </c>
      <c r="CB26" s="22">
        <f t="shared" si="4"/>
        <v>-0.47667171216604931</v>
      </c>
      <c r="CC26" s="22">
        <f t="shared" si="5"/>
        <v>-0.47704671863401504</v>
      </c>
      <c r="CD26" s="22">
        <f t="shared" si="6"/>
        <v>-0.46499172706003661</v>
      </c>
    </row>
    <row r="27" spans="1:82" x14ac:dyDescent="0.25">
      <c r="A27" s="86" t="s">
        <v>190</v>
      </c>
      <c r="B27" s="87">
        <v>70600.422038999997</v>
      </c>
      <c r="C27" s="87">
        <v>1415.8423829000001</v>
      </c>
      <c r="D27" s="87">
        <v>3715.9953151</v>
      </c>
      <c r="E27" s="87">
        <v>5067.5980539000002</v>
      </c>
      <c r="F27" s="87">
        <v>4158.5304714000004</v>
      </c>
      <c r="G27" s="87">
        <v>293.66807385999999</v>
      </c>
      <c r="H27" s="87">
        <v>37100.637549999999</v>
      </c>
      <c r="J27" s="27" t="s">
        <v>190</v>
      </c>
      <c r="K27" s="87">
        <v>0</v>
      </c>
      <c r="L27" s="25">
        <v>0</v>
      </c>
      <c r="M27" s="25">
        <v>0</v>
      </c>
      <c r="N27" s="25">
        <v>0</v>
      </c>
      <c r="O27" s="25">
        <v>0</v>
      </c>
      <c r="P27" s="87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87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87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87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87">
        <v>0</v>
      </c>
      <c r="BT27" s="25">
        <v>0</v>
      </c>
      <c r="BU27" s="25">
        <v>0</v>
      </c>
      <c r="BV27" s="25">
        <v>0</v>
      </c>
      <c r="BX27" s="22">
        <f t="shared" si="0"/>
        <v>-1</v>
      </c>
      <c r="BY27" s="22">
        <f t="shared" si="1"/>
        <v>-1</v>
      </c>
      <c r="BZ27" s="22">
        <f t="shared" si="2"/>
        <v>-1</v>
      </c>
      <c r="CA27" s="22">
        <f t="shared" si="3"/>
        <v>-1</v>
      </c>
      <c r="CB27" s="22">
        <f t="shared" si="4"/>
        <v>-1</v>
      </c>
      <c r="CC27" s="22">
        <f t="shared" si="5"/>
        <v>-1</v>
      </c>
      <c r="CD27" s="22">
        <f t="shared" si="6"/>
        <v>-1</v>
      </c>
    </row>
    <row r="28" spans="1:82" x14ac:dyDescent="0.25">
      <c r="A28" s="86" t="s">
        <v>191</v>
      </c>
      <c r="B28" s="87">
        <v>411083.58682999999</v>
      </c>
      <c r="C28" s="87">
        <v>7365.6151275000002</v>
      </c>
      <c r="D28" s="87">
        <v>16811.403760000001</v>
      </c>
      <c r="E28" s="87">
        <v>63061.655917999997</v>
      </c>
      <c r="F28" s="87">
        <v>49391.205256000001</v>
      </c>
      <c r="G28" s="87">
        <v>3481.8777025999998</v>
      </c>
      <c r="H28" s="87">
        <v>97671.109674000007</v>
      </c>
      <c r="J28" s="27" t="s">
        <v>191</v>
      </c>
      <c r="K28" s="87">
        <v>0</v>
      </c>
      <c r="L28" s="25">
        <v>0</v>
      </c>
      <c r="M28" s="25">
        <v>0</v>
      </c>
      <c r="N28" s="25">
        <v>0</v>
      </c>
      <c r="O28" s="25">
        <v>0</v>
      </c>
      <c r="P28" s="87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87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87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87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87">
        <v>0</v>
      </c>
      <c r="BT28" s="25">
        <v>0</v>
      </c>
      <c r="BU28" s="25">
        <v>0</v>
      </c>
      <c r="BV28" s="25">
        <v>0</v>
      </c>
      <c r="BX28" s="22">
        <f t="shared" si="0"/>
        <v>-1</v>
      </c>
      <c r="BY28" s="22">
        <f t="shared" si="1"/>
        <v>-1</v>
      </c>
      <c r="BZ28" s="22">
        <f t="shared" si="2"/>
        <v>-1</v>
      </c>
      <c r="CA28" s="22">
        <f t="shared" si="3"/>
        <v>-1</v>
      </c>
      <c r="CB28" s="22">
        <f t="shared" si="4"/>
        <v>-1</v>
      </c>
      <c r="CC28" s="22">
        <f t="shared" si="5"/>
        <v>-1</v>
      </c>
      <c r="CD28" s="22">
        <f t="shared" si="6"/>
        <v>-1</v>
      </c>
    </row>
    <row r="29" spans="1:82" x14ac:dyDescent="0.25">
      <c r="A29" s="86" t="s">
        <v>192</v>
      </c>
      <c r="B29" s="87">
        <v>34493.008569999998</v>
      </c>
      <c r="C29" s="87">
        <v>554.05517996000003</v>
      </c>
      <c r="D29" s="87">
        <v>1783.6517039</v>
      </c>
      <c r="E29" s="87">
        <v>5870.6000664000003</v>
      </c>
      <c r="F29" s="87">
        <v>3599.0572861000001</v>
      </c>
      <c r="G29" s="87">
        <v>210.27878222999999</v>
      </c>
      <c r="H29" s="87">
        <v>10742.141755000001</v>
      </c>
      <c r="J29" s="27" t="s">
        <v>192</v>
      </c>
      <c r="K29" s="87">
        <v>0</v>
      </c>
      <c r="L29" s="25">
        <v>0</v>
      </c>
      <c r="M29" s="25">
        <v>0</v>
      </c>
      <c r="N29" s="25">
        <v>0</v>
      </c>
      <c r="O29" s="25">
        <v>0</v>
      </c>
      <c r="P29" s="87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87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87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87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87">
        <v>0</v>
      </c>
      <c r="BT29" s="25">
        <v>0</v>
      </c>
      <c r="BU29" s="25">
        <v>0</v>
      </c>
      <c r="BV29" s="25">
        <v>0</v>
      </c>
      <c r="BX29" s="22">
        <f t="shared" si="0"/>
        <v>-1</v>
      </c>
      <c r="BY29" s="22">
        <f t="shared" si="1"/>
        <v>-1</v>
      </c>
      <c r="BZ29" s="22">
        <f t="shared" si="2"/>
        <v>-1</v>
      </c>
      <c r="CA29" s="22">
        <f t="shared" si="3"/>
        <v>-1</v>
      </c>
      <c r="CB29" s="22">
        <f t="shared" si="4"/>
        <v>-1</v>
      </c>
      <c r="CC29" s="22">
        <f t="shared" si="5"/>
        <v>-1</v>
      </c>
      <c r="CD29" s="22">
        <f t="shared" si="6"/>
        <v>-1</v>
      </c>
    </row>
    <row r="30" spans="1:82" x14ac:dyDescent="0.25">
      <c r="A30" s="86" t="s">
        <v>193</v>
      </c>
      <c r="B30" s="87">
        <v>666117.55489999999</v>
      </c>
      <c r="C30" s="87">
        <v>12838.494978000001</v>
      </c>
      <c r="D30" s="87">
        <v>23656.703680999999</v>
      </c>
      <c r="E30" s="87">
        <v>93214.051101000005</v>
      </c>
      <c r="F30" s="87">
        <v>78769.758530999999</v>
      </c>
      <c r="G30" s="87">
        <v>5714.5970852999999</v>
      </c>
      <c r="H30" s="87">
        <v>180666.54461000001</v>
      </c>
      <c r="J30" s="27" t="s">
        <v>193</v>
      </c>
      <c r="K30" s="87">
        <v>0</v>
      </c>
      <c r="L30" s="25">
        <v>0</v>
      </c>
      <c r="M30" s="25">
        <v>0</v>
      </c>
      <c r="N30" s="25">
        <v>0</v>
      </c>
      <c r="O30" s="25">
        <v>0</v>
      </c>
      <c r="P30" s="87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87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87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87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87">
        <v>0</v>
      </c>
      <c r="BT30" s="25">
        <v>0</v>
      </c>
      <c r="BU30" s="25">
        <v>0</v>
      </c>
      <c r="BV30" s="25">
        <v>0</v>
      </c>
      <c r="BX30" s="22">
        <f t="shared" si="0"/>
        <v>-1</v>
      </c>
      <c r="BY30" s="22">
        <f t="shared" si="1"/>
        <v>-1</v>
      </c>
      <c r="BZ30" s="22">
        <f t="shared" si="2"/>
        <v>-1</v>
      </c>
      <c r="CA30" s="22">
        <f t="shared" si="3"/>
        <v>-1</v>
      </c>
      <c r="CB30" s="22">
        <f t="shared" si="4"/>
        <v>-1</v>
      </c>
      <c r="CC30" s="22">
        <f t="shared" si="5"/>
        <v>-1</v>
      </c>
      <c r="CD30" s="22">
        <f t="shared" si="6"/>
        <v>-1</v>
      </c>
    </row>
    <row r="31" spans="1:82" x14ac:dyDescent="0.25">
      <c r="A31" s="86" t="s">
        <v>194</v>
      </c>
      <c r="B31" s="87">
        <v>30367.711017000001</v>
      </c>
      <c r="C31" s="87">
        <v>572.52184753999995</v>
      </c>
      <c r="D31" s="87">
        <v>1406.5452427</v>
      </c>
      <c r="E31" s="87">
        <v>3515.6916697000001</v>
      </c>
      <c r="F31" s="87">
        <v>2932.9608413999999</v>
      </c>
      <c r="G31" s="87">
        <v>214.82335986999999</v>
      </c>
      <c r="H31" s="87">
        <v>10301.847791</v>
      </c>
      <c r="J31" s="27" t="s">
        <v>194</v>
      </c>
      <c r="K31" s="87">
        <v>0</v>
      </c>
      <c r="L31" s="25">
        <v>0</v>
      </c>
      <c r="M31" s="25">
        <v>0</v>
      </c>
      <c r="N31" s="25">
        <v>0</v>
      </c>
      <c r="O31" s="25">
        <v>0</v>
      </c>
      <c r="P31" s="87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87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87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87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87">
        <v>0</v>
      </c>
      <c r="BT31" s="25">
        <v>0</v>
      </c>
      <c r="BU31" s="25">
        <v>0</v>
      </c>
      <c r="BV31" s="25">
        <v>0</v>
      </c>
      <c r="BX31" s="22">
        <f t="shared" si="0"/>
        <v>-1</v>
      </c>
      <c r="BY31" s="22">
        <f t="shared" si="1"/>
        <v>-1</v>
      </c>
      <c r="BZ31" s="22">
        <f t="shared" si="2"/>
        <v>-1</v>
      </c>
      <c r="CA31" s="22">
        <f t="shared" si="3"/>
        <v>-1</v>
      </c>
      <c r="CB31" s="22">
        <f t="shared" si="4"/>
        <v>-1</v>
      </c>
      <c r="CC31" s="22">
        <f t="shared" si="5"/>
        <v>-1</v>
      </c>
      <c r="CD31" s="22">
        <f t="shared" si="6"/>
        <v>-1</v>
      </c>
    </row>
    <row r="32" spans="1:82" x14ac:dyDescent="0.25">
      <c r="A32" s="86" t="s">
        <v>195</v>
      </c>
      <c r="B32" s="87">
        <v>336988.35797000001</v>
      </c>
      <c r="C32" s="87">
        <v>6286.2055595000002</v>
      </c>
      <c r="D32" s="87">
        <v>13540.667767000001</v>
      </c>
      <c r="E32" s="87">
        <v>48705.483487999998</v>
      </c>
      <c r="F32" s="87">
        <v>40400.259899999997</v>
      </c>
      <c r="G32" s="87">
        <v>2934.3053851999998</v>
      </c>
      <c r="H32" s="87">
        <v>79846.112452999994</v>
      </c>
      <c r="J32" s="27" t="s">
        <v>195</v>
      </c>
      <c r="K32" s="87">
        <v>0</v>
      </c>
      <c r="L32" s="25">
        <v>0</v>
      </c>
      <c r="M32" s="25">
        <v>0</v>
      </c>
      <c r="N32" s="25">
        <v>0</v>
      </c>
      <c r="O32" s="25">
        <v>0</v>
      </c>
      <c r="P32" s="87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87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87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87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87">
        <v>0</v>
      </c>
      <c r="BT32" s="25">
        <v>0</v>
      </c>
      <c r="BU32" s="25">
        <v>0</v>
      </c>
      <c r="BV32" s="25">
        <v>0</v>
      </c>
      <c r="BX32" s="22">
        <f t="shared" si="0"/>
        <v>-1</v>
      </c>
      <c r="BY32" s="22">
        <f t="shared" si="1"/>
        <v>-1</v>
      </c>
      <c r="BZ32" s="22">
        <f t="shared" si="2"/>
        <v>-1</v>
      </c>
      <c r="CA32" s="22">
        <f t="shared" si="3"/>
        <v>-1</v>
      </c>
      <c r="CB32" s="22">
        <f t="shared" si="4"/>
        <v>-1</v>
      </c>
      <c r="CC32" s="22">
        <f t="shared" si="5"/>
        <v>-1</v>
      </c>
      <c r="CD32" s="22">
        <f t="shared" si="6"/>
        <v>-1</v>
      </c>
    </row>
    <row r="33" spans="1:82" x14ac:dyDescent="0.25">
      <c r="A33" s="86" t="s">
        <v>196</v>
      </c>
      <c r="B33" s="87">
        <v>8913.2498959000004</v>
      </c>
      <c r="C33" s="87">
        <v>155.34282447000001</v>
      </c>
      <c r="D33" s="87">
        <v>466.32045353000001</v>
      </c>
      <c r="E33" s="87">
        <v>941.61385021000001</v>
      </c>
      <c r="F33" s="87">
        <v>765.04382520000001</v>
      </c>
      <c r="G33" s="87">
        <v>57.565506433000003</v>
      </c>
      <c r="H33" s="87">
        <v>3196.1133568999999</v>
      </c>
      <c r="J33" s="27" t="s">
        <v>196</v>
      </c>
      <c r="K33" s="87">
        <v>0</v>
      </c>
      <c r="L33" s="25">
        <v>0</v>
      </c>
      <c r="M33" s="25">
        <v>0</v>
      </c>
      <c r="N33" s="25">
        <v>0</v>
      </c>
      <c r="O33" s="25">
        <v>0</v>
      </c>
      <c r="P33" s="87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87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87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87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87">
        <v>0</v>
      </c>
      <c r="BT33" s="25">
        <v>0</v>
      </c>
      <c r="BU33" s="25">
        <v>0</v>
      </c>
      <c r="BV33" s="25">
        <v>0</v>
      </c>
      <c r="BX33" s="22">
        <f t="shared" si="0"/>
        <v>-1</v>
      </c>
      <c r="BY33" s="22">
        <f t="shared" si="1"/>
        <v>-1</v>
      </c>
      <c r="BZ33" s="22">
        <f t="shared" si="2"/>
        <v>-1</v>
      </c>
      <c r="CA33" s="22">
        <f t="shared" si="3"/>
        <v>-1</v>
      </c>
      <c r="CB33" s="22">
        <f t="shared" si="4"/>
        <v>-1</v>
      </c>
      <c r="CC33" s="22">
        <f t="shared" si="5"/>
        <v>-1</v>
      </c>
      <c r="CD33" s="22">
        <f t="shared" si="6"/>
        <v>-1</v>
      </c>
    </row>
    <row r="34" spans="1:82" x14ac:dyDescent="0.25">
      <c r="A34" s="86" t="s">
        <v>197</v>
      </c>
      <c r="B34" s="87">
        <v>150842.63454999999</v>
      </c>
      <c r="C34" s="87">
        <v>2879.1583945000002</v>
      </c>
      <c r="D34" s="87">
        <v>5524.3858780999999</v>
      </c>
      <c r="E34" s="87">
        <v>21470.199925000001</v>
      </c>
      <c r="F34" s="87">
        <v>18212.962273000001</v>
      </c>
      <c r="G34" s="87">
        <v>1330.35996</v>
      </c>
      <c r="H34" s="87">
        <v>37827.35658</v>
      </c>
      <c r="J34" s="27" t="s">
        <v>197</v>
      </c>
      <c r="K34" s="87">
        <v>0</v>
      </c>
      <c r="L34" s="25">
        <v>0</v>
      </c>
      <c r="M34" s="25">
        <v>0</v>
      </c>
      <c r="N34" s="25">
        <v>0</v>
      </c>
      <c r="O34" s="25">
        <v>0</v>
      </c>
      <c r="P34" s="87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87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87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87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87">
        <v>0</v>
      </c>
      <c r="BT34" s="25">
        <v>0</v>
      </c>
      <c r="BU34" s="25">
        <v>0</v>
      </c>
      <c r="BV34" s="25">
        <v>0</v>
      </c>
      <c r="BX34" s="22">
        <f t="shared" si="0"/>
        <v>-1</v>
      </c>
      <c r="BY34" s="22">
        <f t="shared" si="1"/>
        <v>-1</v>
      </c>
      <c r="BZ34" s="22">
        <f t="shared" si="2"/>
        <v>-1</v>
      </c>
      <c r="CA34" s="22">
        <f t="shared" si="3"/>
        <v>-1</v>
      </c>
      <c r="CB34" s="22">
        <f t="shared" si="4"/>
        <v>-1</v>
      </c>
      <c r="CC34" s="22">
        <f t="shared" si="5"/>
        <v>-1</v>
      </c>
      <c r="CD34" s="22">
        <f t="shared" si="6"/>
        <v>-1</v>
      </c>
    </row>
    <row r="35" spans="1:82" x14ac:dyDescent="0.25">
      <c r="A35" s="86" t="s">
        <v>198</v>
      </c>
      <c r="B35" s="87">
        <v>13117.534768</v>
      </c>
      <c r="C35" s="87">
        <v>210.66935968000001</v>
      </c>
      <c r="D35" s="87">
        <v>728.81744512</v>
      </c>
      <c r="E35" s="87">
        <v>1409.3216097</v>
      </c>
      <c r="F35" s="87">
        <v>1125.1369969</v>
      </c>
      <c r="G35" s="87">
        <v>86.859611704000002</v>
      </c>
      <c r="H35" s="87">
        <v>4364.9262212000003</v>
      </c>
      <c r="J35" s="27" t="s">
        <v>198</v>
      </c>
      <c r="K35" s="87">
        <v>67.349944203539494</v>
      </c>
      <c r="L35" s="25">
        <v>133.983968533774</v>
      </c>
      <c r="M35" s="25">
        <v>303.701703728626</v>
      </c>
      <c r="N35" s="25">
        <v>303.701703728626</v>
      </c>
      <c r="O35" s="25">
        <v>591.17818667239806</v>
      </c>
      <c r="P35" s="87">
        <v>0.28643206361516499</v>
      </c>
      <c r="Q35" s="25">
        <v>52.811242869778098</v>
      </c>
      <c r="R35" s="25">
        <v>899.79718999345403</v>
      </c>
      <c r="S35" s="25">
        <v>12830.5045893395</v>
      </c>
      <c r="T35" s="25">
        <v>244.62709742509799</v>
      </c>
      <c r="U35" s="25">
        <v>190.34659539050301</v>
      </c>
      <c r="V35" s="25">
        <v>38.283814407550999</v>
      </c>
      <c r="W35" s="25">
        <v>0.31911913325551</v>
      </c>
      <c r="X35" s="87">
        <v>51.425761321836198</v>
      </c>
      <c r="Y35" s="25">
        <v>237.75188571435001</v>
      </c>
      <c r="Z35" s="25">
        <v>237.75188571435001</v>
      </c>
      <c r="AA35" s="25">
        <v>2718256.2195106801</v>
      </c>
      <c r="AB35" s="25">
        <v>0</v>
      </c>
      <c r="AC35" s="25">
        <v>79.558050524715398</v>
      </c>
      <c r="AD35" s="25">
        <v>17.359186339298901</v>
      </c>
      <c r="AE35" s="87">
        <v>32.518569786190099</v>
      </c>
      <c r="AF35" s="25">
        <v>63.965583482603897</v>
      </c>
      <c r="AG35" s="25">
        <v>35.454734034299499</v>
      </c>
      <c r="AH35" s="25">
        <v>0</v>
      </c>
      <c r="AI35" s="25">
        <v>205.38808816162</v>
      </c>
      <c r="AJ35" s="25">
        <v>0</v>
      </c>
      <c r="AK35" s="87">
        <v>4574.6446956243699</v>
      </c>
      <c r="AL35" s="25">
        <v>642.38095389363798</v>
      </c>
      <c r="AM35" s="25">
        <v>71.375706578261301</v>
      </c>
      <c r="AN35" s="25">
        <v>713.75666047189895</v>
      </c>
      <c r="AO35" s="25">
        <v>0</v>
      </c>
      <c r="AP35" s="25">
        <v>178.71618257907599</v>
      </c>
      <c r="AQ35" s="25">
        <v>0.26633962907234998</v>
      </c>
      <c r="AR35" s="25">
        <v>1295.5189913484301</v>
      </c>
      <c r="AS35" s="25">
        <v>1.8494096868885599</v>
      </c>
      <c r="AT35" s="25">
        <v>60.739195386828499</v>
      </c>
      <c r="AU35" s="25">
        <v>86.321711635443705</v>
      </c>
      <c r="AV35" s="25">
        <v>0.14561412225731199</v>
      </c>
      <c r="AW35" s="25">
        <v>0</v>
      </c>
      <c r="AX35" s="25">
        <v>47.069160377431302</v>
      </c>
      <c r="AY35" s="25">
        <v>1381.7272535438501</v>
      </c>
      <c r="AZ35" s="25">
        <v>1102.7561031279999</v>
      </c>
      <c r="BA35" s="25">
        <v>278.97115041584601</v>
      </c>
      <c r="BB35" s="25">
        <v>0.61187200085980198</v>
      </c>
      <c r="BC35" s="25">
        <v>2.2085837177642899E-3</v>
      </c>
      <c r="BD35" s="25">
        <v>86.429721474671595</v>
      </c>
      <c r="BE35" s="25">
        <v>4.3837533623241098</v>
      </c>
      <c r="BF35" s="25">
        <v>324.53432932643199</v>
      </c>
      <c r="BG35" s="25">
        <v>12.3869616517028</v>
      </c>
      <c r="BH35" s="25">
        <v>2.4377900825079699</v>
      </c>
      <c r="BI35" s="25">
        <v>463.69611871889401</v>
      </c>
      <c r="BJ35" s="25">
        <v>60.9988856708733</v>
      </c>
      <c r="BK35" s="25">
        <v>0.37302198790764801</v>
      </c>
      <c r="BL35" s="25">
        <v>11.495658843565501</v>
      </c>
      <c r="BM35" s="25">
        <v>1.32362574998484E-2</v>
      </c>
      <c r="BN35" s="25">
        <v>85.213298643165302</v>
      </c>
      <c r="BO35" s="25">
        <v>135.72732197781801</v>
      </c>
      <c r="BP35" s="25">
        <v>0</v>
      </c>
      <c r="BQ35" s="25">
        <v>3.9475677084552299</v>
      </c>
      <c r="BR35" s="25">
        <v>165.38110621044299</v>
      </c>
      <c r="BS35" s="87">
        <v>0</v>
      </c>
      <c r="BT35" s="25">
        <v>496.56098763775799</v>
      </c>
      <c r="BU35" s="25">
        <v>4248.0842650616996</v>
      </c>
      <c r="BV35" s="25">
        <v>115.06880480653901</v>
      </c>
      <c r="BX35" s="22">
        <f t="shared" si="0"/>
        <v>-2.1881411693354516E-2</v>
      </c>
      <c r="BY35" s="22">
        <f t="shared" si="1"/>
        <v>-2.5069006363346292E-2</v>
      </c>
      <c r="BZ35" s="22">
        <f t="shared" si="2"/>
        <v>-2.0664687362994288E-2</v>
      </c>
      <c r="CA35" s="22">
        <f t="shared" si="3"/>
        <v>-1.9579885787761254E-2</v>
      </c>
      <c r="CB35" s="22">
        <f t="shared" si="4"/>
        <v>-1.9891705484455957E-2</v>
      </c>
      <c r="CC35" s="22">
        <f t="shared" si="5"/>
        <v>-1.895372346868188E-2</v>
      </c>
      <c r="CD35" s="22">
        <f t="shared" si="6"/>
        <v>-2.6768369089679288E-2</v>
      </c>
    </row>
    <row r="36" spans="1:82" x14ac:dyDescent="0.25">
      <c r="A36" s="86" t="s">
        <v>199</v>
      </c>
      <c r="B36" s="87">
        <v>794179.79229000001</v>
      </c>
      <c r="C36" s="87">
        <v>12474.342118</v>
      </c>
      <c r="D36" s="87">
        <v>41478.949758000002</v>
      </c>
      <c r="E36" s="87">
        <v>144225.78400000001</v>
      </c>
      <c r="F36" s="87">
        <v>83179.348937999996</v>
      </c>
      <c r="G36" s="87">
        <v>4527.2205142000003</v>
      </c>
      <c r="H36" s="87">
        <v>249140.49341</v>
      </c>
      <c r="J36" s="27" t="s">
        <v>199</v>
      </c>
      <c r="K36" s="87">
        <v>0</v>
      </c>
      <c r="L36" s="25">
        <v>0</v>
      </c>
      <c r="M36" s="25">
        <v>0</v>
      </c>
      <c r="N36" s="25">
        <v>0</v>
      </c>
      <c r="O36" s="25">
        <v>0</v>
      </c>
      <c r="P36" s="87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87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87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87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87">
        <v>0</v>
      </c>
      <c r="BT36" s="25">
        <v>0</v>
      </c>
      <c r="BU36" s="25">
        <v>0</v>
      </c>
      <c r="BV36" s="25">
        <v>0</v>
      </c>
      <c r="BX36" s="22">
        <f t="shared" si="0"/>
        <v>-1</v>
      </c>
      <c r="BY36" s="22">
        <f t="shared" si="1"/>
        <v>-1</v>
      </c>
      <c r="BZ36" s="22">
        <f t="shared" si="2"/>
        <v>-1</v>
      </c>
      <c r="CA36" s="22">
        <f t="shared" si="3"/>
        <v>-1</v>
      </c>
      <c r="CB36" s="22">
        <f t="shared" si="4"/>
        <v>-1</v>
      </c>
      <c r="CC36" s="22">
        <f t="shared" si="5"/>
        <v>-1</v>
      </c>
      <c r="CD36" s="22">
        <f t="shared" si="6"/>
        <v>-1</v>
      </c>
    </row>
    <row r="37" spans="1:82" x14ac:dyDescent="0.25">
      <c r="A37" s="86" t="s">
        <v>200</v>
      </c>
      <c r="B37" s="87">
        <v>28990.79739</v>
      </c>
      <c r="C37" s="87">
        <v>466.27249485999999</v>
      </c>
      <c r="D37" s="87">
        <v>1509.6240272</v>
      </c>
      <c r="E37" s="87">
        <v>4709.5616031999998</v>
      </c>
      <c r="F37" s="87">
        <v>2965.8048051999999</v>
      </c>
      <c r="G37" s="87">
        <v>179.48327044000001</v>
      </c>
      <c r="H37" s="87">
        <v>9004.9575115000007</v>
      </c>
      <c r="J37" s="27" t="s">
        <v>200</v>
      </c>
      <c r="K37" s="87">
        <v>0</v>
      </c>
      <c r="L37" s="25">
        <v>0</v>
      </c>
      <c r="M37" s="25">
        <v>0</v>
      </c>
      <c r="N37" s="25">
        <v>0</v>
      </c>
      <c r="O37" s="25">
        <v>0</v>
      </c>
      <c r="P37" s="87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87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87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87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87">
        <v>0</v>
      </c>
      <c r="BT37" s="25">
        <v>0</v>
      </c>
      <c r="BU37" s="25">
        <v>0</v>
      </c>
      <c r="BV37" s="25">
        <v>0</v>
      </c>
      <c r="BX37" s="22">
        <f t="shared" si="0"/>
        <v>-1</v>
      </c>
      <c r="BY37" s="22">
        <f t="shared" si="1"/>
        <v>-1</v>
      </c>
      <c r="BZ37" s="22">
        <f t="shared" si="2"/>
        <v>-1</v>
      </c>
      <c r="CA37" s="22">
        <f t="shared" si="3"/>
        <v>-1</v>
      </c>
      <c r="CB37" s="22">
        <f t="shared" si="4"/>
        <v>-1</v>
      </c>
      <c r="CC37" s="22">
        <f t="shared" si="5"/>
        <v>-1</v>
      </c>
      <c r="CD37" s="22">
        <f t="shared" si="6"/>
        <v>-1</v>
      </c>
    </row>
    <row r="38" spans="1:82" x14ac:dyDescent="0.25">
      <c r="A38" s="86" t="s">
        <v>201</v>
      </c>
      <c r="B38" s="87">
        <v>17914.388977999999</v>
      </c>
      <c r="C38" s="87">
        <v>338.71570809000002</v>
      </c>
      <c r="D38" s="87">
        <v>812.73862086999998</v>
      </c>
      <c r="E38" s="87">
        <v>2145.6599339999998</v>
      </c>
      <c r="F38" s="87">
        <v>1732.6596317000001</v>
      </c>
      <c r="G38" s="87">
        <v>123.45961943</v>
      </c>
      <c r="H38" s="87">
        <v>6338.1997334999996</v>
      </c>
      <c r="J38" s="27" t="s">
        <v>201</v>
      </c>
      <c r="K38" s="87">
        <v>0</v>
      </c>
      <c r="L38" s="25">
        <v>0</v>
      </c>
      <c r="M38" s="25">
        <v>0</v>
      </c>
      <c r="N38" s="25">
        <v>0</v>
      </c>
      <c r="O38" s="25">
        <v>0</v>
      </c>
      <c r="P38" s="87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87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87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87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87">
        <v>0</v>
      </c>
      <c r="BT38" s="25">
        <v>0</v>
      </c>
      <c r="BU38" s="25">
        <v>0</v>
      </c>
      <c r="BV38" s="25">
        <v>0</v>
      </c>
      <c r="BX38" s="22">
        <f t="shared" si="0"/>
        <v>-1</v>
      </c>
      <c r="BY38" s="22">
        <f t="shared" si="1"/>
        <v>-1</v>
      </c>
      <c r="BZ38" s="22">
        <f t="shared" si="2"/>
        <v>-1</v>
      </c>
      <c r="CA38" s="22">
        <f t="shared" si="3"/>
        <v>-1</v>
      </c>
      <c r="CB38" s="22">
        <f t="shared" si="4"/>
        <v>-1</v>
      </c>
      <c r="CC38" s="22">
        <f t="shared" si="5"/>
        <v>-1</v>
      </c>
      <c r="CD38" s="22">
        <f t="shared" si="6"/>
        <v>-1</v>
      </c>
    </row>
    <row r="39" spans="1:82" x14ac:dyDescent="0.25">
      <c r="A39" s="86" t="s">
        <v>202</v>
      </c>
      <c r="B39" s="87">
        <v>401258.47265000001</v>
      </c>
      <c r="C39" s="87">
        <v>5825.6106659999996</v>
      </c>
      <c r="D39" s="87">
        <v>23456.062592999999</v>
      </c>
      <c r="E39" s="87">
        <v>79455.972024999995</v>
      </c>
      <c r="F39" s="87">
        <v>39742.896945</v>
      </c>
      <c r="G39" s="87">
        <v>1798.5932163</v>
      </c>
      <c r="H39" s="87">
        <v>134916.81622000001</v>
      </c>
      <c r="J39" s="27" t="s">
        <v>202</v>
      </c>
      <c r="K39" s="87">
        <v>0</v>
      </c>
      <c r="L39" s="25">
        <v>0</v>
      </c>
      <c r="M39" s="25">
        <v>0</v>
      </c>
      <c r="N39" s="25">
        <v>0</v>
      </c>
      <c r="O39" s="25">
        <v>0</v>
      </c>
      <c r="P39" s="87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87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87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87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87">
        <v>0</v>
      </c>
      <c r="BT39" s="25">
        <v>0</v>
      </c>
      <c r="BU39" s="25">
        <v>0</v>
      </c>
      <c r="BV39" s="25">
        <v>0</v>
      </c>
      <c r="BX39" s="22">
        <f t="shared" si="0"/>
        <v>-1</v>
      </c>
      <c r="BY39" s="22">
        <f t="shared" si="1"/>
        <v>-1</v>
      </c>
      <c r="BZ39" s="22">
        <f t="shared" si="2"/>
        <v>-1</v>
      </c>
      <c r="CA39" s="22">
        <f t="shared" si="3"/>
        <v>-1</v>
      </c>
      <c r="CB39" s="22">
        <f t="shared" si="4"/>
        <v>-1</v>
      </c>
      <c r="CC39" s="22">
        <f t="shared" si="5"/>
        <v>-1</v>
      </c>
      <c r="CD39" s="22">
        <f t="shared" si="6"/>
        <v>-1</v>
      </c>
    </row>
    <row r="40" spans="1:82" x14ac:dyDescent="0.25">
      <c r="A40" s="86" t="s">
        <v>203</v>
      </c>
      <c r="B40" s="87">
        <v>45153.671575</v>
      </c>
      <c r="C40" s="87">
        <v>757.15673673000003</v>
      </c>
      <c r="D40" s="87">
        <v>2328.2278184000002</v>
      </c>
      <c r="E40" s="87">
        <v>6540.4575862000002</v>
      </c>
      <c r="F40" s="87">
        <v>4415.8449253999997</v>
      </c>
      <c r="G40" s="87">
        <v>284.48726508999999</v>
      </c>
      <c r="H40" s="87">
        <v>14716.656239</v>
      </c>
      <c r="J40" s="27" t="s">
        <v>203</v>
      </c>
      <c r="K40" s="87">
        <v>0</v>
      </c>
      <c r="L40" s="25">
        <v>0</v>
      </c>
      <c r="M40" s="25">
        <v>0</v>
      </c>
      <c r="N40" s="25">
        <v>0</v>
      </c>
      <c r="O40" s="25">
        <v>0</v>
      </c>
      <c r="P40" s="87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87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87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87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87">
        <v>0</v>
      </c>
      <c r="BT40" s="25">
        <v>0</v>
      </c>
      <c r="BU40" s="25">
        <v>0</v>
      </c>
      <c r="BV40" s="25">
        <v>0</v>
      </c>
      <c r="BX40" s="22">
        <f t="shared" si="0"/>
        <v>-1</v>
      </c>
      <c r="BY40" s="22">
        <f t="shared" si="1"/>
        <v>-1</v>
      </c>
      <c r="BZ40" s="22">
        <f t="shared" si="2"/>
        <v>-1</v>
      </c>
      <c r="CA40" s="22">
        <f t="shared" si="3"/>
        <v>-1</v>
      </c>
      <c r="CB40" s="22">
        <f t="shared" si="4"/>
        <v>-1</v>
      </c>
      <c r="CC40" s="22">
        <f t="shared" si="5"/>
        <v>-1</v>
      </c>
      <c r="CD40" s="22">
        <f t="shared" si="6"/>
        <v>-1</v>
      </c>
    </row>
    <row r="41" spans="1:82" x14ac:dyDescent="0.25">
      <c r="A41" s="86" t="s">
        <v>204</v>
      </c>
      <c r="B41" s="87">
        <v>166340.52807</v>
      </c>
      <c r="C41" s="87">
        <v>3280.0854976999999</v>
      </c>
      <c r="D41" s="87">
        <v>6471.3525651</v>
      </c>
      <c r="E41" s="87">
        <v>20993.484218000001</v>
      </c>
      <c r="F41" s="87">
        <v>18058.270444000002</v>
      </c>
      <c r="G41" s="87">
        <v>1316.7785134000001</v>
      </c>
      <c r="H41" s="87">
        <v>52528.218682999999</v>
      </c>
      <c r="J41" s="27" t="s">
        <v>204</v>
      </c>
      <c r="K41" s="87">
        <v>3690.6231400194401</v>
      </c>
      <c r="L41" s="25">
        <v>1212.52155515555</v>
      </c>
      <c r="M41" s="25">
        <v>2084.747285208</v>
      </c>
      <c r="N41" s="25">
        <v>2084.747285208</v>
      </c>
      <c r="O41" s="25">
        <v>3830.7082139079798</v>
      </c>
      <c r="P41" s="87">
        <v>1.5540144299416701</v>
      </c>
      <c r="Q41" s="25">
        <v>714.314882945764</v>
      </c>
      <c r="R41" s="25">
        <v>8995.5243236387505</v>
      </c>
      <c r="S41" s="25">
        <v>122088.428278245</v>
      </c>
      <c r="T41" s="25">
        <v>2307.6586577979901</v>
      </c>
      <c r="U41" s="25">
        <v>1557.62332269333</v>
      </c>
      <c r="V41" s="25">
        <v>443.56984052080003</v>
      </c>
      <c r="W41" s="25">
        <v>17.486997845090698</v>
      </c>
      <c r="X41" s="87">
        <v>2818.01398418591</v>
      </c>
      <c r="Y41" s="25">
        <v>3216.1272891407398</v>
      </c>
      <c r="Z41" s="25">
        <v>3216.1272891407398</v>
      </c>
      <c r="AA41" s="25">
        <v>31242655.030914299</v>
      </c>
      <c r="AB41" s="25">
        <v>0</v>
      </c>
      <c r="AC41" s="25">
        <v>649.02974716735696</v>
      </c>
      <c r="AD41" s="25">
        <v>181.69566200397699</v>
      </c>
      <c r="AE41" s="87">
        <v>196.609803902789</v>
      </c>
      <c r="AF41" s="25">
        <v>1079.2082870480799</v>
      </c>
      <c r="AG41" s="25">
        <v>1942.8385622518799</v>
      </c>
      <c r="AH41" s="25">
        <v>0</v>
      </c>
      <c r="AI41" s="25">
        <v>2415.1603070377</v>
      </c>
      <c r="AJ41" s="25">
        <v>0</v>
      </c>
      <c r="AK41" s="87">
        <v>43826.854326074601</v>
      </c>
      <c r="AL41" s="25">
        <v>4489.3141350374999</v>
      </c>
      <c r="AM41" s="25">
        <v>498.812759061051</v>
      </c>
      <c r="AN41" s="25">
        <v>4988.1268940985501</v>
      </c>
      <c r="AO41" s="25">
        <v>0</v>
      </c>
      <c r="AP41" s="25">
        <v>2297.3994101110002</v>
      </c>
      <c r="AQ41" s="25">
        <v>2.2490470202880299</v>
      </c>
      <c r="AR41" s="25">
        <v>8775.6687343174399</v>
      </c>
      <c r="AS41" s="25">
        <v>39.963855936110001</v>
      </c>
      <c r="AT41" s="25">
        <v>206.20347692477199</v>
      </c>
      <c r="AU41" s="25">
        <v>565.490405562261</v>
      </c>
      <c r="AV41" s="25">
        <v>2.1186514134382701</v>
      </c>
      <c r="AW41" s="25">
        <v>0</v>
      </c>
      <c r="AX41" s="25">
        <v>156.072737655494</v>
      </c>
      <c r="AY41" s="25">
        <v>14790.3222464264</v>
      </c>
      <c r="AZ41" s="25">
        <v>12675.3092872174</v>
      </c>
      <c r="BA41" s="25">
        <v>2115.0129592089802</v>
      </c>
      <c r="BB41" s="25">
        <v>3.54481416921575</v>
      </c>
      <c r="BC41" s="25">
        <v>5.3198361150151197E-2</v>
      </c>
      <c r="BD41" s="25">
        <v>1749.9214403456799</v>
      </c>
      <c r="BE41" s="25">
        <v>14.628146510358899</v>
      </c>
      <c r="BF41" s="25">
        <v>4043.8175398623098</v>
      </c>
      <c r="BG41" s="25">
        <v>48.3891808418349</v>
      </c>
      <c r="BH41" s="25">
        <v>10.112703029040301</v>
      </c>
      <c r="BI41" s="25">
        <v>5777.9105986099803</v>
      </c>
      <c r="BJ41" s="25">
        <v>549.72460933821503</v>
      </c>
      <c r="BK41" s="25">
        <v>6.9018580016203899</v>
      </c>
      <c r="BL41" s="25">
        <v>47.7516865710963</v>
      </c>
      <c r="BM41" s="25">
        <v>0.179946402773414</v>
      </c>
      <c r="BN41" s="25">
        <v>921.39108882091102</v>
      </c>
      <c r="BO41" s="25">
        <v>1135.6947726655701</v>
      </c>
      <c r="BP41" s="25">
        <v>0</v>
      </c>
      <c r="BQ41" s="25">
        <v>213.961008606842</v>
      </c>
      <c r="BR41" s="25">
        <v>1467.22536538599</v>
      </c>
      <c r="BS41" s="87">
        <v>0</v>
      </c>
      <c r="BT41" s="25">
        <v>3004.3472823623101</v>
      </c>
      <c r="BU41" s="25">
        <v>40933.893525355903</v>
      </c>
      <c r="BV41" s="25">
        <v>755.56184001362999</v>
      </c>
      <c r="BX41" s="22">
        <f t="shared" si="0"/>
        <v>-0.26603318088020422</v>
      </c>
      <c r="BY41" s="22">
        <f t="shared" si="1"/>
        <v>-0.26368983103299792</v>
      </c>
      <c r="BZ41" s="22">
        <f t="shared" si="2"/>
        <v>-0.22919871171916747</v>
      </c>
      <c r="CA41" s="22">
        <f t="shared" si="3"/>
        <v>-0.2954803455757456</v>
      </c>
      <c r="CB41" s="22">
        <f t="shared" si="4"/>
        <v>-0.29808841181527057</v>
      </c>
      <c r="CC41" s="22">
        <f t="shared" si="5"/>
        <v>-0.30026873962134704</v>
      </c>
      <c r="CD41" s="22">
        <f t="shared" si="6"/>
        <v>-0.2207256489624011</v>
      </c>
    </row>
    <row r="42" spans="1:82" x14ac:dyDescent="0.25">
      <c r="A42" s="86" t="s">
        <v>205</v>
      </c>
      <c r="B42" s="87">
        <v>40729.371150999999</v>
      </c>
      <c r="C42" s="87">
        <v>784.03558242999998</v>
      </c>
      <c r="D42" s="87">
        <v>1960.8637771000001</v>
      </c>
      <c r="E42" s="87">
        <v>4380.3941821999997</v>
      </c>
      <c r="F42" s="87">
        <v>3616.7787647</v>
      </c>
      <c r="G42" s="87">
        <v>261.26718339000001</v>
      </c>
      <c r="H42" s="87">
        <v>15218.305517000001</v>
      </c>
      <c r="J42" s="27" t="s">
        <v>205</v>
      </c>
      <c r="K42" s="87">
        <v>482.39737934048497</v>
      </c>
      <c r="L42" s="25">
        <v>473.75780412959898</v>
      </c>
      <c r="M42" s="25">
        <v>1021.25551591519</v>
      </c>
      <c r="N42" s="25">
        <v>1021.25551591519</v>
      </c>
      <c r="O42" s="25">
        <v>1969.9228435195801</v>
      </c>
      <c r="P42" s="87">
        <v>0.93051060464271296</v>
      </c>
      <c r="Q42" s="25">
        <v>205.476207922848</v>
      </c>
      <c r="R42" s="25">
        <v>3249.2072977115999</v>
      </c>
      <c r="S42" s="25">
        <v>40729.3608885949</v>
      </c>
      <c r="T42" s="25">
        <v>872.423630407921</v>
      </c>
      <c r="U42" s="25">
        <v>659.97469979561504</v>
      </c>
      <c r="V42" s="25">
        <v>143.067230415268</v>
      </c>
      <c r="W42" s="25">
        <v>2.2857000499550102</v>
      </c>
      <c r="X42" s="87">
        <v>368.33952337570298</v>
      </c>
      <c r="Y42" s="25">
        <v>925.06344166201802</v>
      </c>
      <c r="Z42" s="25">
        <v>925.06344166201802</v>
      </c>
      <c r="AA42" s="25">
        <v>8915156.2554082107</v>
      </c>
      <c r="AB42" s="25">
        <v>0</v>
      </c>
      <c r="AC42" s="25">
        <v>275.68706172881298</v>
      </c>
      <c r="AD42" s="25">
        <v>63.3309505513255</v>
      </c>
      <c r="AE42" s="87">
        <v>107.24015483557601</v>
      </c>
      <c r="AF42" s="25">
        <v>265.841387226329</v>
      </c>
      <c r="AG42" s="25">
        <v>253.94627220672601</v>
      </c>
      <c r="AH42" s="25">
        <v>0</v>
      </c>
      <c r="AI42" s="25">
        <v>784.03533350529403</v>
      </c>
      <c r="AJ42" s="25">
        <v>0</v>
      </c>
      <c r="AK42" s="87">
        <v>16368.056094622299</v>
      </c>
      <c r="AL42" s="25">
        <v>1764.77682362164</v>
      </c>
      <c r="AM42" s="25">
        <v>196.08633357429801</v>
      </c>
      <c r="AN42" s="25">
        <v>1960.8631571959399</v>
      </c>
      <c r="AO42" s="25">
        <v>0</v>
      </c>
      <c r="AP42" s="25">
        <v>685.83897367213399</v>
      </c>
      <c r="AQ42" s="25">
        <v>0.73954515043789204</v>
      </c>
      <c r="AR42" s="25">
        <v>4347.1283595376199</v>
      </c>
      <c r="AS42" s="25">
        <v>9.1516058172258106</v>
      </c>
      <c r="AT42" s="25">
        <v>118.061171795829</v>
      </c>
      <c r="AU42" s="25">
        <v>212.72895378340701</v>
      </c>
      <c r="AV42" s="25">
        <v>0.55098698347084696</v>
      </c>
      <c r="AW42" s="25">
        <v>0</v>
      </c>
      <c r="AX42" s="25">
        <v>90.876136758213505</v>
      </c>
      <c r="AY42" s="25">
        <v>4380.4650820420102</v>
      </c>
      <c r="AZ42" s="25">
        <v>3616.8498821213798</v>
      </c>
      <c r="BA42" s="25">
        <v>763.61519992063302</v>
      </c>
      <c r="BB42" s="25">
        <v>1.43141504257676</v>
      </c>
      <c r="BC42" s="25">
        <v>1.18317977005792E-2</v>
      </c>
      <c r="BD42" s="25">
        <v>408.26593712418003</v>
      </c>
      <c r="BE42" s="25">
        <v>8.4789329335251296</v>
      </c>
      <c r="BF42" s="25">
        <v>1116.1411870125701</v>
      </c>
      <c r="BG42" s="25">
        <v>25.1223483030473</v>
      </c>
      <c r="BH42" s="25">
        <v>5.0414099527659699</v>
      </c>
      <c r="BI42" s="25">
        <v>1594.7618292520201</v>
      </c>
      <c r="BJ42" s="25">
        <v>215.505375111576</v>
      </c>
      <c r="BK42" s="25">
        <v>1.6547064283470301</v>
      </c>
      <c r="BL42" s="25">
        <v>23.783884367907302</v>
      </c>
      <c r="BM42" s="25">
        <v>4.7999618148448199E-2</v>
      </c>
      <c r="BN42" s="25">
        <v>261.26708535965599</v>
      </c>
      <c r="BO42" s="25">
        <v>472.58122131440899</v>
      </c>
      <c r="BP42" s="25">
        <v>0</v>
      </c>
      <c r="BQ42" s="25">
        <v>28.087834743859599</v>
      </c>
      <c r="BR42" s="25">
        <v>582.44269881206799</v>
      </c>
      <c r="BS42" s="87">
        <v>0</v>
      </c>
      <c r="BT42" s="25">
        <v>1637.73362612796</v>
      </c>
      <c r="BU42" s="25">
        <v>15218.300740311999</v>
      </c>
      <c r="BV42" s="25">
        <v>384.22013814331399</v>
      </c>
      <c r="BX42" s="22">
        <f t="shared" si="0"/>
        <v>-2.5196571441261512E-7</v>
      </c>
      <c r="BY42" s="22">
        <f t="shared" si="1"/>
        <v>-3.1749159288338662E-7</v>
      </c>
      <c r="BZ42" s="22">
        <f t="shared" si="2"/>
        <v>-3.1613825876036184E-7</v>
      </c>
      <c r="CA42" s="22">
        <f t="shared" si="3"/>
        <v>1.6185721892011942E-5</v>
      </c>
      <c r="CB42" s="22">
        <f t="shared" si="4"/>
        <v>1.9663193688781398E-5</v>
      </c>
      <c r="CC42" s="22">
        <f t="shared" si="5"/>
        <v>-3.7521108754705168E-7</v>
      </c>
      <c r="CD42" s="22">
        <f t="shared" si="6"/>
        <v>-3.1387778332143085E-7</v>
      </c>
    </row>
    <row r="43" spans="1:82" x14ac:dyDescent="0.25">
      <c r="A43" s="86" t="s">
        <v>206</v>
      </c>
      <c r="B43" s="87">
        <v>130392.95776</v>
      </c>
      <c r="C43" s="87">
        <v>2194.5747944</v>
      </c>
      <c r="D43" s="87">
        <v>6981.3595564999996</v>
      </c>
      <c r="E43" s="87">
        <v>17150.690963000001</v>
      </c>
      <c r="F43" s="87">
        <v>11050.475570000001</v>
      </c>
      <c r="G43" s="87">
        <v>686.33419765999997</v>
      </c>
      <c r="H43" s="87">
        <v>51064.416384999997</v>
      </c>
      <c r="J43" s="27" t="s">
        <v>206</v>
      </c>
      <c r="K43" s="87">
        <v>0</v>
      </c>
      <c r="L43" s="25">
        <v>0</v>
      </c>
      <c r="M43" s="25">
        <v>0</v>
      </c>
      <c r="N43" s="25">
        <v>0</v>
      </c>
      <c r="O43" s="25">
        <v>0</v>
      </c>
      <c r="P43" s="87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87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87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87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0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87">
        <v>0</v>
      </c>
      <c r="BT43" s="25">
        <v>0</v>
      </c>
      <c r="BU43" s="25">
        <v>0</v>
      </c>
      <c r="BV43" s="25">
        <v>0</v>
      </c>
      <c r="BX43" s="22">
        <f t="shared" si="0"/>
        <v>-1</v>
      </c>
      <c r="BY43" s="22">
        <f t="shared" si="1"/>
        <v>-1</v>
      </c>
      <c r="BZ43" s="22">
        <f t="shared" si="2"/>
        <v>-1</v>
      </c>
      <c r="CA43" s="22">
        <f t="shared" si="3"/>
        <v>-1</v>
      </c>
      <c r="CB43" s="22">
        <f t="shared" si="4"/>
        <v>-1</v>
      </c>
      <c r="CC43" s="22">
        <f t="shared" si="5"/>
        <v>-1</v>
      </c>
      <c r="CD43" s="22">
        <f t="shared" si="6"/>
        <v>-1</v>
      </c>
    </row>
    <row r="44" spans="1:82" x14ac:dyDescent="0.25">
      <c r="A44" s="86" t="s">
        <v>207</v>
      </c>
      <c r="B44" s="87">
        <v>82200.448887000006</v>
      </c>
      <c r="C44" s="87">
        <v>1424.1797311</v>
      </c>
      <c r="D44" s="87">
        <v>4344.3220434000004</v>
      </c>
      <c r="E44" s="87">
        <v>9302.3329505999991</v>
      </c>
      <c r="F44" s="87">
        <v>6879.1688345000002</v>
      </c>
      <c r="G44" s="87">
        <v>482.45645882999997</v>
      </c>
      <c r="H44" s="87">
        <v>31414.171951</v>
      </c>
      <c r="J44" s="27" t="s">
        <v>207</v>
      </c>
      <c r="K44" s="87">
        <v>52.536328811772599</v>
      </c>
      <c r="L44" s="25">
        <v>315.88682974199202</v>
      </c>
      <c r="M44" s="25">
        <v>738.90796451270103</v>
      </c>
      <c r="N44" s="25">
        <v>738.90796451270103</v>
      </c>
      <c r="O44" s="25">
        <v>1446.18205011331</v>
      </c>
      <c r="P44" s="87">
        <v>0.71110552471202804</v>
      </c>
      <c r="Q44" s="25">
        <v>116.358651741085</v>
      </c>
      <c r="R44" s="25">
        <v>2092.0033365200802</v>
      </c>
      <c r="S44" s="25">
        <v>21547.332352338199</v>
      </c>
      <c r="T44" s="25">
        <v>573.50815599848795</v>
      </c>
      <c r="U44" s="25">
        <v>454.45887673363598</v>
      </c>
      <c r="V44" s="25">
        <v>86.910904902726301</v>
      </c>
      <c r="W44" s="25">
        <v>0.24892851493801099</v>
      </c>
      <c r="X44" s="87">
        <v>40.114673992983803</v>
      </c>
      <c r="Y44" s="25">
        <v>523.82512648253896</v>
      </c>
      <c r="Z44" s="25">
        <v>523.82512648253896</v>
      </c>
      <c r="AA44" s="25">
        <v>3547748.7431621999</v>
      </c>
      <c r="AB44" s="25">
        <v>0</v>
      </c>
      <c r="AC44" s="25">
        <v>190.01650168849801</v>
      </c>
      <c r="AD44" s="25">
        <v>40.078551679047997</v>
      </c>
      <c r="AE44" s="87">
        <v>80.035629074866904</v>
      </c>
      <c r="AF44" s="25">
        <v>133.55445077761101</v>
      </c>
      <c r="AG44" s="25">
        <v>27.656473515911301</v>
      </c>
      <c r="AH44" s="25">
        <v>0</v>
      </c>
      <c r="AI44" s="25">
        <v>394.44215782811602</v>
      </c>
      <c r="AJ44" s="25">
        <v>0</v>
      </c>
      <c r="AK44" s="87">
        <v>10701.688188043199</v>
      </c>
      <c r="AL44" s="25">
        <v>1056.6081022318499</v>
      </c>
      <c r="AM44" s="25">
        <v>117.400883967878</v>
      </c>
      <c r="AN44" s="25">
        <v>1174.0089861997201</v>
      </c>
      <c r="AO44" s="25">
        <v>0</v>
      </c>
      <c r="AP44" s="25">
        <v>397.89802056200199</v>
      </c>
      <c r="AQ44" s="25">
        <v>0.39190241590193797</v>
      </c>
      <c r="AR44" s="25">
        <v>3156.0525283501602</v>
      </c>
      <c r="AS44" s="25">
        <v>1.3936120425051099</v>
      </c>
      <c r="AT44" s="25">
        <v>106.09908840159299</v>
      </c>
      <c r="AU44" s="25">
        <v>135.93000011023099</v>
      </c>
      <c r="AV44" s="25">
        <v>0.165781118911798</v>
      </c>
      <c r="AW44" s="25">
        <v>0</v>
      </c>
      <c r="AX44" s="25">
        <v>82.423290858865599</v>
      </c>
      <c r="AY44" s="25">
        <v>1779.4793858589801</v>
      </c>
      <c r="AZ44" s="25">
        <v>1439.23453469522</v>
      </c>
      <c r="BA44" s="25">
        <v>340.244851163764</v>
      </c>
      <c r="BB44" s="25">
        <v>0.98878719972221796</v>
      </c>
      <c r="BC44" s="25">
        <v>1.3658220539360701E-3</v>
      </c>
      <c r="BD44" s="25">
        <v>71.549098079774197</v>
      </c>
      <c r="BE44" s="25">
        <v>7.6713961602098797</v>
      </c>
      <c r="BF44" s="25">
        <v>406.45918962725301</v>
      </c>
      <c r="BG44" s="25">
        <v>21.2919615352987</v>
      </c>
      <c r="BH44" s="25">
        <v>4.1581707705705</v>
      </c>
      <c r="BI44" s="25">
        <v>580.74605908166404</v>
      </c>
      <c r="BJ44" s="25">
        <v>143.89311117591299</v>
      </c>
      <c r="BK44" s="25">
        <v>0.34427910882565299</v>
      </c>
      <c r="BL44" s="25">
        <v>19.604793768635901</v>
      </c>
      <c r="BM44" s="25">
        <v>1.5758593204252699E-2</v>
      </c>
      <c r="BN44" s="25">
        <v>107.08708911721401</v>
      </c>
      <c r="BO44" s="25">
        <v>323.19048063431597</v>
      </c>
      <c r="BP44" s="25">
        <v>0</v>
      </c>
      <c r="BQ44" s="25">
        <v>3.1605872350536801</v>
      </c>
      <c r="BR44" s="25">
        <v>390.92523146729297</v>
      </c>
      <c r="BS44" s="87">
        <v>0</v>
      </c>
      <c r="BT44" s="25">
        <v>1222.07689979008</v>
      </c>
      <c r="BU44" s="25">
        <v>9929.6236654926997</v>
      </c>
      <c r="BV44" s="25">
        <v>281.14672761703099</v>
      </c>
      <c r="BX44" s="22">
        <f t="shared" si="0"/>
        <v>-0.73786843449043615</v>
      </c>
      <c r="BY44" s="22">
        <f t="shared" si="1"/>
        <v>-0.72303905945673097</v>
      </c>
      <c r="BZ44" s="22">
        <f t="shared" si="2"/>
        <v>-0.72976013875782908</v>
      </c>
      <c r="CA44" s="22">
        <f t="shared" si="3"/>
        <v>-0.80870611756116473</v>
      </c>
      <c r="CB44" s="22">
        <f t="shared" si="4"/>
        <v>-0.79078365870637513</v>
      </c>
      <c r="CC44" s="22">
        <f t="shared" si="5"/>
        <v>-0.77803781635153191</v>
      </c>
      <c r="CD44" s="22">
        <f t="shared" si="6"/>
        <v>-0.68391260858376324</v>
      </c>
    </row>
    <row r="45" spans="1:82" x14ac:dyDescent="0.25">
      <c r="A45" s="86" t="s">
        <v>208</v>
      </c>
      <c r="B45" s="87">
        <v>4326.5750668000001</v>
      </c>
      <c r="C45" s="87">
        <v>85.426029524</v>
      </c>
      <c r="D45" s="87">
        <v>207.04788238</v>
      </c>
      <c r="E45" s="87">
        <v>391.16647952</v>
      </c>
      <c r="F45" s="87">
        <v>330.85920234999998</v>
      </c>
      <c r="G45" s="87">
        <v>23.989279195999998</v>
      </c>
      <c r="H45" s="87">
        <v>1961.6232692999999</v>
      </c>
      <c r="J45" s="27" t="s">
        <v>208</v>
      </c>
      <c r="K45" s="87">
        <v>0</v>
      </c>
      <c r="L45" s="25">
        <v>0</v>
      </c>
      <c r="M45" s="25">
        <v>0</v>
      </c>
      <c r="N45" s="25">
        <v>0</v>
      </c>
      <c r="O45" s="25">
        <v>0</v>
      </c>
      <c r="P45" s="87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87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87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87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87">
        <v>0</v>
      </c>
      <c r="BT45" s="25">
        <v>0</v>
      </c>
      <c r="BU45" s="25">
        <v>0</v>
      </c>
      <c r="BV45" s="25">
        <v>0</v>
      </c>
      <c r="BX45" s="22">
        <f t="shared" si="0"/>
        <v>-1</v>
      </c>
      <c r="BY45" s="22">
        <f t="shared" si="1"/>
        <v>-1</v>
      </c>
      <c r="BZ45" s="22">
        <f t="shared" si="2"/>
        <v>-1</v>
      </c>
      <c r="CA45" s="22">
        <f t="shared" si="3"/>
        <v>-1</v>
      </c>
      <c r="CB45" s="22">
        <f t="shared" si="4"/>
        <v>-1</v>
      </c>
      <c r="CC45" s="22">
        <f t="shared" si="5"/>
        <v>-1</v>
      </c>
      <c r="CD45" s="22">
        <f t="shared" si="6"/>
        <v>-1</v>
      </c>
    </row>
    <row r="46" spans="1:82" x14ac:dyDescent="0.25">
      <c r="A46" s="86" t="s">
        <v>209</v>
      </c>
      <c r="B46" s="87">
        <v>303071.47209</v>
      </c>
      <c r="C46" s="87">
        <v>5333.0941271000002</v>
      </c>
      <c r="D46" s="87">
        <v>15563.567876999999</v>
      </c>
      <c r="E46" s="87">
        <v>36590.329569000001</v>
      </c>
      <c r="F46" s="87">
        <v>25898.516291</v>
      </c>
      <c r="G46" s="87">
        <v>1726.0759029000001</v>
      </c>
      <c r="H46" s="87">
        <v>118259.28051</v>
      </c>
      <c r="J46" s="27" t="s">
        <v>209</v>
      </c>
      <c r="K46" s="87">
        <v>0</v>
      </c>
      <c r="L46" s="25">
        <v>0</v>
      </c>
      <c r="M46" s="25">
        <v>0</v>
      </c>
      <c r="N46" s="25">
        <v>0</v>
      </c>
      <c r="O46" s="25">
        <v>0</v>
      </c>
      <c r="P46" s="87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87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87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87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87">
        <v>0</v>
      </c>
      <c r="BT46" s="25">
        <v>0</v>
      </c>
      <c r="BU46" s="25">
        <v>0</v>
      </c>
      <c r="BV46" s="25">
        <v>0</v>
      </c>
      <c r="BX46" s="22">
        <f t="shared" si="0"/>
        <v>-1</v>
      </c>
      <c r="BY46" s="22">
        <f t="shared" si="1"/>
        <v>-1</v>
      </c>
      <c r="BZ46" s="22">
        <f t="shared" si="2"/>
        <v>-1</v>
      </c>
      <c r="CA46" s="22">
        <f t="shared" si="3"/>
        <v>-1</v>
      </c>
      <c r="CB46" s="22">
        <f t="shared" si="4"/>
        <v>-1</v>
      </c>
      <c r="CC46" s="22">
        <f t="shared" si="5"/>
        <v>-1</v>
      </c>
      <c r="CD46" s="22">
        <f t="shared" si="6"/>
        <v>-1</v>
      </c>
    </row>
    <row r="47" spans="1:82" x14ac:dyDescent="0.25">
      <c r="A47" s="86" t="s">
        <v>210</v>
      </c>
      <c r="B47" s="87">
        <v>827053.73309999995</v>
      </c>
      <c r="C47" s="87">
        <v>13825.325545</v>
      </c>
      <c r="D47" s="87">
        <v>40812.820198000001</v>
      </c>
      <c r="E47" s="87">
        <v>140470.33561000001</v>
      </c>
      <c r="F47" s="87">
        <v>85653.832634999999</v>
      </c>
      <c r="G47" s="87">
        <v>4873.5354932</v>
      </c>
      <c r="H47" s="87">
        <v>274662.54888000002</v>
      </c>
      <c r="J47" s="27" t="s">
        <v>210</v>
      </c>
      <c r="K47" s="87">
        <v>0</v>
      </c>
      <c r="L47" s="25">
        <v>0</v>
      </c>
      <c r="M47" s="25">
        <v>0</v>
      </c>
      <c r="N47" s="25">
        <v>0</v>
      </c>
      <c r="O47" s="25">
        <v>0</v>
      </c>
      <c r="P47" s="87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87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87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87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87">
        <v>0</v>
      </c>
      <c r="BT47" s="25">
        <v>0</v>
      </c>
      <c r="BU47" s="25">
        <v>0</v>
      </c>
      <c r="BV47" s="25">
        <v>0</v>
      </c>
      <c r="BX47" s="22">
        <f t="shared" si="0"/>
        <v>-1</v>
      </c>
      <c r="BY47" s="22">
        <f t="shared" si="1"/>
        <v>-1</v>
      </c>
      <c r="BZ47" s="22">
        <f t="shared" si="2"/>
        <v>-1</v>
      </c>
      <c r="CA47" s="22">
        <f t="shared" si="3"/>
        <v>-1</v>
      </c>
      <c r="CB47" s="22">
        <f t="shared" si="4"/>
        <v>-1</v>
      </c>
      <c r="CC47" s="22">
        <f t="shared" si="5"/>
        <v>-1</v>
      </c>
      <c r="CD47" s="22">
        <f t="shared" si="6"/>
        <v>-1</v>
      </c>
    </row>
    <row r="48" spans="1:82" s="13" customFormat="1" x14ac:dyDescent="0.25">
      <c r="A48" s="13" t="s">
        <v>211</v>
      </c>
      <c r="B48" s="79">
        <v>12226.945696000001</v>
      </c>
      <c r="C48" s="79">
        <v>225.25647588000001</v>
      </c>
      <c r="D48" s="79">
        <v>592.59021934999998</v>
      </c>
      <c r="E48" s="79">
        <v>1501.7902342</v>
      </c>
      <c r="F48" s="79">
        <v>1224.7413057000001</v>
      </c>
      <c r="G48" s="79">
        <v>89.259591963999995</v>
      </c>
      <c r="H48" s="79">
        <v>3664.5177856999999</v>
      </c>
      <c r="J48" s="13" t="s">
        <v>211</v>
      </c>
      <c r="K48" s="79">
        <v>0.37546995264692401</v>
      </c>
      <c r="L48" s="39">
        <v>5.4832149678731401E-2</v>
      </c>
      <c r="M48" s="39">
        <v>4.9348725908364803E-2</v>
      </c>
      <c r="N48" s="39">
        <v>4.9348725908364803E-2</v>
      </c>
      <c r="O48" s="39">
        <v>7.03832763438548E-2</v>
      </c>
      <c r="P48" s="79">
        <v>0</v>
      </c>
      <c r="Q48" s="39">
        <v>4.8305309745090501E-2</v>
      </c>
      <c r="R48" s="39">
        <v>0.46450934283525402</v>
      </c>
      <c r="S48" s="39">
        <v>18.568628008619999</v>
      </c>
      <c r="T48" s="39">
        <v>0.11071126956133499</v>
      </c>
      <c r="U48" s="39">
        <v>5.92721761404785E-2</v>
      </c>
      <c r="V48" s="39">
        <v>2.6632821479521802E-2</v>
      </c>
      <c r="W48" s="39">
        <v>1.7790506652116101E-3</v>
      </c>
      <c r="X48" s="79">
        <v>0.28669746876326202</v>
      </c>
      <c r="Y48" s="39">
        <v>0.21750301058990101</v>
      </c>
      <c r="Z48" s="39">
        <v>0.21750301058990101</v>
      </c>
      <c r="AA48" s="39">
        <v>6262.0440990536599</v>
      </c>
      <c r="AB48" s="39">
        <v>0</v>
      </c>
      <c r="AC48" s="39">
        <v>2.4547677355776301E-2</v>
      </c>
      <c r="AD48" s="39">
        <v>9.8818812635790895E-3</v>
      </c>
      <c r="AE48" s="79">
        <v>2.2789627953835202E-3</v>
      </c>
      <c r="AF48" s="39">
        <v>8.2674675661524394E-2</v>
      </c>
      <c r="AG48" s="39">
        <v>0.19765638660471599</v>
      </c>
      <c r="AH48" s="39">
        <v>0</v>
      </c>
      <c r="AI48" s="39">
        <v>0.32722074328830297</v>
      </c>
      <c r="AJ48" s="39">
        <v>0</v>
      </c>
      <c r="AK48" s="79">
        <v>2.1462604650650001</v>
      </c>
      <c r="AL48" s="39">
        <v>0.72835653146822299</v>
      </c>
      <c r="AM48" s="39">
        <v>8.0930813450398695E-2</v>
      </c>
      <c r="AN48" s="39">
        <v>0.80928734491862098</v>
      </c>
      <c r="AO48" s="39">
        <v>0</v>
      </c>
      <c r="AP48" s="39">
        <v>0.14992893500223201</v>
      </c>
      <c r="AQ48" s="39">
        <v>3.91224943093194E-4</v>
      </c>
      <c r="AR48" s="39">
        <v>0.19725748044775801</v>
      </c>
      <c r="AS48" s="39">
        <v>9.3817909246735696E-3</v>
      </c>
      <c r="AT48" s="39">
        <v>5.2586694003979298E-3</v>
      </c>
      <c r="AU48" s="39">
        <v>8.2056239906964895E-2</v>
      </c>
      <c r="AV48" s="39">
        <v>4.5727806346004297E-4</v>
      </c>
      <c r="AW48" s="39">
        <v>0</v>
      </c>
      <c r="AX48" s="39">
        <v>3.0561936099031601E-3</v>
      </c>
      <c r="AY48" s="39">
        <v>3.1142373120146298</v>
      </c>
      <c r="AZ48" s="39">
        <v>2.5405898200477299</v>
      </c>
      <c r="BA48" s="39">
        <v>0.57364749196690801</v>
      </c>
      <c r="BB48" s="39">
        <v>4.54742197016044E-4</v>
      </c>
      <c r="BC48" s="39">
        <v>1.2702260288695199E-5</v>
      </c>
      <c r="BD48" s="39">
        <v>0.40621637262520799</v>
      </c>
      <c r="BE48" s="39">
        <v>3.0993579038454103E-4</v>
      </c>
      <c r="BF48" s="39">
        <v>0.83351830111829395</v>
      </c>
      <c r="BG48" s="39">
        <v>2.8071859653764101E-3</v>
      </c>
      <c r="BH48" s="39">
        <v>7.1386089937554005E-4</v>
      </c>
      <c r="BI48" s="39">
        <v>1.1909582940635</v>
      </c>
      <c r="BJ48" s="39">
        <v>2.4704064791194701E-2</v>
      </c>
      <c r="BK48" s="39">
        <v>1.5750756460920299E-3</v>
      </c>
      <c r="BL48" s="39">
        <v>3.38384673467925E-3</v>
      </c>
      <c r="BM48" s="39">
        <v>3.8105899017289699E-5</v>
      </c>
      <c r="BN48" s="39">
        <v>0.18557569624718201</v>
      </c>
      <c r="BO48" s="39">
        <v>4.5089227749135999E-2</v>
      </c>
      <c r="BP48" s="39">
        <v>0</v>
      </c>
      <c r="BQ48" s="39">
        <v>2.17413807042665E-2</v>
      </c>
      <c r="BR48" s="39">
        <v>6.4358532905416196E-2</v>
      </c>
      <c r="BS48" s="79">
        <v>0</v>
      </c>
      <c r="BT48" s="39">
        <v>3.5037723209709097E-2</v>
      </c>
      <c r="BU48" s="39">
        <v>2.01965442550306</v>
      </c>
      <c r="BV48" s="39">
        <v>1.48220703875174E-2</v>
      </c>
      <c r="BW48" s="39"/>
      <c r="BX48" s="72">
        <f t="shared" si="0"/>
        <v>-0.99848133552971496</v>
      </c>
      <c r="BY48" s="72">
        <f t="shared" si="1"/>
        <v>-0.99854734146039548</v>
      </c>
      <c r="BZ48" s="72">
        <f t="shared" si="2"/>
        <v>-0.99863432213611913</v>
      </c>
      <c r="CA48" s="72">
        <f t="shared" si="3"/>
        <v>-0.99792631671115262</v>
      </c>
      <c r="CB48" s="72">
        <f t="shared" si="4"/>
        <v>-0.99792561105906719</v>
      </c>
      <c r="CC48" s="72">
        <f t="shared" si="5"/>
        <v>-0.99792094393259123</v>
      </c>
      <c r="CD48" s="72">
        <f t="shared" si="6"/>
        <v>-0.99944886215769391</v>
      </c>
    </row>
    <row r="49" spans="1:82" x14ac:dyDescent="0.25">
      <c r="A49" s="86" t="s">
        <v>469</v>
      </c>
      <c r="B49" s="87">
        <v>266179.53555999999</v>
      </c>
      <c r="C49" s="87">
        <v>4886.1242472000004</v>
      </c>
      <c r="D49" s="87">
        <v>14009.839153000001</v>
      </c>
      <c r="E49" s="87">
        <v>26116.088606000001</v>
      </c>
      <c r="F49" s="87">
        <v>19752.661034000001</v>
      </c>
      <c r="G49" s="87">
        <v>1379.3917604999999</v>
      </c>
      <c r="H49" s="87">
        <v>116676.17529</v>
      </c>
      <c r="J49" s="27" t="s">
        <v>407</v>
      </c>
      <c r="K49" s="87">
        <v>0</v>
      </c>
      <c r="L49" s="25">
        <v>0</v>
      </c>
      <c r="M49" s="25">
        <v>0</v>
      </c>
      <c r="N49" s="25">
        <v>0</v>
      </c>
      <c r="O49" s="25">
        <v>0</v>
      </c>
      <c r="P49" s="87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87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87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87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87">
        <v>0</v>
      </c>
      <c r="BT49" s="25">
        <v>0</v>
      </c>
      <c r="BU49" s="25">
        <v>0</v>
      </c>
      <c r="BV49" s="25">
        <v>0</v>
      </c>
      <c r="BX49" s="73">
        <f t="shared" ref="BX49:BX56" si="7">IF(B49&lt;&gt;0,(S49-B49)/B49,"")</f>
        <v>-1</v>
      </c>
      <c r="BY49" s="73">
        <f t="shared" ref="BY49:BY56" si="8">IF(C49&lt;&gt;0,(AI49-C49)/C49,"")</f>
        <v>-1</v>
      </c>
      <c r="BZ49" s="73">
        <f t="shared" ref="BZ49:BZ56" si="9">IF(D49&lt;&gt;0,(AN49-D49)/D49,"")</f>
        <v>-1</v>
      </c>
      <c r="CA49" s="73">
        <f t="shared" ref="CA49:CA56" si="10">IF(E49&lt;&gt;0,(AY49-E49)/E49,"")</f>
        <v>-1</v>
      </c>
      <c r="CB49" s="73">
        <f t="shared" ref="CB49:CB56" si="11">IF(F49&lt;&gt;0,(AZ49-F49)/F49,"")</f>
        <v>-1</v>
      </c>
      <c r="CC49" s="73">
        <f t="shared" ref="CC49:CC56" si="12">IF(G49&lt;&gt;0,(BN49-G49)/G49,"")</f>
        <v>-1</v>
      </c>
      <c r="CD49" s="73">
        <f t="shared" ref="CD49:CD56" si="13">IF(H49&lt;&gt;0,(BU49-H49)/H49,"")</f>
        <v>-1</v>
      </c>
    </row>
    <row r="50" spans="1:82" x14ac:dyDescent="0.25">
      <c r="A50" s="86" t="s">
        <v>470</v>
      </c>
      <c r="B50" s="87">
        <v>9661.5360108999994</v>
      </c>
      <c r="C50" s="87">
        <v>182.05683109</v>
      </c>
      <c r="D50" s="87">
        <v>528.34463274999996</v>
      </c>
      <c r="E50" s="87">
        <v>766.99326902999996</v>
      </c>
      <c r="F50" s="87">
        <v>591.68596961000003</v>
      </c>
      <c r="G50" s="87">
        <v>41.800187260999998</v>
      </c>
      <c r="H50" s="87">
        <v>4829.4406218000004</v>
      </c>
      <c r="J50" s="27" t="s">
        <v>409</v>
      </c>
      <c r="K50" s="87">
        <v>0</v>
      </c>
      <c r="L50" s="25">
        <v>0</v>
      </c>
      <c r="M50" s="25">
        <v>0</v>
      </c>
      <c r="N50" s="25">
        <v>0</v>
      </c>
      <c r="O50" s="25">
        <v>0</v>
      </c>
      <c r="P50" s="87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87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87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87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87">
        <v>0</v>
      </c>
      <c r="BT50" s="25">
        <v>0</v>
      </c>
      <c r="BU50" s="25">
        <v>0</v>
      </c>
      <c r="BV50" s="25">
        <v>0</v>
      </c>
      <c r="BX50" s="73">
        <f t="shared" si="7"/>
        <v>-1</v>
      </c>
      <c r="BY50" s="73">
        <f t="shared" si="8"/>
        <v>-1</v>
      </c>
      <c r="BZ50" s="73">
        <f t="shared" si="9"/>
        <v>-1</v>
      </c>
      <c r="CA50" s="73">
        <f t="shared" si="10"/>
        <v>-1</v>
      </c>
      <c r="CB50" s="73">
        <f t="shared" si="11"/>
        <v>-1</v>
      </c>
      <c r="CC50" s="73">
        <f t="shared" si="12"/>
        <v>-1</v>
      </c>
      <c r="CD50" s="73">
        <f t="shared" si="13"/>
        <v>-1</v>
      </c>
    </row>
    <row r="51" spans="1:82" x14ac:dyDescent="0.25">
      <c r="A51" s="86" t="s">
        <v>471</v>
      </c>
      <c r="B51" s="87">
        <v>63745.150728000001</v>
      </c>
      <c r="C51" s="87">
        <v>958.94219759999999</v>
      </c>
      <c r="D51" s="87">
        <v>3633.9851290000001</v>
      </c>
      <c r="E51" s="87">
        <v>10657.947356000001</v>
      </c>
      <c r="F51" s="87">
        <v>6189.6148574999997</v>
      </c>
      <c r="G51" s="87">
        <v>352.58804182</v>
      </c>
      <c r="H51" s="87">
        <v>20266.623716999999</v>
      </c>
      <c r="J51" s="27" t="s">
        <v>410</v>
      </c>
      <c r="K51" s="87">
        <v>0</v>
      </c>
      <c r="L51" s="25">
        <v>0</v>
      </c>
      <c r="M51" s="25">
        <v>0</v>
      </c>
      <c r="N51" s="25">
        <v>0</v>
      </c>
      <c r="O51" s="25">
        <v>0</v>
      </c>
      <c r="P51" s="87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87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87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87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87">
        <v>0</v>
      </c>
      <c r="BT51" s="25">
        <v>0</v>
      </c>
      <c r="BU51" s="25">
        <v>0</v>
      </c>
      <c r="BV51" s="25">
        <v>0</v>
      </c>
      <c r="BX51" s="73">
        <f t="shared" si="7"/>
        <v>-1</v>
      </c>
      <c r="BY51" s="73">
        <f t="shared" si="8"/>
        <v>-1</v>
      </c>
      <c r="BZ51" s="73">
        <f t="shared" si="9"/>
        <v>-1</v>
      </c>
      <c r="CA51" s="73">
        <f t="shared" si="10"/>
        <v>-1</v>
      </c>
      <c r="CB51" s="73">
        <f t="shared" si="11"/>
        <v>-1</v>
      </c>
      <c r="CC51" s="73">
        <f t="shared" si="12"/>
        <v>-1</v>
      </c>
      <c r="CD51" s="73">
        <f t="shared" si="13"/>
        <v>-1</v>
      </c>
    </row>
    <row r="52" spans="1:82" x14ac:dyDescent="0.25">
      <c r="A52" s="86" t="s">
        <v>472</v>
      </c>
      <c r="B52" s="87">
        <v>6041.9680888000003</v>
      </c>
      <c r="C52" s="87">
        <v>87.287094049999993</v>
      </c>
      <c r="D52" s="87">
        <v>360.24709240999999</v>
      </c>
      <c r="E52" s="87">
        <v>915.19488398999999</v>
      </c>
      <c r="F52" s="87">
        <v>530.60473045000003</v>
      </c>
      <c r="G52" s="87">
        <v>31.346942152</v>
      </c>
      <c r="H52" s="87">
        <v>2099.3914174000001</v>
      </c>
      <c r="J52" s="27" t="s">
        <v>411</v>
      </c>
      <c r="K52" s="87">
        <v>0</v>
      </c>
      <c r="L52" s="25">
        <v>0</v>
      </c>
      <c r="M52" s="25">
        <v>0</v>
      </c>
      <c r="N52" s="25">
        <v>0</v>
      </c>
      <c r="O52" s="25">
        <v>0</v>
      </c>
      <c r="P52" s="87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87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87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87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87">
        <v>0</v>
      </c>
      <c r="BT52" s="25">
        <v>0</v>
      </c>
      <c r="BU52" s="25">
        <v>0</v>
      </c>
      <c r="BV52" s="25">
        <v>0</v>
      </c>
      <c r="BX52" s="73">
        <f t="shared" si="7"/>
        <v>-1</v>
      </c>
      <c r="BY52" s="73">
        <f t="shared" si="8"/>
        <v>-1</v>
      </c>
      <c r="BZ52" s="73">
        <f t="shared" si="9"/>
        <v>-1</v>
      </c>
      <c r="CA52" s="73">
        <f t="shared" si="10"/>
        <v>-1</v>
      </c>
      <c r="CB52" s="73">
        <f t="shared" si="11"/>
        <v>-1</v>
      </c>
      <c r="CC52" s="73">
        <f t="shared" si="12"/>
        <v>-1</v>
      </c>
      <c r="CD52" s="73">
        <f t="shared" si="13"/>
        <v>-1</v>
      </c>
    </row>
    <row r="53" spans="1:82" x14ac:dyDescent="0.25">
      <c r="A53" s="86" t="s">
        <v>473</v>
      </c>
      <c r="B53" s="87">
        <v>250959.78257000001</v>
      </c>
      <c r="C53" s="87">
        <v>3629.0447758999999</v>
      </c>
      <c r="D53" s="87">
        <v>14727.750033</v>
      </c>
      <c r="E53" s="87">
        <v>49767.030062999998</v>
      </c>
      <c r="F53" s="87">
        <v>24855.769205000001</v>
      </c>
      <c r="G53" s="87">
        <v>1124.3588467</v>
      </c>
      <c r="H53" s="87">
        <v>84024.444405999995</v>
      </c>
      <c r="J53" s="27" t="s">
        <v>412</v>
      </c>
      <c r="K53" s="87">
        <v>0</v>
      </c>
      <c r="L53" s="25">
        <v>0</v>
      </c>
      <c r="M53" s="25">
        <v>0</v>
      </c>
      <c r="N53" s="25">
        <v>0</v>
      </c>
      <c r="O53" s="25">
        <v>0</v>
      </c>
      <c r="P53" s="87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87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87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87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87">
        <v>0</v>
      </c>
      <c r="BT53" s="25">
        <v>0</v>
      </c>
      <c r="BU53" s="25">
        <v>0</v>
      </c>
      <c r="BV53" s="25">
        <v>0</v>
      </c>
      <c r="BX53" s="73">
        <f t="shared" si="7"/>
        <v>-1</v>
      </c>
      <c r="BY53" s="73">
        <f t="shared" si="8"/>
        <v>-1</v>
      </c>
      <c r="BZ53" s="73">
        <f t="shared" si="9"/>
        <v>-1</v>
      </c>
      <c r="CA53" s="73">
        <f t="shared" si="10"/>
        <v>-1</v>
      </c>
      <c r="CB53" s="73">
        <f t="shared" si="11"/>
        <v>-1</v>
      </c>
      <c r="CC53" s="73">
        <f t="shared" si="12"/>
        <v>-1</v>
      </c>
      <c r="CD53" s="73">
        <f t="shared" si="13"/>
        <v>-1</v>
      </c>
    </row>
    <row r="54" spans="1:82" x14ac:dyDescent="0.25">
      <c r="A54" s="86" t="s">
        <v>474</v>
      </c>
      <c r="B54" s="87">
        <v>161955.91226000001</v>
      </c>
      <c r="C54" s="87">
        <v>2346.3343696000002</v>
      </c>
      <c r="D54" s="87">
        <v>9127.8818224999995</v>
      </c>
      <c r="E54" s="87">
        <v>29613.826784000001</v>
      </c>
      <c r="F54" s="87">
        <v>16447.761307000001</v>
      </c>
      <c r="G54" s="87">
        <v>886.78664444000003</v>
      </c>
      <c r="H54" s="87">
        <v>49735.781594</v>
      </c>
      <c r="J54" s="27" t="s">
        <v>413</v>
      </c>
      <c r="K54" s="87">
        <v>0</v>
      </c>
      <c r="L54" s="25">
        <v>0</v>
      </c>
      <c r="M54" s="25">
        <v>0</v>
      </c>
      <c r="N54" s="25">
        <v>0</v>
      </c>
      <c r="O54" s="25">
        <v>0</v>
      </c>
      <c r="P54" s="87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87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87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87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87">
        <v>0</v>
      </c>
      <c r="BT54" s="25">
        <v>0</v>
      </c>
      <c r="BU54" s="25">
        <v>0</v>
      </c>
      <c r="BV54" s="25">
        <v>0</v>
      </c>
      <c r="BX54" s="73">
        <f t="shared" si="7"/>
        <v>-1</v>
      </c>
      <c r="BY54" s="73">
        <f t="shared" si="8"/>
        <v>-1</v>
      </c>
      <c r="BZ54" s="73">
        <f t="shared" si="9"/>
        <v>-1</v>
      </c>
      <c r="CA54" s="73">
        <f t="shared" si="10"/>
        <v>-1</v>
      </c>
      <c r="CB54" s="73">
        <f t="shared" si="11"/>
        <v>-1</v>
      </c>
      <c r="CC54" s="73">
        <f t="shared" si="12"/>
        <v>-1</v>
      </c>
      <c r="CD54" s="73">
        <f t="shared" si="13"/>
        <v>-1</v>
      </c>
    </row>
    <row r="55" spans="1:82" x14ac:dyDescent="0.25">
      <c r="A55" s="86" t="s">
        <v>475</v>
      </c>
      <c r="B55" s="87">
        <v>1557452.7723000001</v>
      </c>
      <c r="C55" s="87">
        <v>22749.960155000001</v>
      </c>
      <c r="D55" s="87">
        <v>89635.372701</v>
      </c>
      <c r="E55" s="87">
        <v>297924.44040999998</v>
      </c>
      <c r="F55" s="87">
        <v>156095.18496000001</v>
      </c>
      <c r="G55" s="87">
        <v>7652.9400474000004</v>
      </c>
      <c r="H55" s="87">
        <v>503884.98762999999</v>
      </c>
      <c r="J55" s="27" t="s">
        <v>414</v>
      </c>
      <c r="K55" s="87">
        <v>0</v>
      </c>
      <c r="L55" s="25">
        <v>0</v>
      </c>
      <c r="M55" s="25">
        <v>0</v>
      </c>
      <c r="N55" s="25">
        <v>0</v>
      </c>
      <c r="O55" s="25">
        <v>0</v>
      </c>
      <c r="P55" s="87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87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87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87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87">
        <v>0</v>
      </c>
      <c r="BT55" s="25">
        <v>0</v>
      </c>
      <c r="BU55" s="25">
        <v>0</v>
      </c>
      <c r="BV55" s="25">
        <v>0</v>
      </c>
      <c r="BX55" s="73">
        <f t="shared" si="7"/>
        <v>-1</v>
      </c>
      <c r="BY55" s="73">
        <f t="shared" si="8"/>
        <v>-1</v>
      </c>
      <c r="BZ55" s="73">
        <f t="shared" si="9"/>
        <v>-1</v>
      </c>
      <c r="CA55" s="73">
        <f t="shared" si="10"/>
        <v>-1</v>
      </c>
      <c r="CB55" s="73">
        <f t="shared" si="11"/>
        <v>-1</v>
      </c>
      <c r="CC55" s="73">
        <f t="shared" si="12"/>
        <v>-1</v>
      </c>
      <c r="CD55" s="73">
        <f t="shared" si="13"/>
        <v>-1</v>
      </c>
    </row>
    <row r="56" spans="1:82" x14ac:dyDescent="0.25">
      <c r="A56" s="86" t="s">
        <v>476</v>
      </c>
      <c r="B56" s="87">
        <v>1628998.6732999999</v>
      </c>
      <c r="C56" s="87">
        <v>23871.357437999999</v>
      </c>
      <c r="D56" s="87">
        <v>93944.757668999999</v>
      </c>
      <c r="E56" s="87">
        <v>318664.14127999998</v>
      </c>
      <c r="F56" s="87">
        <v>164320.0417</v>
      </c>
      <c r="G56" s="87">
        <v>7807.3521338</v>
      </c>
      <c r="H56" s="87">
        <v>528455.69244999997</v>
      </c>
      <c r="J56" s="27" t="s">
        <v>415</v>
      </c>
      <c r="K56" s="87">
        <v>0</v>
      </c>
      <c r="L56" s="25">
        <v>0</v>
      </c>
      <c r="M56" s="25">
        <v>0</v>
      </c>
      <c r="N56" s="25">
        <v>0</v>
      </c>
      <c r="O56" s="25">
        <v>0</v>
      </c>
      <c r="P56" s="87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87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87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87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87">
        <v>0</v>
      </c>
      <c r="BT56" s="25">
        <v>0</v>
      </c>
      <c r="BU56" s="25">
        <v>0</v>
      </c>
      <c r="BV56" s="25">
        <v>0</v>
      </c>
      <c r="BX56" s="73">
        <f t="shared" si="7"/>
        <v>-1</v>
      </c>
      <c r="BY56" s="73">
        <f t="shared" si="8"/>
        <v>-1</v>
      </c>
      <c r="BZ56" s="73">
        <f t="shared" si="9"/>
        <v>-1</v>
      </c>
      <c r="CA56" s="73">
        <f t="shared" si="10"/>
        <v>-1</v>
      </c>
      <c r="CB56" s="73">
        <f t="shared" si="11"/>
        <v>-1</v>
      </c>
      <c r="CC56" s="73">
        <f t="shared" si="12"/>
        <v>-1</v>
      </c>
      <c r="CD56" s="73">
        <f t="shared" si="13"/>
        <v>-1</v>
      </c>
    </row>
    <row r="57" spans="1:82" x14ac:dyDescent="0.25">
      <c r="BX57" s="22"/>
      <c r="BY57" s="22"/>
      <c r="BZ57" s="22"/>
      <c r="CA57" s="22"/>
      <c r="CB57" s="22"/>
      <c r="CC57" s="22"/>
      <c r="CD57" s="22"/>
    </row>
    <row r="58" spans="1:82" x14ac:dyDescent="0.25">
      <c r="A58" s="3"/>
      <c r="BX58" s="22"/>
      <c r="BY58" s="22" t="str">
        <f>IF(AI58&lt;&gt;0,(AI58-C58)/C58,"")</f>
        <v/>
      </c>
      <c r="BZ58" s="22" t="str">
        <f>IF(AN58&lt;&gt;0,(AN58-D58)/D58,"")</f>
        <v/>
      </c>
      <c r="CA58" s="22" t="str">
        <f t="shared" ref="CA58:CB61" si="14">IF(AY58&lt;&gt;0,(AY58-E58)/E58,"")</f>
        <v/>
      </c>
      <c r="CB58" s="22" t="str">
        <f t="shared" si="14"/>
        <v/>
      </c>
      <c r="CC58" s="22" t="str">
        <f>IF(BN58&lt;&gt;0,(BN58-G58)/G58,"")</f>
        <v/>
      </c>
      <c r="CD58" s="22" t="str">
        <f>IF(BU58&lt;&gt;0,(BU58-H58)/H58,"")</f>
        <v/>
      </c>
    </row>
    <row r="59" spans="1:82" x14ac:dyDescent="0.25">
      <c r="A59" s="4" t="s">
        <v>55</v>
      </c>
      <c r="B59" s="1">
        <f t="shared" ref="B59:H59" si="15">SUM(B3:B56)</f>
        <v>18968397.218625508</v>
      </c>
      <c r="C59" s="1">
        <f t="shared" si="15"/>
        <v>310484.50945775787</v>
      </c>
      <c r="D59" s="1">
        <f t="shared" si="15"/>
        <v>734673.85279358807</v>
      </c>
      <c r="E59" s="1">
        <f t="shared" si="15"/>
        <v>2742583.47745607</v>
      </c>
      <c r="F59" s="1">
        <f t="shared" si="15"/>
        <v>1857261.0206772001</v>
      </c>
      <c r="G59" s="1">
        <f t="shared" si="15"/>
        <v>138812.91622275615</v>
      </c>
      <c r="H59" s="1">
        <f t="shared" si="15"/>
        <v>5456982.011903611</v>
      </c>
      <c r="K59" s="1">
        <f t="shared" ref="K59:BV59" si="16">SUM(K3:K56)</f>
        <v>44041.587380522797</v>
      </c>
      <c r="L59" s="1">
        <f t="shared" si="16"/>
        <v>8990.0344369071208</v>
      </c>
      <c r="M59" s="1">
        <f t="shared" si="16"/>
        <v>11864.527714575543</v>
      </c>
      <c r="N59" s="1">
        <f t="shared" si="16"/>
        <v>11864.527714575543</v>
      </c>
      <c r="O59" s="1">
        <f t="shared" si="16"/>
        <v>20178.146839756151</v>
      </c>
      <c r="P59" s="1">
        <f t="shared" si="16"/>
        <v>5.9026241483829986</v>
      </c>
      <c r="Q59" s="1">
        <f t="shared" si="16"/>
        <v>6575.7232915072218</v>
      </c>
      <c r="R59" s="1">
        <f t="shared" si="16"/>
        <v>71310.785302510441</v>
      </c>
      <c r="S59" s="1">
        <f t="shared" si="16"/>
        <v>1144564.6431553753</v>
      </c>
      <c r="T59" s="1">
        <f t="shared" si="16"/>
        <v>17617.720049578082</v>
      </c>
      <c r="U59" s="1">
        <f t="shared" si="16"/>
        <v>10655.774541303836</v>
      </c>
      <c r="V59" s="1">
        <f t="shared" si="16"/>
        <v>3814.4360189666904</v>
      </c>
      <c r="W59" s="1">
        <f t="shared" si="16"/>
        <v>208.67867646403641</v>
      </c>
      <c r="X59" s="1">
        <f t="shared" si="16"/>
        <v>33628.393409519369</v>
      </c>
      <c r="Y59" s="1">
        <f t="shared" si="16"/>
        <v>29607.704270632861</v>
      </c>
      <c r="Z59" s="1">
        <f t="shared" si="16"/>
        <v>29607.704270632861</v>
      </c>
      <c r="AA59" s="1">
        <f t="shared" si="16"/>
        <v>139508757.31789228</v>
      </c>
      <c r="AB59" s="1">
        <f t="shared" si="16"/>
        <v>0</v>
      </c>
      <c r="AC59" s="1">
        <f t="shared" si="16"/>
        <v>4428.0650563668296</v>
      </c>
      <c r="AD59" s="1">
        <f t="shared" si="16"/>
        <v>1480.3078431305735</v>
      </c>
      <c r="AE59" s="1">
        <f t="shared" si="16"/>
        <v>929.01679688221407</v>
      </c>
      <c r="AF59" s="1">
        <f t="shared" si="16"/>
        <v>10709.917927868029</v>
      </c>
      <c r="AG59" s="1">
        <f t="shared" si="16"/>
        <v>23184.624592185803</v>
      </c>
      <c r="AH59" s="1">
        <f t="shared" si="16"/>
        <v>0</v>
      </c>
      <c r="AI59" s="1">
        <f t="shared" si="16"/>
        <v>20468.310335956143</v>
      </c>
      <c r="AJ59" s="1">
        <f t="shared" si="16"/>
        <v>0</v>
      </c>
      <c r="AK59" s="1">
        <f t="shared" si="16"/>
        <v>338086.5523912207</v>
      </c>
      <c r="AL59" s="1">
        <f t="shared" si="16"/>
        <v>29666.796968057435</v>
      </c>
      <c r="AM59" s="1">
        <f t="shared" si="16"/>
        <v>3296.3146609627242</v>
      </c>
      <c r="AN59" s="1">
        <f t="shared" si="16"/>
        <v>32963.111629020175</v>
      </c>
      <c r="AO59" s="1">
        <f t="shared" si="16"/>
        <v>0</v>
      </c>
      <c r="AP59" s="1">
        <f t="shared" si="16"/>
        <v>20714.848451289861</v>
      </c>
      <c r="AQ59" s="1">
        <f t="shared" si="16"/>
        <v>18.171616452905376</v>
      </c>
      <c r="AR59" s="1">
        <f t="shared" si="16"/>
        <v>49105.736874901871</v>
      </c>
      <c r="AS59" s="1">
        <f t="shared" si="16"/>
        <v>377.29361155021269</v>
      </c>
      <c r="AT59" s="1">
        <f t="shared" si="16"/>
        <v>980.81125219133537</v>
      </c>
      <c r="AU59" s="1">
        <f t="shared" si="16"/>
        <v>4203.8215891956943</v>
      </c>
      <c r="AV59" s="1">
        <f t="shared" si="16"/>
        <v>19.104429496013449</v>
      </c>
      <c r="AW59" s="1">
        <f t="shared" si="16"/>
        <v>0</v>
      </c>
      <c r="AX59" s="1">
        <f t="shared" si="16"/>
        <v>721.67660886033048</v>
      </c>
      <c r="AY59" s="1">
        <f t="shared" si="16"/>
        <v>129474.53069070815</v>
      </c>
      <c r="AZ59" s="1">
        <f t="shared" si="16"/>
        <v>109927.13922874365</v>
      </c>
      <c r="BA59" s="1">
        <f t="shared" si="16"/>
        <v>19547.391461964493</v>
      </c>
      <c r="BB59" s="1">
        <f t="shared" si="16"/>
        <v>25.016934995904855</v>
      </c>
      <c r="BC59" s="1">
        <f t="shared" si="16"/>
        <v>0.50701730290282532</v>
      </c>
      <c r="BD59" s="1">
        <f t="shared" si="16"/>
        <v>16417.972473689893</v>
      </c>
      <c r="BE59" s="1">
        <f t="shared" si="16"/>
        <v>68.166084090623016</v>
      </c>
      <c r="BF59" s="1">
        <f t="shared" si="16"/>
        <v>35584.855517917451</v>
      </c>
      <c r="BG59" s="1">
        <f t="shared" si="16"/>
        <v>265.38005461177107</v>
      </c>
      <c r="BH59" s="1">
        <f t="shared" si="16"/>
        <v>58.308398279171065</v>
      </c>
      <c r="BI59" s="1">
        <f t="shared" si="16"/>
        <v>50844.67847264446</v>
      </c>
      <c r="BJ59" s="1">
        <f t="shared" si="16"/>
        <v>4063.3893730113759</v>
      </c>
      <c r="BK59" s="1">
        <f t="shared" si="16"/>
        <v>64.147778829742535</v>
      </c>
      <c r="BL59" s="1">
        <f t="shared" si="16"/>
        <v>275.6211552180863</v>
      </c>
      <c r="BM59" s="1">
        <f t="shared" si="16"/>
        <v>1.6062334173212709</v>
      </c>
      <c r="BN59" s="1">
        <f t="shared" si="16"/>
        <v>9515.9841956137952</v>
      </c>
      <c r="BO59" s="1">
        <f t="shared" si="16"/>
        <v>7919.1514966913455</v>
      </c>
      <c r="BP59" s="1">
        <f t="shared" si="16"/>
        <v>0</v>
      </c>
      <c r="BQ59" s="1">
        <f t="shared" si="16"/>
        <v>2551.1666367641787</v>
      </c>
      <c r="BR59" s="1">
        <f t="shared" si="16"/>
        <v>10719.17471785857</v>
      </c>
      <c r="BS59" s="1">
        <f t="shared" si="16"/>
        <v>0</v>
      </c>
      <c r="BT59" s="1">
        <f t="shared" si="16"/>
        <v>14213.085395442369</v>
      </c>
      <c r="BU59" s="1">
        <f t="shared" si="16"/>
        <v>316974.53100080963</v>
      </c>
      <c r="BV59" s="1">
        <f t="shared" si="16"/>
        <v>4055.0487826259655</v>
      </c>
      <c r="BW59" s="1"/>
      <c r="BX59" s="73">
        <f>IF(B59&lt;&gt;0,(S59-B59)/B59,"")</f>
        <v>-0.9396593908297376</v>
      </c>
      <c r="BY59" s="22">
        <f>IF(AI59&lt;&gt;0,(AI59-C59)/C59,"")</f>
        <v>-0.93407622695347081</v>
      </c>
      <c r="BZ59" s="22">
        <f>IF(AN59&lt;&gt;0,(AN59-D59)/D59,"")</f>
        <v>-0.9551323195950443</v>
      </c>
      <c r="CA59" s="22">
        <f t="shared" si="14"/>
        <v>-0.95279103379897678</v>
      </c>
      <c r="CB59" s="22">
        <f t="shared" si="14"/>
        <v>-0.94081222940399523</v>
      </c>
      <c r="CC59" s="22">
        <f>IF(BN59&lt;&gt;0,(BN59-G59)/G59,"")</f>
        <v>-0.93144741530864972</v>
      </c>
      <c r="CD59" s="22">
        <f>IF(BU59&lt;&gt;0,(BU59-H59)/H59,"")</f>
        <v>-0.94191394981523191</v>
      </c>
    </row>
    <row r="60" spans="1:82" x14ac:dyDescent="0.25">
      <c r="A60" s="4" t="s">
        <v>74</v>
      </c>
      <c r="B60" s="1">
        <f t="shared" ref="B60:H60" si="17">SUM(B3:B16)</f>
        <v>7865312.7722690003</v>
      </c>
      <c r="C60" s="1">
        <f t="shared" si="17"/>
        <v>130743.48795288098</v>
      </c>
      <c r="D60" s="1">
        <f t="shared" si="17"/>
        <v>160439.9245888</v>
      </c>
      <c r="E60" s="1">
        <f t="shared" si="17"/>
        <v>850175.72151535994</v>
      </c>
      <c r="F60" s="1">
        <f t="shared" si="17"/>
        <v>720793.23960374994</v>
      </c>
      <c r="G60" s="1">
        <f t="shared" si="17"/>
        <v>74197.072988887012</v>
      </c>
      <c r="H60" s="1">
        <f t="shared" si="17"/>
        <v>1876616.2393738902</v>
      </c>
      <c r="K60" s="1">
        <f t="shared" ref="K60:BV60" si="18">SUM(K3:K16)</f>
        <v>34339.019034823541</v>
      </c>
      <c r="L60" s="1">
        <f t="shared" si="18"/>
        <v>5039.2498085014795</v>
      </c>
      <c r="M60" s="1">
        <f t="shared" si="18"/>
        <v>4571.4465092144846</v>
      </c>
      <c r="N60" s="1">
        <f t="shared" si="18"/>
        <v>4571.4465092144846</v>
      </c>
      <c r="O60" s="1">
        <f t="shared" si="18"/>
        <v>6551.1569218670456</v>
      </c>
      <c r="P60" s="1">
        <f t="shared" si="18"/>
        <v>5.6561321518764023E-2</v>
      </c>
      <c r="Q60" s="1">
        <f t="shared" si="18"/>
        <v>4426.4528537011965</v>
      </c>
      <c r="R60" s="1">
        <f t="shared" si="18"/>
        <v>42643.186673049917</v>
      </c>
      <c r="S60" s="1">
        <f t="shared" si="18"/>
        <v>761402.4883969794</v>
      </c>
      <c r="T60" s="1">
        <f t="shared" si="18"/>
        <v>10169.369899392093</v>
      </c>
      <c r="U60" s="1">
        <f t="shared" si="18"/>
        <v>5456.1797488442953</v>
      </c>
      <c r="V60" s="1">
        <f t="shared" si="18"/>
        <v>2442.3489112755383</v>
      </c>
      <c r="W60" s="1">
        <f t="shared" si="18"/>
        <v>162.70577278331101</v>
      </c>
      <c r="X60" s="1">
        <f t="shared" si="18"/>
        <v>26219.896719707303</v>
      </c>
      <c r="Y60" s="1">
        <f t="shared" si="18"/>
        <v>19931.01395647422</v>
      </c>
      <c r="Z60" s="1">
        <f t="shared" si="18"/>
        <v>19931.01395647422</v>
      </c>
      <c r="AA60" s="1">
        <f t="shared" si="18"/>
        <v>45405934.125049494</v>
      </c>
      <c r="AB60" s="1">
        <f t="shared" si="18"/>
        <v>0</v>
      </c>
      <c r="AC60" s="1">
        <f t="shared" si="18"/>
        <v>2259.8324166240172</v>
      </c>
      <c r="AD60" s="1">
        <f t="shared" si="18"/>
        <v>906.82891855225978</v>
      </c>
      <c r="AE60" s="1">
        <f t="shared" si="18"/>
        <v>214.76772798599922</v>
      </c>
      <c r="AF60" s="1">
        <f t="shared" si="18"/>
        <v>7570.683093886475</v>
      </c>
      <c r="AG60" s="1">
        <f t="shared" si="18"/>
        <v>18076.945596303685</v>
      </c>
      <c r="AH60" s="1">
        <f t="shared" si="18"/>
        <v>0</v>
      </c>
      <c r="AI60" s="1">
        <f t="shared" si="18"/>
        <v>13032.231314697647</v>
      </c>
      <c r="AJ60" s="1">
        <f t="shared" si="18"/>
        <v>0</v>
      </c>
      <c r="AK60" s="1">
        <f t="shared" si="18"/>
        <v>197114.50090138143</v>
      </c>
      <c r="AL60" s="1">
        <f t="shared" si="18"/>
        <v>14723.154465622338</v>
      </c>
      <c r="AM60" s="1">
        <f t="shared" si="18"/>
        <v>1635.9098003369445</v>
      </c>
      <c r="AN60" s="1">
        <f t="shared" si="18"/>
        <v>16359.064265959292</v>
      </c>
      <c r="AO60" s="1">
        <f t="shared" si="18"/>
        <v>0</v>
      </c>
      <c r="AP60" s="1">
        <f t="shared" si="18"/>
        <v>13741.840417702864</v>
      </c>
      <c r="AQ60" s="1">
        <f t="shared" si="18"/>
        <v>11.065413621399131</v>
      </c>
      <c r="AR60" s="1">
        <f t="shared" si="18"/>
        <v>18289.131650937528</v>
      </c>
      <c r="AS60" s="1">
        <f t="shared" si="18"/>
        <v>264.5716624687355</v>
      </c>
      <c r="AT60" s="1">
        <f t="shared" si="18"/>
        <v>158.59345451611273</v>
      </c>
      <c r="AU60" s="1">
        <f t="shared" si="18"/>
        <v>2326.1122072256458</v>
      </c>
      <c r="AV60" s="1">
        <f t="shared" si="18"/>
        <v>12.905013299989497</v>
      </c>
      <c r="AW60" s="1">
        <f t="shared" si="18"/>
        <v>0</v>
      </c>
      <c r="AX60" s="1">
        <f t="shared" si="18"/>
        <v>94.197766439877014</v>
      </c>
      <c r="AY60" s="1">
        <f t="shared" si="18"/>
        <v>84480.711712578748</v>
      </c>
      <c r="AZ60" s="1">
        <f t="shared" si="18"/>
        <v>71749.388253670928</v>
      </c>
      <c r="BA60" s="1">
        <f t="shared" si="18"/>
        <v>12731.323458907797</v>
      </c>
      <c r="BB60" s="1">
        <f t="shared" si="18"/>
        <v>12.913852551574344</v>
      </c>
      <c r="BC60" s="1">
        <f t="shared" si="18"/>
        <v>0.3581563750879917</v>
      </c>
      <c r="BD60" s="1">
        <f t="shared" si="18"/>
        <v>11456.543473083077</v>
      </c>
      <c r="BE60" s="1">
        <f t="shared" si="18"/>
        <v>9.4856940950324145</v>
      </c>
      <c r="BF60" s="1">
        <f t="shared" si="18"/>
        <v>23533.1652992278</v>
      </c>
      <c r="BG60" s="1">
        <f t="shared" si="18"/>
        <v>81.204380276767935</v>
      </c>
      <c r="BH60" s="1">
        <f t="shared" si="18"/>
        <v>20.527362254655845</v>
      </c>
      <c r="BI60" s="1">
        <f t="shared" si="18"/>
        <v>33624.946843623933</v>
      </c>
      <c r="BJ60" s="1">
        <f t="shared" si="18"/>
        <v>2270.4763719071379</v>
      </c>
      <c r="BK60" s="1">
        <f t="shared" si="18"/>
        <v>44.428404377188755</v>
      </c>
      <c r="BL60" s="1">
        <f t="shared" si="18"/>
        <v>97.293662353014923</v>
      </c>
      <c r="BM60" s="1">
        <f t="shared" si="18"/>
        <v>1.0756078811516934</v>
      </c>
      <c r="BN60" s="1">
        <f t="shared" si="18"/>
        <v>6731.0626489973984</v>
      </c>
      <c r="BO60" s="1">
        <f t="shared" si="18"/>
        <v>4148.8848815056544</v>
      </c>
      <c r="BP60" s="1">
        <f t="shared" si="18"/>
        <v>0</v>
      </c>
      <c r="BQ60" s="1">
        <f t="shared" si="18"/>
        <v>1988.3745170482414</v>
      </c>
      <c r="BR60" s="1">
        <f t="shared" si="18"/>
        <v>5916.2957123153919</v>
      </c>
      <c r="BS60" s="1">
        <f t="shared" si="18"/>
        <v>0</v>
      </c>
      <c r="BT60" s="1">
        <f t="shared" si="18"/>
        <v>3301.185926828578</v>
      </c>
      <c r="BU60" s="1">
        <f t="shared" si="18"/>
        <v>185475.66362154327</v>
      </c>
      <c r="BV60" s="1">
        <f t="shared" si="18"/>
        <v>1377.7521181119696</v>
      </c>
      <c r="BW60" s="1"/>
      <c r="BX60" s="73">
        <f>IF(B60&lt;&gt;0,(S60-B60)/B60,"")</f>
        <v>-0.90319488741992793</v>
      </c>
      <c r="BY60" s="22">
        <f>IF(AI60&lt;&gt;0,(AI60-C60)/C60,"")</f>
        <v>-0.90032213826669227</v>
      </c>
      <c r="BZ60" s="22">
        <f>IF(AN60&lt;&gt;0,(AN60-D60)/D60,"")</f>
        <v>-0.89803620072817414</v>
      </c>
      <c r="CA60" s="22">
        <f t="shared" si="14"/>
        <v>-0.90063146997187871</v>
      </c>
      <c r="CB60" s="22">
        <f t="shared" si="14"/>
        <v>-0.90045773973530263</v>
      </c>
      <c r="CC60" s="22">
        <f>IF(BN60&lt;&gt;0,(BN60-G60)/G60,"")</f>
        <v>-0.90928129132525815</v>
      </c>
      <c r="CD60" s="22">
        <f>IF(BU60&lt;&gt;0,(BU60-H60)/H60,"")</f>
        <v>-0.90116484141508613</v>
      </c>
    </row>
    <row r="61" spans="1:82" x14ac:dyDescent="0.25">
      <c r="A61" s="4" t="s">
        <v>127</v>
      </c>
      <c r="B61" s="1">
        <f t="shared" ref="B61:H61" si="19">SUM(B17:B48)</f>
        <v>7158089.1155387992</v>
      </c>
      <c r="C61" s="1">
        <f t="shared" si="19"/>
        <v>121029.91439643702</v>
      </c>
      <c r="D61" s="1">
        <f t="shared" si="19"/>
        <v>348265.74997212808</v>
      </c>
      <c r="E61" s="1">
        <f t="shared" si="19"/>
        <v>1157982.0932886899</v>
      </c>
      <c r="F61" s="1">
        <f t="shared" si="19"/>
        <v>747684.45730989019</v>
      </c>
      <c r="G61" s="1">
        <f t="shared" si="19"/>
        <v>45339.278629796107</v>
      </c>
      <c r="H61" s="1">
        <f t="shared" si="19"/>
        <v>2270393.2354035196</v>
      </c>
      <c r="K61" s="1">
        <f t="shared" ref="K61:BV61" si="20">SUM(K17:K48)</f>
        <v>9702.5683456992574</v>
      </c>
      <c r="L61" s="1">
        <f t="shared" si="20"/>
        <v>3950.7846284056427</v>
      </c>
      <c r="M61" s="1">
        <f t="shared" si="20"/>
        <v>7293.0812053610589</v>
      </c>
      <c r="N61" s="1">
        <f t="shared" si="20"/>
        <v>7293.0812053610589</v>
      </c>
      <c r="O61" s="1">
        <f t="shared" si="20"/>
        <v>13626.989917889105</v>
      </c>
      <c r="P61" s="1">
        <f t="shared" si="20"/>
        <v>5.8460628268642347</v>
      </c>
      <c r="Q61" s="1">
        <f t="shared" si="20"/>
        <v>2149.2704378060262</v>
      </c>
      <c r="R61" s="1">
        <f t="shared" si="20"/>
        <v>28667.598629460506</v>
      </c>
      <c r="S61" s="1">
        <f t="shared" si="20"/>
        <v>383162.15475839569</v>
      </c>
      <c r="T61" s="1">
        <f t="shared" si="20"/>
        <v>7448.3501501859919</v>
      </c>
      <c r="U61" s="1">
        <f t="shared" si="20"/>
        <v>5199.5947924595403</v>
      </c>
      <c r="V61" s="1">
        <f t="shared" si="20"/>
        <v>1372.0871076911526</v>
      </c>
      <c r="W61" s="1">
        <f t="shared" si="20"/>
        <v>45.972903680725423</v>
      </c>
      <c r="X61" s="1">
        <f t="shared" si="20"/>
        <v>7408.4966898120647</v>
      </c>
      <c r="Y61" s="1">
        <f t="shared" si="20"/>
        <v>9676.6903141586408</v>
      </c>
      <c r="Z61" s="1">
        <f t="shared" si="20"/>
        <v>9676.6903141586408</v>
      </c>
      <c r="AA61" s="1">
        <f t="shared" si="20"/>
        <v>94102823.192842782</v>
      </c>
      <c r="AB61" s="1">
        <f t="shared" si="20"/>
        <v>0</v>
      </c>
      <c r="AC61" s="1">
        <f t="shared" si="20"/>
        <v>2168.2326397428128</v>
      </c>
      <c r="AD61" s="1">
        <f t="shared" si="20"/>
        <v>573.47892457831392</v>
      </c>
      <c r="AE61" s="1">
        <f t="shared" si="20"/>
        <v>714.24906889621479</v>
      </c>
      <c r="AF61" s="1">
        <f t="shared" si="20"/>
        <v>3139.2348339815549</v>
      </c>
      <c r="AG61" s="1">
        <f t="shared" si="20"/>
        <v>5107.6789958821182</v>
      </c>
      <c r="AH61" s="1">
        <f t="shared" si="20"/>
        <v>0</v>
      </c>
      <c r="AI61" s="1">
        <f t="shared" si="20"/>
        <v>7436.0790212585007</v>
      </c>
      <c r="AJ61" s="1">
        <f t="shared" si="20"/>
        <v>0</v>
      </c>
      <c r="AK61" s="1">
        <f t="shared" si="20"/>
        <v>140972.05148983921</v>
      </c>
      <c r="AL61" s="1">
        <f t="shared" si="20"/>
        <v>14943.642502435097</v>
      </c>
      <c r="AM61" s="1">
        <f t="shared" si="20"/>
        <v>1660.40486062578</v>
      </c>
      <c r="AN61" s="1">
        <f t="shared" si="20"/>
        <v>16604.047363060879</v>
      </c>
      <c r="AO61" s="1">
        <f t="shared" si="20"/>
        <v>0</v>
      </c>
      <c r="AP61" s="1">
        <f t="shared" si="20"/>
        <v>6973.008033586998</v>
      </c>
      <c r="AQ61" s="1">
        <f t="shared" si="20"/>
        <v>7.1062028315062449</v>
      </c>
      <c r="AR61" s="1">
        <f t="shared" si="20"/>
        <v>30816.60522396434</v>
      </c>
      <c r="AS61" s="1">
        <f t="shared" si="20"/>
        <v>112.72194908147722</v>
      </c>
      <c r="AT61" s="1">
        <f t="shared" si="20"/>
        <v>822.21779767522264</v>
      </c>
      <c r="AU61" s="1">
        <f t="shared" si="20"/>
        <v>1877.7093819700494</v>
      </c>
      <c r="AV61" s="1">
        <f t="shared" si="20"/>
        <v>6.1994161960239476</v>
      </c>
      <c r="AW61" s="1">
        <f t="shared" si="20"/>
        <v>0</v>
      </c>
      <c r="AX61" s="1">
        <f t="shared" si="20"/>
        <v>627.47884242045347</v>
      </c>
      <c r="AY61" s="1">
        <f t="shared" si="20"/>
        <v>44993.818978129413</v>
      </c>
      <c r="AZ61" s="1">
        <f t="shared" si="20"/>
        <v>38177.750975072704</v>
      </c>
      <c r="BA61" s="1">
        <f t="shared" si="20"/>
        <v>6816.0680030566928</v>
      </c>
      <c r="BB61" s="1">
        <f t="shared" si="20"/>
        <v>12.103082444330513</v>
      </c>
      <c r="BC61" s="1">
        <f t="shared" si="20"/>
        <v>0.14886092781483351</v>
      </c>
      <c r="BD61" s="1">
        <f t="shared" si="20"/>
        <v>4961.4290006068113</v>
      </c>
      <c r="BE61" s="1">
        <f t="shared" si="20"/>
        <v>58.680389995590602</v>
      </c>
      <c r="BF61" s="1">
        <f t="shared" si="20"/>
        <v>12051.690218689659</v>
      </c>
      <c r="BG61" s="1">
        <f t="shared" si="20"/>
        <v>184.17567433500312</v>
      </c>
      <c r="BH61" s="1">
        <f t="shared" si="20"/>
        <v>37.781036024515224</v>
      </c>
      <c r="BI61" s="1">
        <f t="shared" si="20"/>
        <v>17219.731629020527</v>
      </c>
      <c r="BJ61" s="1">
        <f t="shared" si="20"/>
        <v>1792.9130011042378</v>
      </c>
      <c r="BK61" s="1">
        <f t="shared" si="20"/>
        <v>19.719374452553769</v>
      </c>
      <c r="BL61" s="1">
        <f t="shared" si="20"/>
        <v>178.32749286507138</v>
      </c>
      <c r="BM61" s="1">
        <f t="shared" si="20"/>
        <v>0.53062553616957775</v>
      </c>
      <c r="BN61" s="1">
        <f t="shared" si="20"/>
        <v>2784.9215466163969</v>
      </c>
      <c r="BO61" s="1">
        <f t="shared" si="20"/>
        <v>3770.2666151856911</v>
      </c>
      <c r="BP61" s="1">
        <f t="shared" si="20"/>
        <v>0</v>
      </c>
      <c r="BQ61" s="1">
        <f t="shared" si="20"/>
        <v>562.79211971593759</v>
      </c>
      <c r="BR61" s="1">
        <f t="shared" si="20"/>
        <v>4802.8790055431782</v>
      </c>
      <c r="BS61" s="1">
        <f t="shared" si="20"/>
        <v>0</v>
      </c>
      <c r="BT61" s="1">
        <f t="shared" si="20"/>
        <v>10911.899468613792</v>
      </c>
      <c r="BU61" s="1">
        <f t="shared" si="20"/>
        <v>131498.86737926642</v>
      </c>
      <c r="BV61" s="1">
        <f t="shared" si="20"/>
        <v>2677.2966645139963</v>
      </c>
      <c r="BW61" s="1"/>
      <c r="BX61" s="73">
        <f>IF(B61&lt;&gt;0,(S61-B61)/B61,"")</f>
        <v>-0.94647144669844552</v>
      </c>
      <c r="BY61" s="22">
        <f>IF(AI61&lt;&gt;0,(AI61-C61)/C61,"")</f>
        <v>-0.9385599910704604</v>
      </c>
      <c r="BZ61" s="22">
        <f>IF(AN61&lt;&gt;0,(AN61-D61)/D61,"")</f>
        <v>-0.9523236282511568</v>
      </c>
      <c r="CA61" s="22">
        <f t="shared" si="14"/>
        <v>-0.96114463320382948</v>
      </c>
      <c r="CB61" s="22">
        <f t="shared" si="14"/>
        <v>-0.94893868582953655</v>
      </c>
      <c r="CC61" s="22">
        <f>IF(BN61&lt;&gt;0,(BN61-G61)/G61,"")</f>
        <v>-0.93857596259182219</v>
      </c>
      <c r="CD61" s="22">
        <f>IF(BU61&lt;&gt;0,(BU61-H61)/H61,"")</f>
        <v>-0.94208101692309043</v>
      </c>
    </row>
    <row r="62" spans="1:82" x14ac:dyDescent="0.25">
      <c r="A62" s="4" t="s">
        <v>408</v>
      </c>
      <c r="B62" s="1">
        <f t="shared" ref="B62:H62" si="21">SUM(B49:B56)</f>
        <v>3944995.3308176999</v>
      </c>
      <c r="C62" s="1">
        <f t="shared" si="21"/>
        <v>58711.107108439995</v>
      </c>
      <c r="D62" s="1">
        <f t="shared" si="21"/>
        <v>225968.17823265999</v>
      </c>
      <c r="E62" s="1">
        <f t="shared" si="21"/>
        <v>734425.66265201999</v>
      </c>
      <c r="F62" s="1">
        <f t="shared" si="21"/>
        <v>388783.32376356004</v>
      </c>
      <c r="G62" s="1">
        <f t="shared" si="21"/>
        <v>19276.564604072999</v>
      </c>
      <c r="H62" s="1">
        <f t="shared" si="21"/>
        <v>1309972.5371262</v>
      </c>
      <c r="K62" s="1">
        <f t="shared" ref="K62:BV62" si="22">SUM(K49:K56)</f>
        <v>0</v>
      </c>
      <c r="L62" s="1">
        <f t="shared" si="22"/>
        <v>0</v>
      </c>
      <c r="M62" s="1">
        <f t="shared" si="22"/>
        <v>0</v>
      </c>
      <c r="N62" s="1">
        <f t="shared" si="22"/>
        <v>0</v>
      </c>
      <c r="O62" s="1">
        <f t="shared" si="22"/>
        <v>0</v>
      </c>
      <c r="P62" s="1">
        <f t="shared" si="22"/>
        <v>0</v>
      </c>
      <c r="Q62" s="1">
        <f t="shared" si="22"/>
        <v>0</v>
      </c>
      <c r="R62" s="1">
        <f t="shared" si="22"/>
        <v>0</v>
      </c>
      <c r="S62" s="1">
        <f t="shared" si="22"/>
        <v>0</v>
      </c>
      <c r="T62" s="1">
        <f t="shared" si="22"/>
        <v>0</v>
      </c>
      <c r="U62" s="1">
        <f t="shared" si="22"/>
        <v>0</v>
      </c>
      <c r="V62" s="1">
        <f t="shared" si="22"/>
        <v>0</v>
      </c>
      <c r="W62" s="1">
        <f t="shared" si="22"/>
        <v>0</v>
      </c>
      <c r="X62" s="1">
        <f t="shared" si="22"/>
        <v>0</v>
      </c>
      <c r="Y62" s="1">
        <f t="shared" si="22"/>
        <v>0</v>
      </c>
      <c r="Z62" s="1">
        <f t="shared" si="22"/>
        <v>0</v>
      </c>
      <c r="AA62" s="1">
        <f t="shared" si="22"/>
        <v>0</v>
      </c>
      <c r="AB62" s="1">
        <f t="shared" si="22"/>
        <v>0</v>
      </c>
      <c r="AC62" s="1">
        <f t="shared" si="22"/>
        <v>0</v>
      </c>
      <c r="AD62" s="1">
        <f t="shared" si="22"/>
        <v>0</v>
      </c>
      <c r="AE62" s="1">
        <f t="shared" si="22"/>
        <v>0</v>
      </c>
      <c r="AF62" s="1">
        <f t="shared" si="22"/>
        <v>0</v>
      </c>
      <c r="AG62" s="1">
        <f t="shared" si="22"/>
        <v>0</v>
      </c>
      <c r="AH62" s="1">
        <f t="shared" si="22"/>
        <v>0</v>
      </c>
      <c r="AI62" s="1">
        <f t="shared" si="22"/>
        <v>0</v>
      </c>
      <c r="AJ62" s="1">
        <f t="shared" si="22"/>
        <v>0</v>
      </c>
      <c r="AK62" s="1">
        <f t="shared" si="22"/>
        <v>0</v>
      </c>
      <c r="AL62" s="1">
        <f t="shared" si="22"/>
        <v>0</v>
      </c>
      <c r="AM62" s="1">
        <f t="shared" si="22"/>
        <v>0</v>
      </c>
      <c r="AN62" s="1">
        <f t="shared" si="22"/>
        <v>0</v>
      </c>
      <c r="AO62" s="1">
        <f t="shared" si="22"/>
        <v>0</v>
      </c>
      <c r="AP62" s="1">
        <f t="shared" si="22"/>
        <v>0</v>
      </c>
      <c r="AQ62" s="1">
        <f t="shared" si="22"/>
        <v>0</v>
      </c>
      <c r="AR62" s="1">
        <f t="shared" si="22"/>
        <v>0</v>
      </c>
      <c r="AS62" s="1">
        <f t="shared" si="22"/>
        <v>0</v>
      </c>
      <c r="AT62" s="1">
        <f t="shared" si="22"/>
        <v>0</v>
      </c>
      <c r="AU62" s="1">
        <f t="shared" si="22"/>
        <v>0</v>
      </c>
      <c r="AV62" s="1">
        <f t="shared" si="22"/>
        <v>0</v>
      </c>
      <c r="AW62" s="1">
        <f t="shared" si="22"/>
        <v>0</v>
      </c>
      <c r="AX62" s="1">
        <f t="shared" si="22"/>
        <v>0</v>
      </c>
      <c r="AY62" s="1">
        <f t="shared" si="22"/>
        <v>0</v>
      </c>
      <c r="AZ62" s="1">
        <f t="shared" si="22"/>
        <v>0</v>
      </c>
      <c r="BA62" s="1">
        <f t="shared" si="22"/>
        <v>0</v>
      </c>
      <c r="BB62" s="1">
        <f t="shared" si="22"/>
        <v>0</v>
      </c>
      <c r="BC62" s="1">
        <f t="shared" si="22"/>
        <v>0</v>
      </c>
      <c r="BD62" s="1">
        <f t="shared" si="22"/>
        <v>0</v>
      </c>
      <c r="BE62" s="1">
        <f t="shared" si="22"/>
        <v>0</v>
      </c>
      <c r="BF62" s="1">
        <f t="shared" si="22"/>
        <v>0</v>
      </c>
      <c r="BG62" s="1">
        <f t="shared" si="22"/>
        <v>0</v>
      </c>
      <c r="BH62" s="1">
        <f t="shared" si="22"/>
        <v>0</v>
      </c>
      <c r="BI62" s="1">
        <f t="shared" si="22"/>
        <v>0</v>
      </c>
      <c r="BJ62" s="1">
        <f t="shared" si="22"/>
        <v>0</v>
      </c>
      <c r="BK62" s="1">
        <f t="shared" si="22"/>
        <v>0</v>
      </c>
      <c r="BL62" s="1">
        <f t="shared" si="22"/>
        <v>0</v>
      </c>
      <c r="BM62" s="1">
        <f t="shared" si="22"/>
        <v>0</v>
      </c>
      <c r="BN62" s="1">
        <f t="shared" si="22"/>
        <v>0</v>
      </c>
      <c r="BO62" s="1">
        <f t="shared" si="22"/>
        <v>0</v>
      </c>
      <c r="BP62" s="1">
        <f t="shared" si="22"/>
        <v>0</v>
      </c>
      <c r="BQ62" s="1">
        <f t="shared" si="22"/>
        <v>0</v>
      </c>
      <c r="BR62" s="1">
        <f t="shared" si="22"/>
        <v>0</v>
      </c>
      <c r="BS62" s="1">
        <f t="shared" si="22"/>
        <v>0</v>
      </c>
      <c r="BT62" s="1">
        <f t="shared" si="22"/>
        <v>0</v>
      </c>
      <c r="BU62" s="1">
        <f t="shared" si="22"/>
        <v>0</v>
      </c>
      <c r="BV62" s="1">
        <f t="shared" si="22"/>
        <v>0</v>
      </c>
    </row>
    <row r="63" spans="1:82" x14ac:dyDescent="0.25">
      <c r="A63" s="77"/>
    </row>
    <row r="64" spans="1:82" x14ac:dyDescent="0.25">
      <c r="A64" s="77"/>
    </row>
    <row r="65" spans="1:1" x14ac:dyDescent="0.25">
      <c r="A65" s="11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I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140625" customWidth="1"/>
    <col min="2" max="2" width="9.7109375" bestFit="1" customWidth="1"/>
    <col min="3" max="3" width="9.28515625" bestFit="1" customWidth="1"/>
    <col min="4" max="4" width="9.7109375" bestFit="1" customWidth="1"/>
    <col min="5" max="6" width="9.28515625" bestFit="1" customWidth="1"/>
    <col min="7" max="7" width="9.7109375" bestFit="1" customWidth="1"/>
    <col min="8" max="8" width="9.28515625" bestFit="1" customWidth="1"/>
    <col min="9" max="9" width="7.7109375" bestFit="1" customWidth="1"/>
    <col min="11" max="11" width="19" customWidth="1"/>
    <col min="12" max="12" width="6" style="86" bestFit="1" customWidth="1"/>
    <col min="13" max="13" width="5.42578125" style="27" bestFit="1" customWidth="1"/>
    <col min="14" max="14" width="5.5703125" style="25" bestFit="1" customWidth="1"/>
    <col min="15" max="15" width="14.5703125" style="25" bestFit="1" customWidth="1"/>
    <col min="16" max="16" width="5.5703125" style="87" bestFit="1" customWidth="1"/>
    <col min="17" max="17" width="5.42578125" style="25" bestFit="1" customWidth="1"/>
    <col min="18" max="18" width="5.7109375" style="25" bestFit="1" customWidth="1"/>
    <col min="19" max="19" width="6.7109375" style="25" bestFit="1" customWidth="1"/>
    <col min="20" max="20" width="7.7109375" style="25" bestFit="1" customWidth="1"/>
    <col min="21" max="22" width="5.7109375" style="25" bestFit="1" customWidth="1"/>
    <col min="23" max="23" width="5.5703125" style="25" bestFit="1" customWidth="1"/>
    <col min="24" max="24" width="5.85546875" style="25" bestFit="1" customWidth="1"/>
    <col min="25" max="25" width="5.7109375" style="87" bestFit="1" customWidth="1"/>
    <col min="26" max="26" width="6.42578125" style="25" bestFit="1" customWidth="1"/>
    <col min="27" max="27" width="15.42578125" style="25" bestFit="1" customWidth="1"/>
    <col min="28" max="28" width="6.7109375" style="25" bestFit="1" customWidth="1"/>
    <col min="29" max="29" width="6.5703125" style="25" bestFit="1" customWidth="1"/>
    <col min="30" max="30" width="5" style="25" bestFit="1" customWidth="1"/>
    <col min="31" max="31" width="5.140625" style="25" bestFit="1" customWidth="1"/>
    <col min="32" max="32" width="5.42578125" style="87" bestFit="1" customWidth="1"/>
    <col min="33" max="33" width="4.140625" style="25" bestFit="1" customWidth="1"/>
    <col min="34" max="34" width="6.5703125" style="25" bestFit="1" customWidth="1"/>
    <col min="35" max="35" width="6.140625" style="25" bestFit="1" customWidth="1"/>
    <col min="36" max="36" width="6.7109375" style="25" bestFit="1" customWidth="1"/>
    <col min="37" max="37" width="10" style="25" bestFit="1" customWidth="1"/>
    <col min="38" max="38" width="6.85546875" style="87" bestFit="1" customWidth="1"/>
    <col min="39" max="39" width="9.28515625" style="25" bestFit="1" customWidth="1"/>
    <col min="40" max="40" width="7.7109375" style="25" bestFit="1" customWidth="1"/>
    <col min="41" max="41" width="9.28515625" style="25" bestFit="1" customWidth="1"/>
    <col min="42" max="42" width="6" style="25" bestFit="1" customWidth="1"/>
    <col min="43" max="43" width="4.28515625" style="25" bestFit="1" customWidth="1"/>
    <col min="44" max="49" width="5.7109375" style="25" bestFit="1" customWidth="1"/>
    <col min="50" max="50" width="5.85546875" style="25" bestFit="1" customWidth="1"/>
    <col min="51" max="51" width="4.140625" style="25" bestFit="1" customWidth="1"/>
    <col min="52" max="53" width="7.7109375" style="25" bestFit="1" customWidth="1"/>
    <col min="54" max="54" width="6.7109375" style="25" bestFit="1" customWidth="1"/>
    <col min="55" max="55" width="5.140625" style="25" bestFit="1" customWidth="1"/>
    <col min="56" max="56" width="5.28515625" style="25" bestFit="1" customWidth="1"/>
    <col min="57" max="57" width="8.7109375" style="25" bestFit="1" customWidth="1"/>
    <col min="58" max="58" width="4.85546875" style="25" bestFit="1" customWidth="1"/>
    <col min="59" max="59" width="7.85546875" style="25" bestFit="1" customWidth="1"/>
    <col min="60" max="60" width="5.85546875" style="25" bestFit="1" customWidth="1"/>
    <col min="61" max="61" width="6" style="25" bestFit="1" customWidth="1"/>
    <col min="62" max="62" width="6.7109375" style="25" bestFit="1" customWidth="1"/>
    <col min="63" max="64" width="5.7109375" style="25" bestFit="1" customWidth="1"/>
    <col min="65" max="65" width="6.7109375" style="25" bestFit="1" customWidth="1"/>
    <col min="66" max="66" width="4.140625" style="25" bestFit="1" customWidth="1"/>
    <col min="67" max="67" width="9.28515625" style="25" bestFit="1" customWidth="1"/>
    <col min="68" max="68" width="8" style="25" bestFit="1" customWidth="1"/>
    <col min="69" max="69" width="6.7109375" style="25" bestFit="1" customWidth="1"/>
    <col min="70" max="70" width="5.28515625" style="25" bestFit="1" customWidth="1"/>
    <col min="71" max="71" width="5.7109375" style="25" bestFit="1" customWidth="1"/>
    <col min="72" max="72" width="4.85546875" style="87" bestFit="1" customWidth="1"/>
    <col min="73" max="73" width="5" style="25" bestFit="1" customWidth="1"/>
    <col min="74" max="74" width="9.140625" style="25" bestFit="1" customWidth="1"/>
    <col min="75" max="75" width="7.140625" style="25" bestFit="1" customWidth="1"/>
    <col min="76" max="76" width="7.7109375" style="25" customWidth="1"/>
    <col min="77" max="84" width="9.140625" style="27"/>
  </cols>
  <sheetData>
    <row r="1" spans="1:87" x14ac:dyDescent="0.25">
      <c r="B1" s="27" t="s">
        <v>491</v>
      </c>
      <c r="K1" s="86" t="s">
        <v>490</v>
      </c>
      <c r="BY1" s="27" t="s">
        <v>332</v>
      </c>
    </row>
    <row r="2" spans="1:87" x14ac:dyDescent="0.25">
      <c r="A2" s="27" t="s">
        <v>227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67</v>
      </c>
      <c r="K2" s="27" t="s">
        <v>226</v>
      </c>
      <c r="L2" s="86" t="s">
        <v>457</v>
      </c>
      <c r="M2" s="27" t="s">
        <v>359</v>
      </c>
      <c r="N2" s="27" t="s">
        <v>131</v>
      </c>
      <c r="O2" s="27" t="s">
        <v>132</v>
      </c>
      <c r="P2" s="86" t="s">
        <v>133</v>
      </c>
      <c r="Q2" s="27" t="s">
        <v>335</v>
      </c>
      <c r="R2" s="27" t="s">
        <v>360</v>
      </c>
      <c r="S2" s="27" t="s">
        <v>134</v>
      </c>
      <c r="T2" s="27" t="s">
        <v>59</v>
      </c>
      <c r="U2" s="27" t="s">
        <v>136</v>
      </c>
      <c r="V2" s="27" t="s">
        <v>137</v>
      </c>
      <c r="W2" s="27" t="s">
        <v>361</v>
      </c>
      <c r="X2" s="27" t="s">
        <v>138</v>
      </c>
      <c r="Y2" s="86" t="s">
        <v>458</v>
      </c>
      <c r="Z2" s="27" t="s">
        <v>139</v>
      </c>
      <c r="AA2" s="27" t="s">
        <v>140</v>
      </c>
      <c r="AB2" s="27" t="s">
        <v>67</v>
      </c>
      <c r="AC2" s="27" t="s">
        <v>141</v>
      </c>
      <c r="AD2" s="27" t="s">
        <v>142</v>
      </c>
      <c r="AE2" s="27" t="s">
        <v>143</v>
      </c>
      <c r="AF2" s="86" t="s">
        <v>459</v>
      </c>
      <c r="AG2" s="27" t="s">
        <v>362</v>
      </c>
      <c r="AH2" s="27" t="s">
        <v>144</v>
      </c>
      <c r="AI2" s="27" t="s">
        <v>367</v>
      </c>
      <c r="AJ2" s="27" t="s">
        <v>57</v>
      </c>
      <c r="AK2" s="27" t="s">
        <v>128</v>
      </c>
      <c r="AL2" s="86" t="s">
        <v>460</v>
      </c>
      <c r="AM2" s="27" t="s">
        <v>145</v>
      </c>
      <c r="AN2" s="27" t="s">
        <v>146</v>
      </c>
      <c r="AO2" s="27" t="s">
        <v>60</v>
      </c>
      <c r="AP2" s="27" t="s">
        <v>147</v>
      </c>
      <c r="AQ2" s="27" t="s">
        <v>148</v>
      </c>
      <c r="AR2" s="27" t="s">
        <v>149</v>
      </c>
      <c r="AS2" s="27" t="s">
        <v>150</v>
      </c>
      <c r="AT2" s="27" t="s">
        <v>151</v>
      </c>
      <c r="AU2" s="27" t="s">
        <v>152</v>
      </c>
      <c r="AV2" s="27" t="s">
        <v>153</v>
      </c>
      <c r="AW2" s="27" t="s">
        <v>154</v>
      </c>
      <c r="AX2" s="27" t="s">
        <v>155</v>
      </c>
      <c r="AY2" s="27" t="s">
        <v>156</v>
      </c>
      <c r="AZ2" s="27" t="s">
        <v>54</v>
      </c>
      <c r="BA2" s="27" t="s">
        <v>53</v>
      </c>
      <c r="BB2" s="27" t="s">
        <v>157</v>
      </c>
      <c r="BC2" s="27" t="s">
        <v>158</v>
      </c>
      <c r="BD2" s="27" t="s">
        <v>159</v>
      </c>
      <c r="BE2" s="27" t="s">
        <v>160</v>
      </c>
      <c r="BF2" s="27" t="s">
        <v>161</v>
      </c>
      <c r="BG2" s="27" t="s">
        <v>162</v>
      </c>
      <c r="BH2" s="27" t="s">
        <v>163</v>
      </c>
      <c r="BI2" s="27" t="s">
        <v>164</v>
      </c>
      <c r="BJ2" s="27" t="s">
        <v>165</v>
      </c>
      <c r="BK2" s="27" t="s">
        <v>363</v>
      </c>
      <c r="BL2" s="27" t="s">
        <v>166</v>
      </c>
      <c r="BM2" s="27" t="s">
        <v>167</v>
      </c>
      <c r="BN2" s="27" t="s">
        <v>168</v>
      </c>
      <c r="BO2" s="27" t="s">
        <v>61</v>
      </c>
      <c r="BP2" s="27" t="s">
        <v>368</v>
      </c>
      <c r="BQ2" s="27" t="s">
        <v>169</v>
      </c>
      <c r="BR2" s="27" t="s">
        <v>170</v>
      </c>
      <c r="BS2" s="27" t="s">
        <v>171</v>
      </c>
      <c r="BT2" s="86" t="s">
        <v>172</v>
      </c>
      <c r="BU2" s="27" t="s">
        <v>173</v>
      </c>
      <c r="BV2" s="27" t="s">
        <v>174</v>
      </c>
      <c r="BW2" s="27" t="s">
        <v>369</v>
      </c>
      <c r="BY2" s="27" t="s">
        <v>59</v>
      </c>
      <c r="BZ2" s="27" t="s">
        <v>57</v>
      </c>
      <c r="CA2" s="27" t="s">
        <v>60</v>
      </c>
      <c r="CB2" s="27" t="s">
        <v>54</v>
      </c>
      <c r="CC2" s="27" t="s">
        <v>53</v>
      </c>
      <c r="CD2" s="27" t="s">
        <v>61</v>
      </c>
      <c r="CE2" s="27" t="s">
        <v>62</v>
      </c>
      <c r="CF2" s="27" t="s">
        <v>67</v>
      </c>
      <c r="CH2" t="s">
        <v>450</v>
      </c>
      <c r="CI2" t="s">
        <v>451</v>
      </c>
    </row>
    <row r="3" spans="1:87" x14ac:dyDescent="0.25">
      <c r="A3" s="27" t="s">
        <v>0</v>
      </c>
      <c r="B3" s="75">
        <v>4343.4473238</v>
      </c>
      <c r="C3" s="75">
        <v>444.77439040000002</v>
      </c>
      <c r="D3" s="75">
        <v>5875.7534016</v>
      </c>
      <c r="E3" s="75">
        <v>1336.3133631000001</v>
      </c>
      <c r="F3" s="75">
        <v>1215.6028157000001</v>
      </c>
      <c r="G3" s="75">
        <v>966.59132521000004</v>
      </c>
      <c r="H3" s="75">
        <v>543.83535099999995</v>
      </c>
      <c r="I3" s="75">
        <v>37.037173549999999</v>
      </c>
      <c r="J3" s="25"/>
      <c r="K3" s="25" t="s">
        <v>0</v>
      </c>
      <c r="L3" s="87">
        <v>0</v>
      </c>
      <c r="M3" s="25">
        <v>6.6675346295849106E-2</v>
      </c>
      <c r="N3" s="25">
        <v>5.73847532379834E-2</v>
      </c>
      <c r="O3" s="25">
        <v>5.73847532379834E-2</v>
      </c>
      <c r="P3" s="87">
        <v>2.4180151788224E-2</v>
      </c>
      <c r="Q3" s="25">
        <v>4.7489401719164298E-2</v>
      </c>
      <c r="R3" s="25">
        <v>7.8694938251314301</v>
      </c>
      <c r="S3" s="25">
        <v>868.90824712332801</v>
      </c>
      <c r="T3" s="25">
        <v>4338.55599371682</v>
      </c>
      <c r="U3" s="25">
        <v>2.0379007124720898</v>
      </c>
      <c r="V3" s="25">
        <v>24.4579036196894</v>
      </c>
      <c r="W3" s="25">
        <v>0.46982106656856099</v>
      </c>
      <c r="X3" s="25">
        <v>1.2936613662924199</v>
      </c>
      <c r="Y3" s="87">
        <v>0</v>
      </c>
      <c r="Z3" s="25">
        <v>298.74492037541199</v>
      </c>
      <c r="AA3" s="25">
        <v>298.74492037541199</v>
      </c>
      <c r="AB3" s="25">
        <v>37.0051023660818</v>
      </c>
      <c r="AC3" s="25">
        <v>0</v>
      </c>
      <c r="AD3" s="25">
        <v>3.07319847971416</v>
      </c>
      <c r="AE3" s="25">
        <v>0</v>
      </c>
      <c r="AF3" s="87">
        <v>1.3645337806638</v>
      </c>
      <c r="AG3" s="25">
        <v>1.2233479010345201E-2</v>
      </c>
      <c r="AH3" s="25">
        <v>1.3972980091601901</v>
      </c>
      <c r="AI3" s="25">
        <v>8.2570180254303103E-3</v>
      </c>
      <c r="AJ3" s="25">
        <v>444.56812915072402</v>
      </c>
      <c r="AK3" s="25">
        <v>0</v>
      </c>
      <c r="AL3" s="87">
        <v>567.99786139045398</v>
      </c>
      <c r="AM3" s="25">
        <v>5283.4821325420899</v>
      </c>
      <c r="AN3" s="25">
        <v>587.05393864404698</v>
      </c>
      <c r="AO3" s="25">
        <v>5870.5360711861404</v>
      </c>
      <c r="AP3" s="25">
        <v>0</v>
      </c>
      <c r="AQ3" s="25">
        <v>6.6295170162645896</v>
      </c>
      <c r="AR3" s="25">
        <v>12.206219473668501</v>
      </c>
      <c r="AS3" s="25">
        <v>95.078878797694998</v>
      </c>
      <c r="AT3" s="25">
        <v>14.2252669650622</v>
      </c>
      <c r="AU3" s="25">
        <v>32.640002839564097</v>
      </c>
      <c r="AV3" s="25">
        <v>80.446843563771395</v>
      </c>
      <c r="AW3" s="25">
        <v>19.653430979888299</v>
      </c>
      <c r="AX3" s="25">
        <v>0</v>
      </c>
      <c r="AY3" s="25">
        <v>6.1729028615475201</v>
      </c>
      <c r="AZ3" s="25">
        <v>1377.1408761418299</v>
      </c>
      <c r="BA3" s="25">
        <v>1214.9167360833001</v>
      </c>
      <c r="BB3" s="25">
        <v>162.22414005853199</v>
      </c>
      <c r="BC3" s="25">
        <v>2.3148189178612898E-2</v>
      </c>
      <c r="BD3" s="25">
        <v>1.5350184912669399E-2</v>
      </c>
      <c r="BE3" s="25">
        <v>67.108732154951795</v>
      </c>
      <c r="BF3" s="25">
        <v>4.2078868147070203</v>
      </c>
      <c r="BG3" s="25">
        <v>210.94544210805901</v>
      </c>
      <c r="BH3" s="25">
        <v>52.085328063691499</v>
      </c>
      <c r="BI3" s="25">
        <v>27.8202018306078</v>
      </c>
      <c r="BJ3" s="25">
        <v>527.18835902191904</v>
      </c>
      <c r="BK3" s="25">
        <v>13.790780542016799</v>
      </c>
      <c r="BL3" s="25">
        <v>34.9997717399538</v>
      </c>
      <c r="BM3" s="25">
        <v>124.950965512877</v>
      </c>
      <c r="BN3" s="25">
        <v>0.22688377894255299</v>
      </c>
      <c r="BO3" s="25">
        <v>965.753926467479</v>
      </c>
      <c r="BP3" s="25">
        <v>67.565580427739604</v>
      </c>
      <c r="BQ3" s="25">
        <v>23.657922805161</v>
      </c>
      <c r="BR3" s="25">
        <v>0.10409029362213799</v>
      </c>
      <c r="BS3" s="25">
        <v>30.332676231405301</v>
      </c>
      <c r="BT3" s="87">
        <v>0</v>
      </c>
      <c r="BU3" s="25">
        <v>0.175769583594239</v>
      </c>
      <c r="BV3" s="25">
        <v>543.45191266996198</v>
      </c>
      <c r="BW3" s="25">
        <v>81.509569175223305</v>
      </c>
      <c r="BX3" s="48"/>
      <c r="BY3" s="22">
        <f t="shared" ref="BY3:BY34" si="0">+IF(B3=0,"",(T3-B3)/B3)</f>
        <v>-1.1261400722826552E-3</v>
      </c>
      <c r="BZ3" s="22">
        <f t="shared" ref="BZ3:BZ34" si="1">IF(C3=0,"",(AJ3-C3)/C3)</f>
        <v>-4.6374353768547543E-4</v>
      </c>
      <c r="CA3" s="22">
        <f t="shared" ref="CA3:CA34" si="2">IF(D3=0,"",(AO3-D3)/D3)</f>
        <v>-8.8794237219671124E-4</v>
      </c>
      <c r="CB3" s="22">
        <f t="shared" ref="CB3:CB34" si="3">IF(E3=0,"",(AZ3-E3)/E3)</f>
        <v>3.0552349597939815E-2</v>
      </c>
      <c r="CC3" s="22">
        <f t="shared" ref="CC3:CC34" si="4">IF(F3=0,"",(BA3-F3)/F3)</f>
        <v>-5.6439456032760394E-4</v>
      </c>
      <c r="CD3" s="22">
        <f t="shared" ref="CD3:CD34" si="5">IF(G3=0,"",(BO3-G3)/G3)</f>
        <v>-8.6634208344369302E-4</v>
      </c>
      <c r="CE3" s="22">
        <f t="shared" ref="CE3:CE34" si="6">IF(H3=0,"",(BV3-H3)/H3)</f>
        <v>-7.0506326838242145E-4</v>
      </c>
      <c r="CF3" s="22">
        <f t="shared" ref="CF3:CF34" si="7">IF(I3=0,"",(AB3-I3)/I3)</f>
        <v>-8.6591877414463742E-4</v>
      </c>
      <c r="CH3" s="87">
        <f t="shared" ref="CH3:CH34" si="8">AO3-D3</f>
        <v>-5.2173304138595995</v>
      </c>
      <c r="CI3" s="87">
        <f t="shared" ref="CI3:CI34" si="9">BO3-G3</f>
        <v>-0.83739874252103164</v>
      </c>
    </row>
    <row r="4" spans="1:87" x14ac:dyDescent="0.25">
      <c r="A4" s="27" t="s">
        <v>2</v>
      </c>
      <c r="B4" s="75">
        <v>1445.3737836</v>
      </c>
      <c r="C4" s="75">
        <v>463.08578606999998</v>
      </c>
      <c r="D4" s="75">
        <v>2273.2297343999999</v>
      </c>
      <c r="E4" s="75">
        <v>562.61047732999998</v>
      </c>
      <c r="F4" s="75">
        <v>505.09043922000001</v>
      </c>
      <c r="G4" s="75">
        <v>0.72351567999999999</v>
      </c>
      <c r="H4" s="75">
        <v>220.62288665</v>
      </c>
      <c r="I4" s="75">
        <v>3.8065670000000003E-2</v>
      </c>
      <c r="J4" s="25"/>
      <c r="K4" s="25" t="s">
        <v>2</v>
      </c>
      <c r="L4" s="87">
        <v>0</v>
      </c>
      <c r="M4" s="25">
        <v>0</v>
      </c>
      <c r="N4" s="25">
        <v>4.0130547517849099E-2</v>
      </c>
      <c r="O4" s="25">
        <v>4.0130547517849099E-2</v>
      </c>
      <c r="P4" s="87">
        <v>1.6174185039435102E-2</v>
      </c>
      <c r="Q4" s="25">
        <v>0</v>
      </c>
      <c r="R4" s="25">
        <v>0.36203683810146697</v>
      </c>
      <c r="S4" s="25">
        <v>584.85759450067201</v>
      </c>
      <c r="T4" s="25">
        <v>1444.47883885646</v>
      </c>
      <c r="U4" s="25">
        <v>0.84273465059276698</v>
      </c>
      <c r="V4" s="25">
        <v>18.730640222890599</v>
      </c>
      <c r="W4" s="25">
        <v>0.428049273050149</v>
      </c>
      <c r="X4" s="25">
        <v>0</v>
      </c>
      <c r="Y4" s="87">
        <v>0</v>
      </c>
      <c r="Z4" s="25">
        <v>206.91094349114101</v>
      </c>
      <c r="AA4" s="25">
        <v>206.91094349114101</v>
      </c>
      <c r="AB4" s="25">
        <v>3.8042390485380502E-2</v>
      </c>
      <c r="AC4" s="25">
        <v>0</v>
      </c>
      <c r="AD4" s="25">
        <v>0.41967305322955001</v>
      </c>
      <c r="AE4" s="25">
        <v>0</v>
      </c>
      <c r="AF4" s="87">
        <v>0</v>
      </c>
      <c r="AG4" s="25">
        <v>0</v>
      </c>
      <c r="AH4" s="25">
        <v>0</v>
      </c>
      <c r="AI4" s="25">
        <v>0</v>
      </c>
      <c r="AJ4" s="25">
        <v>462.58908686883001</v>
      </c>
      <c r="AK4" s="25">
        <v>0</v>
      </c>
      <c r="AL4" s="87">
        <v>239.07404017052701</v>
      </c>
      <c r="AM4" s="25">
        <v>2043.3329673264</v>
      </c>
      <c r="AN4" s="25">
        <v>227.036987630086</v>
      </c>
      <c r="AO4" s="25">
        <v>2270.3699549564799</v>
      </c>
      <c r="AP4" s="25">
        <v>0</v>
      </c>
      <c r="AQ4" s="25">
        <v>1.6123845940943999</v>
      </c>
      <c r="AR4" s="25">
        <v>4.0983488845163896</v>
      </c>
      <c r="AS4" s="25">
        <v>5.1856311961173303</v>
      </c>
      <c r="AT4" s="25">
        <v>5.4764652301349699</v>
      </c>
      <c r="AU4" s="25">
        <v>14.2470654174176</v>
      </c>
      <c r="AV4" s="25">
        <v>34.482107649817799</v>
      </c>
      <c r="AW4" s="25">
        <v>8.0880727969488007</v>
      </c>
      <c r="AX4" s="25">
        <v>0</v>
      </c>
      <c r="AY4" s="25">
        <v>1.901669748155</v>
      </c>
      <c r="AZ4" s="25">
        <v>562.62941444113596</v>
      </c>
      <c r="BA4" s="25">
        <v>504.59123321971998</v>
      </c>
      <c r="BB4" s="25">
        <v>58.038181221415698</v>
      </c>
      <c r="BC4" s="25">
        <v>0</v>
      </c>
      <c r="BD4" s="25">
        <v>3.2622976790841999E-4</v>
      </c>
      <c r="BE4" s="25">
        <v>15.673242446469001</v>
      </c>
      <c r="BF4" s="25">
        <v>0</v>
      </c>
      <c r="BG4" s="25">
        <v>92.489987136030607</v>
      </c>
      <c r="BH4" s="25">
        <v>23.009580462750101</v>
      </c>
      <c r="BI4" s="25">
        <v>12.334061886164299</v>
      </c>
      <c r="BJ4" s="25">
        <v>231.14930165070999</v>
      </c>
      <c r="BK4" s="25">
        <v>4.1100659589858202</v>
      </c>
      <c r="BL4" s="25">
        <v>12.6887908189619</v>
      </c>
      <c r="BM4" s="25">
        <v>48.947247500344403</v>
      </c>
      <c r="BN4" s="25">
        <v>4.9653615304485798E-3</v>
      </c>
      <c r="BO4" s="25">
        <v>0.723072713239305</v>
      </c>
      <c r="BP4" s="25">
        <v>2.05050890172893</v>
      </c>
      <c r="BQ4" s="25">
        <v>1.7715273605714298E-2</v>
      </c>
      <c r="BR4" s="25">
        <v>0</v>
      </c>
      <c r="BS4" s="25">
        <v>0.20271842733343401</v>
      </c>
      <c r="BT4" s="87">
        <v>0</v>
      </c>
      <c r="BU4" s="25">
        <v>1.89044680031085E-2</v>
      </c>
      <c r="BV4" s="25">
        <v>220.350423818846</v>
      </c>
      <c r="BW4" s="25">
        <v>0.201015075118404</v>
      </c>
      <c r="BX4" s="48"/>
      <c r="BY4" s="22">
        <f t="shared" si="0"/>
        <v>-6.1917875756052892E-4</v>
      </c>
      <c r="BZ4" s="22">
        <f t="shared" si="1"/>
        <v>-1.0725857197761053E-3</v>
      </c>
      <c r="CA4" s="22">
        <f t="shared" si="2"/>
        <v>-1.2580248270748571E-3</v>
      </c>
      <c r="CB4" s="22">
        <f t="shared" si="3"/>
        <v>3.3659364514244016E-5</v>
      </c>
      <c r="CC4" s="22">
        <f t="shared" si="4"/>
        <v>-9.8834973208152314E-4</v>
      </c>
      <c r="CD4" s="22">
        <f t="shared" si="5"/>
        <v>-6.1224210191961016E-4</v>
      </c>
      <c r="CE4" s="22">
        <f t="shared" si="6"/>
        <v>-1.2349708377546588E-3</v>
      </c>
      <c r="CF4" s="22">
        <f t="shared" si="7"/>
        <v>-6.1156193019854476E-4</v>
      </c>
      <c r="CH4" s="87">
        <f t="shared" si="8"/>
        <v>-2.859779443519983</v>
      </c>
      <c r="CI4" s="87">
        <f t="shared" si="9"/>
        <v>-4.4296676069499608E-4</v>
      </c>
    </row>
    <row r="5" spans="1:87" x14ac:dyDescent="0.25">
      <c r="A5" s="27" t="s">
        <v>3</v>
      </c>
      <c r="B5" s="75">
        <v>2565.5412950999998</v>
      </c>
      <c r="C5" s="75">
        <v>189.81087543999999</v>
      </c>
      <c r="D5" s="75">
        <v>5994.2976815000002</v>
      </c>
      <c r="E5" s="75">
        <v>737.70383506999997</v>
      </c>
      <c r="F5" s="75">
        <v>522.33999459999995</v>
      </c>
      <c r="G5" s="75">
        <v>10126.038877999999</v>
      </c>
      <c r="H5" s="75">
        <v>247.08466847</v>
      </c>
      <c r="I5" s="75">
        <v>21.331735859999998</v>
      </c>
      <c r="J5" s="25"/>
      <c r="K5" s="25" t="s">
        <v>3</v>
      </c>
      <c r="L5" s="87">
        <v>0</v>
      </c>
      <c r="M5" s="25">
        <v>0.32576935143890201</v>
      </c>
      <c r="N5" s="25">
        <v>0.121523432385522</v>
      </c>
      <c r="O5" s="25">
        <v>0.121523432385522</v>
      </c>
      <c r="P5" s="87">
        <v>5.4119855602771202E-2</v>
      </c>
      <c r="Q5" s="25">
        <v>0.23202280244536699</v>
      </c>
      <c r="R5" s="25">
        <v>2.1922017237061802</v>
      </c>
      <c r="S5" s="25">
        <v>383.25583365719598</v>
      </c>
      <c r="T5" s="25">
        <v>2562.3616037566699</v>
      </c>
      <c r="U5" s="25">
        <v>1.1834810149241799</v>
      </c>
      <c r="V5" s="25">
        <v>28.317592269651001</v>
      </c>
      <c r="W5" s="25">
        <v>0.60112353499561799</v>
      </c>
      <c r="X5" s="25">
        <v>0.85311435329032204</v>
      </c>
      <c r="Y5" s="87">
        <v>0</v>
      </c>
      <c r="Z5" s="25">
        <v>97.231057057537299</v>
      </c>
      <c r="AA5" s="25">
        <v>97.231057057537299</v>
      </c>
      <c r="AB5" s="25">
        <v>21.299577064551499</v>
      </c>
      <c r="AC5" s="25">
        <v>0</v>
      </c>
      <c r="AD5" s="25">
        <v>2.07308422663563</v>
      </c>
      <c r="AE5" s="25">
        <v>0</v>
      </c>
      <c r="AF5" s="87">
        <v>6.6668899812769196</v>
      </c>
      <c r="AG5" s="25">
        <v>5.9768982452311298E-2</v>
      </c>
      <c r="AH5" s="25">
        <v>6.8272446771187898</v>
      </c>
      <c r="AI5" s="25">
        <v>4.03417455833429E-2</v>
      </c>
      <c r="AJ5" s="25">
        <v>189.66390664307701</v>
      </c>
      <c r="AK5" s="25">
        <v>0</v>
      </c>
      <c r="AL5" s="87">
        <v>275.68043348379803</v>
      </c>
      <c r="AM5" s="25">
        <v>5387.8700195946703</v>
      </c>
      <c r="AN5" s="25">
        <v>598.65221321472404</v>
      </c>
      <c r="AO5" s="25">
        <v>5986.5222328093996</v>
      </c>
      <c r="AP5" s="25">
        <v>0</v>
      </c>
      <c r="AQ5" s="25">
        <v>4.9825594517601104</v>
      </c>
      <c r="AR5" s="25">
        <v>14.575827167556699</v>
      </c>
      <c r="AS5" s="25">
        <v>47.251436484168003</v>
      </c>
      <c r="AT5" s="25">
        <v>10.337575118525899</v>
      </c>
      <c r="AU5" s="25">
        <v>9.1262888264246005</v>
      </c>
      <c r="AV5" s="25">
        <v>27.802393823751402</v>
      </c>
      <c r="AW5" s="25">
        <v>10.350099700612301</v>
      </c>
      <c r="AX5" s="25">
        <v>0</v>
      </c>
      <c r="AY5" s="25">
        <v>3.16830769424097</v>
      </c>
      <c r="AZ5" s="25">
        <v>749.85012686541302</v>
      </c>
      <c r="BA5" s="25">
        <v>521.74629562922598</v>
      </c>
      <c r="BB5" s="25">
        <v>228.10383123618601</v>
      </c>
      <c r="BC5" s="25">
        <v>8.6931005252511902E-3</v>
      </c>
      <c r="BD5" s="25">
        <v>6.0356885971439102E-2</v>
      </c>
      <c r="BE5" s="25">
        <v>130.382091813687</v>
      </c>
      <c r="BF5" s="25">
        <v>12.474638690013601</v>
      </c>
      <c r="BG5" s="25">
        <v>52.447323512844598</v>
      </c>
      <c r="BH5" s="25">
        <v>13.3741917139282</v>
      </c>
      <c r="BI5" s="25">
        <v>6.7963691286782701</v>
      </c>
      <c r="BJ5" s="25">
        <v>131.04969059232599</v>
      </c>
      <c r="BK5" s="25">
        <v>9.0712627117183793</v>
      </c>
      <c r="BL5" s="25">
        <v>25.5091866080237</v>
      </c>
      <c r="BM5" s="25">
        <v>73.3847232648247</v>
      </c>
      <c r="BN5" s="25">
        <v>0.89853798729035395</v>
      </c>
      <c r="BO5" s="25">
        <v>10116.617294686301</v>
      </c>
      <c r="BP5" s="25">
        <v>31.4012722321906</v>
      </c>
      <c r="BQ5" s="25">
        <v>247.85718845792201</v>
      </c>
      <c r="BR5" s="25">
        <v>0.50858418223956603</v>
      </c>
      <c r="BS5" s="25">
        <v>20.4549718237812</v>
      </c>
      <c r="BT5" s="87">
        <v>0</v>
      </c>
      <c r="BU5" s="25">
        <v>0.31239510714132102</v>
      </c>
      <c r="BV5" s="25">
        <v>246.81649602892401</v>
      </c>
      <c r="BW5" s="25">
        <v>46.646850724752397</v>
      </c>
      <c r="BX5" s="48"/>
      <c r="BY5" s="22">
        <f t="shared" si="0"/>
        <v>-1.2393841991173405E-3</v>
      </c>
      <c r="BZ5" s="22">
        <f t="shared" si="1"/>
        <v>-7.7429070690648676E-4</v>
      </c>
      <c r="CA5" s="22">
        <f t="shared" si="2"/>
        <v>-1.2971409001921402E-3</v>
      </c>
      <c r="CB5" s="22">
        <f t="shared" si="3"/>
        <v>1.6464997493554442E-2</v>
      </c>
      <c r="CC5" s="22">
        <f t="shared" si="4"/>
        <v>-1.1366140385796362E-3</v>
      </c>
      <c r="CD5" s="22">
        <f t="shared" si="5"/>
        <v>-9.3043127991224053E-4</v>
      </c>
      <c r="CE5" s="22">
        <f t="shared" si="6"/>
        <v>-1.0853463419505942E-3</v>
      </c>
      <c r="CF5" s="22">
        <f t="shared" si="7"/>
        <v>-1.5075564248290378E-3</v>
      </c>
      <c r="CH5" s="87">
        <f t="shared" si="8"/>
        <v>-7.7754486906005695</v>
      </c>
      <c r="CI5" s="87">
        <f t="shared" si="9"/>
        <v>-9.4215833136986475</v>
      </c>
    </row>
    <row r="6" spans="1:87" x14ac:dyDescent="0.25">
      <c r="A6" s="27" t="s">
        <v>4</v>
      </c>
      <c r="B6" s="75">
        <v>10566.813990000001</v>
      </c>
      <c r="C6" s="75">
        <v>910.93160649000004</v>
      </c>
      <c r="D6" s="75">
        <v>5046.1635488000002</v>
      </c>
      <c r="E6" s="75">
        <v>1548.4013195</v>
      </c>
      <c r="F6" s="75">
        <v>1526.6353380999999</v>
      </c>
      <c r="G6" s="75">
        <v>47.019209400000001</v>
      </c>
      <c r="H6" s="75">
        <v>1399.7330066</v>
      </c>
      <c r="I6" s="75">
        <v>0.71962419</v>
      </c>
      <c r="J6" s="25"/>
      <c r="K6" s="25" t="s">
        <v>4</v>
      </c>
      <c r="L6" s="87">
        <v>0</v>
      </c>
      <c r="M6" s="25">
        <v>1.00856783877852</v>
      </c>
      <c r="N6" s="25">
        <v>2.9899587585705101</v>
      </c>
      <c r="O6" s="25">
        <v>2.9899587585705101</v>
      </c>
      <c r="P6" s="87">
        <v>1.23955950677144</v>
      </c>
      <c r="Q6" s="25">
        <v>0.71833208257233006</v>
      </c>
      <c r="R6" s="25">
        <v>17.145004715608501</v>
      </c>
      <c r="S6" s="25">
        <v>7928.0325232488403</v>
      </c>
      <c r="T6" s="25">
        <v>10549.083409008699</v>
      </c>
      <c r="U6" s="25">
        <v>77.225134035751196</v>
      </c>
      <c r="V6" s="25">
        <v>1272.98866345182</v>
      </c>
      <c r="W6" s="25">
        <v>36.247633550255699</v>
      </c>
      <c r="X6" s="25">
        <v>2.7697602134408701</v>
      </c>
      <c r="Y6" s="87">
        <v>0</v>
      </c>
      <c r="Z6" s="25">
        <v>482.47793673048898</v>
      </c>
      <c r="AA6" s="25">
        <v>482.47793673048898</v>
      </c>
      <c r="AB6" s="25">
        <v>0.71825475771535097</v>
      </c>
      <c r="AC6" s="25">
        <v>0</v>
      </c>
      <c r="AD6" s="25">
        <v>33.358326050504502</v>
      </c>
      <c r="AE6" s="25">
        <v>0</v>
      </c>
      <c r="AF6" s="87">
        <v>20.886554719430499</v>
      </c>
      <c r="AG6" s="25">
        <v>0.18505010365890001</v>
      </c>
      <c r="AH6" s="25">
        <v>21.632462103465901</v>
      </c>
      <c r="AI6" s="25">
        <v>0.124894013528859</v>
      </c>
      <c r="AJ6" s="25">
        <v>908.58522405496103</v>
      </c>
      <c r="AK6" s="25">
        <v>0</v>
      </c>
      <c r="AL6" s="87">
        <v>2671.3641317247302</v>
      </c>
      <c r="AM6" s="25">
        <v>4532.55293158925</v>
      </c>
      <c r="AN6" s="25">
        <v>503.61963494722602</v>
      </c>
      <c r="AO6" s="25">
        <v>5036.1725665364802</v>
      </c>
      <c r="AP6" s="25">
        <v>5.1924425596763595E-4</v>
      </c>
      <c r="AQ6" s="25">
        <v>121.755283413063</v>
      </c>
      <c r="AR6" s="25">
        <v>11.683603233045</v>
      </c>
      <c r="AS6" s="25">
        <v>277.00740510898601</v>
      </c>
      <c r="AT6" s="25">
        <v>15.881551395360299</v>
      </c>
      <c r="AU6" s="25">
        <v>42.453123226354002</v>
      </c>
      <c r="AV6" s="25">
        <v>112.579105118691</v>
      </c>
      <c r="AW6" s="25">
        <v>22.043775196900199</v>
      </c>
      <c r="AX6" s="25">
        <v>0</v>
      </c>
      <c r="AY6" s="25">
        <v>8.6144985292084808</v>
      </c>
      <c r="AZ6" s="25">
        <v>1701.9201852967201</v>
      </c>
      <c r="BA6" s="25">
        <v>1523.39839446729</v>
      </c>
      <c r="BB6" s="25">
        <v>178.521790829433</v>
      </c>
      <c r="BC6" s="25">
        <v>2.51033298279843E-2</v>
      </c>
      <c r="BD6" s="25">
        <v>7.9090362869756407E-3</v>
      </c>
      <c r="BE6" s="25">
        <v>51.128824548355603</v>
      </c>
      <c r="BF6" s="25">
        <v>36.024872841812801</v>
      </c>
      <c r="BG6" s="25">
        <v>251.712679591593</v>
      </c>
      <c r="BH6" s="25">
        <v>63.139926736112201</v>
      </c>
      <c r="BI6" s="25">
        <v>33.550881007622401</v>
      </c>
      <c r="BJ6" s="25">
        <v>630.59593148993804</v>
      </c>
      <c r="BK6" s="25">
        <v>265.23822471859802</v>
      </c>
      <c r="BL6" s="25">
        <v>35.283553464728797</v>
      </c>
      <c r="BM6" s="25">
        <v>208.611914260487</v>
      </c>
      <c r="BN6" s="25">
        <v>6.11414609699234E-2</v>
      </c>
      <c r="BO6" s="25">
        <v>46.929788598179996</v>
      </c>
      <c r="BP6" s="25">
        <v>72.296389500949005</v>
      </c>
      <c r="BQ6" s="25">
        <v>0.97082153033835705</v>
      </c>
      <c r="BR6" s="25">
        <v>1.5745258940254501</v>
      </c>
      <c r="BS6" s="25">
        <v>20.752224101253201</v>
      </c>
      <c r="BT6" s="87">
        <v>0</v>
      </c>
      <c r="BU6" s="25">
        <v>3.2821505825663699</v>
      </c>
      <c r="BV6" s="25">
        <v>1397.08808892199</v>
      </c>
      <c r="BW6" s="25">
        <v>11.334872278488801</v>
      </c>
      <c r="BX6" s="48"/>
      <c r="BY6" s="22">
        <f t="shared" si="0"/>
        <v>-1.6779495700483503E-3</v>
      </c>
      <c r="BZ6" s="22">
        <f t="shared" si="1"/>
        <v>-2.5758052726703386E-3</v>
      </c>
      <c r="CA6" s="22">
        <f t="shared" si="2"/>
        <v>-1.9799164586918475E-3</v>
      </c>
      <c r="CB6" s="22">
        <f t="shared" si="3"/>
        <v>9.9146690114093577E-2</v>
      </c>
      <c r="CC6" s="22">
        <f t="shared" si="4"/>
        <v>-2.1203122657559299E-3</v>
      </c>
      <c r="CD6" s="22">
        <f t="shared" si="5"/>
        <v>-1.9017929684714066E-3</v>
      </c>
      <c r="CE6" s="22">
        <f t="shared" si="6"/>
        <v>-1.8895872752436962E-3</v>
      </c>
      <c r="CF6" s="22">
        <f t="shared" si="7"/>
        <v>-1.9029825618411054E-3</v>
      </c>
      <c r="CH6" s="87">
        <f t="shared" si="8"/>
        <v>-9.9909822635199816</v>
      </c>
      <c r="CI6" s="87">
        <f t="shared" si="9"/>
        <v>-8.9420801820004669E-2</v>
      </c>
    </row>
    <row r="7" spans="1:87" x14ac:dyDescent="0.25">
      <c r="A7" s="27" t="s">
        <v>5</v>
      </c>
      <c r="B7" s="75">
        <v>3389.5521700999998</v>
      </c>
      <c r="C7" s="75">
        <v>313.11274997999999</v>
      </c>
      <c r="D7" s="75">
        <v>6359.0024301000003</v>
      </c>
      <c r="E7" s="75">
        <v>825.58118152999998</v>
      </c>
      <c r="F7" s="75">
        <v>784.01872668999999</v>
      </c>
      <c r="G7" s="75">
        <v>3431.4187043000002</v>
      </c>
      <c r="H7" s="75">
        <v>494.51431874999997</v>
      </c>
      <c r="I7" s="75">
        <v>40.059115509999998</v>
      </c>
      <c r="J7" s="25"/>
      <c r="K7" s="25" t="s">
        <v>5</v>
      </c>
      <c r="L7" s="87">
        <v>0</v>
      </c>
      <c r="M7" s="25">
        <v>9.8890268253222696E-2</v>
      </c>
      <c r="N7" s="25">
        <v>6.3547266127416097E-2</v>
      </c>
      <c r="O7" s="25">
        <v>6.3547266127416097E-2</v>
      </c>
      <c r="P7" s="87">
        <v>2.71729139800592E-2</v>
      </c>
      <c r="Q7" s="25">
        <v>7.0433571931193595E-2</v>
      </c>
      <c r="R7" s="25">
        <v>0.821140087132189</v>
      </c>
      <c r="S7" s="25">
        <v>908.78911818144798</v>
      </c>
      <c r="T7" s="25">
        <v>3394.8344150584498</v>
      </c>
      <c r="U7" s="25">
        <v>0.95824580226127998</v>
      </c>
      <c r="V7" s="25">
        <v>23.191371938057401</v>
      </c>
      <c r="W7" s="25">
        <v>0.48224699374066998</v>
      </c>
      <c r="X7" s="25">
        <v>0.25897012968111199</v>
      </c>
      <c r="Y7" s="87">
        <v>0</v>
      </c>
      <c r="Z7" s="25">
        <v>340.45455592111301</v>
      </c>
      <c r="AA7" s="25">
        <v>340.45455592111301</v>
      </c>
      <c r="AB7" s="25">
        <v>40.212443486677998</v>
      </c>
      <c r="AC7" s="25">
        <v>0</v>
      </c>
      <c r="AD7" s="25">
        <v>2.5016233210488399</v>
      </c>
      <c r="AE7" s="25">
        <v>0</v>
      </c>
      <c r="AF7" s="87">
        <v>2.0238129351385301</v>
      </c>
      <c r="AG7" s="25">
        <v>1.8144106996918999E-2</v>
      </c>
      <c r="AH7" s="25">
        <v>2.0724114718453102</v>
      </c>
      <c r="AI7" s="25">
        <v>1.2245487996610399E-2</v>
      </c>
      <c r="AJ7" s="25">
        <v>313.252190206286</v>
      </c>
      <c r="AK7" s="25">
        <v>0</v>
      </c>
      <c r="AL7" s="87">
        <v>518.06881199578902</v>
      </c>
      <c r="AM7" s="25">
        <v>5722.56383516195</v>
      </c>
      <c r="AN7" s="25">
        <v>635.84043573626002</v>
      </c>
      <c r="AO7" s="25">
        <v>6358.4042708982097</v>
      </c>
      <c r="AP7" s="25">
        <v>0</v>
      </c>
      <c r="AQ7" s="25">
        <v>5.4864433491074003</v>
      </c>
      <c r="AR7" s="25">
        <v>21.286157010587601</v>
      </c>
      <c r="AS7" s="25">
        <v>46.829578818641103</v>
      </c>
      <c r="AT7" s="25">
        <v>15.334945636863401</v>
      </c>
      <c r="AU7" s="25">
        <v>14.1570280912801</v>
      </c>
      <c r="AV7" s="25">
        <v>45.478218955670499</v>
      </c>
      <c r="AW7" s="25">
        <v>16.189873204627499</v>
      </c>
      <c r="AX7" s="25">
        <v>0</v>
      </c>
      <c r="AY7" s="25">
        <v>3.5226408315510001</v>
      </c>
      <c r="AZ7" s="25">
        <v>905.30114025866999</v>
      </c>
      <c r="BA7" s="25">
        <v>784.92063652459206</v>
      </c>
      <c r="BB7" s="25">
        <v>120.380503734078</v>
      </c>
      <c r="BC7" s="25">
        <v>2.6388922876811201E-3</v>
      </c>
      <c r="BD7" s="25">
        <v>8.32919757601812E-2</v>
      </c>
      <c r="BE7" s="25">
        <v>185.20766504275301</v>
      </c>
      <c r="BF7" s="25">
        <v>3.7868045657721301</v>
      </c>
      <c r="BG7" s="25">
        <v>91.8114831685929</v>
      </c>
      <c r="BH7" s="25">
        <v>23.011297515060299</v>
      </c>
      <c r="BI7" s="25">
        <v>11.9268284757904</v>
      </c>
      <c r="BJ7" s="25">
        <v>229.41879706200999</v>
      </c>
      <c r="BK7" s="25">
        <v>7.2186412621076297</v>
      </c>
      <c r="BL7" s="25">
        <v>38.323420626266902</v>
      </c>
      <c r="BM7" s="25">
        <v>84.117911399934897</v>
      </c>
      <c r="BN7" s="25">
        <v>1.26163406978244</v>
      </c>
      <c r="BO7" s="25">
        <v>3445.6895149544998</v>
      </c>
      <c r="BP7" s="25">
        <v>29.829034049561798</v>
      </c>
      <c r="BQ7" s="25">
        <v>84.136483162530197</v>
      </c>
      <c r="BR7" s="25">
        <v>0.15438338095471099</v>
      </c>
      <c r="BS7" s="25">
        <v>22.111101736145699</v>
      </c>
      <c r="BT7" s="87">
        <v>0</v>
      </c>
      <c r="BU7" s="25">
        <v>0.106054195519105</v>
      </c>
      <c r="BV7" s="25">
        <v>494.72638977518301</v>
      </c>
      <c r="BW7" s="25">
        <v>63.538355807988999</v>
      </c>
      <c r="BX7" s="48"/>
      <c r="BY7" s="22">
        <f t="shared" si="0"/>
        <v>1.5583902218841571E-3</v>
      </c>
      <c r="BZ7" s="22">
        <f t="shared" si="1"/>
        <v>4.4533551027519421E-4</v>
      </c>
      <c r="CA7" s="22">
        <f t="shared" si="2"/>
        <v>-9.4064943104796989E-5</v>
      </c>
      <c r="CB7" s="22">
        <f t="shared" si="3"/>
        <v>9.6562228539330081E-2</v>
      </c>
      <c r="CC7" s="22">
        <f t="shared" si="4"/>
        <v>1.1503677194035636E-3</v>
      </c>
      <c r="CD7" s="22">
        <f t="shared" si="5"/>
        <v>4.1588660213970775E-3</v>
      </c>
      <c r="CE7" s="22">
        <f t="shared" si="6"/>
        <v>4.2884708721699881E-4</v>
      </c>
      <c r="CF7" s="22">
        <f t="shared" si="7"/>
        <v>3.8275427384242763E-3</v>
      </c>
      <c r="CH7" s="87">
        <f t="shared" si="8"/>
        <v>-0.59815920179062232</v>
      </c>
      <c r="CI7" s="87">
        <f t="shared" si="9"/>
        <v>14.270810654499655</v>
      </c>
    </row>
    <row r="8" spans="1:87" x14ac:dyDescent="0.25">
      <c r="A8" s="27" t="s">
        <v>6</v>
      </c>
      <c r="B8" s="75">
        <v>674.46227737000004</v>
      </c>
      <c r="C8" s="75">
        <v>116.42531261000001</v>
      </c>
      <c r="D8" s="75">
        <v>1775.4274238999999</v>
      </c>
      <c r="E8" s="75">
        <v>294.58649480999998</v>
      </c>
      <c r="F8" s="75">
        <v>291.78613403999998</v>
      </c>
      <c r="G8" s="75">
        <v>360.50956881000002</v>
      </c>
      <c r="H8" s="75">
        <v>110.16450843</v>
      </c>
      <c r="I8" s="75">
        <v>24.301988349999998</v>
      </c>
      <c r="J8" s="25"/>
      <c r="K8" s="25" t="s">
        <v>6</v>
      </c>
      <c r="L8" s="87">
        <v>0</v>
      </c>
      <c r="M8" s="25">
        <v>0</v>
      </c>
      <c r="N8" s="25">
        <v>1.29717385458754E-2</v>
      </c>
      <c r="O8" s="25">
        <v>1.29717385458754E-2</v>
      </c>
      <c r="P8" s="87">
        <v>5.2281093007490098E-3</v>
      </c>
      <c r="Q8" s="25">
        <v>0</v>
      </c>
      <c r="R8" s="25">
        <v>9.8757560050190794</v>
      </c>
      <c r="S8" s="25">
        <v>320.83477335500402</v>
      </c>
      <c r="T8" s="25">
        <v>674.000869502912</v>
      </c>
      <c r="U8" s="25">
        <v>10.569938001868399</v>
      </c>
      <c r="V8" s="25">
        <v>9.2493027557003202</v>
      </c>
      <c r="W8" s="25">
        <v>0.138362676139486</v>
      </c>
      <c r="X8" s="25">
        <v>0</v>
      </c>
      <c r="Y8" s="87">
        <v>0</v>
      </c>
      <c r="Z8" s="25">
        <v>79.997432749406101</v>
      </c>
      <c r="AA8" s="25">
        <v>79.997432749406101</v>
      </c>
      <c r="AB8" s="25">
        <v>24.275546947315</v>
      </c>
      <c r="AC8" s="25">
        <v>0</v>
      </c>
      <c r="AD8" s="25">
        <v>0.13496907224436</v>
      </c>
      <c r="AE8" s="25">
        <v>0</v>
      </c>
      <c r="AF8" s="87">
        <v>0</v>
      </c>
      <c r="AG8" s="25">
        <v>0</v>
      </c>
      <c r="AH8" s="25">
        <v>0</v>
      </c>
      <c r="AI8" s="25">
        <v>0</v>
      </c>
      <c r="AJ8" s="25">
        <v>116.38341387919699</v>
      </c>
      <c r="AK8" s="25">
        <v>0</v>
      </c>
      <c r="AL8" s="87">
        <v>119.35223631343101</v>
      </c>
      <c r="AM8" s="25">
        <v>1596.39718059712</v>
      </c>
      <c r="AN8" s="25">
        <v>177.37724291296701</v>
      </c>
      <c r="AO8" s="25">
        <v>1773.7744235100799</v>
      </c>
      <c r="AP8" s="25">
        <v>0</v>
      </c>
      <c r="AQ8" s="25">
        <v>0.90880267854406704</v>
      </c>
      <c r="AR8" s="25">
        <v>2.8616870605223799</v>
      </c>
      <c r="AS8" s="25">
        <v>6.0489042311744496</v>
      </c>
      <c r="AT8" s="25">
        <v>3.64158763647987</v>
      </c>
      <c r="AU8" s="25">
        <v>13.1291428099009</v>
      </c>
      <c r="AV8" s="25">
        <v>17.588713492837702</v>
      </c>
      <c r="AW8" s="25">
        <v>5.0117440874793999</v>
      </c>
      <c r="AX8" s="25">
        <v>0</v>
      </c>
      <c r="AY8" s="25">
        <v>1.8890660923626299</v>
      </c>
      <c r="AZ8" s="25">
        <v>299.05633939527399</v>
      </c>
      <c r="BA8" s="25">
        <v>291.63610136521203</v>
      </c>
      <c r="BB8" s="25">
        <v>7.4202380300620003</v>
      </c>
      <c r="BC8" s="25">
        <v>0</v>
      </c>
      <c r="BD8" s="25">
        <v>2.6597684044599501E-2</v>
      </c>
      <c r="BE8" s="25">
        <v>24.981316456952001</v>
      </c>
      <c r="BF8" s="25">
        <v>0.358618451583745</v>
      </c>
      <c r="BG8" s="25">
        <v>46.917393806114497</v>
      </c>
      <c r="BH8" s="25">
        <v>14.945195445250899</v>
      </c>
      <c r="BI8" s="25">
        <v>6.68818079002628</v>
      </c>
      <c r="BJ8" s="25">
        <v>117.260807222341</v>
      </c>
      <c r="BK8" s="25">
        <v>1.97267427354729</v>
      </c>
      <c r="BL8" s="25">
        <v>9.2277569514487094</v>
      </c>
      <c r="BM8" s="25">
        <v>27.001902974586201</v>
      </c>
      <c r="BN8" s="25">
        <v>0.106390403280477</v>
      </c>
      <c r="BO8" s="25">
        <v>360.11686789353899</v>
      </c>
      <c r="BP8" s="25">
        <v>4.0904659371530601</v>
      </c>
      <c r="BQ8" s="25">
        <v>0</v>
      </c>
      <c r="BR8" s="25">
        <v>0</v>
      </c>
      <c r="BS8" s="25">
        <v>0.38114703206754902</v>
      </c>
      <c r="BT8" s="87">
        <v>0</v>
      </c>
      <c r="BU8" s="25">
        <v>1.51098404801666E-2</v>
      </c>
      <c r="BV8" s="25">
        <v>110.105601393321</v>
      </c>
      <c r="BW8" s="25">
        <v>4.3654021440499999E-2</v>
      </c>
      <c r="BX8" s="48"/>
      <c r="BY8" s="22">
        <f t="shared" si="0"/>
        <v>-6.8411219214105899E-4</v>
      </c>
      <c r="BZ8" s="22">
        <f t="shared" si="1"/>
        <v>-3.5987647242455225E-4</v>
      </c>
      <c r="CA8" s="22">
        <f t="shared" si="2"/>
        <v>-9.3104362795573071E-4</v>
      </c>
      <c r="CB8" s="22">
        <f t="shared" si="3"/>
        <v>1.5173284125455046E-2</v>
      </c>
      <c r="CC8" s="22">
        <f t="shared" si="4"/>
        <v>-5.1418712983593577E-4</v>
      </c>
      <c r="CD8" s="22">
        <f t="shared" si="5"/>
        <v>-1.0892940172358915E-3</v>
      </c>
      <c r="CE8" s="22">
        <f t="shared" si="6"/>
        <v>-5.3471882658499641E-4</v>
      </c>
      <c r="CF8" s="22">
        <f t="shared" si="7"/>
        <v>-1.0880345387458141E-3</v>
      </c>
      <c r="CH8" s="87">
        <f t="shared" si="8"/>
        <v>-1.6530003899199528</v>
      </c>
      <c r="CI8" s="87">
        <f t="shared" si="9"/>
        <v>-0.39270091646102401</v>
      </c>
    </row>
    <row r="9" spans="1:87" x14ac:dyDescent="0.25">
      <c r="A9" s="27" t="s">
        <v>7</v>
      </c>
      <c r="B9" s="75">
        <v>424.40557770999999</v>
      </c>
      <c r="C9" s="75">
        <v>55.675444820000003</v>
      </c>
      <c r="D9" s="75">
        <v>337.64496279999997</v>
      </c>
      <c r="E9" s="75">
        <v>95.001868939999994</v>
      </c>
      <c r="F9" s="75">
        <v>94.562904900000007</v>
      </c>
      <c r="G9" s="75">
        <v>67.569307910000006</v>
      </c>
      <c r="H9" s="75">
        <v>46.974546029999999</v>
      </c>
      <c r="I9" s="75"/>
      <c r="J9" s="25"/>
      <c r="K9" s="25" t="s">
        <v>7</v>
      </c>
      <c r="L9" s="87">
        <v>0</v>
      </c>
      <c r="M9" s="25">
        <v>0</v>
      </c>
      <c r="N9" s="25">
        <v>5.8974616105028202E-2</v>
      </c>
      <c r="O9" s="25">
        <v>5.8974616105028202E-2</v>
      </c>
      <c r="P9" s="87">
        <v>2.37690305064567E-2</v>
      </c>
      <c r="Q9" s="25">
        <v>0</v>
      </c>
      <c r="R9" s="25">
        <v>0.21620283034031601</v>
      </c>
      <c r="S9" s="25">
        <v>209.672346682539</v>
      </c>
      <c r="T9" s="25">
        <v>424.09814492082597</v>
      </c>
      <c r="U9" s="25">
        <v>1.2384633920600501</v>
      </c>
      <c r="V9" s="25">
        <v>28.560548029299401</v>
      </c>
      <c r="W9" s="25">
        <v>0.62905295565072095</v>
      </c>
      <c r="X9" s="25">
        <v>0</v>
      </c>
      <c r="Y9" s="87">
        <v>0</v>
      </c>
      <c r="Z9" s="25">
        <v>27.055995330762698</v>
      </c>
      <c r="AA9" s="25">
        <v>27.055995330762698</v>
      </c>
      <c r="AB9" s="25">
        <v>0</v>
      </c>
      <c r="AC9" s="25">
        <v>0</v>
      </c>
      <c r="AD9" s="25">
        <v>0.61362096643573205</v>
      </c>
      <c r="AE9" s="25">
        <v>0</v>
      </c>
      <c r="AF9" s="87">
        <v>0</v>
      </c>
      <c r="AG9" s="25">
        <v>0</v>
      </c>
      <c r="AH9" s="25">
        <v>0</v>
      </c>
      <c r="AI9" s="25">
        <v>0</v>
      </c>
      <c r="AJ9" s="25">
        <v>55.654505910040399</v>
      </c>
      <c r="AK9" s="25">
        <v>0</v>
      </c>
      <c r="AL9" s="87">
        <v>75.491979474969199</v>
      </c>
      <c r="AM9" s="25">
        <v>303.741419379729</v>
      </c>
      <c r="AN9" s="25">
        <v>33.749073787595698</v>
      </c>
      <c r="AO9" s="25">
        <v>337.49049316732498</v>
      </c>
      <c r="AP9" s="25">
        <v>0</v>
      </c>
      <c r="AQ9" s="25">
        <v>2.9355058493030599</v>
      </c>
      <c r="AR9" s="25">
        <v>0.75641825096314397</v>
      </c>
      <c r="AS9" s="25">
        <v>7.1694248145637296</v>
      </c>
      <c r="AT9" s="25">
        <v>1.02055341523504</v>
      </c>
      <c r="AU9" s="25">
        <v>2.6742241769870501</v>
      </c>
      <c r="AV9" s="25">
        <v>6.4635003554952899</v>
      </c>
      <c r="AW9" s="25">
        <v>1.5119292647034499</v>
      </c>
      <c r="AX9" s="25">
        <v>0</v>
      </c>
      <c r="AY9" s="25">
        <v>0.35596503249061601</v>
      </c>
      <c r="AZ9" s="25">
        <v>95.161384472296106</v>
      </c>
      <c r="BA9" s="25">
        <v>94.502335090417006</v>
      </c>
      <c r="BB9" s="25">
        <v>0.659049381879109</v>
      </c>
      <c r="BC9" s="25">
        <v>0</v>
      </c>
      <c r="BD9" s="25">
        <v>0</v>
      </c>
      <c r="BE9" s="25">
        <v>2.81596695271636</v>
      </c>
      <c r="BF9" s="25">
        <v>0</v>
      </c>
      <c r="BG9" s="25">
        <v>17.3588236137061</v>
      </c>
      <c r="BH9" s="25">
        <v>4.3184475051946398</v>
      </c>
      <c r="BI9" s="25">
        <v>2.3151415642895299</v>
      </c>
      <c r="BJ9" s="25">
        <v>43.382906573631502</v>
      </c>
      <c r="BK9" s="25">
        <v>6.6599429968352597</v>
      </c>
      <c r="BL9" s="25">
        <v>2.3623884433715299</v>
      </c>
      <c r="BM9" s="25">
        <v>9.1660699416326299</v>
      </c>
      <c r="BN9" s="25">
        <v>0</v>
      </c>
      <c r="BO9" s="25">
        <v>67.490126842926202</v>
      </c>
      <c r="BP9" s="25">
        <v>1.2923907544542701</v>
      </c>
      <c r="BQ9" s="25">
        <v>0</v>
      </c>
      <c r="BR9" s="25">
        <v>0</v>
      </c>
      <c r="BS9" s="25">
        <v>0.108859485188357</v>
      </c>
      <c r="BT9" s="87">
        <v>0</v>
      </c>
      <c r="BU9" s="25">
        <v>2.3374676922568099E-2</v>
      </c>
      <c r="BV9" s="25">
        <v>46.9414909858518</v>
      </c>
      <c r="BW9" s="25">
        <v>0.198468169998401</v>
      </c>
      <c r="BX9" s="48"/>
      <c r="BY9" s="22">
        <f t="shared" si="0"/>
        <v>-7.24384422167248E-4</v>
      </c>
      <c r="BZ9" s="22">
        <f t="shared" si="1"/>
        <v>-3.7608877714941964E-4</v>
      </c>
      <c r="CA9" s="22">
        <f t="shared" si="2"/>
        <v>-4.5749129912678977E-4</v>
      </c>
      <c r="CB9" s="22">
        <f t="shared" si="3"/>
        <v>1.6790778336882679E-3</v>
      </c>
      <c r="CC9" s="22">
        <f t="shared" si="4"/>
        <v>-6.4052399455212516E-4</v>
      </c>
      <c r="CD9" s="22">
        <f t="shared" si="5"/>
        <v>-1.1718496092822338E-3</v>
      </c>
      <c r="CE9" s="22">
        <f t="shared" si="6"/>
        <v>-7.0367990628559846E-4</v>
      </c>
      <c r="CF9" s="22" t="str">
        <f t="shared" si="7"/>
        <v/>
      </c>
      <c r="CH9" s="87">
        <f t="shared" si="8"/>
        <v>-0.15446963267498859</v>
      </c>
      <c r="CI9" s="87">
        <f t="shared" si="9"/>
        <v>-7.9181067073804456E-2</v>
      </c>
    </row>
    <row r="10" spans="1:87" x14ac:dyDescent="0.25">
      <c r="A10" s="27" t="s">
        <v>8</v>
      </c>
      <c r="B10" s="75">
        <v>183.02704093</v>
      </c>
      <c r="C10" s="75">
        <v>3.2665489399999998</v>
      </c>
      <c r="D10" s="75">
        <v>17.91902807</v>
      </c>
      <c r="E10" s="75">
        <v>23.15748597</v>
      </c>
      <c r="F10" s="75">
        <v>21.336510499999999</v>
      </c>
      <c r="G10" s="75"/>
      <c r="H10" s="75">
        <v>24.139246929999999</v>
      </c>
      <c r="I10" s="75"/>
      <c r="J10" s="25"/>
      <c r="K10" s="25" t="s">
        <v>8</v>
      </c>
      <c r="L10" s="87">
        <v>0</v>
      </c>
      <c r="M10" s="25">
        <v>4.8688958267607801E-2</v>
      </c>
      <c r="N10" s="25">
        <v>9.7400199781080797E-3</v>
      </c>
      <c r="O10" s="25">
        <v>9.7400199781080797E-3</v>
      </c>
      <c r="P10" s="87">
        <v>4.6938720051588204E-3</v>
      </c>
      <c r="Q10" s="25">
        <v>3.4677157052420297E-2</v>
      </c>
      <c r="R10" s="25">
        <v>1.4843898292850899E-2</v>
      </c>
      <c r="S10" s="25">
        <v>48.3149634550835</v>
      </c>
      <c r="T10" s="25">
        <v>182.89868769876</v>
      </c>
      <c r="U10" s="25">
        <v>0</v>
      </c>
      <c r="V10" s="25">
        <v>0</v>
      </c>
      <c r="W10" s="25">
        <v>0</v>
      </c>
      <c r="X10" s="25">
        <v>0.12749995979474901</v>
      </c>
      <c r="Y10" s="87">
        <v>0</v>
      </c>
      <c r="Z10" s="25">
        <v>20.817821459129</v>
      </c>
      <c r="AA10" s="25">
        <v>20.817821459129</v>
      </c>
      <c r="AB10" s="25">
        <v>0</v>
      </c>
      <c r="AC10" s="25">
        <v>0</v>
      </c>
      <c r="AD10" s="25">
        <v>0</v>
      </c>
      <c r="AE10" s="25">
        <v>0</v>
      </c>
      <c r="AF10" s="87">
        <v>0.99644138303080199</v>
      </c>
      <c r="AG10" s="25">
        <v>8.9332707683658797E-3</v>
      </c>
      <c r="AH10" s="25">
        <v>1.0203511296152401</v>
      </c>
      <c r="AI10" s="25">
        <v>6.0287330837150103E-3</v>
      </c>
      <c r="AJ10" s="25">
        <v>3.2639636457833801</v>
      </c>
      <c r="AK10" s="25">
        <v>0</v>
      </c>
      <c r="AL10" s="87">
        <v>24.2090623191521</v>
      </c>
      <c r="AM10" s="25">
        <v>16.117293385582801</v>
      </c>
      <c r="AN10" s="25">
        <v>1.7908158975291599</v>
      </c>
      <c r="AO10" s="25">
        <v>17.908109283112001</v>
      </c>
      <c r="AP10" s="25">
        <v>0</v>
      </c>
      <c r="AQ10" s="25">
        <v>3.2108910530928101E-3</v>
      </c>
      <c r="AR10" s="25">
        <v>0.119530999740956</v>
      </c>
      <c r="AS10" s="25">
        <v>0.28693330107971399</v>
      </c>
      <c r="AT10" s="25">
        <v>0.19713546850972999</v>
      </c>
      <c r="AU10" s="25">
        <v>0.61998533926376598</v>
      </c>
      <c r="AV10" s="25">
        <v>1.0750701345370499</v>
      </c>
      <c r="AW10" s="25">
        <v>0.23048206264433299</v>
      </c>
      <c r="AX10" s="25">
        <v>0</v>
      </c>
      <c r="AY10" s="25">
        <v>0.23285801683228799</v>
      </c>
      <c r="AZ10" s="25">
        <v>23.140210319725298</v>
      </c>
      <c r="BA10" s="25">
        <v>21.321208462331199</v>
      </c>
      <c r="BB10" s="25">
        <v>1.8190018573940201</v>
      </c>
      <c r="BC10" s="25">
        <v>1.2992732463609901E-3</v>
      </c>
      <c r="BD10" s="25">
        <v>2.1655108935884101E-4</v>
      </c>
      <c r="BE10" s="25">
        <v>0.59350044368017496</v>
      </c>
      <c r="BF10" s="25">
        <v>1.8644559819661899</v>
      </c>
      <c r="BG10" s="25">
        <v>2.7415492981034699</v>
      </c>
      <c r="BH10" s="25">
        <v>0.72101170103121104</v>
      </c>
      <c r="BI10" s="25">
        <v>0.37085434613667501</v>
      </c>
      <c r="BJ10" s="25">
        <v>6.8521105397465698</v>
      </c>
      <c r="BK10" s="25">
        <v>0</v>
      </c>
      <c r="BL10" s="25">
        <v>0.374441817269906</v>
      </c>
      <c r="BM10" s="25">
        <v>5.3264177648439901</v>
      </c>
      <c r="BN10" s="25">
        <v>2.8872368921443699E-4</v>
      </c>
      <c r="BO10" s="25">
        <v>0</v>
      </c>
      <c r="BP10" s="25">
        <v>0.27836018904413101</v>
      </c>
      <c r="BQ10" s="25">
        <v>0</v>
      </c>
      <c r="BR10" s="25">
        <v>7.6010202901282603E-2</v>
      </c>
      <c r="BS10" s="25">
        <v>0.68165402445366596</v>
      </c>
      <c r="BT10" s="87">
        <v>0</v>
      </c>
      <c r="BU10" s="25">
        <v>3.94180195902709E-2</v>
      </c>
      <c r="BV10" s="25">
        <v>24.124361293451699</v>
      </c>
      <c r="BW10" s="25">
        <v>3.38413437430072E-2</v>
      </c>
      <c r="BX10" s="48"/>
      <c r="BY10" s="22">
        <f t="shared" si="0"/>
        <v>-7.0128015285505292E-4</v>
      </c>
      <c r="BZ10" s="22">
        <f t="shared" si="1"/>
        <v>-7.9144511963742182E-4</v>
      </c>
      <c r="CA10" s="22">
        <f t="shared" si="2"/>
        <v>-6.093403529111455E-4</v>
      </c>
      <c r="CB10" s="22">
        <f t="shared" si="3"/>
        <v>-7.4600715712757259E-4</v>
      </c>
      <c r="CC10" s="22">
        <f t="shared" si="4"/>
        <v>-7.1717620689661435E-4</v>
      </c>
      <c r="CD10" s="22" t="str">
        <f t="shared" si="5"/>
        <v/>
      </c>
      <c r="CE10" s="22">
        <f t="shared" si="6"/>
        <v>-6.1665703952844427E-4</v>
      </c>
      <c r="CF10" s="22" t="str">
        <f t="shared" si="7"/>
        <v/>
      </c>
      <c r="CH10" s="87">
        <f t="shared" si="8"/>
        <v>-1.0918786887998522E-2</v>
      </c>
      <c r="CI10" s="87">
        <f t="shared" si="9"/>
        <v>0</v>
      </c>
    </row>
    <row r="11" spans="1:87" x14ac:dyDescent="0.25">
      <c r="A11" s="27" t="s">
        <v>9</v>
      </c>
      <c r="B11" s="75">
        <v>13199.153855</v>
      </c>
      <c r="C11" s="75">
        <v>1602.2531085000001</v>
      </c>
      <c r="D11" s="75">
        <v>11135.454507</v>
      </c>
      <c r="E11" s="75">
        <v>4081.9110037</v>
      </c>
      <c r="F11" s="75">
        <v>3805.5690147</v>
      </c>
      <c r="G11" s="75">
        <v>11935.531599</v>
      </c>
      <c r="H11" s="75">
        <v>1167.4474193000001</v>
      </c>
      <c r="I11" s="75">
        <v>153.88423281999999</v>
      </c>
      <c r="J11" s="25"/>
      <c r="K11" s="25" t="s">
        <v>9</v>
      </c>
      <c r="L11" s="87">
        <v>0</v>
      </c>
      <c r="M11" s="25">
        <v>1.75741873410947</v>
      </c>
      <c r="N11" s="25">
        <v>0.82077363457609998</v>
      </c>
      <c r="O11" s="25">
        <v>0.82077363457609998</v>
      </c>
      <c r="P11" s="87">
        <v>0.358537766051026</v>
      </c>
      <c r="Q11" s="25">
        <v>1.2516872247122599</v>
      </c>
      <c r="R11" s="25">
        <v>21.786565511352698</v>
      </c>
      <c r="S11" s="25">
        <v>3158.5171997196098</v>
      </c>
      <c r="T11" s="25">
        <v>13191.3817232647</v>
      </c>
      <c r="U11" s="25">
        <v>33.969991508675697</v>
      </c>
      <c r="V11" s="25">
        <v>227.80279799715299</v>
      </c>
      <c r="W11" s="25">
        <v>5.3687444741215904</v>
      </c>
      <c r="X11" s="25">
        <v>7.6236574175141198</v>
      </c>
      <c r="Y11" s="87">
        <v>0</v>
      </c>
      <c r="Z11" s="25">
        <v>769.68501755221598</v>
      </c>
      <c r="AA11" s="25">
        <v>769.68501755221598</v>
      </c>
      <c r="AB11" s="25">
        <v>153.741819490035</v>
      </c>
      <c r="AC11" s="25">
        <v>0</v>
      </c>
      <c r="AD11" s="25">
        <v>6.2362286196502401</v>
      </c>
      <c r="AE11" s="25">
        <v>0</v>
      </c>
      <c r="AF11" s="87">
        <v>35.966066288107797</v>
      </c>
      <c r="AG11" s="25">
        <v>0.32244744024427202</v>
      </c>
      <c r="AH11" s="25">
        <v>36.829732745596502</v>
      </c>
      <c r="AI11" s="25">
        <v>0.21762790286074399</v>
      </c>
      <c r="AJ11" s="25">
        <v>1601.5988510484799</v>
      </c>
      <c r="AK11" s="25">
        <v>0</v>
      </c>
      <c r="AL11" s="87">
        <v>1397.5322110627901</v>
      </c>
      <c r="AM11" s="25">
        <v>10013.8803313441</v>
      </c>
      <c r="AN11" s="25">
        <v>1112.65319679851</v>
      </c>
      <c r="AO11" s="25">
        <v>11126.5335281426</v>
      </c>
      <c r="AP11" s="25">
        <v>0</v>
      </c>
      <c r="AQ11" s="25">
        <v>22.359097078440399</v>
      </c>
      <c r="AR11" s="25">
        <v>70.481848541014202</v>
      </c>
      <c r="AS11" s="25">
        <v>88.113087123788404</v>
      </c>
      <c r="AT11" s="25">
        <v>59.365846350658302</v>
      </c>
      <c r="AU11" s="25">
        <v>91.298341500057901</v>
      </c>
      <c r="AV11" s="25">
        <v>221.75203572311</v>
      </c>
      <c r="AW11" s="25">
        <v>67.336134280345206</v>
      </c>
      <c r="AX11" s="25">
        <v>0</v>
      </c>
      <c r="AY11" s="25">
        <v>24.324663797571599</v>
      </c>
      <c r="AZ11" s="25">
        <v>4093.8839429708401</v>
      </c>
      <c r="BA11" s="25">
        <v>3804.11272332009</v>
      </c>
      <c r="BB11" s="25">
        <v>289.77121965075401</v>
      </c>
      <c r="BC11" s="25">
        <v>9.3556614913165498E-2</v>
      </c>
      <c r="BD11" s="25">
        <v>0.26826115985162802</v>
      </c>
      <c r="BE11" s="25">
        <v>581.16249396023898</v>
      </c>
      <c r="BF11" s="25">
        <v>68.409187369720598</v>
      </c>
      <c r="BG11" s="25">
        <v>509.081420974553</v>
      </c>
      <c r="BH11" s="25">
        <v>131.21660794003401</v>
      </c>
      <c r="BI11" s="25">
        <v>67.106046489712597</v>
      </c>
      <c r="BJ11" s="25">
        <v>1272.2071469550301</v>
      </c>
      <c r="BK11" s="25">
        <v>48.552951852246203</v>
      </c>
      <c r="BL11" s="25">
        <v>147.56698371905401</v>
      </c>
      <c r="BM11" s="25">
        <v>488.83613265230298</v>
      </c>
      <c r="BN11" s="25">
        <v>3.6060152919194999</v>
      </c>
      <c r="BO11" s="25">
        <v>11931.0735809079</v>
      </c>
      <c r="BP11" s="25">
        <v>43.463598884677303</v>
      </c>
      <c r="BQ11" s="25">
        <v>145.972238653196</v>
      </c>
      <c r="BR11" s="25">
        <v>2.7435803622729602</v>
      </c>
      <c r="BS11" s="25">
        <v>39.610991115088098</v>
      </c>
      <c r="BT11" s="87">
        <v>0</v>
      </c>
      <c r="BU11" s="25">
        <v>1.6662807169562901</v>
      </c>
      <c r="BV11" s="25">
        <v>1166.7614350799399</v>
      </c>
      <c r="BW11" s="25">
        <v>44.911099428559197</v>
      </c>
      <c r="BX11" s="48"/>
      <c r="BY11" s="22">
        <f t="shared" si="0"/>
        <v>-5.8883560421235182E-4</v>
      </c>
      <c r="BZ11" s="22">
        <f t="shared" si="1"/>
        <v>-4.083358915325532E-4</v>
      </c>
      <c r="CA11" s="22">
        <f t="shared" si="2"/>
        <v>-8.0113289060566308E-4</v>
      </c>
      <c r="CB11" s="22">
        <f t="shared" si="3"/>
        <v>2.9331700911625182E-3</v>
      </c>
      <c r="CC11" s="22">
        <f t="shared" si="4"/>
        <v>-3.8267375372373874E-4</v>
      </c>
      <c r="CD11" s="22">
        <f t="shared" si="5"/>
        <v>-3.735081303352885E-4</v>
      </c>
      <c r="CE11" s="22">
        <f t="shared" si="6"/>
        <v>-5.8759324721577484E-4</v>
      </c>
      <c r="CF11" s="22">
        <f t="shared" si="7"/>
        <v>-9.2545758168465246E-4</v>
      </c>
      <c r="CH11" s="87">
        <f t="shared" si="8"/>
        <v>-8.9209788574007689</v>
      </c>
      <c r="CI11" s="87">
        <f t="shared" si="9"/>
        <v>-4.4580180921002466</v>
      </c>
    </row>
    <row r="12" spans="1:87" x14ac:dyDescent="0.25">
      <c r="A12" s="27" t="s">
        <v>10</v>
      </c>
      <c r="B12" s="75">
        <v>5422.5616854999998</v>
      </c>
      <c r="C12" s="75">
        <v>733.31385345000001</v>
      </c>
      <c r="D12" s="75">
        <v>4491.1747538</v>
      </c>
      <c r="E12" s="75">
        <v>1291.5478204000001</v>
      </c>
      <c r="F12" s="75">
        <v>1146.8512453000001</v>
      </c>
      <c r="G12" s="75">
        <v>2731.3025676000002</v>
      </c>
      <c r="H12" s="75">
        <v>569.06166959999996</v>
      </c>
      <c r="I12" s="75">
        <v>35.598065050000002</v>
      </c>
      <c r="J12" s="25"/>
      <c r="K12" s="25" t="s">
        <v>10</v>
      </c>
      <c r="L12" s="87">
        <v>0</v>
      </c>
      <c r="M12" s="25">
        <v>1.0438658578357201</v>
      </c>
      <c r="N12" s="25">
        <v>0.59720625132512095</v>
      </c>
      <c r="O12" s="25">
        <v>0.59720625132512095</v>
      </c>
      <c r="P12" s="87">
        <v>0.25717020179566402</v>
      </c>
      <c r="Q12" s="25">
        <v>0.74347372762027597</v>
      </c>
      <c r="R12" s="25">
        <v>1.76032229573468</v>
      </c>
      <c r="S12" s="25">
        <v>1615.95143873606</v>
      </c>
      <c r="T12" s="25">
        <v>5421.1378183596898</v>
      </c>
      <c r="U12" s="25">
        <v>8.1561583526810892</v>
      </c>
      <c r="V12" s="25">
        <v>184.28888626471999</v>
      </c>
      <c r="W12" s="25">
        <v>4.1427460123728901</v>
      </c>
      <c r="X12" s="25">
        <v>2.7335798135298601</v>
      </c>
      <c r="Y12" s="87">
        <v>0</v>
      </c>
      <c r="Z12" s="25">
        <v>280.12700120495401</v>
      </c>
      <c r="AA12" s="25">
        <v>280.12700120495401</v>
      </c>
      <c r="AB12" s="25">
        <v>35.602874405992097</v>
      </c>
      <c r="AC12" s="25">
        <v>0</v>
      </c>
      <c r="AD12" s="25">
        <v>5.72204951936705</v>
      </c>
      <c r="AE12" s="25">
        <v>0</v>
      </c>
      <c r="AF12" s="87">
        <v>21.362841381456199</v>
      </c>
      <c r="AG12" s="25">
        <v>0.19152465960967099</v>
      </c>
      <c r="AH12" s="25">
        <v>21.876260884428198</v>
      </c>
      <c r="AI12" s="25">
        <v>0.12926570620965899</v>
      </c>
      <c r="AJ12" s="25">
        <v>733.45525651057903</v>
      </c>
      <c r="AK12" s="25">
        <v>0</v>
      </c>
      <c r="AL12" s="87">
        <v>754.87458759855997</v>
      </c>
      <c r="AM12" s="25">
        <v>4039.41000147572</v>
      </c>
      <c r="AN12" s="25">
        <v>448.82376368264897</v>
      </c>
      <c r="AO12" s="25">
        <v>4488.2337651583703</v>
      </c>
      <c r="AP12" s="25">
        <v>0</v>
      </c>
      <c r="AQ12" s="25">
        <v>18.691594060369098</v>
      </c>
      <c r="AR12" s="25">
        <v>15.844708759712701</v>
      </c>
      <c r="AS12" s="25">
        <v>74.048068893057007</v>
      </c>
      <c r="AT12" s="25">
        <v>15.3009135076197</v>
      </c>
      <c r="AU12" s="25">
        <v>28.727986639075802</v>
      </c>
      <c r="AV12" s="25">
        <v>69.262673687505796</v>
      </c>
      <c r="AW12" s="25">
        <v>18.647087829373199</v>
      </c>
      <c r="AX12" s="25">
        <v>0</v>
      </c>
      <c r="AY12" s="25">
        <v>6.6359339732270604</v>
      </c>
      <c r="AZ12" s="25">
        <v>1294.2916685895</v>
      </c>
      <c r="BA12" s="25">
        <v>1146.7247038678599</v>
      </c>
      <c r="BB12" s="25">
        <v>147.56696472163799</v>
      </c>
      <c r="BC12" s="25">
        <v>1.8660260586319199E-2</v>
      </c>
      <c r="BD12" s="25">
        <v>4.3693959997133901E-2</v>
      </c>
      <c r="BE12" s="25">
        <v>112.87620188076301</v>
      </c>
      <c r="BF12" s="25">
        <v>26.777408687312999</v>
      </c>
      <c r="BG12" s="25">
        <v>169.28678319141</v>
      </c>
      <c r="BH12" s="25">
        <v>42.719528236467703</v>
      </c>
      <c r="BI12" s="25">
        <v>22.4918189761074</v>
      </c>
      <c r="BJ12" s="25">
        <v>423.06569194166502</v>
      </c>
      <c r="BK12" s="25">
        <v>40.392313228268897</v>
      </c>
      <c r="BL12" s="25">
        <v>35.708394621923802</v>
      </c>
      <c r="BM12" s="25">
        <v>158.69536560160199</v>
      </c>
      <c r="BN12" s="25">
        <v>0.62185211351598602</v>
      </c>
      <c r="BO12" s="25">
        <v>2731.6587255812201</v>
      </c>
      <c r="BP12" s="25">
        <v>35.2147197859952</v>
      </c>
      <c r="BQ12" s="25">
        <v>63.302430154819497</v>
      </c>
      <c r="BR12" s="25">
        <v>1.62961975948412</v>
      </c>
      <c r="BS12" s="25">
        <v>32.126686503471497</v>
      </c>
      <c r="BT12" s="87">
        <v>0</v>
      </c>
      <c r="BU12" s="25">
        <v>0.99929281383620705</v>
      </c>
      <c r="BV12" s="25">
        <v>568.84152995320596</v>
      </c>
      <c r="BW12" s="25">
        <v>54.302171983157699</v>
      </c>
      <c r="BX12" s="48"/>
      <c r="BY12" s="22">
        <f t="shared" si="0"/>
        <v>-2.6258200881650338E-4</v>
      </c>
      <c r="BZ12" s="22">
        <f t="shared" si="1"/>
        <v>1.928274775033477E-4</v>
      </c>
      <c r="CA12" s="22">
        <f t="shared" si="2"/>
        <v>-6.5483727595799291E-4</v>
      </c>
      <c r="CB12" s="22">
        <f t="shared" si="3"/>
        <v>2.1244650381199975E-3</v>
      </c>
      <c r="CC12" s="22">
        <f t="shared" si="4"/>
        <v>-1.1033813902083528E-4</v>
      </c>
      <c r="CD12" s="22">
        <f t="shared" si="5"/>
        <v>1.3039858177735719E-4</v>
      </c>
      <c r="CE12" s="22">
        <f t="shared" si="6"/>
        <v>-3.8684673130195973E-4</v>
      </c>
      <c r="CF12" s="22">
        <f t="shared" si="7"/>
        <v>1.3510161255504281E-4</v>
      </c>
      <c r="CH12" s="87">
        <f t="shared" si="8"/>
        <v>-2.9409886416297013</v>
      </c>
      <c r="CI12" s="87">
        <f t="shared" si="9"/>
        <v>0.35615798121989428</v>
      </c>
    </row>
    <row r="13" spans="1:87" x14ac:dyDescent="0.25">
      <c r="A13" s="27" t="s">
        <v>12</v>
      </c>
      <c r="B13" s="75">
        <v>1031.6500689</v>
      </c>
      <c r="C13" s="75">
        <v>77.230331320000005</v>
      </c>
      <c r="D13" s="75">
        <v>383.95243221999999</v>
      </c>
      <c r="E13" s="75">
        <v>118.34681295</v>
      </c>
      <c r="F13" s="75">
        <v>113.30558616</v>
      </c>
      <c r="G13" s="75">
        <v>0.56641859999999999</v>
      </c>
      <c r="H13" s="75">
        <v>65.216791290000003</v>
      </c>
      <c r="I13" s="75"/>
      <c r="J13" s="25"/>
      <c r="K13" s="25" t="s">
        <v>12</v>
      </c>
      <c r="L13" s="87">
        <v>0</v>
      </c>
      <c r="M13" s="25">
        <v>0.240369383174766</v>
      </c>
      <c r="N13" s="25">
        <v>9.5944898611709295E-2</v>
      </c>
      <c r="O13" s="25">
        <v>9.5944898611709295E-2</v>
      </c>
      <c r="P13" s="87">
        <v>4.2462844523884297E-2</v>
      </c>
      <c r="Q13" s="25">
        <v>0.17119592866372299</v>
      </c>
      <c r="R13" s="25">
        <v>0.24873977473168801</v>
      </c>
      <c r="S13" s="25">
        <v>200.21527829829401</v>
      </c>
      <c r="T13" s="25">
        <v>1029.2269265406701</v>
      </c>
      <c r="U13" s="25">
        <v>1.00507957893582</v>
      </c>
      <c r="V13" s="25">
        <v>22.335448008711101</v>
      </c>
      <c r="W13" s="25">
        <v>0.51050863559222204</v>
      </c>
      <c r="X13" s="25">
        <v>0.62945582474004502</v>
      </c>
      <c r="Y13" s="87">
        <v>0</v>
      </c>
      <c r="Z13" s="25">
        <v>35.212819187131302</v>
      </c>
      <c r="AA13" s="25">
        <v>35.212819187131302</v>
      </c>
      <c r="AB13" s="25">
        <v>0</v>
      </c>
      <c r="AC13" s="25">
        <v>0</v>
      </c>
      <c r="AD13" s="25">
        <v>0.49798850849352599</v>
      </c>
      <c r="AE13" s="25">
        <v>0</v>
      </c>
      <c r="AF13" s="87">
        <v>4.9192854433216402</v>
      </c>
      <c r="AG13" s="25">
        <v>4.41020068497604E-2</v>
      </c>
      <c r="AH13" s="25">
        <v>5.0373587106709197</v>
      </c>
      <c r="AI13" s="25">
        <v>2.97665889759916E-2</v>
      </c>
      <c r="AJ13" s="25">
        <v>77.141333289604603</v>
      </c>
      <c r="AK13" s="25">
        <v>0</v>
      </c>
      <c r="AL13" s="87">
        <v>87.842754882962097</v>
      </c>
      <c r="AM13" s="25">
        <v>345.824356322955</v>
      </c>
      <c r="AN13" s="25">
        <v>38.4251845041397</v>
      </c>
      <c r="AO13" s="25">
        <v>384.24954082709399</v>
      </c>
      <c r="AP13" s="25">
        <v>0</v>
      </c>
      <c r="AQ13" s="25">
        <v>1.9342466598207599</v>
      </c>
      <c r="AR13" s="25">
        <v>0.75763340847897598</v>
      </c>
      <c r="AS13" s="25">
        <v>5.8914360880966896</v>
      </c>
      <c r="AT13" s="25">
        <v>1.1259663640073401</v>
      </c>
      <c r="AU13" s="25">
        <v>3.24969062275059</v>
      </c>
      <c r="AV13" s="25">
        <v>6.62925001623704</v>
      </c>
      <c r="AW13" s="25">
        <v>1.4899456233711901</v>
      </c>
      <c r="AX13" s="25">
        <v>0</v>
      </c>
      <c r="AY13" s="25">
        <v>0.86755279842259203</v>
      </c>
      <c r="AZ13" s="25">
        <v>120.222367904962</v>
      </c>
      <c r="BA13" s="25">
        <v>113.136991802407</v>
      </c>
      <c r="BB13" s="25">
        <v>7.0853761025545898</v>
      </c>
      <c r="BC13" s="25">
        <v>3.75936859626206E-3</v>
      </c>
      <c r="BD13" s="25">
        <v>6.2657859201816705E-4</v>
      </c>
      <c r="BE13" s="25">
        <v>3.2502070868014798</v>
      </c>
      <c r="BF13" s="25">
        <v>5.39478606899364</v>
      </c>
      <c r="BG13" s="25">
        <v>17.382272806208199</v>
      </c>
      <c r="BH13" s="25">
        <v>4.4370745568544399</v>
      </c>
      <c r="BI13" s="25">
        <v>2.3333580884769898</v>
      </c>
      <c r="BJ13" s="25">
        <v>43.442889451434901</v>
      </c>
      <c r="BK13" s="25">
        <v>4.6425821080692398</v>
      </c>
      <c r="BL13" s="25">
        <v>2.36945609150724</v>
      </c>
      <c r="BM13" s="25">
        <v>20.401687450343601</v>
      </c>
      <c r="BN13" s="25">
        <v>8.3542133082006496E-4</v>
      </c>
      <c r="BO13" s="25">
        <v>0.56533724874198599</v>
      </c>
      <c r="BP13" s="25">
        <v>2.4230279922024098</v>
      </c>
      <c r="BQ13" s="25">
        <v>0</v>
      </c>
      <c r="BR13" s="25">
        <v>0.37524933234345798</v>
      </c>
      <c r="BS13" s="25">
        <v>3.4536165137897998</v>
      </c>
      <c r="BT13" s="87">
        <v>0</v>
      </c>
      <c r="BU13" s="25">
        <v>0.21357019997619001</v>
      </c>
      <c r="BV13" s="25">
        <v>65.097323694174804</v>
      </c>
      <c r="BW13" s="25">
        <v>0.32813289014399499</v>
      </c>
      <c r="BY13" s="22">
        <f t="shared" si="0"/>
        <v>-2.3488025953543935E-3</v>
      </c>
      <c r="BZ13" s="22">
        <f t="shared" si="1"/>
        <v>-1.1523714695285069E-3</v>
      </c>
      <c r="CA13" s="22">
        <f t="shared" si="2"/>
        <v>7.7381618701080049E-4</v>
      </c>
      <c r="CB13" s="22">
        <f t="shared" si="3"/>
        <v>1.5847954906520349E-2</v>
      </c>
      <c r="CC13" s="22">
        <f t="shared" si="4"/>
        <v>-1.4879615675341404E-3</v>
      </c>
      <c r="CD13" s="22">
        <f t="shared" si="5"/>
        <v>-1.9091026636731336E-3</v>
      </c>
      <c r="CE13" s="22">
        <f t="shared" si="6"/>
        <v>-1.8318533227732977E-3</v>
      </c>
      <c r="CF13" s="22" t="str">
        <f t="shared" si="7"/>
        <v/>
      </c>
      <c r="CH13" s="87">
        <f t="shared" si="8"/>
        <v>0.29710860709400322</v>
      </c>
      <c r="CI13" s="87">
        <f t="shared" si="9"/>
        <v>-1.0813512580140072E-3</v>
      </c>
    </row>
    <row r="14" spans="1:87" x14ac:dyDescent="0.25">
      <c r="A14" s="27" t="s">
        <v>13</v>
      </c>
      <c r="B14" s="75">
        <v>9032.7939038999993</v>
      </c>
      <c r="C14" s="75">
        <v>383.88644557999999</v>
      </c>
      <c r="D14" s="75">
        <v>9624.9875016999995</v>
      </c>
      <c r="E14" s="75">
        <v>1837.0055516</v>
      </c>
      <c r="F14" s="75">
        <v>1572.6739378</v>
      </c>
      <c r="G14" s="75">
        <v>17167.634886</v>
      </c>
      <c r="H14" s="75">
        <v>759.51230243999998</v>
      </c>
      <c r="I14" s="75">
        <v>83.265118520000001</v>
      </c>
      <c r="J14" s="25"/>
      <c r="K14" s="25" t="s">
        <v>13</v>
      </c>
      <c r="L14" s="87">
        <v>0</v>
      </c>
      <c r="M14" s="25">
        <v>7.5878151859874203E-3</v>
      </c>
      <c r="N14" s="25">
        <v>0.51197262227893903</v>
      </c>
      <c r="O14" s="25">
        <v>0.51197262227893903</v>
      </c>
      <c r="P14" s="87">
        <v>0.206465049483291</v>
      </c>
      <c r="Q14" s="25">
        <v>5.4035724852152401E-3</v>
      </c>
      <c r="R14" s="25">
        <v>2.6464059309327199</v>
      </c>
      <c r="S14" s="25">
        <v>1897.7490534741401</v>
      </c>
      <c r="T14" s="25">
        <v>9031.84037983696</v>
      </c>
      <c r="U14" s="25">
        <v>10.719485599904001</v>
      </c>
      <c r="V14" s="25">
        <v>251.162822757187</v>
      </c>
      <c r="W14" s="25">
        <v>5.4447334751963403</v>
      </c>
      <c r="X14" s="25">
        <v>1.9870855322563701E-2</v>
      </c>
      <c r="Y14" s="87">
        <v>0</v>
      </c>
      <c r="Z14" s="25">
        <v>266.044337482054</v>
      </c>
      <c r="AA14" s="25">
        <v>266.044337482054</v>
      </c>
      <c r="AB14" s="25">
        <v>83.252468392607895</v>
      </c>
      <c r="AC14" s="25">
        <v>0</v>
      </c>
      <c r="AD14" s="25">
        <v>10.385481939965601</v>
      </c>
      <c r="AE14" s="25">
        <v>0</v>
      </c>
      <c r="AF14" s="87">
        <v>0.15528946918714501</v>
      </c>
      <c r="AG14" s="25">
        <v>1.3921224160452299E-3</v>
      </c>
      <c r="AH14" s="25">
        <v>0.15901741179582901</v>
      </c>
      <c r="AI14" s="25">
        <v>9.39681056135184E-4</v>
      </c>
      <c r="AJ14" s="25">
        <v>383.70618572120298</v>
      </c>
      <c r="AK14" s="25">
        <v>0</v>
      </c>
      <c r="AL14" s="87">
        <v>1010.3332574498</v>
      </c>
      <c r="AM14" s="25">
        <v>8658.7147552527804</v>
      </c>
      <c r="AN14" s="25">
        <v>962.07956392579194</v>
      </c>
      <c r="AO14" s="25">
        <v>9620.7943191785798</v>
      </c>
      <c r="AP14" s="25">
        <v>0</v>
      </c>
      <c r="AQ14" s="25">
        <v>33.019782262216602</v>
      </c>
      <c r="AR14" s="25">
        <v>65.7681487294102</v>
      </c>
      <c r="AS14" s="25">
        <v>157.42808324022499</v>
      </c>
      <c r="AT14" s="25">
        <v>41.357520647387197</v>
      </c>
      <c r="AU14" s="25">
        <v>16.011315503618299</v>
      </c>
      <c r="AV14" s="25">
        <v>81.109408959032507</v>
      </c>
      <c r="AW14" s="25">
        <v>38.714368109172803</v>
      </c>
      <c r="AX14" s="25">
        <v>0</v>
      </c>
      <c r="AY14" s="25">
        <v>6.8477044272116503</v>
      </c>
      <c r="AZ14" s="25">
        <v>1837.0324300914799</v>
      </c>
      <c r="BA14" s="25">
        <v>1571.8622681454599</v>
      </c>
      <c r="BB14" s="25">
        <v>265.17016194601899</v>
      </c>
      <c r="BC14" s="25">
        <v>2.0247931788995599E-4</v>
      </c>
      <c r="BD14" s="25">
        <v>0.29175415825878898</v>
      </c>
      <c r="BE14" s="25">
        <v>616.89686993405905</v>
      </c>
      <c r="BF14" s="25">
        <v>0.29056498950048798</v>
      </c>
      <c r="BG14" s="25">
        <v>112.599076177626</v>
      </c>
      <c r="BH14" s="25">
        <v>28.343663283784402</v>
      </c>
      <c r="BI14" s="25">
        <v>13.8622428375689</v>
      </c>
      <c r="BJ14" s="25">
        <v>281.26215804174399</v>
      </c>
      <c r="BK14" s="25">
        <v>61.634081790298303</v>
      </c>
      <c r="BL14" s="25">
        <v>106.258010494651</v>
      </c>
      <c r="BM14" s="25">
        <v>157.80909753457101</v>
      </c>
      <c r="BN14" s="25">
        <v>4.4401618385445003</v>
      </c>
      <c r="BO14" s="25">
        <v>17157.7382950908</v>
      </c>
      <c r="BP14" s="25">
        <v>77.649923395438194</v>
      </c>
      <c r="BQ14" s="25">
        <v>406.14142502973402</v>
      </c>
      <c r="BR14" s="25">
        <v>1.18465320681007E-2</v>
      </c>
      <c r="BS14" s="25">
        <v>52.109221740536597</v>
      </c>
      <c r="BT14" s="87">
        <v>0</v>
      </c>
      <c r="BU14" s="25">
        <v>0.219243056029365</v>
      </c>
      <c r="BV14" s="25">
        <v>759.27795120465998</v>
      </c>
      <c r="BW14" s="25">
        <v>159.513678873711</v>
      </c>
      <c r="BX14" s="48"/>
      <c r="BY14" s="22">
        <f t="shared" si="0"/>
        <v>-1.0556247304919398E-4</v>
      </c>
      <c r="BZ14" s="22">
        <f t="shared" si="1"/>
        <v>-4.6956557302942276E-4</v>
      </c>
      <c r="CA14" s="22">
        <f t="shared" si="2"/>
        <v>-4.3565589261067018E-4</v>
      </c>
      <c r="CB14" s="22">
        <f t="shared" si="3"/>
        <v>1.4631687670464103E-5</v>
      </c>
      <c r="CC14" s="22">
        <f t="shared" si="4"/>
        <v>-5.161080342410458E-4</v>
      </c>
      <c r="CD14" s="22">
        <f t="shared" si="5"/>
        <v>-5.7646792787228161E-4</v>
      </c>
      <c r="CE14" s="54">
        <f t="shared" si="6"/>
        <v>-3.0855489053584282E-4</v>
      </c>
      <c r="CF14" s="22">
        <f t="shared" si="7"/>
        <v>-1.5192589186152365E-4</v>
      </c>
      <c r="CH14" s="87">
        <f t="shared" si="8"/>
        <v>-4.1931825214196579</v>
      </c>
      <c r="CI14" s="87">
        <f t="shared" si="9"/>
        <v>-9.896590909200313</v>
      </c>
    </row>
    <row r="15" spans="1:87" x14ac:dyDescent="0.25">
      <c r="A15" s="27" t="s">
        <v>14</v>
      </c>
      <c r="B15" s="75">
        <v>5524.2955270000002</v>
      </c>
      <c r="C15" s="75">
        <v>260.03044992999997</v>
      </c>
      <c r="D15" s="75">
        <v>10554.894593999999</v>
      </c>
      <c r="E15" s="75">
        <v>3189.5666630999999</v>
      </c>
      <c r="F15" s="75">
        <v>2721.6053013000001</v>
      </c>
      <c r="G15" s="75">
        <v>15299.474722999999</v>
      </c>
      <c r="H15" s="75">
        <v>631.70567407999999</v>
      </c>
      <c r="I15" s="75">
        <v>101.80985396</v>
      </c>
      <c r="J15" s="25"/>
      <c r="K15" s="25" t="s">
        <v>14</v>
      </c>
      <c r="L15" s="87">
        <v>0</v>
      </c>
      <c r="M15" s="25">
        <v>0.45601713879616601</v>
      </c>
      <c r="N15" s="25">
        <v>0.49152453665346302</v>
      </c>
      <c r="O15" s="25">
        <v>0.49152453665346302</v>
      </c>
      <c r="P15" s="87">
        <v>0.20529969454025301</v>
      </c>
      <c r="Q15" s="25">
        <v>0.324790268648666</v>
      </c>
      <c r="R15" s="25">
        <v>3.4566406555527198</v>
      </c>
      <c r="S15" s="25">
        <v>1500.9738035205301</v>
      </c>
      <c r="T15" s="25">
        <v>5551.7808432379197</v>
      </c>
      <c r="U15" s="25">
        <v>8.6605167731906896</v>
      </c>
      <c r="V15" s="25">
        <v>198.61850558708201</v>
      </c>
      <c r="W15" s="25">
        <v>4.2697901210334104</v>
      </c>
      <c r="X15" s="25">
        <v>1.1941854674989101</v>
      </c>
      <c r="Y15" s="87">
        <v>0</v>
      </c>
      <c r="Z15" s="25">
        <v>210.41292158773999</v>
      </c>
      <c r="AA15" s="25">
        <v>210.41292158773999</v>
      </c>
      <c r="AB15" s="25">
        <v>102.494897273389</v>
      </c>
      <c r="AC15" s="25">
        <v>0</v>
      </c>
      <c r="AD15" s="25">
        <v>7.9965614128760896</v>
      </c>
      <c r="AE15" s="25">
        <v>0</v>
      </c>
      <c r="AF15" s="87">
        <v>9.3325610977029996</v>
      </c>
      <c r="AG15" s="25">
        <v>8.3669102822467201E-2</v>
      </c>
      <c r="AH15" s="25">
        <v>9.5566636856127491</v>
      </c>
      <c r="AI15" s="25">
        <v>5.64715341935349E-2</v>
      </c>
      <c r="AJ15" s="25">
        <v>259.97742017405398</v>
      </c>
      <c r="AK15" s="25">
        <v>0</v>
      </c>
      <c r="AL15" s="87">
        <v>832.79423285283599</v>
      </c>
      <c r="AM15" s="25">
        <v>9517.8862167319803</v>
      </c>
      <c r="AN15" s="25">
        <v>1057.5430313142299</v>
      </c>
      <c r="AO15" s="25">
        <v>10575.429248046201</v>
      </c>
      <c r="AP15" s="25">
        <v>0</v>
      </c>
      <c r="AQ15" s="25">
        <v>26.642849146987601</v>
      </c>
      <c r="AR15" s="25">
        <v>123.163708423221</v>
      </c>
      <c r="AS15" s="25">
        <v>132.787667527624</v>
      </c>
      <c r="AT15" s="25">
        <v>75.912708180470304</v>
      </c>
      <c r="AU15" s="25">
        <v>23.330582682584001</v>
      </c>
      <c r="AV15" s="25">
        <v>133.396666813384</v>
      </c>
      <c r="AW15" s="25">
        <v>68.772888940513695</v>
      </c>
      <c r="AX15" s="25">
        <v>0</v>
      </c>
      <c r="AY15" s="25">
        <v>13.488634343094301</v>
      </c>
      <c r="AZ15" s="25">
        <v>3265.4073639216199</v>
      </c>
      <c r="BA15" s="25">
        <v>2739.7141282651701</v>
      </c>
      <c r="BB15" s="25">
        <v>525.693235656453</v>
      </c>
      <c r="BC15" s="25">
        <v>1.21688540926051E-2</v>
      </c>
      <c r="BD15" s="25">
        <v>0.56022774157420996</v>
      </c>
      <c r="BE15" s="25">
        <v>1171.44709725083</v>
      </c>
      <c r="BF15" s="25">
        <v>17.468363407684201</v>
      </c>
      <c r="BG15" s="25">
        <v>155.73214171729001</v>
      </c>
      <c r="BH15" s="25">
        <v>39.785564919393501</v>
      </c>
      <c r="BI15" s="25">
        <v>18.616144934605298</v>
      </c>
      <c r="BJ15" s="25">
        <v>388.93326632153298</v>
      </c>
      <c r="BK15" s="25">
        <v>50.788928103627804</v>
      </c>
      <c r="BL15" s="25">
        <v>195.11406083599201</v>
      </c>
      <c r="BM15" s="25">
        <v>305.48620150763003</v>
      </c>
      <c r="BN15" s="25">
        <v>8.4937013912707897</v>
      </c>
      <c r="BO15" s="25">
        <v>15396.388078621199</v>
      </c>
      <c r="BP15" s="25">
        <v>67.081488360360296</v>
      </c>
      <c r="BQ15" s="25">
        <v>318.33008840512099</v>
      </c>
      <c r="BR15" s="25">
        <v>0.71191087243439799</v>
      </c>
      <c r="BS15" s="25">
        <v>46.198990982068501</v>
      </c>
      <c r="BT15" s="87">
        <v>0</v>
      </c>
      <c r="BU15" s="25">
        <v>0.55052038551034199</v>
      </c>
      <c r="BV15" s="25">
        <v>633.47675549154803</v>
      </c>
      <c r="BW15" s="25">
        <v>120.808680693843</v>
      </c>
      <c r="BX15" s="48"/>
      <c r="BY15" s="22">
        <f t="shared" si="0"/>
        <v>4.9753522604981931E-3</v>
      </c>
      <c r="BZ15" s="54">
        <f t="shared" si="1"/>
        <v>-2.039367157203133E-4</v>
      </c>
      <c r="CA15" s="22">
        <f t="shared" si="2"/>
        <v>1.9455101008658607E-3</v>
      </c>
      <c r="CB15" s="22">
        <f t="shared" si="3"/>
        <v>2.3777744387354791E-2</v>
      </c>
      <c r="CC15" s="22">
        <f t="shared" si="4"/>
        <v>6.6537300454699144E-3</v>
      </c>
      <c r="CD15" s="22">
        <f t="shared" si="5"/>
        <v>6.3344237221104258E-3</v>
      </c>
      <c r="CE15" s="54">
        <f t="shared" si="6"/>
        <v>2.8036496808856383E-3</v>
      </c>
      <c r="CF15" s="22">
        <f t="shared" si="7"/>
        <v>6.7286543172741251E-3</v>
      </c>
      <c r="CH15" s="87">
        <f t="shared" si="8"/>
        <v>20.534654046201467</v>
      </c>
      <c r="CI15" s="87">
        <f t="shared" si="9"/>
        <v>96.913355621200026</v>
      </c>
    </row>
    <row r="16" spans="1:87" x14ac:dyDescent="0.25">
      <c r="A16" s="27" t="s">
        <v>15</v>
      </c>
      <c r="B16" s="75">
        <v>8774.1963539999997</v>
      </c>
      <c r="C16" s="75">
        <v>245.57429332000001</v>
      </c>
      <c r="D16" s="75">
        <v>9859.8159006000005</v>
      </c>
      <c r="E16" s="75">
        <v>848.66156122999996</v>
      </c>
      <c r="F16" s="75">
        <v>623.23725844000001</v>
      </c>
      <c r="G16" s="75">
        <v>5087.5317478999996</v>
      </c>
      <c r="H16" s="75">
        <v>302.16923503999999</v>
      </c>
      <c r="I16" s="75">
        <v>70.12824406</v>
      </c>
      <c r="J16" s="25"/>
      <c r="K16" s="25" t="s">
        <v>15</v>
      </c>
      <c r="L16" s="87">
        <v>0</v>
      </c>
      <c r="M16" s="25">
        <v>5.3859111877952196E-3</v>
      </c>
      <c r="N16" s="25">
        <v>0.12035319786649901</v>
      </c>
      <c r="O16" s="25">
        <v>0.12035319786649901</v>
      </c>
      <c r="P16" s="87">
        <v>4.85920224127383E-2</v>
      </c>
      <c r="Q16" s="25">
        <v>3.8364050637962502E-3</v>
      </c>
      <c r="R16" s="25">
        <v>0.44439882135286302</v>
      </c>
      <c r="S16" s="25">
        <v>474.35478985238802</v>
      </c>
      <c r="T16" s="25">
        <v>8787.9689318363908</v>
      </c>
      <c r="U16" s="25">
        <v>2.5047731866862799</v>
      </c>
      <c r="V16" s="25">
        <v>59.768801902560398</v>
      </c>
      <c r="W16" s="25">
        <v>1.2722492989037499</v>
      </c>
      <c r="X16" s="25">
        <v>1.4103572139045501E-2</v>
      </c>
      <c r="Y16" s="87">
        <v>0</v>
      </c>
      <c r="Z16" s="25">
        <v>75.829506581485404</v>
      </c>
      <c r="AA16" s="25">
        <v>75.829506581485404</v>
      </c>
      <c r="AB16" s="25">
        <v>70.197391091894104</v>
      </c>
      <c r="AC16" s="25">
        <v>0</v>
      </c>
      <c r="AD16" s="25">
        <v>4.2668237187645204</v>
      </c>
      <c r="AE16" s="25">
        <v>0</v>
      </c>
      <c r="AF16" s="87">
        <v>0.110220754144622</v>
      </c>
      <c r="AG16" s="25">
        <v>9.8827040570556492E-4</v>
      </c>
      <c r="AH16" s="25">
        <v>0.112870694239873</v>
      </c>
      <c r="AI16" s="25">
        <v>6.6703732406289597E-4</v>
      </c>
      <c r="AJ16" s="25">
        <v>245.360463328035</v>
      </c>
      <c r="AK16" s="25">
        <v>0</v>
      </c>
      <c r="AL16" s="87">
        <v>362.142936691964</v>
      </c>
      <c r="AM16" s="25">
        <v>8859.7046828234506</v>
      </c>
      <c r="AN16" s="25">
        <v>984.41164373767197</v>
      </c>
      <c r="AO16" s="25">
        <v>9844.1163265611303</v>
      </c>
      <c r="AP16" s="25">
        <v>0</v>
      </c>
      <c r="AQ16" s="25">
        <v>10.2807433677805</v>
      </c>
      <c r="AR16" s="25">
        <v>26.0053586721131</v>
      </c>
      <c r="AS16" s="25">
        <v>67.858378158072</v>
      </c>
      <c r="AT16" s="25">
        <v>16.369569719128901</v>
      </c>
      <c r="AU16" s="25">
        <v>6.4076488164817498</v>
      </c>
      <c r="AV16" s="25">
        <v>32.222749463990198</v>
      </c>
      <c r="AW16" s="25">
        <v>15.336296731848501</v>
      </c>
      <c r="AX16" s="25">
        <v>0</v>
      </c>
      <c r="AY16" s="25">
        <v>2.72375977975936</v>
      </c>
      <c r="AZ16" s="25">
        <v>849.21881537285299</v>
      </c>
      <c r="BA16" s="25">
        <v>623.89724781238897</v>
      </c>
      <c r="BB16" s="25">
        <v>225.32156756046399</v>
      </c>
      <c r="BC16" s="25">
        <v>1.4371611082634699E-4</v>
      </c>
      <c r="BD16" s="25">
        <v>0.11528282908116801</v>
      </c>
      <c r="BE16" s="25">
        <v>243.81921850542</v>
      </c>
      <c r="BF16" s="25">
        <v>0.20623511191212299</v>
      </c>
      <c r="BG16" s="25">
        <v>44.954522996455999</v>
      </c>
      <c r="BH16" s="25">
        <v>11.3165811542629</v>
      </c>
      <c r="BI16" s="25">
        <v>5.5394642497726396</v>
      </c>
      <c r="BJ16" s="25">
        <v>112.292902385841</v>
      </c>
      <c r="BK16" s="25">
        <v>15.072515715855699</v>
      </c>
      <c r="BL16" s="25">
        <v>42.046150874805001</v>
      </c>
      <c r="BM16" s="25">
        <v>62.787038854500402</v>
      </c>
      <c r="BN16" s="25">
        <v>1.7543239509030599</v>
      </c>
      <c r="BO16" s="25">
        <v>5093.4243455612695</v>
      </c>
      <c r="BP16" s="25">
        <v>39.8251701414083</v>
      </c>
      <c r="BQ16" s="25">
        <v>124.392027093701</v>
      </c>
      <c r="BR16" s="25">
        <v>8.4070772759690503E-3</v>
      </c>
      <c r="BS16" s="25">
        <v>30.515350826702601</v>
      </c>
      <c r="BT16" s="87">
        <v>0</v>
      </c>
      <c r="BU16" s="25">
        <v>5.1711252869224698E-2</v>
      </c>
      <c r="BV16" s="25">
        <v>302.40483896989002</v>
      </c>
      <c r="BW16" s="25">
        <v>94.495303130007599</v>
      </c>
      <c r="BX16" s="48"/>
      <c r="BY16" s="22">
        <f t="shared" si="0"/>
        <v>1.5696682956168849E-3</v>
      </c>
      <c r="BZ16" s="54">
        <f t="shared" si="1"/>
        <v>-8.7073442856813483E-4</v>
      </c>
      <c r="CA16" s="22">
        <f t="shared" si="2"/>
        <v>-1.5922786182970038E-3</v>
      </c>
      <c r="CB16" s="22">
        <f t="shared" si="3"/>
        <v>6.5662705642679814E-4</v>
      </c>
      <c r="CC16" s="22">
        <f t="shared" si="4"/>
        <v>1.0589696996629442E-3</v>
      </c>
      <c r="CD16" s="22">
        <f t="shared" si="5"/>
        <v>1.1582429266809558E-3</v>
      </c>
      <c r="CE16" s="54">
        <f t="shared" si="6"/>
        <v>7.797085294234022E-4</v>
      </c>
      <c r="CF16" s="22">
        <f t="shared" si="7"/>
        <v>9.8600831691926885E-4</v>
      </c>
      <c r="CH16" s="87">
        <f t="shared" si="8"/>
        <v>-15.699574038870196</v>
      </c>
      <c r="CI16" s="87">
        <f t="shared" si="9"/>
        <v>5.8925976612699742</v>
      </c>
    </row>
    <row r="17" spans="1:87" x14ac:dyDescent="0.25">
      <c r="A17" s="27" t="s">
        <v>16</v>
      </c>
      <c r="B17" s="75">
        <v>4213.5476693000001</v>
      </c>
      <c r="C17" s="75">
        <v>66.748160220000003</v>
      </c>
      <c r="D17" s="75">
        <v>4382.2869726999998</v>
      </c>
      <c r="E17" s="75">
        <v>810.24930627000003</v>
      </c>
      <c r="F17" s="75">
        <v>665.05263490000004</v>
      </c>
      <c r="G17" s="75">
        <v>1016.4937917</v>
      </c>
      <c r="H17" s="75">
        <v>258.77505960000002</v>
      </c>
      <c r="I17" s="75">
        <v>38.228529309999999</v>
      </c>
      <c r="J17" s="25"/>
      <c r="K17" s="25" t="s">
        <v>16</v>
      </c>
      <c r="L17" s="87">
        <v>0</v>
      </c>
      <c r="M17" s="25">
        <v>2.7455201347023998E-3</v>
      </c>
      <c r="N17" s="25">
        <v>5.9885553665463997E-2</v>
      </c>
      <c r="O17" s="25">
        <v>5.9885553665463997E-2</v>
      </c>
      <c r="P17" s="87">
        <v>2.41795522644223E-2</v>
      </c>
      <c r="Q17" s="25">
        <v>1.9554377378373702E-3</v>
      </c>
      <c r="R17" s="25">
        <v>0.45639403094388398</v>
      </c>
      <c r="S17" s="25">
        <v>326.26221872300499</v>
      </c>
      <c r="T17" s="25">
        <v>4213.7446896643996</v>
      </c>
      <c r="U17" s="25">
        <v>1.24605100055225</v>
      </c>
      <c r="V17" s="25">
        <v>31.191444064777802</v>
      </c>
      <c r="W17" s="25">
        <v>0.63290639204351895</v>
      </c>
      <c r="X17" s="25">
        <v>7.1897751933729E-3</v>
      </c>
      <c r="Y17" s="87">
        <v>0</v>
      </c>
      <c r="Z17" s="25">
        <v>75.4752245793931</v>
      </c>
      <c r="AA17" s="25">
        <v>75.4752245793931</v>
      </c>
      <c r="AB17" s="25">
        <v>38.216547963046096</v>
      </c>
      <c r="AC17" s="25">
        <v>0</v>
      </c>
      <c r="AD17" s="25">
        <v>3.1971080467189101</v>
      </c>
      <c r="AE17" s="25">
        <v>0</v>
      </c>
      <c r="AF17" s="87">
        <v>5.6188010487563098E-2</v>
      </c>
      <c r="AG17" s="25">
        <v>5.0374393447863398E-4</v>
      </c>
      <c r="AH17" s="25">
        <v>5.7537335353648897E-2</v>
      </c>
      <c r="AI17" s="25">
        <v>3.3998239365730203E-4</v>
      </c>
      <c r="AJ17" s="25">
        <v>66.721822686442096</v>
      </c>
      <c r="AK17" s="25">
        <v>0</v>
      </c>
      <c r="AL17" s="87">
        <v>289.792313632169</v>
      </c>
      <c r="AM17" s="25">
        <v>3943.4753489845998</v>
      </c>
      <c r="AN17" s="25">
        <v>438.16394704828599</v>
      </c>
      <c r="AO17" s="25">
        <v>4381.6392960328903</v>
      </c>
      <c r="AP17" s="25">
        <v>0</v>
      </c>
      <c r="AQ17" s="25">
        <v>7.0673250604628599</v>
      </c>
      <c r="AR17" s="25">
        <v>34.632513598450103</v>
      </c>
      <c r="AS17" s="25">
        <v>55.397098462897802</v>
      </c>
      <c r="AT17" s="25">
        <v>20.617383241003701</v>
      </c>
      <c r="AU17" s="25">
        <v>3.1253177758560802</v>
      </c>
      <c r="AV17" s="25">
        <v>30.937331259224901</v>
      </c>
      <c r="AW17" s="25">
        <v>18.116233671852999</v>
      </c>
      <c r="AX17" s="25">
        <v>0</v>
      </c>
      <c r="AY17" s="25">
        <v>3.0106467521530802</v>
      </c>
      <c r="AZ17" s="25">
        <v>826.11481085701598</v>
      </c>
      <c r="BA17" s="25">
        <v>664.86060530190798</v>
      </c>
      <c r="BB17" s="25">
        <v>161.25420555510701</v>
      </c>
      <c r="BC17" s="25">
        <v>7.3264328665046196E-5</v>
      </c>
      <c r="BD17" s="25">
        <v>0.160769150592216</v>
      </c>
      <c r="BE17" s="25">
        <v>333.95245900395099</v>
      </c>
      <c r="BF17" s="25">
        <v>0.105134222898306</v>
      </c>
      <c r="BG17" s="25">
        <v>25.1008661493521</v>
      </c>
      <c r="BH17" s="25">
        <v>6.4261723533568098</v>
      </c>
      <c r="BI17" s="25">
        <v>2.7110299807315998</v>
      </c>
      <c r="BJ17" s="25">
        <v>62.652529908783698</v>
      </c>
      <c r="BK17" s="25">
        <v>8.9753448068034594</v>
      </c>
      <c r="BL17" s="25">
        <v>53.526710800597399</v>
      </c>
      <c r="BM17" s="25">
        <v>67.338622942839606</v>
      </c>
      <c r="BN17" s="25">
        <v>2.44681122593517</v>
      </c>
      <c r="BO17" s="25">
        <v>1016.16573127642</v>
      </c>
      <c r="BP17" s="25">
        <v>34.258731091091299</v>
      </c>
      <c r="BQ17" s="25">
        <v>24.880565073276099</v>
      </c>
      <c r="BR17" s="25">
        <v>4.2862159625655198E-3</v>
      </c>
      <c r="BS17" s="25">
        <v>26.029505907220798</v>
      </c>
      <c r="BT17" s="87">
        <v>0</v>
      </c>
      <c r="BU17" s="25">
        <v>2.9061861191024899E-2</v>
      </c>
      <c r="BV17" s="25">
        <v>258.62314533683798</v>
      </c>
      <c r="BW17" s="25">
        <v>80.4211381945575</v>
      </c>
      <c r="BX17" s="48"/>
      <c r="BY17" s="22">
        <f t="shared" si="0"/>
        <v>4.6758783776215948E-5</v>
      </c>
      <c r="BZ17" s="54">
        <f t="shared" si="1"/>
        <v>-3.9458066665956447E-4</v>
      </c>
      <c r="CA17" s="22">
        <f t="shared" si="2"/>
        <v>-1.4779421592976235E-4</v>
      </c>
      <c r="CB17" s="22">
        <f t="shared" si="3"/>
        <v>1.9581015946873361E-2</v>
      </c>
      <c r="CC17" s="22">
        <f t="shared" si="4"/>
        <v>-2.8874345881050017E-4</v>
      </c>
      <c r="CD17" s="22">
        <f t="shared" si="5"/>
        <v>-3.2273726240007234E-4</v>
      </c>
      <c r="CE17" s="54">
        <f t="shared" si="6"/>
        <v>-5.8705140826500709E-4</v>
      </c>
      <c r="CF17" s="22">
        <f t="shared" si="7"/>
        <v>-3.1341375590842777E-4</v>
      </c>
      <c r="CH17" s="87">
        <f t="shared" si="8"/>
        <v>-0.6476766671094083</v>
      </c>
      <c r="CI17" s="87">
        <f t="shared" si="9"/>
        <v>-0.32806042357992737</v>
      </c>
    </row>
    <row r="18" spans="1:87" x14ac:dyDescent="0.25">
      <c r="A18" s="27" t="s">
        <v>17</v>
      </c>
      <c r="B18" s="75">
        <v>2853.7500903</v>
      </c>
      <c r="C18" s="75">
        <v>298.98404475000001</v>
      </c>
      <c r="D18" s="75">
        <v>10529.531317000001</v>
      </c>
      <c r="E18" s="75">
        <v>4823.8697318000004</v>
      </c>
      <c r="F18" s="75">
        <v>4627.6365242000002</v>
      </c>
      <c r="G18" s="75">
        <v>9694.5635655999995</v>
      </c>
      <c r="H18" s="75">
        <v>337.19539435000002</v>
      </c>
      <c r="I18" s="75">
        <v>65.505955749999998</v>
      </c>
      <c r="J18" s="25"/>
      <c r="K18" s="25" t="s">
        <v>17</v>
      </c>
      <c r="L18" s="87">
        <v>0</v>
      </c>
      <c r="M18" s="25">
        <v>0</v>
      </c>
      <c r="N18" s="25">
        <v>0.12259527531063601</v>
      </c>
      <c r="O18" s="25">
        <v>0.12259527531063601</v>
      </c>
      <c r="P18" s="87">
        <v>4.9410774169546402E-2</v>
      </c>
      <c r="Q18" s="25">
        <v>0</v>
      </c>
      <c r="R18" s="25">
        <v>0.71571044363846403</v>
      </c>
      <c r="S18" s="25">
        <v>599.50151518816494</v>
      </c>
      <c r="T18" s="25">
        <v>2860.7712767134199</v>
      </c>
      <c r="U18" s="25">
        <v>2.57448452911258</v>
      </c>
      <c r="V18" s="25">
        <v>60.956209307916403</v>
      </c>
      <c r="W18" s="25">
        <v>1.30765496075232</v>
      </c>
      <c r="X18" s="25">
        <v>0</v>
      </c>
      <c r="Y18" s="87">
        <v>0</v>
      </c>
      <c r="Z18" s="25">
        <v>124.861059148186</v>
      </c>
      <c r="AA18" s="25">
        <v>124.861059148186</v>
      </c>
      <c r="AB18" s="25">
        <v>65.692208118344098</v>
      </c>
      <c r="AC18" s="25">
        <v>0</v>
      </c>
      <c r="AD18" s="25">
        <v>4.0348064092726403</v>
      </c>
      <c r="AE18" s="25">
        <v>0</v>
      </c>
      <c r="AF18" s="87">
        <v>0</v>
      </c>
      <c r="AG18" s="25">
        <v>0</v>
      </c>
      <c r="AH18" s="25">
        <v>0</v>
      </c>
      <c r="AI18" s="25">
        <v>0</v>
      </c>
      <c r="AJ18" s="25">
        <v>299.38724472567998</v>
      </c>
      <c r="AK18" s="25">
        <v>0</v>
      </c>
      <c r="AL18" s="87">
        <v>398.32899416622797</v>
      </c>
      <c r="AM18" s="25">
        <v>9474.7662977471991</v>
      </c>
      <c r="AN18" s="25">
        <v>1052.75174952982</v>
      </c>
      <c r="AO18" s="25">
        <v>10527.518047277001</v>
      </c>
      <c r="AP18" s="25">
        <v>0</v>
      </c>
      <c r="AQ18" s="25">
        <v>9.9289623311948496</v>
      </c>
      <c r="AR18" s="25">
        <v>258.81437848558699</v>
      </c>
      <c r="AS18" s="25">
        <v>64.838660563365707</v>
      </c>
      <c r="AT18" s="25">
        <v>151.65355374969599</v>
      </c>
      <c r="AU18" s="25">
        <v>12.266481820758701</v>
      </c>
      <c r="AV18" s="25">
        <v>206.734204202689</v>
      </c>
      <c r="AW18" s="25">
        <v>130.67510087611001</v>
      </c>
      <c r="AX18" s="25">
        <v>0</v>
      </c>
      <c r="AY18" s="25">
        <v>21.198122588153701</v>
      </c>
      <c r="AZ18" s="25">
        <v>4904.0989217351998</v>
      </c>
      <c r="BA18" s="25">
        <v>4628.1162031454496</v>
      </c>
      <c r="BB18" s="25">
        <v>275.98271858975801</v>
      </c>
      <c r="BC18" s="25">
        <v>0</v>
      </c>
      <c r="BD18" s="25">
        <v>1.2161915998610999</v>
      </c>
      <c r="BE18" s="25">
        <v>2514.5284570322601</v>
      </c>
      <c r="BF18" s="25">
        <v>0</v>
      </c>
      <c r="BG18" s="25">
        <v>116.590227649189</v>
      </c>
      <c r="BH18" s="25">
        <v>30.362750146216001</v>
      </c>
      <c r="BI18" s="25">
        <v>10.7307566695051</v>
      </c>
      <c r="BJ18" s="25">
        <v>290.78137012990697</v>
      </c>
      <c r="BK18" s="25">
        <v>15.347233518063801</v>
      </c>
      <c r="BL18" s="25">
        <v>394.973828353763</v>
      </c>
      <c r="BM18" s="25">
        <v>469.07978963787099</v>
      </c>
      <c r="BN18" s="25">
        <v>18.510990203872399</v>
      </c>
      <c r="BO18" s="25">
        <v>9706.6454253983393</v>
      </c>
      <c r="BP18" s="25">
        <v>37.983649357501797</v>
      </c>
      <c r="BQ18" s="25">
        <v>231.11028681735201</v>
      </c>
      <c r="BR18" s="25">
        <v>0</v>
      </c>
      <c r="BS18" s="25">
        <v>27.914501435846699</v>
      </c>
      <c r="BT18" s="87">
        <v>0</v>
      </c>
      <c r="BU18" s="25">
        <v>5.2305796747962E-2</v>
      </c>
      <c r="BV18" s="25">
        <v>337.411863151055</v>
      </c>
      <c r="BW18" s="25">
        <v>86.213738809725697</v>
      </c>
      <c r="BX18" s="48"/>
      <c r="BY18" s="22">
        <f t="shared" si="0"/>
        <v>2.4603368169080824E-3</v>
      </c>
      <c r="BZ18" s="54">
        <f t="shared" si="1"/>
        <v>1.3485668642188231E-3</v>
      </c>
      <c r="CA18" s="22">
        <f t="shared" si="2"/>
        <v>-1.9120221616603992E-4</v>
      </c>
      <c r="CB18" s="22">
        <f t="shared" si="3"/>
        <v>1.6631707404184473E-2</v>
      </c>
      <c r="CC18" s="22">
        <f t="shared" si="4"/>
        <v>1.0365527693045735E-4</v>
      </c>
      <c r="CD18" s="22">
        <f t="shared" si="5"/>
        <v>1.2462510268343413E-3</v>
      </c>
      <c r="CE18" s="54">
        <f t="shared" si="6"/>
        <v>6.4196843931473664E-4</v>
      </c>
      <c r="CF18" s="22">
        <f t="shared" si="7"/>
        <v>2.8432890751937429E-3</v>
      </c>
      <c r="CH18" s="87">
        <f t="shared" si="8"/>
        <v>-2.0132697230001213</v>
      </c>
      <c r="CI18" s="87">
        <f t="shared" si="9"/>
        <v>12.081859798339792</v>
      </c>
    </row>
    <row r="19" spans="1:87" x14ac:dyDescent="0.25">
      <c r="A19" s="27" t="s">
        <v>18</v>
      </c>
      <c r="B19" s="75">
        <v>9671.5690350000004</v>
      </c>
      <c r="C19" s="75">
        <v>1065.1315494999999</v>
      </c>
      <c r="D19" s="75">
        <v>11891.202119</v>
      </c>
      <c r="E19" s="75">
        <v>1935.6550614</v>
      </c>
      <c r="F19" s="75">
        <v>1805.2810294000001</v>
      </c>
      <c r="G19" s="75">
        <v>13527.618831</v>
      </c>
      <c r="H19" s="75">
        <v>691.48257030000002</v>
      </c>
      <c r="I19" s="75">
        <v>11.114257909999999</v>
      </c>
      <c r="J19" s="25"/>
      <c r="K19" s="25" t="s">
        <v>18</v>
      </c>
      <c r="L19" s="87">
        <v>0</v>
      </c>
      <c r="M19" s="25">
        <v>0.94829417556904005</v>
      </c>
      <c r="N19" s="25">
        <v>0.18969695840585901</v>
      </c>
      <c r="O19" s="25">
        <v>0.18969695840585901</v>
      </c>
      <c r="P19" s="87">
        <v>9.1419763008647598E-2</v>
      </c>
      <c r="Q19" s="25">
        <v>0.67540247008338905</v>
      </c>
      <c r="R19" s="25">
        <v>14.82435197267</v>
      </c>
      <c r="S19" s="25">
        <v>1214.4339369715899</v>
      </c>
      <c r="T19" s="25">
        <v>9704.9234089664205</v>
      </c>
      <c r="U19" s="25">
        <v>6.4222283532720397</v>
      </c>
      <c r="V19" s="25">
        <v>3.4977867854200602</v>
      </c>
      <c r="W19" s="25">
        <v>0.438453138018154</v>
      </c>
      <c r="X19" s="25">
        <v>2.48331926403104</v>
      </c>
      <c r="Y19" s="87">
        <v>0</v>
      </c>
      <c r="Z19" s="25">
        <v>452.02765719161198</v>
      </c>
      <c r="AA19" s="25">
        <v>452.02765719161198</v>
      </c>
      <c r="AB19" s="25">
        <v>11.163928865084801</v>
      </c>
      <c r="AC19" s="25">
        <v>0</v>
      </c>
      <c r="AD19" s="25">
        <v>0.63046729525510203</v>
      </c>
      <c r="AE19" s="25">
        <v>0</v>
      </c>
      <c r="AF19" s="87">
        <v>19.407230930646602</v>
      </c>
      <c r="AG19" s="25">
        <v>0.17399014762589701</v>
      </c>
      <c r="AH19" s="25">
        <v>19.873160809420298</v>
      </c>
      <c r="AI19" s="25">
        <v>0.11743082694118601</v>
      </c>
      <c r="AJ19" s="25">
        <v>1065.3047357048399</v>
      </c>
      <c r="AK19" s="25">
        <v>0</v>
      </c>
      <c r="AL19" s="87">
        <v>697.24185587151396</v>
      </c>
      <c r="AM19" s="25">
        <v>10697.184579315101</v>
      </c>
      <c r="AN19" s="25">
        <v>1188.5762162742899</v>
      </c>
      <c r="AO19" s="25">
        <v>11885.7607955894</v>
      </c>
      <c r="AP19" s="25">
        <v>0</v>
      </c>
      <c r="AQ19" s="25">
        <v>2.2812489214123901</v>
      </c>
      <c r="AR19" s="25">
        <v>31.398316907499499</v>
      </c>
      <c r="AS19" s="25">
        <v>107.130206753696</v>
      </c>
      <c r="AT19" s="25">
        <v>34.3492175918473</v>
      </c>
      <c r="AU19" s="25">
        <v>40.968379416877397</v>
      </c>
      <c r="AV19" s="25">
        <v>107.196210898107</v>
      </c>
      <c r="AW19" s="25">
        <v>31.430117666187101</v>
      </c>
      <c r="AX19" s="25">
        <v>3.35624376505343</v>
      </c>
      <c r="AY19" s="25">
        <v>9.2115721989010009</v>
      </c>
      <c r="AZ19" s="25">
        <v>1958.7164301943301</v>
      </c>
      <c r="BA19" s="25">
        <v>1806.4824163338701</v>
      </c>
      <c r="BB19" s="25">
        <v>152.23401386045799</v>
      </c>
      <c r="BC19" s="25">
        <v>1.87474452289224E-2</v>
      </c>
      <c r="BD19" s="25">
        <v>0.10124257599056399</v>
      </c>
      <c r="BE19" s="25">
        <v>248.097203173553</v>
      </c>
      <c r="BF19" s="25">
        <v>26.9025892182961</v>
      </c>
      <c r="BG19" s="25">
        <v>250.403837550003</v>
      </c>
      <c r="BH19" s="25">
        <v>62.966313256943103</v>
      </c>
      <c r="BI19" s="25">
        <v>33.082762388377198</v>
      </c>
      <c r="BJ19" s="25">
        <v>625.76392397603502</v>
      </c>
      <c r="BK19" s="25">
        <v>15.5936820708043</v>
      </c>
      <c r="BL19" s="25">
        <v>64.682102599139</v>
      </c>
      <c r="BM19" s="25">
        <v>235.05347842601</v>
      </c>
      <c r="BN19" s="25">
        <v>1.5001572798271501</v>
      </c>
      <c r="BO19" s="25">
        <v>13598.1548901271</v>
      </c>
      <c r="BP19" s="25">
        <v>83.490518446699895</v>
      </c>
      <c r="BQ19" s="25">
        <v>155.721347520075</v>
      </c>
      <c r="BR19" s="25">
        <v>1.48041644967564</v>
      </c>
      <c r="BS19" s="25">
        <v>26.961599462000599</v>
      </c>
      <c r="BT19" s="87">
        <v>0</v>
      </c>
      <c r="BU19" s="25">
        <v>1.7766916007915601</v>
      </c>
      <c r="BV19" s="25">
        <v>692.10556097025403</v>
      </c>
      <c r="BW19" s="25">
        <v>20.4382129190363</v>
      </c>
      <c r="BX19" s="48"/>
      <c r="BY19" s="22">
        <f t="shared" si="0"/>
        <v>3.4487034984412015E-3</v>
      </c>
      <c r="BZ19" s="54">
        <f t="shared" si="1"/>
        <v>1.6259607080582649E-4</v>
      </c>
      <c r="CA19" s="22">
        <f t="shared" si="2"/>
        <v>-4.5759237427352487E-4</v>
      </c>
      <c r="CB19" s="22">
        <f t="shared" si="3"/>
        <v>1.1913986770788842E-2</v>
      </c>
      <c r="CC19" s="22">
        <f t="shared" si="4"/>
        <v>6.6548471639859684E-4</v>
      </c>
      <c r="CD19" s="22">
        <f t="shared" si="5"/>
        <v>5.2142258004386618E-3</v>
      </c>
      <c r="CE19" s="54">
        <f t="shared" si="6"/>
        <v>9.0094920249938798E-4</v>
      </c>
      <c r="CF19" s="22">
        <f t="shared" si="7"/>
        <v>4.4691202495949055E-3</v>
      </c>
      <c r="CH19" s="87">
        <f t="shared" si="8"/>
        <v>-5.4413234105995798</v>
      </c>
      <c r="CI19" s="87">
        <f t="shared" si="9"/>
        <v>70.536059127100089</v>
      </c>
    </row>
    <row r="20" spans="1:87" x14ac:dyDescent="0.25">
      <c r="A20" s="27" t="s">
        <v>19</v>
      </c>
      <c r="B20" s="75">
        <v>1003.3363571</v>
      </c>
      <c r="C20" s="75">
        <v>4.9359313199999999</v>
      </c>
      <c r="D20" s="75">
        <v>1230.6445087</v>
      </c>
      <c r="E20" s="75">
        <v>186.48819037999999</v>
      </c>
      <c r="F20" s="75">
        <v>169.79950256999999</v>
      </c>
      <c r="G20" s="75">
        <v>472.04990113000002</v>
      </c>
      <c r="H20" s="75">
        <v>40.059563490000002</v>
      </c>
      <c r="I20" s="75">
        <v>48.963945799999998</v>
      </c>
      <c r="J20" s="25"/>
      <c r="K20" s="25" t="s">
        <v>19</v>
      </c>
      <c r="L20" s="87">
        <v>4.3452298911467804E-3</v>
      </c>
      <c r="M20" s="25">
        <v>4.1361827672290703</v>
      </c>
      <c r="N20" s="25">
        <v>3.9363644723160097E-2</v>
      </c>
      <c r="O20" s="25">
        <v>3.9018526325633698E-2</v>
      </c>
      <c r="P20" s="87">
        <v>2.4674383620760899E-2</v>
      </c>
      <c r="Q20" s="25">
        <v>5.0664355148420603E-2</v>
      </c>
      <c r="R20" s="25">
        <v>3.85735233316134</v>
      </c>
      <c r="S20" s="25">
        <v>102.83486174214499</v>
      </c>
      <c r="T20" s="25">
        <v>1002.41576445818</v>
      </c>
      <c r="U20" s="25">
        <v>4.2530092373782704</v>
      </c>
      <c r="V20" s="25">
        <v>10.7087378994394</v>
      </c>
      <c r="W20" s="25">
        <v>0.222435168574215</v>
      </c>
      <c r="X20" s="25">
        <v>1.5850036388028399</v>
      </c>
      <c r="Y20" s="87">
        <v>2.4998350253807198E-3</v>
      </c>
      <c r="Z20" s="25">
        <v>16.881381098297901</v>
      </c>
      <c r="AA20" s="25">
        <v>16.881381098297901</v>
      </c>
      <c r="AB20" s="25">
        <v>48.9107894773393</v>
      </c>
      <c r="AC20" s="25">
        <v>0</v>
      </c>
      <c r="AD20" s="25">
        <v>0.21943394111556</v>
      </c>
      <c r="AE20" s="25">
        <v>2.3811985529963498E-3</v>
      </c>
      <c r="AF20" s="87">
        <v>1.4618808946170301</v>
      </c>
      <c r="AG20" s="25">
        <v>1.82238874893213E-2</v>
      </c>
      <c r="AH20" s="25">
        <v>1.4384027117370699</v>
      </c>
      <c r="AI20" s="25">
        <v>9.5183513213181296E-3</v>
      </c>
      <c r="AJ20" s="25">
        <v>4.9322990668937399</v>
      </c>
      <c r="AK20" s="25">
        <v>0</v>
      </c>
      <c r="AL20" s="87">
        <v>54.942218819755503</v>
      </c>
      <c r="AM20" s="25">
        <v>1106.4718203453499</v>
      </c>
      <c r="AN20" s="25">
        <v>122.940557436465</v>
      </c>
      <c r="AO20" s="25">
        <v>1229.4123777818099</v>
      </c>
      <c r="AP20" s="25">
        <v>1.77585287080363E-5</v>
      </c>
      <c r="AQ20" s="25">
        <v>1.0706125992658599</v>
      </c>
      <c r="AR20" s="25">
        <v>0.17626926580576099</v>
      </c>
      <c r="AS20" s="25">
        <v>5.3823387306602299</v>
      </c>
      <c r="AT20" s="25">
        <v>0.70777303758329402</v>
      </c>
      <c r="AU20" s="25">
        <v>2.3213983432265701</v>
      </c>
      <c r="AV20" s="25">
        <v>3.8881617564223401</v>
      </c>
      <c r="AW20" s="25">
        <v>0.292276252032385</v>
      </c>
      <c r="AX20" s="25">
        <v>0</v>
      </c>
      <c r="AY20" s="25">
        <v>4.6592779041761103</v>
      </c>
      <c r="AZ20" s="25">
        <v>186.282632659711</v>
      </c>
      <c r="BA20" s="25">
        <v>169.61195384557701</v>
      </c>
      <c r="BB20" s="25">
        <v>16.670678814133801</v>
      </c>
      <c r="BC20" s="25">
        <v>6.4387495384072804E-2</v>
      </c>
      <c r="BD20" s="25">
        <v>5.2785152973208304E-3</v>
      </c>
      <c r="BE20" s="25">
        <v>48.540768040697301</v>
      </c>
      <c r="BF20" s="25">
        <v>10.458647967393601</v>
      </c>
      <c r="BG20" s="25">
        <v>9.2203268991440606</v>
      </c>
      <c r="BH20" s="25">
        <v>1.1495887376885601</v>
      </c>
      <c r="BI20" s="25">
        <v>0.46086511780948702</v>
      </c>
      <c r="BJ20" s="25">
        <v>23.0553010190864</v>
      </c>
      <c r="BK20" s="25">
        <v>2.1068794021770598</v>
      </c>
      <c r="BL20" s="25">
        <v>6.0339095278250801</v>
      </c>
      <c r="BM20" s="25">
        <v>58.523664659358303</v>
      </c>
      <c r="BN20" s="25">
        <v>5.4059306646384003E-2</v>
      </c>
      <c r="BO20" s="25">
        <v>471.535875571134</v>
      </c>
      <c r="BP20" s="25">
        <v>1.76060430214745</v>
      </c>
      <c r="BQ20" s="25">
        <v>5.4567349768790301</v>
      </c>
      <c r="BR20" s="25">
        <v>0.10833301069479701</v>
      </c>
      <c r="BS20" s="25">
        <v>1.0254471635381901</v>
      </c>
      <c r="BT20" s="87">
        <v>0</v>
      </c>
      <c r="BU20" s="25">
        <v>0.140478678126291</v>
      </c>
      <c r="BV20" s="25">
        <v>40.022397945292198</v>
      </c>
      <c r="BW20" s="25">
        <v>0.13853198101379499</v>
      </c>
      <c r="BX20" s="48"/>
      <c r="BY20" s="22">
        <f t="shared" si="0"/>
        <v>-9.1753142932131859E-4</v>
      </c>
      <c r="BZ20" s="54">
        <f t="shared" si="1"/>
        <v>-7.3587999321271568E-4</v>
      </c>
      <c r="CA20" s="22">
        <f t="shared" si="2"/>
        <v>-1.0012078301081385E-3</v>
      </c>
      <c r="CB20" s="22">
        <f t="shared" si="3"/>
        <v>-1.1022559652176167E-3</v>
      </c>
      <c r="CC20" s="22">
        <f t="shared" si="4"/>
        <v>-1.1045304702566165E-3</v>
      </c>
      <c r="CD20" s="22">
        <f t="shared" si="5"/>
        <v>-1.088922077169261E-3</v>
      </c>
      <c r="CE20" s="22">
        <f t="shared" si="6"/>
        <v>-9.2775710641683994E-4</v>
      </c>
      <c r="CF20" s="22">
        <f t="shared" si="7"/>
        <v>-1.0856217118984251E-3</v>
      </c>
      <c r="CH20" s="87">
        <f t="shared" si="8"/>
        <v>-1.2321309181900233</v>
      </c>
      <c r="CI20" s="87">
        <f t="shared" si="9"/>
        <v>-0.51402555886602386</v>
      </c>
    </row>
    <row r="21" spans="1:87" x14ac:dyDescent="0.25">
      <c r="A21" s="27" t="s">
        <v>20</v>
      </c>
      <c r="B21" s="75">
        <v>1622.1230215999999</v>
      </c>
      <c r="C21" s="75">
        <v>231.22366868</v>
      </c>
      <c r="D21" s="75">
        <v>1335.0287410000001</v>
      </c>
      <c r="E21" s="75">
        <v>400.12464803</v>
      </c>
      <c r="F21" s="75">
        <v>354.13823736000001</v>
      </c>
      <c r="G21" s="75">
        <v>123.16534665</v>
      </c>
      <c r="H21" s="75">
        <v>611.66957377999995</v>
      </c>
      <c r="I21" s="75">
        <v>63.804698999999999</v>
      </c>
      <c r="J21" s="25"/>
      <c r="K21" s="25" t="s">
        <v>20</v>
      </c>
      <c r="L21" s="87">
        <v>0</v>
      </c>
      <c r="M21" s="25">
        <v>5.9700847040019397E-3</v>
      </c>
      <c r="N21" s="25">
        <v>5.6340618457911003E-2</v>
      </c>
      <c r="O21" s="25">
        <v>5.6340618457911003E-2</v>
      </c>
      <c r="P21" s="87">
        <v>2.2801765252401601E-2</v>
      </c>
      <c r="Q21" s="25">
        <v>4.2520968305251898E-3</v>
      </c>
      <c r="R21" s="25">
        <v>1.56254300459801</v>
      </c>
      <c r="S21" s="25">
        <v>1522.7306306258999</v>
      </c>
      <c r="T21" s="25">
        <v>1621.1803682618199</v>
      </c>
      <c r="U21" s="25">
        <v>3.5773639335091398</v>
      </c>
      <c r="V21" s="25">
        <v>26.204704397801201</v>
      </c>
      <c r="W21" s="25">
        <v>1.10880734788141</v>
      </c>
      <c r="X21" s="25">
        <v>1.5634127614676099E-2</v>
      </c>
      <c r="Y21" s="87">
        <v>0</v>
      </c>
      <c r="Z21" s="25">
        <v>589.01559194877404</v>
      </c>
      <c r="AA21" s="25">
        <v>589.01559194877404</v>
      </c>
      <c r="AB21" s="25">
        <v>63.735192302701002</v>
      </c>
      <c r="AC21" s="25">
        <v>0</v>
      </c>
      <c r="AD21" s="25">
        <v>0.90832408452785196</v>
      </c>
      <c r="AE21" s="25">
        <v>0</v>
      </c>
      <c r="AF21" s="87">
        <v>0.12218064072070101</v>
      </c>
      <c r="AG21" s="25">
        <v>1.09537412038338E-3</v>
      </c>
      <c r="AH21" s="25">
        <v>0.12511463865496</v>
      </c>
      <c r="AI21" s="25">
        <v>7.3929689870864197E-4</v>
      </c>
      <c r="AJ21" s="25">
        <v>231.099523962576</v>
      </c>
      <c r="AK21" s="25">
        <v>0</v>
      </c>
      <c r="AL21" s="87">
        <v>637.53878742483596</v>
      </c>
      <c r="AM21" s="25">
        <v>1200.3515401716199</v>
      </c>
      <c r="AN21" s="25">
        <v>133.37213993749799</v>
      </c>
      <c r="AO21" s="25">
        <v>1333.7236801091201</v>
      </c>
      <c r="AP21" s="25">
        <v>0</v>
      </c>
      <c r="AQ21" s="25">
        <v>3.0800113080573399</v>
      </c>
      <c r="AR21" s="25">
        <v>3.03717708879666</v>
      </c>
      <c r="AS21" s="25">
        <v>5.95704233278658</v>
      </c>
      <c r="AT21" s="25">
        <v>4.0116234692240198</v>
      </c>
      <c r="AU21" s="25">
        <v>12.0133984047939</v>
      </c>
      <c r="AV21" s="25">
        <v>23.956636310454801</v>
      </c>
      <c r="AW21" s="25">
        <v>5.7757237080330901</v>
      </c>
      <c r="AX21" s="25">
        <v>0</v>
      </c>
      <c r="AY21" s="25">
        <v>1.6763129984429801</v>
      </c>
      <c r="AZ21" s="25">
        <v>405.78412823036598</v>
      </c>
      <c r="BA21" s="25">
        <v>353.95750132846598</v>
      </c>
      <c r="BB21" s="25">
        <v>51.8266269018998</v>
      </c>
      <c r="BC21" s="25">
        <v>1.5931237840131801E-4</v>
      </c>
      <c r="BD21" s="25">
        <v>1.10770239807756E-2</v>
      </c>
      <c r="BE21" s="25">
        <v>17.2822864508341</v>
      </c>
      <c r="BF21" s="25">
        <v>0.37761193141420901</v>
      </c>
      <c r="BG21" s="25">
        <v>61.955399880289001</v>
      </c>
      <c r="BH21" s="25">
        <v>16.765694154444699</v>
      </c>
      <c r="BI21" s="25">
        <v>8.4374112706978099</v>
      </c>
      <c r="BJ21" s="25">
        <v>154.912925469226</v>
      </c>
      <c r="BK21" s="25">
        <v>5.3728652925786902</v>
      </c>
      <c r="BL21" s="25">
        <v>9.6062561754217697</v>
      </c>
      <c r="BM21" s="25">
        <v>34.0935663296681</v>
      </c>
      <c r="BN21" s="25">
        <v>4.42413503652727E-2</v>
      </c>
      <c r="BO21" s="25">
        <v>123.031431905668</v>
      </c>
      <c r="BP21" s="25">
        <v>1.3684354935113301</v>
      </c>
      <c r="BQ21" s="25">
        <v>0</v>
      </c>
      <c r="BR21" s="25">
        <v>9.3202896608740107E-3</v>
      </c>
      <c r="BS21" s="25">
        <v>0.19718314048424501</v>
      </c>
      <c r="BT21" s="87">
        <v>0</v>
      </c>
      <c r="BU21" s="25">
        <v>2.7019960701731099E-2</v>
      </c>
      <c r="BV21" s="25">
        <v>611.33316367003397</v>
      </c>
      <c r="BW21" s="25">
        <v>0.18973460855779101</v>
      </c>
      <c r="BX21" s="48"/>
      <c r="BY21" s="22">
        <f t="shared" si="0"/>
        <v>-5.8112321052578551E-4</v>
      </c>
      <c r="BZ21" s="54">
        <f t="shared" si="1"/>
        <v>-5.369031558607923E-4</v>
      </c>
      <c r="CA21" s="22">
        <f t="shared" si="2"/>
        <v>-9.7755265546001138E-4</v>
      </c>
      <c r="CB21" s="22">
        <f t="shared" si="3"/>
        <v>1.4144292855314546E-2</v>
      </c>
      <c r="CC21" s="22">
        <f t="shared" si="4"/>
        <v>-5.1035446745700363E-4</v>
      </c>
      <c r="CD21" s="22">
        <f t="shared" si="5"/>
        <v>-1.0872761533530179E-3</v>
      </c>
      <c r="CE21" s="22">
        <f t="shared" si="6"/>
        <v>-5.4998666663609304E-4</v>
      </c>
      <c r="CF21" s="22">
        <f t="shared" si="7"/>
        <v>-1.0893664320710567E-3</v>
      </c>
      <c r="CH21" s="87">
        <f t="shared" si="8"/>
        <v>-1.3050608908799859</v>
      </c>
      <c r="CI21" s="87">
        <f t="shared" si="9"/>
        <v>-0.13391474433200301</v>
      </c>
    </row>
    <row r="22" spans="1:87" x14ac:dyDescent="0.25">
      <c r="A22" s="27" t="s">
        <v>129</v>
      </c>
      <c r="B22" s="75">
        <v>1185.9135315999999</v>
      </c>
      <c r="C22" s="75">
        <v>77.028382320000006</v>
      </c>
      <c r="D22" s="75">
        <v>2146.7551506</v>
      </c>
      <c r="E22" s="75">
        <v>271.41338667000002</v>
      </c>
      <c r="F22" s="75">
        <v>249.08996965</v>
      </c>
      <c r="G22" s="75">
        <v>357.45960915000001</v>
      </c>
      <c r="H22" s="75">
        <v>206.45426165000001</v>
      </c>
      <c r="I22" s="75"/>
      <c r="J22" s="25"/>
      <c r="K22" s="25" t="s">
        <v>129</v>
      </c>
      <c r="L22" s="87">
        <v>2.5959084486626201E-2</v>
      </c>
      <c r="M22" s="25">
        <v>6.3342310742461605E-2</v>
      </c>
      <c r="N22" s="25">
        <v>0.123406076042791</v>
      </c>
      <c r="O22" s="25">
        <v>0.121343795615535</v>
      </c>
      <c r="P22" s="87">
        <v>9.6108361513913804E-2</v>
      </c>
      <c r="Q22" s="25">
        <v>2.03282104057937E-2</v>
      </c>
      <c r="R22" s="25">
        <v>5.1860095245805198</v>
      </c>
      <c r="S22" s="25">
        <v>631.58921339217397</v>
      </c>
      <c r="T22" s="25">
        <v>1185.0023766265899</v>
      </c>
      <c r="U22" s="25">
        <v>6.2495839073827097</v>
      </c>
      <c r="V22" s="25">
        <v>47.220265309977897</v>
      </c>
      <c r="W22" s="25">
        <v>0.98266320957456299</v>
      </c>
      <c r="X22" s="25">
        <v>7.7345161164745796E-2</v>
      </c>
      <c r="Y22" s="87">
        <v>1.49346440996048E-2</v>
      </c>
      <c r="Z22" s="25">
        <v>156.04721002972201</v>
      </c>
      <c r="AA22" s="25">
        <v>156.04721002972201</v>
      </c>
      <c r="AB22" s="25">
        <v>0</v>
      </c>
      <c r="AC22" s="25">
        <v>0</v>
      </c>
      <c r="AD22" s="25">
        <v>0.97299370141150798</v>
      </c>
      <c r="AE22" s="25">
        <v>1.4224081435760001E-2</v>
      </c>
      <c r="AF22" s="87">
        <v>0.62050605038010898</v>
      </c>
      <c r="AG22" s="25">
        <v>3.6133637502824598E-2</v>
      </c>
      <c r="AH22" s="25">
        <v>0.28527669141707601</v>
      </c>
      <c r="AI22" s="25">
        <v>7.7688996184460896E-3</v>
      </c>
      <c r="AJ22" s="25">
        <v>76.976529759641096</v>
      </c>
      <c r="AK22" s="25">
        <v>0</v>
      </c>
      <c r="AL22" s="87">
        <v>253.75051757910401</v>
      </c>
      <c r="AM22" s="25">
        <v>1930.1931974183799</v>
      </c>
      <c r="AN22" s="25">
        <v>214.46593013773301</v>
      </c>
      <c r="AO22" s="25">
        <v>2144.65912755612</v>
      </c>
      <c r="AP22" s="25">
        <v>1.0611796480320901E-4</v>
      </c>
      <c r="AQ22" s="25">
        <v>3.8864323809366299</v>
      </c>
      <c r="AR22" s="25">
        <v>2.09886715950991</v>
      </c>
      <c r="AS22" s="25">
        <v>15.785644061320401</v>
      </c>
      <c r="AT22" s="25">
        <v>2.79088852990294</v>
      </c>
      <c r="AU22" s="25">
        <v>8.1384231022338298</v>
      </c>
      <c r="AV22" s="25">
        <v>16.412481363779101</v>
      </c>
      <c r="AW22" s="25">
        <v>4.0349922386282797</v>
      </c>
      <c r="AX22" s="25">
        <v>0</v>
      </c>
      <c r="AY22" s="25">
        <v>1.14909186274023</v>
      </c>
      <c r="AZ22" s="25">
        <v>274.862145371341</v>
      </c>
      <c r="BA22" s="25">
        <v>248.94467280400301</v>
      </c>
      <c r="BB22" s="25">
        <v>25.917472567337398</v>
      </c>
      <c r="BC22" s="25">
        <v>2.9532763438548703E-4</v>
      </c>
      <c r="BD22" s="25">
        <v>5.99439430766601E-3</v>
      </c>
      <c r="BE22" s="25">
        <v>11.050018665432001</v>
      </c>
      <c r="BF22" s="25">
        <v>0.50396511406162903</v>
      </c>
      <c r="BG22" s="25">
        <v>43.973833132161502</v>
      </c>
      <c r="BH22" s="25">
        <v>11.6801184047355</v>
      </c>
      <c r="BI22" s="25">
        <v>5.9622635669681401</v>
      </c>
      <c r="BJ22" s="25">
        <v>109.90003422675601</v>
      </c>
      <c r="BK22" s="25">
        <v>13.9062635614477</v>
      </c>
      <c r="BL22" s="25">
        <v>6.6201856710593701</v>
      </c>
      <c r="BM22" s="25">
        <v>24.599373353836299</v>
      </c>
      <c r="BN22" s="25">
        <v>2.3846690256121902E-2</v>
      </c>
      <c r="BO22" s="25">
        <v>357.07115418354601</v>
      </c>
      <c r="BP22" s="25">
        <v>8.0959413612347202</v>
      </c>
      <c r="BQ22" s="25">
        <v>0</v>
      </c>
      <c r="BR22" s="25">
        <v>2.8317795349923E-2</v>
      </c>
      <c r="BS22" s="25">
        <v>0.97962062800356997</v>
      </c>
      <c r="BT22" s="87">
        <v>0</v>
      </c>
      <c r="BU22" s="25">
        <v>0.40710540171444598</v>
      </c>
      <c r="BV22" s="25">
        <v>206.30863720189299</v>
      </c>
      <c r="BW22" s="25">
        <v>0.42281782189134498</v>
      </c>
      <c r="BX22" s="48"/>
      <c r="BY22" s="22">
        <f t="shared" si="0"/>
        <v>-7.6831484685120101E-4</v>
      </c>
      <c r="BZ22" s="54">
        <f t="shared" si="1"/>
        <v>-6.7316174632225771E-4</v>
      </c>
      <c r="CA22" s="22">
        <f t="shared" si="2"/>
        <v>-9.7636800512353476E-4</v>
      </c>
      <c r="CB22" s="22">
        <f t="shared" si="3"/>
        <v>1.2706663969873295E-2</v>
      </c>
      <c r="CC22" s="22">
        <f t="shared" si="4"/>
        <v>-5.8331070577090664E-4</v>
      </c>
      <c r="CD22" s="22">
        <f t="shared" si="5"/>
        <v>-1.086710096779033E-3</v>
      </c>
      <c r="CE22" s="22">
        <f t="shared" si="6"/>
        <v>-7.0535937085130325E-4</v>
      </c>
      <c r="CF22" s="22" t="str">
        <f t="shared" si="7"/>
        <v/>
      </c>
      <c r="CH22" s="87">
        <f t="shared" si="8"/>
        <v>-2.0960230438799954</v>
      </c>
      <c r="CI22" s="87">
        <f t="shared" si="9"/>
        <v>-0.3884549664539918</v>
      </c>
    </row>
    <row r="23" spans="1:87" x14ac:dyDescent="0.25">
      <c r="A23" s="27" t="s">
        <v>22</v>
      </c>
      <c r="B23" s="75">
        <v>6461.2995934999999</v>
      </c>
      <c r="C23" s="75">
        <v>719.42865230999996</v>
      </c>
      <c r="D23" s="75">
        <v>11730.384452</v>
      </c>
      <c r="E23" s="75">
        <v>2139.9019124000001</v>
      </c>
      <c r="F23" s="75">
        <v>1570.7863265999999</v>
      </c>
      <c r="G23" s="75">
        <v>17095.668806999998</v>
      </c>
      <c r="H23" s="75">
        <v>889.15382969999996</v>
      </c>
      <c r="I23" s="75">
        <v>61.468313969999997</v>
      </c>
      <c r="J23" s="25"/>
      <c r="K23" s="25" t="s">
        <v>22</v>
      </c>
      <c r="L23" s="87">
        <v>0</v>
      </c>
      <c r="M23" s="25">
        <v>1.8623385370789801E-2</v>
      </c>
      <c r="N23" s="25">
        <v>0.93199790186100895</v>
      </c>
      <c r="O23" s="25">
        <v>0.93199790186100895</v>
      </c>
      <c r="P23" s="87">
        <v>0.375925751021015</v>
      </c>
      <c r="Q23" s="25">
        <v>1.3264129444093499E-2</v>
      </c>
      <c r="R23" s="25">
        <v>18.303324585065202</v>
      </c>
      <c r="S23" s="25">
        <v>3546.9900419239698</v>
      </c>
      <c r="T23" s="25">
        <v>6472.1909139469599</v>
      </c>
      <c r="U23" s="25">
        <v>72.574935526536507</v>
      </c>
      <c r="V23" s="25">
        <v>461.486520633027</v>
      </c>
      <c r="W23" s="25">
        <v>26.062055028386698</v>
      </c>
      <c r="X23" s="25">
        <v>4.8769544843576498E-2</v>
      </c>
      <c r="Y23" s="87">
        <v>0</v>
      </c>
      <c r="Z23" s="25">
        <v>354.46688961679598</v>
      </c>
      <c r="AA23" s="25">
        <v>354.46688961679598</v>
      </c>
      <c r="AB23" s="25">
        <v>61.881327762154299</v>
      </c>
      <c r="AC23" s="25">
        <v>0</v>
      </c>
      <c r="AD23" s="25">
        <v>11.3706987891014</v>
      </c>
      <c r="AE23" s="25">
        <v>0</v>
      </c>
      <c r="AF23" s="87">
        <v>0.38113365904549701</v>
      </c>
      <c r="AG23" s="25">
        <v>3.4169823193725599E-3</v>
      </c>
      <c r="AH23" s="25">
        <v>0.390287323427084</v>
      </c>
      <c r="AI23" s="25">
        <v>2.3062276552605E-3</v>
      </c>
      <c r="AJ23" s="25">
        <v>719.10460443268403</v>
      </c>
      <c r="AK23" s="25">
        <v>0</v>
      </c>
      <c r="AL23" s="87">
        <v>1351.7126838080401</v>
      </c>
      <c r="AM23" s="25">
        <v>10530.310007616999</v>
      </c>
      <c r="AN23" s="25">
        <v>1170.0342672136601</v>
      </c>
      <c r="AO23" s="25">
        <v>11700.344274830601</v>
      </c>
      <c r="AP23" s="25">
        <v>0</v>
      </c>
      <c r="AQ23" s="25">
        <v>44.151951934765201</v>
      </c>
      <c r="AR23" s="25">
        <v>57.168993751735599</v>
      </c>
      <c r="AS23" s="25">
        <v>162.15653588455399</v>
      </c>
      <c r="AT23" s="25">
        <v>37.445161498012403</v>
      </c>
      <c r="AU23" s="25">
        <v>20.758887392017002</v>
      </c>
      <c r="AV23" s="25">
        <v>85.601882707831194</v>
      </c>
      <c r="AW23" s="25">
        <v>36.559524387948301</v>
      </c>
      <c r="AX23" s="25">
        <v>0</v>
      </c>
      <c r="AY23" s="25">
        <v>6.7529065958104502</v>
      </c>
      <c r="AZ23" s="25">
        <v>2271.5898502363698</v>
      </c>
      <c r="BA23" s="25">
        <v>1576.38544324536</v>
      </c>
      <c r="BB23" s="25">
        <v>695.20440699101096</v>
      </c>
      <c r="BC23" s="25">
        <v>4.9696533783076199E-4</v>
      </c>
      <c r="BD23" s="25">
        <v>0.244509998324487</v>
      </c>
      <c r="BE23" s="25">
        <v>524.60444962395502</v>
      </c>
      <c r="BF23" s="25">
        <v>0.71314505861538702</v>
      </c>
      <c r="BG23" s="25">
        <v>141.68802466577901</v>
      </c>
      <c r="BH23" s="25">
        <v>35.5362905177195</v>
      </c>
      <c r="BI23" s="25">
        <v>17.930402026826702</v>
      </c>
      <c r="BJ23" s="25">
        <v>353.983903932141</v>
      </c>
      <c r="BK23" s="25">
        <v>99.593640037748401</v>
      </c>
      <c r="BL23" s="25">
        <v>95.475043539156403</v>
      </c>
      <c r="BM23" s="25">
        <v>158.20141548023199</v>
      </c>
      <c r="BN23" s="25">
        <v>3.7204051039203598</v>
      </c>
      <c r="BO23" s="25">
        <v>17113.0627071655</v>
      </c>
      <c r="BP23" s="25">
        <v>70.401919017070099</v>
      </c>
      <c r="BQ23" s="25">
        <v>283.23521142435101</v>
      </c>
      <c r="BR23" s="25">
        <v>2.9073705320965398E-2</v>
      </c>
      <c r="BS23" s="25">
        <v>31.484392783251</v>
      </c>
      <c r="BT23" s="87">
        <v>0</v>
      </c>
      <c r="BU23" s="25">
        <v>0.42771295911638701</v>
      </c>
      <c r="BV23" s="25">
        <v>890.36563484890598</v>
      </c>
      <c r="BW23" s="25">
        <v>68.041233976408805</v>
      </c>
      <c r="BX23" s="48"/>
      <c r="BY23" s="22">
        <f t="shared" si="0"/>
        <v>1.6856238113330227E-3</v>
      </c>
      <c r="BZ23" s="54">
        <f t="shared" si="1"/>
        <v>-4.5042392497915483E-4</v>
      </c>
      <c r="CA23" s="22">
        <f t="shared" si="2"/>
        <v>-2.5608859873537939E-3</v>
      </c>
      <c r="CB23" s="22">
        <f t="shared" si="3"/>
        <v>6.1539240220910625E-2</v>
      </c>
      <c r="CC23" s="22">
        <f t="shared" si="4"/>
        <v>3.5645310571804077E-3</v>
      </c>
      <c r="CD23" s="22">
        <f t="shared" si="5"/>
        <v>1.0174448488601733E-3</v>
      </c>
      <c r="CE23" s="22">
        <f t="shared" si="6"/>
        <v>1.3628745762866319E-3</v>
      </c>
      <c r="CF23" s="22">
        <f t="shared" si="7"/>
        <v>6.7191332489756669E-3</v>
      </c>
      <c r="CH23" s="87">
        <f t="shared" si="8"/>
        <v>-30.040177169399612</v>
      </c>
      <c r="CI23" s="87">
        <f t="shared" si="9"/>
        <v>17.393900165501691</v>
      </c>
    </row>
    <row r="24" spans="1:87" x14ac:dyDescent="0.25">
      <c r="A24" s="27" t="s">
        <v>23</v>
      </c>
      <c r="B24" s="75">
        <v>2373.1170056000001</v>
      </c>
      <c r="C24" s="75">
        <v>243.2366346</v>
      </c>
      <c r="D24" s="75">
        <v>4805.4790382000001</v>
      </c>
      <c r="E24" s="75">
        <v>337.75995490000003</v>
      </c>
      <c r="F24" s="75">
        <v>266.15788535000002</v>
      </c>
      <c r="G24" s="75">
        <v>3584.7726653999998</v>
      </c>
      <c r="H24" s="75">
        <v>176.07087870999999</v>
      </c>
      <c r="I24" s="75">
        <v>21.218488950000001</v>
      </c>
      <c r="J24" s="25"/>
      <c r="K24" s="25" t="s">
        <v>23</v>
      </c>
      <c r="L24" s="87">
        <v>0</v>
      </c>
      <c r="M24" s="25">
        <v>0.224335229579854</v>
      </c>
      <c r="N24" s="25">
        <v>9.7746138836951602E-2</v>
      </c>
      <c r="O24" s="25">
        <v>9.7746138836951602E-2</v>
      </c>
      <c r="P24" s="87">
        <v>4.0481701473238603E-2</v>
      </c>
      <c r="Q24" s="25">
        <v>4.903063439541E-2</v>
      </c>
      <c r="R24" s="25">
        <v>1.94630560337712</v>
      </c>
      <c r="S24" s="25">
        <v>435.72560959575299</v>
      </c>
      <c r="T24" s="25">
        <v>2371.9110135559999</v>
      </c>
      <c r="U24" s="25">
        <v>3.1999567911539502</v>
      </c>
      <c r="V24" s="25">
        <v>40.726441296340298</v>
      </c>
      <c r="W24" s="25">
        <v>0.89570720373451895</v>
      </c>
      <c r="X24" s="25">
        <v>0.187314504911302</v>
      </c>
      <c r="Y24" s="87">
        <v>0</v>
      </c>
      <c r="Z24" s="25">
        <v>90.325323872558002</v>
      </c>
      <c r="AA24" s="25">
        <v>90.325323872558002</v>
      </c>
      <c r="AB24" s="25">
        <v>21.202758100329898</v>
      </c>
      <c r="AC24" s="25">
        <v>0</v>
      </c>
      <c r="AD24" s="25">
        <v>1.67852377623507</v>
      </c>
      <c r="AE24" s="25">
        <v>0</v>
      </c>
      <c r="AF24" s="87">
        <v>1.40886606740632</v>
      </c>
      <c r="AG24" s="25">
        <v>1.2630958238947901E-2</v>
      </c>
      <c r="AH24" s="25">
        <v>1.44269516039396</v>
      </c>
      <c r="AI24" s="25">
        <v>8.5256309320756105E-3</v>
      </c>
      <c r="AJ24" s="25">
        <v>243.21635055304</v>
      </c>
      <c r="AK24" s="25">
        <v>0</v>
      </c>
      <c r="AL24" s="87">
        <v>216.94382782034501</v>
      </c>
      <c r="AM24" s="25">
        <v>4320.31012238121</v>
      </c>
      <c r="AN24" s="25">
        <v>480.03423832201798</v>
      </c>
      <c r="AO24" s="25">
        <v>4800.3443607032304</v>
      </c>
      <c r="AP24" s="25">
        <v>0</v>
      </c>
      <c r="AQ24" s="25">
        <v>4.8878343406834803</v>
      </c>
      <c r="AR24" s="25">
        <v>9.9325035422543309</v>
      </c>
      <c r="AS24" s="25">
        <v>25.6877692053096</v>
      </c>
      <c r="AT24" s="25">
        <v>6.4760297297684497</v>
      </c>
      <c r="AU24" s="25">
        <v>4.2333262876701001</v>
      </c>
      <c r="AV24" s="25">
        <v>13.3108746027546</v>
      </c>
      <c r="AW24" s="25">
        <v>6.1325802608288198</v>
      </c>
      <c r="AX24" s="25">
        <v>0</v>
      </c>
      <c r="AY24" s="25">
        <v>1.5208987866642401</v>
      </c>
      <c r="AZ24" s="25">
        <v>342.380635845764</v>
      </c>
      <c r="BA24" s="25">
        <v>265.982637955808</v>
      </c>
      <c r="BB24" s="25">
        <v>76.397997889956301</v>
      </c>
      <c r="BC24" s="25">
        <v>2.3607394302154398E-3</v>
      </c>
      <c r="BD24" s="25">
        <v>4.7855308487243502E-2</v>
      </c>
      <c r="BE24" s="25">
        <v>94.725263501766406</v>
      </c>
      <c r="BF24" s="25">
        <v>2.7014535665823298</v>
      </c>
      <c r="BG24" s="25">
        <v>20.075084617911401</v>
      </c>
      <c r="BH24" s="25">
        <v>5.67426755623163</v>
      </c>
      <c r="BI24" s="25">
        <v>2.5859785621234899</v>
      </c>
      <c r="BJ24" s="25">
        <v>50.152072633255599</v>
      </c>
      <c r="BK24" s="25">
        <v>9.4205453048397008</v>
      </c>
      <c r="BL24" s="25">
        <v>16.605801204748701</v>
      </c>
      <c r="BM24" s="25">
        <v>31.1359711819529</v>
      </c>
      <c r="BN24" s="25">
        <v>0.67031587337753595</v>
      </c>
      <c r="BO24" s="25">
        <v>3582.05894685471</v>
      </c>
      <c r="BP24" s="25">
        <v>13.978593525467099</v>
      </c>
      <c r="BQ24" s="25">
        <v>83.741764439645706</v>
      </c>
      <c r="BR24" s="25">
        <v>0.107472397637306</v>
      </c>
      <c r="BS24" s="25">
        <v>9.3279201035289994</v>
      </c>
      <c r="BT24" s="87">
        <v>0</v>
      </c>
      <c r="BU24" s="25">
        <v>9.3912828497164202E-2</v>
      </c>
      <c r="BV24" s="25">
        <v>175.96193748926601</v>
      </c>
      <c r="BW24" s="25">
        <v>25.356053162715401</v>
      </c>
      <c r="BX24" s="48"/>
      <c r="BY24" s="22">
        <f t="shared" si="0"/>
        <v>-5.0818903625665397E-4</v>
      </c>
      <c r="BZ24" s="54">
        <f t="shared" si="1"/>
        <v>-8.3392236508112428E-5</v>
      </c>
      <c r="CA24" s="22">
        <f t="shared" si="2"/>
        <v>-1.0685048162634297E-3</v>
      </c>
      <c r="CB24" s="22">
        <f t="shared" si="3"/>
        <v>1.3680369382841775E-2</v>
      </c>
      <c r="CC24" s="22">
        <f t="shared" si="4"/>
        <v>-6.5843397411112232E-4</v>
      </c>
      <c r="CD24" s="22">
        <f t="shared" si="5"/>
        <v>-7.570127309556989E-4</v>
      </c>
      <c r="CE24" s="22">
        <f t="shared" si="6"/>
        <v>-6.1873503177896382E-4</v>
      </c>
      <c r="CF24" s="22">
        <f t="shared" si="7"/>
        <v>-7.4137464299043503E-4</v>
      </c>
      <c r="CH24" s="87">
        <f t="shared" si="8"/>
        <v>-5.1346774967696547</v>
      </c>
      <c r="CI24" s="87">
        <f t="shared" si="9"/>
        <v>-2.7137185452897938</v>
      </c>
    </row>
    <row r="25" spans="1:87" x14ac:dyDescent="0.25">
      <c r="A25" s="27" t="s">
        <v>24</v>
      </c>
      <c r="B25" s="75">
        <v>7248.8081423000003</v>
      </c>
      <c r="C25" s="75">
        <v>1024.2216457</v>
      </c>
      <c r="D25" s="75">
        <v>2650.2442111999999</v>
      </c>
      <c r="E25" s="75">
        <v>618.73910854999997</v>
      </c>
      <c r="F25" s="75">
        <v>578.81423970000003</v>
      </c>
      <c r="G25" s="75">
        <v>144.20768794</v>
      </c>
      <c r="H25" s="75">
        <v>281.49693438999998</v>
      </c>
      <c r="I25" s="75">
        <v>17.780885179999999</v>
      </c>
      <c r="J25" s="25"/>
      <c r="K25" s="25" t="s">
        <v>24</v>
      </c>
      <c r="L25" s="87">
        <v>0</v>
      </c>
      <c r="M25" s="25">
        <v>0.60028545546277701</v>
      </c>
      <c r="N25" s="25">
        <v>0.589896069593148</v>
      </c>
      <c r="O25" s="25">
        <v>0.589896069593148</v>
      </c>
      <c r="P25" s="87">
        <v>3.6127054084888997E-2</v>
      </c>
      <c r="Q25" s="25">
        <v>4.7325143627670298E-2</v>
      </c>
      <c r="R25" s="25">
        <v>2.6498596799220402</v>
      </c>
      <c r="S25" s="25">
        <v>564.76622677233297</v>
      </c>
      <c r="T25" s="25">
        <v>7246.5160298323699</v>
      </c>
      <c r="U25" s="25">
        <v>2.2779728059657098</v>
      </c>
      <c r="V25" s="25">
        <v>7.1395291440867004</v>
      </c>
      <c r="W25" s="25">
        <v>0.13691538303874001</v>
      </c>
      <c r="X25" s="25">
        <v>2.1974401075326302</v>
      </c>
      <c r="Y25" s="87">
        <v>0</v>
      </c>
      <c r="Z25" s="25">
        <v>225.82324309508101</v>
      </c>
      <c r="AA25" s="25">
        <v>225.82324309508101</v>
      </c>
      <c r="AB25" s="25">
        <v>17.7652392032936</v>
      </c>
      <c r="AC25" s="25">
        <v>0</v>
      </c>
      <c r="AD25" s="25">
        <v>0.50978398103968803</v>
      </c>
      <c r="AE25" s="25">
        <v>0</v>
      </c>
      <c r="AF25" s="87">
        <v>3.7636518654077</v>
      </c>
      <c r="AG25" s="25">
        <v>0.110773601444027</v>
      </c>
      <c r="AH25" s="25">
        <v>7.0184379173376996</v>
      </c>
      <c r="AI25" s="25">
        <v>0.12682350071429699</v>
      </c>
      <c r="AJ25" s="25">
        <v>1024.2937294907899</v>
      </c>
      <c r="AK25" s="25">
        <v>0</v>
      </c>
      <c r="AL25" s="87">
        <v>289.875794624756</v>
      </c>
      <c r="AM25" s="25">
        <v>2381.6681383909499</v>
      </c>
      <c r="AN25" s="25">
        <v>264.62972373147699</v>
      </c>
      <c r="AO25" s="25">
        <v>2646.2978621224302</v>
      </c>
      <c r="AP25" s="25">
        <v>0</v>
      </c>
      <c r="AQ25" s="25">
        <v>1.3978946815864399</v>
      </c>
      <c r="AR25" s="25">
        <v>6.2223385230168002</v>
      </c>
      <c r="AS25" s="25">
        <v>10.3255107802708</v>
      </c>
      <c r="AT25" s="25">
        <v>6.8168551006531199</v>
      </c>
      <c r="AU25" s="25">
        <v>14.757265738205501</v>
      </c>
      <c r="AV25" s="25">
        <v>31.933943375392001</v>
      </c>
      <c r="AW25" s="25">
        <v>7.9039731293914697</v>
      </c>
      <c r="AX25" s="25">
        <v>0</v>
      </c>
      <c r="AY25" s="25">
        <v>6.3722762496194196</v>
      </c>
      <c r="AZ25" s="25">
        <v>638.73566744936898</v>
      </c>
      <c r="BA25" s="25">
        <v>578.57023757604998</v>
      </c>
      <c r="BB25" s="25">
        <v>60.165429873318999</v>
      </c>
      <c r="BC25" s="25">
        <v>5.0852915337003902E-2</v>
      </c>
      <c r="BD25" s="25">
        <v>1.7081348126346801E-2</v>
      </c>
      <c r="BE25" s="25">
        <v>46.762099990525599</v>
      </c>
      <c r="BF25" s="25">
        <v>27.7249038509235</v>
      </c>
      <c r="BG25" s="25">
        <v>79.503252060053896</v>
      </c>
      <c r="BH25" s="25">
        <v>19.5979708684083</v>
      </c>
      <c r="BI25" s="25">
        <v>10.2104044072818</v>
      </c>
      <c r="BJ25" s="25">
        <v>198.698372322811</v>
      </c>
      <c r="BK25" s="25">
        <v>2.0140968461550801</v>
      </c>
      <c r="BL25" s="25">
        <v>17.7439504991716</v>
      </c>
      <c r="BM25" s="25">
        <v>104.039374112204</v>
      </c>
      <c r="BN25" s="25">
        <v>0.21532308492755001</v>
      </c>
      <c r="BO25" s="25">
        <v>144.209606569773</v>
      </c>
      <c r="BP25" s="25">
        <v>6.1947262445847304</v>
      </c>
      <c r="BQ25" s="25">
        <v>3.2266017958850699</v>
      </c>
      <c r="BR25" s="25">
        <v>1.8322095545164401</v>
      </c>
      <c r="BS25" s="25">
        <v>4.8338565873060002</v>
      </c>
      <c r="BT25" s="87">
        <v>7.4614144426991005E-2</v>
      </c>
      <c r="BU25" s="25">
        <v>1.5421914177284599</v>
      </c>
      <c r="BV25" s="25">
        <v>281.408480681073</v>
      </c>
      <c r="BW25" s="25">
        <v>11.7926079670651</v>
      </c>
      <c r="BX25" s="48"/>
      <c r="BY25" s="22">
        <f t="shared" si="0"/>
        <v>-3.1620542613825604E-4</v>
      </c>
      <c r="BZ25" s="54">
        <f t="shared" si="1"/>
        <v>7.0379093326727719E-5</v>
      </c>
      <c r="CA25" s="22">
        <f t="shared" si="2"/>
        <v>-1.4890511074007252E-3</v>
      </c>
      <c r="CB25" s="22">
        <f t="shared" si="3"/>
        <v>3.2318239825231763E-2</v>
      </c>
      <c r="CC25" s="22">
        <f t="shared" si="4"/>
        <v>-4.2155515053762387E-4</v>
      </c>
      <c r="CD25" s="22">
        <f t="shared" si="5"/>
        <v>1.3304628903001967E-5</v>
      </c>
      <c r="CE25" s="22">
        <f t="shared" si="6"/>
        <v>-3.1422618906545109E-4</v>
      </c>
      <c r="CF25" s="22">
        <f t="shared" si="7"/>
        <v>-8.7993238514341265E-4</v>
      </c>
      <c r="CH25" s="87">
        <f t="shared" si="8"/>
        <v>-3.946349077569721</v>
      </c>
      <c r="CI25" s="87">
        <f t="shared" si="9"/>
        <v>1.9186297730016122E-3</v>
      </c>
    </row>
    <row r="26" spans="1:87" x14ac:dyDescent="0.25">
      <c r="A26" s="27" t="s">
        <v>25</v>
      </c>
      <c r="B26" s="75">
        <v>7397.7554793999998</v>
      </c>
      <c r="C26" s="75">
        <v>209.59820970999999</v>
      </c>
      <c r="D26" s="75">
        <v>13569.956222999999</v>
      </c>
      <c r="E26" s="75">
        <v>2492.9441609999999</v>
      </c>
      <c r="F26" s="75">
        <v>2164.1170713000001</v>
      </c>
      <c r="G26" s="75">
        <v>73529.136842000007</v>
      </c>
      <c r="H26" s="75">
        <v>646.65810081999996</v>
      </c>
      <c r="I26" s="75">
        <v>88.881498339999993</v>
      </c>
      <c r="J26" s="25"/>
      <c r="K26" s="25" t="s">
        <v>25</v>
      </c>
      <c r="L26" s="87">
        <v>0</v>
      </c>
      <c r="M26" s="25">
        <v>0</v>
      </c>
      <c r="N26" s="25">
        <v>7.1130197787661803E-2</v>
      </c>
      <c r="O26" s="25">
        <v>7.1130197787661803E-2</v>
      </c>
      <c r="P26" s="87">
        <v>2.8668265877411999E-2</v>
      </c>
      <c r="Q26" s="25">
        <v>0</v>
      </c>
      <c r="R26" s="25">
        <v>0.47360597685834699</v>
      </c>
      <c r="S26" s="25">
        <v>451.01475545621201</v>
      </c>
      <c r="T26" s="25">
        <v>7479.70766534411</v>
      </c>
      <c r="U26" s="25">
        <v>1.49372288625142</v>
      </c>
      <c r="V26" s="25">
        <v>44.203668248478301</v>
      </c>
      <c r="W26" s="25">
        <v>0.75870454995618297</v>
      </c>
      <c r="X26" s="25">
        <v>0</v>
      </c>
      <c r="Y26" s="87">
        <v>0</v>
      </c>
      <c r="Z26" s="25">
        <v>116.43240721932899</v>
      </c>
      <c r="AA26" s="25">
        <v>116.43240721932899</v>
      </c>
      <c r="AB26" s="25">
        <v>89.433612096871002</v>
      </c>
      <c r="AC26" s="25">
        <v>0</v>
      </c>
      <c r="AD26" s="25">
        <v>8.85254720444782</v>
      </c>
      <c r="AE26" s="25">
        <v>0</v>
      </c>
      <c r="AF26" s="87">
        <v>0</v>
      </c>
      <c r="AG26" s="25">
        <v>0</v>
      </c>
      <c r="AH26" s="25">
        <v>0</v>
      </c>
      <c r="AI26" s="25">
        <v>0</v>
      </c>
      <c r="AJ26" s="25">
        <v>210.455651226155</v>
      </c>
      <c r="AK26" s="25">
        <v>0</v>
      </c>
      <c r="AL26" s="87">
        <v>698.39238520114395</v>
      </c>
      <c r="AM26" s="25">
        <v>12206.358827919101</v>
      </c>
      <c r="AN26" s="25">
        <v>1356.2622927846</v>
      </c>
      <c r="AO26" s="25">
        <v>13562.621120703699</v>
      </c>
      <c r="AP26" s="25">
        <v>0</v>
      </c>
      <c r="AQ26" s="25">
        <v>17.595920560062101</v>
      </c>
      <c r="AR26" s="25">
        <v>122.821161173961</v>
      </c>
      <c r="AS26" s="25">
        <v>159.88625965882301</v>
      </c>
      <c r="AT26" s="25">
        <v>71.826107585442799</v>
      </c>
      <c r="AU26" s="25">
        <v>5.1742478329116901</v>
      </c>
      <c r="AV26" s="25">
        <v>96.669828835463505</v>
      </c>
      <c r="AW26" s="25">
        <v>61.7352201700865</v>
      </c>
      <c r="AX26" s="25">
        <v>0</v>
      </c>
      <c r="AY26" s="25">
        <v>9.9875517252820494</v>
      </c>
      <c r="AZ26" s="25">
        <v>3045.7393445197999</v>
      </c>
      <c r="BA26" s="25">
        <v>2176.4338329207299</v>
      </c>
      <c r="BB26" s="25">
        <v>869.30551159906702</v>
      </c>
      <c r="BC26" s="25">
        <v>0</v>
      </c>
      <c r="BD26" s="25">
        <v>0.57801895335570996</v>
      </c>
      <c r="BE26" s="25">
        <v>1194.3885670173099</v>
      </c>
      <c r="BF26" s="25">
        <v>0</v>
      </c>
      <c r="BG26" s="25">
        <v>51.155932135451899</v>
      </c>
      <c r="BH26" s="25">
        <v>13.371738579562001</v>
      </c>
      <c r="BI26" s="25">
        <v>4.5324011210502801</v>
      </c>
      <c r="BJ26" s="25">
        <v>127.563345610873</v>
      </c>
      <c r="BK26" s="25">
        <v>16.488884224687101</v>
      </c>
      <c r="BL26" s="25">
        <v>187.13987255102299</v>
      </c>
      <c r="BM26" s="25">
        <v>220.69213032821301</v>
      </c>
      <c r="BN26" s="25">
        <v>8.7977093007490108</v>
      </c>
      <c r="BO26" s="25">
        <v>74130.489125388907</v>
      </c>
      <c r="BP26" s="25">
        <v>102.299311953377</v>
      </c>
      <c r="BQ26" s="25">
        <v>1816.16664289863</v>
      </c>
      <c r="BR26" s="25">
        <v>0</v>
      </c>
      <c r="BS26" s="25">
        <v>81.252892325411196</v>
      </c>
      <c r="BT26" s="87">
        <v>0</v>
      </c>
      <c r="BU26" s="25">
        <v>3.1162287305014899E-2</v>
      </c>
      <c r="BV26" s="25">
        <v>654.25371469843503</v>
      </c>
      <c r="BW26" s="25">
        <v>252.50530626119499</v>
      </c>
      <c r="BX26" s="48"/>
      <c r="BY26" s="22">
        <f t="shared" si="0"/>
        <v>1.1077979824058332E-2</v>
      </c>
      <c r="BZ26" s="54">
        <f t="shared" si="1"/>
        <v>4.0908818703239988E-3</v>
      </c>
      <c r="CA26" s="22">
        <f t="shared" si="2"/>
        <v>-5.4053986437091971E-4</v>
      </c>
      <c r="CB26" s="22">
        <f t="shared" si="3"/>
        <v>0.22174390913675987</v>
      </c>
      <c r="CC26" s="22">
        <f t="shared" si="4"/>
        <v>5.691356435412691E-3</v>
      </c>
      <c r="CD26" s="22">
        <f t="shared" si="5"/>
        <v>8.1784216327887901E-3</v>
      </c>
      <c r="CE26" s="22">
        <f t="shared" si="6"/>
        <v>1.174595024604717E-2</v>
      </c>
      <c r="CF26" s="22">
        <f t="shared" si="7"/>
        <v>6.2117962363662923E-3</v>
      </c>
      <c r="CH26" s="87">
        <f t="shared" si="8"/>
        <v>-7.3351022962997376</v>
      </c>
      <c r="CI26" s="87">
        <f t="shared" si="9"/>
        <v>601.3522833889001</v>
      </c>
    </row>
    <row r="27" spans="1:87" x14ac:dyDescent="0.25">
      <c r="A27" s="27" t="s">
        <v>26</v>
      </c>
      <c r="B27" s="75">
        <v>1158.3312364000001</v>
      </c>
      <c r="C27" s="75">
        <v>13.65626908</v>
      </c>
      <c r="D27" s="75">
        <v>3986.8204322000001</v>
      </c>
      <c r="E27" s="75">
        <v>753.33657745999994</v>
      </c>
      <c r="F27" s="75">
        <v>615.11212023999997</v>
      </c>
      <c r="G27" s="75">
        <v>1497.3927043000001</v>
      </c>
      <c r="H27" s="75">
        <v>153.99460508000001</v>
      </c>
      <c r="I27" s="75">
        <v>24.955687780000002</v>
      </c>
      <c r="J27" s="25"/>
      <c r="K27" s="25" t="s">
        <v>26</v>
      </c>
      <c r="L27" s="87">
        <v>0</v>
      </c>
      <c r="M27" s="25">
        <v>0.323221317253922</v>
      </c>
      <c r="N27" s="25">
        <v>6.4657840241604397E-2</v>
      </c>
      <c r="O27" s="25">
        <v>6.4657840241604397E-2</v>
      </c>
      <c r="P27" s="87">
        <v>3.11602014748921E-2</v>
      </c>
      <c r="Q27" s="25">
        <v>0.23020813616164301</v>
      </c>
      <c r="R27" s="25">
        <v>9.8538132351174201E-2</v>
      </c>
      <c r="S27" s="25">
        <v>64.575504758913695</v>
      </c>
      <c r="T27" s="25">
        <v>1166.43390057234</v>
      </c>
      <c r="U27" s="25">
        <v>0</v>
      </c>
      <c r="V27" s="25">
        <v>2.2368335679359701</v>
      </c>
      <c r="W27" s="25">
        <v>0</v>
      </c>
      <c r="X27" s="25">
        <v>0.84642933807679799</v>
      </c>
      <c r="Y27" s="87">
        <v>0</v>
      </c>
      <c r="Z27" s="25">
        <v>28.4146818511791</v>
      </c>
      <c r="AA27" s="25">
        <v>28.4146818511791</v>
      </c>
      <c r="AB27" s="25">
        <v>25.2517586897931</v>
      </c>
      <c r="AC27" s="25">
        <v>0</v>
      </c>
      <c r="AD27" s="25">
        <v>1.64826342626476</v>
      </c>
      <c r="AE27" s="25">
        <v>0</v>
      </c>
      <c r="AF27" s="87">
        <v>6.61484649363691</v>
      </c>
      <c r="AG27" s="25">
        <v>5.9303826569001898E-2</v>
      </c>
      <c r="AH27" s="25">
        <v>6.7737070915193698</v>
      </c>
      <c r="AI27" s="25">
        <v>4.0025884564559598E-2</v>
      </c>
      <c r="AJ27" s="25">
        <v>13.6359545938259</v>
      </c>
      <c r="AK27" s="25">
        <v>0</v>
      </c>
      <c r="AL27" s="87">
        <v>157.94222845957501</v>
      </c>
      <c r="AM27" s="25">
        <v>3587.0838771816102</v>
      </c>
      <c r="AN27" s="25">
        <v>398.564882585801</v>
      </c>
      <c r="AO27" s="25">
        <v>3985.64875976741</v>
      </c>
      <c r="AP27" s="25">
        <v>0</v>
      </c>
      <c r="AQ27" s="25">
        <v>3.0171225102432202</v>
      </c>
      <c r="AR27" s="25">
        <v>33.101252960586798</v>
      </c>
      <c r="AS27" s="25">
        <v>32.758243539410302</v>
      </c>
      <c r="AT27" s="25">
        <v>19.5422710986292</v>
      </c>
      <c r="AU27" s="25">
        <v>2.4603798287008698</v>
      </c>
      <c r="AV27" s="25">
        <v>25.866628462882399</v>
      </c>
      <c r="AW27" s="25">
        <v>16.477369812122099</v>
      </c>
      <c r="AX27" s="25">
        <v>0</v>
      </c>
      <c r="AY27" s="25">
        <v>3.8368755563969801</v>
      </c>
      <c r="AZ27" s="25">
        <v>761.50002387208804</v>
      </c>
      <c r="BA27" s="25">
        <v>621.46501853194195</v>
      </c>
      <c r="BB27" s="25">
        <v>140.03500534014501</v>
      </c>
      <c r="BC27" s="25">
        <v>8.6251756808148304E-3</v>
      </c>
      <c r="BD27" s="25">
        <v>0.15754717306833699</v>
      </c>
      <c r="BE27" s="25">
        <v>323.30301345083899</v>
      </c>
      <c r="BF27" s="25">
        <v>12.377128700320201</v>
      </c>
      <c r="BG27" s="25">
        <v>12.199352517072001</v>
      </c>
      <c r="BH27" s="25">
        <v>3.4679920233469401</v>
      </c>
      <c r="BI27" s="25">
        <v>1.0431021906226401</v>
      </c>
      <c r="BJ27" s="25">
        <v>30.414746817683199</v>
      </c>
      <c r="BK27" s="25">
        <v>1.9050541365123901</v>
      </c>
      <c r="BL27" s="25">
        <v>50.331187661612503</v>
      </c>
      <c r="BM27" s="25">
        <v>84.499562534653904</v>
      </c>
      <c r="BN27" s="25">
        <v>2.37798256772323</v>
      </c>
      <c r="BO27" s="25">
        <v>1515.15616043916</v>
      </c>
      <c r="BP27" s="25">
        <v>22.085565706380699</v>
      </c>
      <c r="BQ27" s="25">
        <v>37.120015639588402</v>
      </c>
      <c r="BR27" s="25">
        <v>0.50459673394070603</v>
      </c>
      <c r="BS27" s="25">
        <v>20.985571722349899</v>
      </c>
      <c r="BT27" s="87">
        <v>0</v>
      </c>
      <c r="BU27" s="25">
        <v>0.26167570707187598</v>
      </c>
      <c r="BV27" s="25">
        <v>155.153811433279</v>
      </c>
      <c r="BW27" s="25">
        <v>51.479199770915997</v>
      </c>
      <c r="BX27" s="48"/>
      <c r="BY27" s="22">
        <f t="shared" si="0"/>
        <v>6.9951184235714425E-3</v>
      </c>
      <c r="BZ27" s="54">
        <f t="shared" si="1"/>
        <v>-1.4875575499497368E-3</v>
      </c>
      <c r="CA27" s="22">
        <f t="shared" si="2"/>
        <v>-2.93886432187174E-4</v>
      </c>
      <c r="CB27" s="22">
        <f t="shared" si="3"/>
        <v>1.0836386624969831E-2</v>
      </c>
      <c r="CC27" s="22">
        <f t="shared" si="4"/>
        <v>1.0328033025041443E-2</v>
      </c>
      <c r="CD27" s="22">
        <f t="shared" si="5"/>
        <v>1.1862924193599512E-2</v>
      </c>
      <c r="CE27" s="22">
        <f t="shared" si="6"/>
        <v>7.5275776880416234E-3</v>
      </c>
      <c r="CF27" s="22">
        <f t="shared" si="7"/>
        <v>1.1863864959489328E-2</v>
      </c>
      <c r="CH27" s="87">
        <f t="shared" si="8"/>
        <v>-1.1716724325901851</v>
      </c>
      <c r="CI27" s="87">
        <f t="shared" si="9"/>
        <v>17.763456139159871</v>
      </c>
    </row>
    <row r="28" spans="1:87" x14ac:dyDescent="0.25">
      <c r="A28" s="27" t="s">
        <v>27</v>
      </c>
      <c r="B28" s="75">
        <v>6417.7692943000002</v>
      </c>
      <c r="C28" s="75">
        <v>28.81988539</v>
      </c>
      <c r="D28" s="75">
        <v>9730.2103263999998</v>
      </c>
      <c r="E28" s="75">
        <v>535.01022103000003</v>
      </c>
      <c r="F28" s="75">
        <v>696.27753776999998</v>
      </c>
      <c r="G28" s="75">
        <v>21107.795488</v>
      </c>
      <c r="H28" s="75">
        <v>247.14834212</v>
      </c>
      <c r="I28" s="75">
        <v>40.322945830000002</v>
      </c>
      <c r="J28" s="25"/>
      <c r="K28" s="25" t="s">
        <v>27</v>
      </c>
      <c r="L28" s="87">
        <v>0</v>
      </c>
      <c r="M28" s="25">
        <v>0</v>
      </c>
      <c r="N28" s="25">
        <v>8.1466268233932396E-2</v>
      </c>
      <c r="O28" s="25">
        <v>8.1466268233932396E-2</v>
      </c>
      <c r="P28" s="87">
        <v>3.2834114271069303E-2</v>
      </c>
      <c r="Q28" s="25">
        <v>0</v>
      </c>
      <c r="R28" s="25">
        <v>0.300407439426917</v>
      </c>
      <c r="S28" s="25">
        <v>239.525657595452</v>
      </c>
      <c r="T28" s="25">
        <v>6469.2888118467499</v>
      </c>
      <c r="U28" s="25">
        <v>1.71077808982952</v>
      </c>
      <c r="V28" s="25">
        <v>42.500766670431602</v>
      </c>
      <c r="W28" s="25">
        <v>0.86895458481787002</v>
      </c>
      <c r="X28" s="25">
        <v>0</v>
      </c>
      <c r="Y28" s="87">
        <v>0</v>
      </c>
      <c r="Z28" s="25">
        <v>15.5935871592153</v>
      </c>
      <c r="AA28" s="25">
        <v>15.5935871592153</v>
      </c>
      <c r="AB28" s="25">
        <v>40.547385016815703</v>
      </c>
      <c r="AC28" s="25">
        <v>0</v>
      </c>
      <c r="AD28" s="25">
        <v>4.1509205657988097</v>
      </c>
      <c r="AE28" s="25">
        <v>0</v>
      </c>
      <c r="AF28" s="87">
        <v>0</v>
      </c>
      <c r="AG28" s="25">
        <v>0</v>
      </c>
      <c r="AH28" s="25">
        <v>0</v>
      </c>
      <c r="AI28" s="25">
        <v>0</v>
      </c>
      <c r="AJ28" s="25">
        <v>28.831499611567601</v>
      </c>
      <c r="AK28" s="25">
        <v>0</v>
      </c>
      <c r="AL28" s="87">
        <v>291.164312843576</v>
      </c>
      <c r="AM28" s="25">
        <v>8748.79255058538</v>
      </c>
      <c r="AN28" s="25">
        <v>972.08813932527505</v>
      </c>
      <c r="AO28" s="25">
        <v>9720.8806899106494</v>
      </c>
      <c r="AP28" s="25">
        <v>0</v>
      </c>
      <c r="AQ28" s="25">
        <v>9.2692688116811794</v>
      </c>
      <c r="AR28" s="25">
        <v>40.773788388333102</v>
      </c>
      <c r="AS28" s="25">
        <v>69.461745880080599</v>
      </c>
      <c r="AT28" s="25">
        <v>23.699495925582902</v>
      </c>
      <c r="AU28" s="25">
        <v>1.05457338955119</v>
      </c>
      <c r="AV28" s="25">
        <v>30.6194111997001</v>
      </c>
      <c r="AW28" s="25">
        <v>20.2106400962207</v>
      </c>
      <c r="AX28" s="25">
        <v>0</v>
      </c>
      <c r="AY28" s="25">
        <v>3.24173585260999</v>
      </c>
      <c r="AZ28" s="25">
        <v>1005.03461526539</v>
      </c>
      <c r="BA28" s="25">
        <v>702.17235995980798</v>
      </c>
      <c r="BB28" s="25">
        <v>302.86225530558801</v>
      </c>
      <c r="BC28" s="25">
        <v>0</v>
      </c>
      <c r="BD28" s="25">
        <v>0.192782343269564</v>
      </c>
      <c r="BE28" s="25">
        <v>397.64881608756701</v>
      </c>
      <c r="BF28" s="25">
        <v>0</v>
      </c>
      <c r="BG28" s="25">
        <v>12.7050714182884</v>
      </c>
      <c r="BH28" s="25">
        <v>3.3759672474743199</v>
      </c>
      <c r="BI28" s="25">
        <v>0.93062149285978002</v>
      </c>
      <c r="BJ28" s="25">
        <v>31.657361602539702</v>
      </c>
      <c r="BK28" s="25">
        <v>11.7219684578523</v>
      </c>
      <c r="BL28" s="25">
        <v>61.822478597860403</v>
      </c>
      <c r="BM28" s="25">
        <v>71.305381822450698</v>
      </c>
      <c r="BN28" s="25">
        <v>2.9342344954998101</v>
      </c>
      <c r="BO28" s="25">
        <v>21292.730883019402</v>
      </c>
      <c r="BP28" s="25">
        <v>42.353055233668698</v>
      </c>
      <c r="BQ28" s="25">
        <v>521.67195444346999</v>
      </c>
      <c r="BR28" s="25">
        <v>0</v>
      </c>
      <c r="BS28" s="25">
        <v>33.1395451452413</v>
      </c>
      <c r="BT28" s="87">
        <v>0</v>
      </c>
      <c r="BU28" s="25">
        <v>3.2313315700127299E-2</v>
      </c>
      <c r="BV28" s="25">
        <v>248.69895565623301</v>
      </c>
      <c r="BW28" s="25">
        <v>102.99349189086399</v>
      </c>
      <c r="BX28" s="48"/>
      <c r="BY28" s="22">
        <f t="shared" si="0"/>
        <v>8.0276362680265344E-3</v>
      </c>
      <c r="BZ28" s="54">
        <f t="shared" si="1"/>
        <v>4.0299332944715053E-4</v>
      </c>
      <c r="CA28" s="22">
        <f t="shared" si="2"/>
        <v>-9.5883194467412641E-4</v>
      </c>
      <c r="CB28" s="22">
        <f t="shared" si="3"/>
        <v>0.87853348545472731</v>
      </c>
      <c r="CC28" s="22">
        <f t="shared" si="4"/>
        <v>8.4661961215747594E-3</v>
      </c>
      <c r="CD28" s="22">
        <f t="shared" si="5"/>
        <v>8.7614736993514766E-3</v>
      </c>
      <c r="CE28" s="22">
        <f t="shared" si="6"/>
        <v>6.2740195743661237E-3</v>
      </c>
      <c r="CF28" s="22">
        <f t="shared" si="7"/>
        <v>5.5660414237076825E-3</v>
      </c>
      <c r="CH28" s="87">
        <f t="shared" si="8"/>
        <v>-9.3296364893503778</v>
      </c>
      <c r="CI28" s="87">
        <f t="shared" si="9"/>
        <v>184.93539501940177</v>
      </c>
    </row>
    <row r="29" spans="1:87" x14ac:dyDescent="0.25">
      <c r="A29" s="27" t="s">
        <v>28</v>
      </c>
      <c r="B29" s="75">
        <v>577.14630735000003</v>
      </c>
      <c r="C29" s="75">
        <v>281.76597932999999</v>
      </c>
      <c r="D29" s="75">
        <v>1410.3126881000001</v>
      </c>
      <c r="E29" s="75">
        <v>468.64479224000002</v>
      </c>
      <c r="F29" s="75">
        <v>456.14463850999999</v>
      </c>
      <c r="G29" s="75"/>
      <c r="H29" s="75">
        <v>277.92231456000002</v>
      </c>
      <c r="I29" s="75"/>
      <c r="J29" s="25"/>
      <c r="K29" s="25" t="s">
        <v>28</v>
      </c>
      <c r="L29" s="87">
        <v>0</v>
      </c>
      <c r="M29" s="25">
        <v>2.1935332367157698E-2</v>
      </c>
      <c r="N29" s="25">
        <v>5.8479059864283402E-2</v>
      </c>
      <c r="O29" s="25">
        <v>5.8479059864283402E-2</v>
      </c>
      <c r="P29" s="87">
        <v>2.39155034094479E-2</v>
      </c>
      <c r="Q29" s="25">
        <v>1.5623006395917001E-2</v>
      </c>
      <c r="R29" s="25">
        <v>0.20498644650202499</v>
      </c>
      <c r="S29" s="25">
        <v>742.82717911649797</v>
      </c>
      <c r="T29" s="25">
        <v>575.93889131764695</v>
      </c>
      <c r="U29" s="25">
        <v>1.1359044151817901</v>
      </c>
      <c r="V29" s="25">
        <v>25.242746929215102</v>
      </c>
      <c r="W29" s="25">
        <v>0.57695865552439596</v>
      </c>
      <c r="X29" s="25">
        <v>5.7442658684347697E-2</v>
      </c>
      <c r="Y29" s="87">
        <v>0</v>
      </c>
      <c r="Z29" s="25">
        <v>260.60394670137799</v>
      </c>
      <c r="AA29" s="25">
        <v>260.60394670137799</v>
      </c>
      <c r="AB29" s="25">
        <v>0</v>
      </c>
      <c r="AC29" s="25">
        <v>0</v>
      </c>
      <c r="AD29" s="25">
        <v>0.56280889071468299</v>
      </c>
      <c r="AE29" s="25">
        <v>0</v>
      </c>
      <c r="AF29" s="87">
        <v>0.44891464694462502</v>
      </c>
      <c r="AG29" s="25">
        <v>4.0246613680781701E-3</v>
      </c>
      <c r="AH29" s="25">
        <v>0.45969521518455397</v>
      </c>
      <c r="AI29" s="25">
        <v>2.7163807432993201E-3</v>
      </c>
      <c r="AJ29" s="25">
        <v>281.44717011557702</v>
      </c>
      <c r="AK29" s="25">
        <v>0</v>
      </c>
      <c r="AL29" s="87">
        <v>302.69116034766802</v>
      </c>
      <c r="AM29" s="25">
        <v>1270.0757741232401</v>
      </c>
      <c r="AN29" s="25">
        <v>141.11951204329799</v>
      </c>
      <c r="AO29" s="25">
        <v>1411.19528616654</v>
      </c>
      <c r="AP29" s="25">
        <v>0</v>
      </c>
      <c r="AQ29" s="25">
        <v>2.1695448748050201</v>
      </c>
      <c r="AR29" s="25">
        <v>3.62283007501226</v>
      </c>
      <c r="AS29" s="25">
        <v>5.1866650325236803</v>
      </c>
      <c r="AT29" s="25">
        <v>4.9040445510011699</v>
      </c>
      <c r="AU29" s="25">
        <v>12.896994624029199</v>
      </c>
      <c r="AV29" s="25">
        <v>30.980782918588801</v>
      </c>
      <c r="AW29" s="25">
        <v>7.2375119363746103</v>
      </c>
      <c r="AX29" s="25">
        <v>0</v>
      </c>
      <c r="AY29" s="25">
        <v>1.78444248163274</v>
      </c>
      <c r="AZ29" s="25">
        <v>470.90430939540403</v>
      </c>
      <c r="BA29" s="25">
        <v>455.49208668449103</v>
      </c>
      <c r="BB29" s="25">
        <v>15.412222710913399</v>
      </c>
      <c r="BC29" s="25">
        <v>5.8534499578365997E-4</v>
      </c>
      <c r="BD29" s="25">
        <v>9.7557885106124896E-5</v>
      </c>
      <c r="BE29" s="25">
        <v>13.5538429901288</v>
      </c>
      <c r="BF29" s="25">
        <v>0.83997046908844397</v>
      </c>
      <c r="BG29" s="25">
        <v>83.138576277165001</v>
      </c>
      <c r="BH29" s="25">
        <v>20.700375997178</v>
      </c>
      <c r="BI29" s="25">
        <v>11.090513519293101</v>
      </c>
      <c r="BJ29" s="25">
        <v>207.77877273102999</v>
      </c>
      <c r="BK29" s="25">
        <v>5.2468856232675796</v>
      </c>
      <c r="BL29" s="25">
        <v>11.3150628901491</v>
      </c>
      <c r="BM29" s="25">
        <v>45.647552244580702</v>
      </c>
      <c r="BN29" s="25">
        <v>1.3007635708262301E-4</v>
      </c>
      <c r="BO29" s="25">
        <v>0</v>
      </c>
      <c r="BP29" s="25">
        <v>1.31076652898771</v>
      </c>
      <c r="BQ29" s="25">
        <v>0</v>
      </c>
      <c r="BR29" s="25">
        <v>3.4244327630108498E-2</v>
      </c>
      <c r="BS29" s="25">
        <v>0.40694344779995201</v>
      </c>
      <c r="BT29" s="87">
        <v>0</v>
      </c>
      <c r="BU29" s="25">
        <v>3.9197448176061099E-2</v>
      </c>
      <c r="BV29" s="25">
        <v>277.41952843135601</v>
      </c>
      <c r="BW29" s="25">
        <v>0.19727936447802799</v>
      </c>
      <c r="BX29" s="48"/>
      <c r="BY29" s="22">
        <f t="shared" si="0"/>
        <v>-2.092044975384144E-3</v>
      </c>
      <c r="BZ29" s="22">
        <f t="shared" si="1"/>
        <v>-1.1314680898703725E-3</v>
      </c>
      <c r="CA29" s="22">
        <f t="shared" si="2"/>
        <v>6.2581729143270043E-4</v>
      </c>
      <c r="CB29" s="22">
        <f t="shared" si="3"/>
        <v>4.821385392130592E-3</v>
      </c>
      <c r="CC29" s="22">
        <f t="shared" si="4"/>
        <v>-1.43058093950316E-3</v>
      </c>
      <c r="CD29" s="22" t="str">
        <f t="shared" si="5"/>
        <v/>
      </c>
      <c r="CE29" s="22">
        <f t="shared" si="6"/>
        <v>-1.8090887356058591E-3</v>
      </c>
      <c r="CF29" s="22" t="str">
        <f t="shared" si="7"/>
        <v/>
      </c>
      <c r="CH29" s="87">
        <f t="shared" si="8"/>
        <v>0.88259806653991291</v>
      </c>
      <c r="CI29" s="87">
        <f t="shared" si="9"/>
        <v>0</v>
      </c>
    </row>
    <row r="30" spans="1:87" x14ac:dyDescent="0.25">
      <c r="A30" s="27" t="s">
        <v>29</v>
      </c>
      <c r="B30" s="75">
        <v>618.77669761000004</v>
      </c>
      <c r="C30" s="75">
        <v>89.447142159999999</v>
      </c>
      <c r="D30" s="75">
        <v>277.03634901999999</v>
      </c>
      <c r="E30" s="75">
        <v>57.014292240000003</v>
      </c>
      <c r="F30" s="75">
        <v>114.43521663999999</v>
      </c>
      <c r="G30" s="75">
        <v>66.559063929999994</v>
      </c>
      <c r="H30" s="75">
        <v>38.720969840000002</v>
      </c>
      <c r="I30" s="75">
        <v>1.5515889</v>
      </c>
      <c r="J30" s="25"/>
      <c r="K30" s="25" t="s">
        <v>29</v>
      </c>
      <c r="L30" s="87">
        <v>2.2398932297160901E-3</v>
      </c>
      <c r="M30" s="25">
        <v>4.5097053314373603E-3</v>
      </c>
      <c r="N30" s="25">
        <v>4.9662479618049198E-2</v>
      </c>
      <c r="O30" s="25">
        <v>4.9485100872501103E-2</v>
      </c>
      <c r="P30" s="87">
        <v>2.4001762181914299E-2</v>
      </c>
      <c r="Q30" s="25">
        <v>1.0738921723573401E-3</v>
      </c>
      <c r="R30" s="25">
        <v>0.299604751640139</v>
      </c>
      <c r="S30" s="25">
        <v>176.268682923108</v>
      </c>
      <c r="T30" s="25">
        <v>618.41922642018994</v>
      </c>
      <c r="U30" s="25">
        <v>1.12827469247838</v>
      </c>
      <c r="V30" s="25">
        <v>21.936379228421998</v>
      </c>
      <c r="W30" s="25">
        <v>0.50297532874319995</v>
      </c>
      <c r="X30" s="25">
        <v>4.1723872891196298E-3</v>
      </c>
      <c r="Y30" s="87">
        <v>1.2886857945182001E-3</v>
      </c>
      <c r="Z30" s="25">
        <v>24.881830528783201</v>
      </c>
      <c r="AA30" s="25">
        <v>24.881830528783201</v>
      </c>
      <c r="AB30" s="25">
        <v>1.54995742874937</v>
      </c>
      <c r="AC30" s="25">
        <v>0</v>
      </c>
      <c r="AD30" s="25">
        <v>0.49188451721423898</v>
      </c>
      <c r="AE30" s="25">
        <v>1.2267509897540101E-3</v>
      </c>
      <c r="AF30" s="87">
        <v>3.3994816433076003E-2</v>
      </c>
      <c r="AG30" s="25">
        <v>2.9423126925599398E-3</v>
      </c>
      <c r="AH30" s="25">
        <v>4.6024297573262199E-3</v>
      </c>
      <c r="AI30" s="25">
        <v>5.5212983622414499E-4</v>
      </c>
      <c r="AJ30" s="25">
        <v>89.400313312830306</v>
      </c>
      <c r="AK30" s="25">
        <v>0</v>
      </c>
      <c r="AL30" s="87">
        <v>60.637127598009201</v>
      </c>
      <c r="AM30" s="25">
        <v>249.11579049477101</v>
      </c>
      <c r="AN30" s="25">
        <v>27.679804271455001</v>
      </c>
      <c r="AO30" s="25">
        <v>276.795594766227</v>
      </c>
      <c r="AP30" s="25">
        <v>9.1555752101280093E-6</v>
      </c>
      <c r="AQ30" s="25">
        <v>1.8978926838957799</v>
      </c>
      <c r="AR30" s="25">
        <v>0.95846384915976301</v>
      </c>
      <c r="AS30" s="25">
        <v>4.4730106158170599</v>
      </c>
      <c r="AT30" s="25">
        <v>1.2752772444429701</v>
      </c>
      <c r="AU30" s="25">
        <v>3.6339185160689298</v>
      </c>
      <c r="AV30" s="25">
        <v>7.6307320888242103</v>
      </c>
      <c r="AW30" s="25">
        <v>1.8580799781742401</v>
      </c>
      <c r="AX30" s="25">
        <v>0</v>
      </c>
      <c r="AY30" s="25">
        <v>0.49523334887591802</v>
      </c>
      <c r="AZ30" s="25">
        <v>115.12092598158</v>
      </c>
      <c r="BA30" s="25">
        <v>114.377000145064</v>
      </c>
      <c r="BB30" s="25">
        <v>0.74392583651625499</v>
      </c>
      <c r="BC30" s="25">
        <v>0</v>
      </c>
      <c r="BD30" s="25">
        <v>2.16686012224629E-3</v>
      </c>
      <c r="BE30" s="25">
        <v>4.7354403346616198</v>
      </c>
      <c r="BF30" s="25">
        <v>2.92177229561776E-2</v>
      </c>
      <c r="BG30" s="25">
        <v>20.467584142153999</v>
      </c>
      <c r="BH30" s="25">
        <v>5.3585032082761499</v>
      </c>
      <c r="BI30" s="25">
        <v>2.7648516730325099</v>
      </c>
      <c r="BJ30" s="25">
        <v>51.152698479361902</v>
      </c>
      <c r="BK30" s="25">
        <v>4.5574389215059696</v>
      </c>
      <c r="BL30" s="25">
        <v>3.0170662654254601</v>
      </c>
      <c r="BM30" s="25">
        <v>10.989098827692199</v>
      </c>
      <c r="BN30" s="25">
        <v>8.6676058356343795E-3</v>
      </c>
      <c r="BO30" s="25">
        <v>66.491080341936794</v>
      </c>
      <c r="BP30" s="25">
        <v>1.1049816147740501</v>
      </c>
      <c r="BQ30" s="25">
        <v>0</v>
      </c>
      <c r="BR30" s="25">
        <v>9.5248092292090497E-4</v>
      </c>
      <c r="BS30" s="25">
        <v>0.101548398848746</v>
      </c>
      <c r="BT30" s="87">
        <v>0</v>
      </c>
      <c r="BU30" s="25">
        <v>4.8719345458754303E-2</v>
      </c>
      <c r="BV30" s="25">
        <v>38.689961363999601</v>
      </c>
      <c r="BW30" s="25">
        <v>0.16775832424312501</v>
      </c>
      <c r="BX30" s="48"/>
      <c r="BY30" s="22">
        <f t="shared" si="0"/>
        <v>-5.7770628918447746E-4</v>
      </c>
      <c r="BZ30" s="22">
        <f t="shared" si="1"/>
        <v>-5.235365383270314E-4</v>
      </c>
      <c r="CA30" s="22">
        <f t="shared" si="2"/>
        <v>-8.6903489244153406E-4</v>
      </c>
      <c r="CB30" s="22">
        <f t="shared" si="3"/>
        <v>1.0191590820242373</v>
      </c>
      <c r="CC30" s="22">
        <f t="shared" si="4"/>
        <v>-5.0872883929719876E-4</v>
      </c>
      <c r="CD30" s="22">
        <f t="shared" si="5"/>
        <v>-1.0214024063604319E-3</v>
      </c>
      <c r="CE30" s="22">
        <f t="shared" si="6"/>
        <v>-8.0081868115733346E-4</v>
      </c>
      <c r="CF30" s="22">
        <f t="shared" si="7"/>
        <v>-1.0514842240944185E-3</v>
      </c>
      <c r="CH30" s="87">
        <f t="shared" si="8"/>
        <v>-0.24075425377299098</v>
      </c>
      <c r="CI30" s="87">
        <f t="shared" si="9"/>
        <v>-6.7983588063199818E-2</v>
      </c>
    </row>
    <row r="31" spans="1:87" x14ac:dyDescent="0.25">
      <c r="A31" s="27" t="s">
        <v>30</v>
      </c>
      <c r="B31" s="75">
        <v>1480.1627755</v>
      </c>
      <c r="C31" s="75">
        <v>235.70671708</v>
      </c>
      <c r="D31" s="75">
        <v>2012.261765</v>
      </c>
      <c r="E31" s="75">
        <v>452.29957130999998</v>
      </c>
      <c r="F31" s="75">
        <v>426.06807114999998</v>
      </c>
      <c r="G31" s="75">
        <v>389.89983204999999</v>
      </c>
      <c r="H31" s="75">
        <v>210.06749554999999</v>
      </c>
      <c r="I31" s="75">
        <v>10.4477841</v>
      </c>
      <c r="J31" s="25"/>
      <c r="K31" s="25" t="s">
        <v>30</v>
      </c>
      <c r="L31" s="87">
        <v>0</v>
      </c>
      <c r="M31" s="25">
        <v>0</v>
      </c>
      <c r="N31" s="25">
        <v>0.181649349596058</v>
      </c>
      <c r="O31" s="25">
        <v>0.181649349596058</v>
      </c>
      <c r="P31" s="87">
        <v>7.3211849848707794E-2</v>
      </c>
      <c r="Q31" s="25">
        <v>0</v>
      </c>
      <c r="R31" s="25">
        <v>3.4558231708801501</v>
      </c>
      <c r="S31" s="25">
        <v>833.29371166266401</v>
      </c>
      <c r="T31" s="25">
        <v>1478.1630417548699</v>
      </c>
      <c r="U31" s="25">
        <v>6.9668435346020896</v>
      </c>
      <c r="V31" s="25">
        <v>86.163075928943897</v>
      </c>
      <c r="W31" s="25">
        <v>1.9375502094856001</v>
      </c>
      <c r="X31" s="25">
        <v>0</v>
      </c>
      <c r="Y31" s="87">
        <v>0</v>
      </c>
      <c r="Z31" s="25">
        <v>150.62034919067199</v>
      </c>
      <c r="AA31" s="25">
        <v>150.62034919067199</v>
      </c>
      <c r="AB31" s="25">
        <v>10.436252879701399</v>
      </c>
      <c r="AC31" s="25">
        <v>0</v>
      </c>
      <c r="AD31" s="25">
        <v>1.8900311450332601</v>
      </c>
      <c r="AE31" s="25">
        <v>0</v>
      </c>
      <c r="AF31" s="87">
        <v>0</v>
      </c>
      <c r="AG31" s="25">
        <v>0</v>
      </c>
      <c r="AH31" s="25">
        <v>0</v>
      </c>
      <c r="AI31" s="25">
        <v>0</v>
      </c>
      <c r="AJ31" s="25">
        <v>233.70031840440399</v>
      </c>
      <c r="AK31" s="25">
        <v>0</v>
      </c>
      <c r="AL31" s="87">
        <v>295.61000383670302</v>
      </c>
      <c r="AM31" s="25">
        <v>1808.71735402327</v>
      </c>
      <c r="AN31" s="25">
        <v>200.96856646946301</v>
      </c>
      <c r="AO31" s="25">
        <v>2009.68592049273</v>
      </c>
      <c r="AP31" s="25">
        <v>0</v>
      </c>
      <c r="AQ31" s="25">
        <v>7.6279978111851499</v>
      </c>
      <c r="AR31" s="25">
        <v>4.0087760048611898</v>
      </c>
      <c r="AS31" s="25">
        <v>17.706218961794999</v>
      </c>
      <c r="AT31" s="25">
        <v>5.15752269455513</v>
      </c>
      <c r="AU31" s="25">
        <v>17.6196571227478</v>
      </c>
      <c r="AV31" s="25">
        <v>26.3987436814982</v>
      </c>
      <c r="AW31" s="25">
        <v>7.2022149266467101</v>
      </c>
      <c r="AX31" s="25">
        <v>0</v>
      </c>
      <c r="AY31" s="25">
        <v>2.5072308998164599</v>
      </c>
      <c r="AZ31" s="25">
        <v>456.53921805895101</v>
      </c>
      <c r="BA31" s="25">
        <v>425.42703904584999</v>
      </c>
      <c r="BB31" s="25">
        <v>31.112179013100899</v>
      </c>
      <c r="BC31" s="25">
        <v>0</v>
      </c>
      <c r="BD31" s="25">
        <v>3.0439977512855699E-2</v>
      </c>
      <c r="BE31" s="25">
        <v>31.321606261126401</v>
      </c>
      <c r="BF31" s="25">
        <v>0.41042968082585102</v>
      </c>
      <c r="BG31" s="25">
        <v>70.531965673043501</v>
      </c>
      <c r="BH31" s="25">
        <v>21.292817486069499</v>
      </c>
      <c r="BI31" s="25">
        <v>9.8998882395542207</v>
      </c>
      <c r="BJ31" s="25">
        <v>176.27869679910901</v>
      </c>
      <c r="BK31" s="25">
        <v>17.9948108409023</v>
      </c>
      <c r="BL31" s="25">
        <v>12.852192121121901</v>
      </c>
      <c r="BM31" s="25">
        <v>39.793098235310303</v>
      </c>
      <c r="BN31" s="25">
        <v>0.121759242050959</v>
      </c>
      <c r="BO31" s="25">
        <v>389.47436783456499</v>
      </c>
      <c r="BP31" s="25">
        <v>3.98069542508606</v>
      </c>
      <c r="BQ31" s="25">
        <v>0</v>
      </c>
      <c r="BR31" s="25">
        <v>0</v>
      </c>
      <c r="BS31" s="25">
        <v>0.33529932130227003</v>
      </c>
      <c r="BT31" s="87">
        <v>0</v>
      </c>
      <c r="BU31" s="25">
        <v>7.1996134717835905E-2</v>
      </c>
      <c r="BV31" s="25">
        <v>209.478014440935</v>
      </c>
      <c r="BW31" s="25">
        <v>0.61130696052955003</v>
      </c>
      <c r="BX31" s="48"/>
      <c r="BY31" s="22">
        <f t="shared" si="0"/>
        <v>-1.3510228592625592E-3</v>
      </c>
      <c r="BZ31" s="22">
        <f t="shared" si="1"/>
        <v>-8.512267704763949E-3</v>
      </c>
      <c r="CA31" s="22">
        <f t="shared" si="2"/>
        <v>-1.2800742687022872E-3</v>
      </c>
      <c r="CB31" s="22">
        <f t="shared" si="3"/>
        <v>9.3735369606292099E-3</v>
      </c>
      <c r="CC31" s="22">
        <f t="shared" si="4"/>
        <v>-1.5045297865662083E-3</v>
      </c>
      <c r="CD31" s="22">
        <f t="shared" si="5"/>
        <v>-1.0912141541534154E-3</v>
      </c>
      <c r="CE31" s="22">
        <f t="shared" si="6"/>
        <v>-2.8061509826715833E-3</v>
      </c>
      <c r="CF31" s="22">
        <f t="shared" si="7"/>
        <v>-1.1037000945109913E-3</v>
      </c>
      <c r="CH31" s="87">
        <f t="shared" si="8"/>
        <v>-2.5758445072699487</v>
      </c>
      <c r="CI31" s="87">
        <f t="shared" si="9"/>
        <v>-0.42546421543499946</v>
      </c>
    </row>
    <row r="32" spans="1:87" x14ac:dyDescent="0.25">
      <c r="A32" s="27" t="s">
        <v>31</v>
      </c>
      <c r="B32" s="75">
        <v>382.1828701</v>
      </c>
      <c r="C32" s="75">
        <v>241.39517441000001</v>
      </c>
      <c r="D32" s="75">
        <v>825.48325238999996</v>
      </c>
      <c r="E32" s="75">
        <v>161.77502565</v>
      </c>
      <c r="F32" s="75">
        <v>153.84699623</v>
      </c>
      <c r="G32" s="75"/>
      <c r="H32" s="75">
        <v>51.996542210000001</v>
      </c>
      <c r="I32" s="75"/>
      <c r="J32" s="25"/>
      <c r="K32" s="25" t="s">
        <v>31</v>
      </c>
      <c r="L32" s="87">
        <v>0</v>
      </c>
      <c r="M32" s="25">
        <v>1.8611823156467502E-2</v>
      </c>
      <c r="N32" s="25">
        <v>6.4852986968699797E-3</v>
      </c>
      <c r="O32" s="25">
        <v>6.4852986968699797E-3</v>
      </c>
      <c r="P32" s="87">
        <v>2.9071553894740301E-3</v>
      </c>
      <c r="Q32" s="25">
        <v>1.32563340033179E-2</v>
      </c>
      <c r="R32" s="25">
        <v>0.76196750620049902</v>
      </c>
      <c r="S32" s="25">
        <v>114.851534628975</v>
      </c>
      <c r="T32" s="25">
        <v>383.39204724064001</v>
      </c>
      <c r="U32" s="25">
        <v>5.7995431094760103E-2</v>
      </c>
      <c r="V32" s="25">
        <v>1.28880410482977</v>
      </c>
      <c r="W32" s="25">
        <v>2.9457506708774901E-2</v>
      </c>
      <c r="X32" s="25">
        <v>4.8740512943490001E-2</v>
      </c>
      <c r="Y32" s="87">
        <v>0</v>
      </c>
      <c r="Z32" s="25">
        <v>43.328892288780402</v>
      </c>
      <c r="AA32" s="25">
        <v>43.328892288780402</v>
      </c>
      <c r="AB32" s="25">
        <v>0</v>
      </c>
      <c r="AC32" s="25">
        <v>0</v>
      </c>
      <c r="AD32" s="25">
        <v>2.8735023375606902E-2</v>
      </c>
      <c r="AE32" s="25">
        <v>0</v>
      </c>
      <c r="AF32" s="87">
        <v>0.38090249613739102</v>
      </c>
      <c r="AG32" s="25">
        <v>3.4148134768542098E-3</v>
      </c>
      <c r="AH32" s="25">
        <v>0.39005447115417402</v>
      </c>
      <c r="AI32" s="25">
        <v>2.3048607349658501E-3</v>
      </c>
      <c r="AJ32" s="25">
        <v>241.35030235420501</v>
      </c>
      <c r="AK32" s="25">
        <v>0</v>
      </c>
      <c r="AL32" s="87">
        <v>53.411182877031699</v>
      </c>
      <c r="AM32" s="25">
        <v>743.23011167534696</v>
      </c>
      <c r="AN32" s="25">
        <v>82.5811050409784</v>
      </c>
      <c r="AO32" s="25">
        <v>825.81121671632502</v>
      </c>
      <c r="AP32" s="25">
        <v>0</v>
      </c>
      <c r="AQ32" s="25">
        <v>0.11192281164812</v>
      </c>
      <c r="AR32" s="25">
        <v>1.21303399372785</v>
      </c>
      <c r="AS32" s="25">
        <v>5.2070498441773099</v>
      </c>
      <c r="AT32" s="25">
        <v>1.6503246219900001</v>
      </c>
      <c r="AU32" s="25">
        <v>4.3639959488968598</v>
      </c>
      <c r="AV32" s="25">
        <v>10.385749928184399</v>
      </c>
      <c r="AW32" s="25">
        <v>2.4213891790538802</v>
      </c>
      <c r="AX32" s="25">
        <v>0</v>
      </c>
      <c r="AY32" s="25">
        <v>0.63835650798899801</v>
      </c>
      <c r="AZ32" s="25">
        <v>162.36124390284201</v>
      </c>
      <c r="BA32" s="25">
        <v>153.99105767180799</v>
      </c>
      <c r="BB32" s="25">
        <v>8.3701862310333492</v>
      </c>
      <c r="BC32" s="25">
        <v>4.9666462739132603E-4</v>
      </c>
      <c r="BD32" s="25">
        <v>8.2774627005516996E-5</v>
      </c>
      <c r="BE32" s="25">
        <v>4.5726158003053401</v>
      </c>
      <c r="BF32" s="25">
        <v>0.71271041739005803</v>
      </c>
      <c r="BG32" s="25">
        <v>27.837010419043501</v>
      </c>
      <c r="BH32" s="25">
        <v>6.9400576977132502</v>
      </c>
      <c r="BI32" s="25">
        <v>3.7146045188136898</v>
      </c>
      <c r="BJ32" s="25">
        <v>69.569984887316195</v>
      </c>
      <c r="BK32" s="25">
        <v>1.0140566362274499</v>
      </c>
      <c r="BL32" s="25">
        <v>3.78889266985234</v>
      </c>
      <c r="BM32" s="25">
        <v>16.181641270523599</v>
      </c>
      <c r="BN32" s="25">
        <v>1.10371754383064E-4</v>
      </c>
      <c r="BO32" s="25">
        <v>0</v>
      </c>
      <c r="BP32" s="25">
        <v>4.1423665290725697</v>
      </c>
      <c r="BQ32" s="25">
        <v>0</v>
      </c>
      <c r="BR32" s="25">
        <v>2.9056585686050601E-2</v>
      </c>
      <c r="BS32" s="25">
        <v>0.63875685035995899</v>
      </c>
      <c r="BT32" s="87">
        <v>0</v>
      </c>
      <c r="BU32" s="25">
        <v>2.6574343735842099E-2</v>
      </c>
      <c r="BV32" s="25">
        <v>52.090885363294099</v>
      </c>
      <c r="BW32" s="25">
        <v>2.2230700679574601E-2</v>
      </c>
      <c r="BX32" s="48"/>
      <c r="BY32" s="22">
        <f t="shared" si="0"/>
        <v>3.1638705845806782E-3</v>
      </c>
      <c r="BZ32" s="22">
        <f t="shared" si="1"/>
        <v>-1.8588629994228253E-4</v>
      </c>
      <c r="CA32" s="22">
        <f t="shared" si="2"/>
        <v>3.9729979424235758E-4</v>
      </c>
      <c r="CB32" s="22">
        <f t="shared" si="3"/>
        <v>3.6236634825840444E-3</v>
      </c>
      <c r="CC32" s="22">
        <f t="shared" si="4"/>
        <v>9.3639424452994231E-4</v>
      </c>
      <c r="CD32" s="22" t="str">
        <f t="shared" si="5"/>
        <v/>
      </c>
      <c r="CE32" s="22">
        <f t="shared" si="6"/>
        <v>1.8144120605764738E-3</v>
      </c>
      <c r="CF32" s="22" t="str">
        <f t="shared" si="7"/>
        <v/>
      </c>
      <c r="CH32" s="87">
        <f t="shared" si="8"/>
        <v>0.32796432632505912</v>
      </c>
      <c r="CI32" s="87">
        <f t="shared" si="9"/>
        <v>0</v>
      </c>
    </row>
    <row r="33" spans="1:87" x14ac:dyDescent="0.25">
      <c r="A33" s="27" t="s">
        <v>32</v>
      </c>
      <c r="B33" s="75">
        <v>6784.3120894000003</v>
      </c>
      <c r="C33" s="75">
        <v>596.61483659999999</v>
      </c>
      <c r="D33" s="75">
        <v>5753.4091749999998</v>
      </c>
      <c r="E33" s="75">
        <v>956.42680054000004</v>
      </c>
      <c r="F33" s="75">
        <v>915.78645071000005</v>
      </c>
      <c r="G33" s="75">
        <v>674.36077250999995</v>
      </c>
      <c r="H33" s="75">
        <v>792.73746926000001</v>
      </c>
      <c r="I33" s="75">
        <v>21.8205074</v>
      </c>
      <c r="J33" s="25"/>
      <c r="K33" s="25" t="s">
        <v>32</v>
      </c>
      <c r="L33" s="87">
        <v>5.96090826986778E-3</v>
      </c>
      <c r="M33" s="25">
        <v>0.239096060711431</v>
      </c>
      <c r="N33" s="25">
        <v>1.3933624887760401</v>
      </c>
      <c r="O33" s="25">
        <v>1.3928889980472201</v>
      </c>
      <c r="P33" s="87">
        <v>0.57577135379883904</v>
      </c>
      <c r="Q33" s="25">
        <v>0.16460034603385101</v>
      </c>
      <c r="R33" s="25">
        <v>28.252551241123001</v>
      </c>
      <c r="S33" s="25">
        <v>4200.7594739180204</v>
      </c>
      <c r="T33" s="25">
        <v>6782.7387229175902</v>
      </c>
      <c r="U33" s="25">
        <v>42.354292257035503</v>
      </c>
      <c r="V33" s="25">
        <v>630.00626844145404</v>
      </c>
      <c r="W33" s="25">
        <v>14.354197289566301</v>
      </c>
      <c r="X33" s="25">
        <v>0.60580050356401305</v>
      </c>
      <c r="Y33" s="87">
        <v>3.42951785468235E-3</v>
      </c>
      <c r="Z33" s="25">
        <v>270.50359986899099</v>
      </c>
      <c r="AA33" s="25">
        <v>270.50359986899099</v>
      </c>
      <c r="AB33" s="25">
        <v>21.796715068701499</v>
      </c>
      <c r="AC33" s="25">
        <v>0</v>
      </c>
      <c r="AD33" s="25">
        <v>13.9895891720221</v>
      </c>
      <c r="AE33" s="25">
        <v>3.2659758249971001E-3</v>
      </c>
      <c r="AF33" s="87">
        <v>4.73802111261229</v>
      </c>
      <c r="AG33" s="25">
        <v>4.9497193066904699E-2</v>
      </c>
      <c r="AH33" s="25">
        <v>4.77141535925991</v>
      </c>
      <c r="AI33" s="25">
        <v>2.9591268556060701E-2</v>
      </c>
      <c r="AJ33" s="25">
        <v>596.17678321841697</v>
      </c>
      <c r="AK33" s="25">
        <v>0</v>
      </c>
      <c r="AL33" s="87">
        <v>1422.3175525991901</v>
      </c>
      <c r="AM33" s="25">
        <v>5173.6793179807801</v>
      </c>
      <c r="AN33" s="25">
        <v>574.85321681901701</v>
      </c>
      <c r="AO33" s="25">
        <v>5748.5325347997996</v>
      </c>
      <c r="AP33" s="25">
        <v>2.4363178370453601E-5</v>
      </c>
      <c r="AQ33" s="25">
        <v>54.3899632136905</v>
      </c>
      <c r="AR33" s="25">
        <v>7.3694671856236598</v>
      </c>
      <c r="AS33" s="25">
        <v>198.10640340931701</v>
      </c>
      <c r="AT33" s="25">
        <v>9.9212855307351795</v>
      </c>
      <c r="AU33" s="25">
        <v>27.166870665630402</v>
      </c>
      <c r="AV33" s="25">
        <v>61.353756412198102</v>
      </c>
      <c r="AW33" s="25">
        <v>14.514087207570601</v>
      </c>
      <c r="AX33" s="25">
        <v>0</v>
      </c>
      <c r="AY33" s="25">
        <v>3.83493988076301</v>
      </c>
      <c r="AZ33" s="25">
        <v>996.71625836677094</v>
      </c>
      <c r="BA33" s="25">
        <v>910.23596077774505</v>
      </c>
      <c r="BB33" s="25">
        <v>86.480297589025398</v>
      </c>
      <c r="BC33" s="25">
        <v>1.5299767963535499E-3</v>
      </c>
      <c r="BD33" s="25">
        <v>8.0302678064562392E-3</v>
      </c>
      <c r="BE33" s="25">
        <v>32.143753620375101</v>
      </c>
      <c r="BF33" s="25">
        <v>2.3003536588457698</v>
      </c>
      <c r="BG33" s="25">
        <v>163.74666255240101</v>
      </c>
      <c r="BH33" s="25">
        <v>41.7112391019472</v>
      </c>
      <c r="BI33" s="25">
        <v>21.9564156933811</v>
      </c>
      <c r="BJ33" s="25">
        <v>409.25469556650501</v>
      </c>
      <c r="BK33" s="25">
        <v>140.854689748769</v>
      </c>
      <c r="BL33" s="25">
        <v>23.109848605301</v>
      </c>
      <c r="BM33" s="25">
        <v>91.811582554275006</v>
      </c>
      <c r="BN33" s="25">
        <v>3.1442297590121099E-2</v>
      </c>
      <c r="BO33" s="25">
        <v>673.62703056386204</v>
      </c>
      <c r="BP33" s="25">
        <v>89.012954088219601</v>
      </c>
      <c r="BQ33" s="25">
        <v>0.41286749579589499</v>
      </c>
      <c r="BR33" s="25">
        <v>0.35706427797406198</v>
      </c>
      <c r="BS33" s="25">
        <v>11.0792133082692</v>
      </c>
      <c r="BT33" s="87">
        <v>0</v>
      </c>
      <c r="BU33" s="25">
        <v>0.96055857705074499</v>
      </c>
      <c r="BV33" s="25">
        <v>792.10115660499196</v>
      </c>
      <c r="BW33" s="25">
        <v>4.6957299719441998</v>
      </c>
      <c r="BX33" s="48"/>
      <c r="BY33" s="22">
        <f t="shared" si="0"/>
        <v>-2.3191245651396804E-4</v>
      </c>
      <c r="BZ33" s="22">
        <f t="shared" si="1"/>
        <v>-7.3423145840523284E-4</v>
      </c>
      <c r="CA33" s="22">
        <f t="shared" si="2"/>
        <v>-8.4760879191252722E-4</v>
      </c>
      <c r="CB33" s="22">
        <f t="shared" si="3"/>
        <v>4.2124977890648202E-2</v>
      </c>
      <c r="CC33" s="22">
        <f t="shared" si="4"/>
        <v>-6.0608998178033379E-3</v>
      </c>
      <c r="CD33" s="22">
        <f t="shared" si="5"/>
        <v>-1.088055497959782E-3</v>
      </c>
      <c r="CE33" s="22">
        <f t="shared" si="6"/>
        <v>-8.0267765771439641E-4</v>
      </c>
      <c r="CF33" s="22">
        <f t="shared" si="7"/>
        <v>-1.090365630017466E-3</v>
      </c>
      <c r="CH33" s="87">
        <f t="shared" si="8"/>
        <v>-4.8766402002001996</v>
      </c>
      <c r="CI33" s="87">
        <f t="shared" si="9"/>
        <v>-0.73374194613791133</v>
      </c>
    </row>
    <row r="34" spans="1:87" x14ac:dyDescent="0.25">
      <c r="A34" s="27" t="s">
        <v>33</v>
      </c>
      <c r="B34" s="75">
        <v>6129.0129398999998</v>
      </c>
      <c r="C34" s="75">
        <v>515.56625238000004</v>
      </c>
      <c r="D34" s="75">
        <v>10940.520467</v>
      </c>
      <c r="E34" s="75">
        <v>1653.8599646</v>
      </c>
      <c r="F34" s="75">
        <v>1477.5295351</v>
      </c>
      <c r="G34" s="75">
        <v>5696.4806699999999</v>
      </c>
      <c r="H34" s="75">
        <v>584.12769355</v>
      </c>
      <c r="I34" s="75">
        <v>76.573984170000003</v>
      </c>
      <c r="J34" s="25"/>
      <c r="K34" s="25" t="s">
        <v>33</v>
      </c>
      <c r="L34" s="87">
        <v>0</v>
      </c>
      <c r="M34" s="25">
        <v>0.28138856449757199</v>
      </c>
      <c r="N34" s="25">
        <v>0.58681142368379102</v>
      </c>
      <c r="O34" s="25">
        <v>0.58681142368379102</v>
      </c>
      <c r="P34" s="87">
        <v>0.24094834643429899</v>
      </c>
      <c r="Q34" s="25">
        <v>0.20041675171749901</v>
      </c>
      <c r="R34" s="25">
        <v>2.0434426338106699</v>
      </c>
      <c r="S34" s="25">
        <v>1939.8189035088301</v>
      </c>
      <c r="T34" s="25">
        <v>6129.4982894690602</v>
      </c>
      <c r="U34" s="25">
        <v>11.1408633772185</v>
      </c>
      <c r="V34" s="25">
        <v>250.76558457321599</v>
      </c>
      <c r="W34" s="25">
        <v>5.6587705363286398</v>
      </c>
      <c r="X34" s="25">
        <v>0.73688751533854402</v>
      </c>
      <c r="Y34" s="87">
        <v>0</v>
      </c>
      <c r="Z34" s="25">
        <v>265.03903545870998</v>
      </c>
      <c r="AA34" s="25">
        <v>265.03903545870998</v>
      </c>
      <c r="AB34" s="25">
        <v>76.665482678525294</v>
      </c>
      <c r="AC34" s="25">
        <v>0</v>
      </c>
      <c r="AD34" s="25">
        <v>7.8683776931166101</v>
      </c>
      <c r="AE34" s="25">
        <v>0</v>
      </c>
      <c r="AF34" s="87">
        <v>5.7587285064343199</v>
      </c>
      <c r="AG34" s="25">
        <v>5.1628375177279098E-2</v>
      </c>
      <c r="AH34" s="25">
        <v>5.8973604736480398</v>
      </c>
      <c r="AI34" s="25">
        <v>3.4846665811981099E-2</v>
      </c>
      <c r="AJ34" s="25">
        <v>515.48571027615003</v>
      </c>
      <c r="AK34" s="25">
        <v>0</v>
      </c>
      <c r="AL34" s="87">
        <v>835.02814180668702</v>
      </c>
      <c r="AM34" s="25">
        <v>9840.4223684507506</v>
      </c>
      <c r="AN34" s="25">
        <v>1093.3807281603799</v>
      </c>
      <c r="AO34" s="25">
        <v>10933.8030966111</v>
      </c>
      <c r="AP34" s="25">
        <v>0</v>
      </c>
      <c r="AQ34" s="25">
        <v>25.551450371396101</v>
      </c>
      <c r="AR34" s="25">
        <v>46.995143826672603</v>
      </c>
      <c r="AS34" s="25">
        <v>95.302655185075807</v>
      </c>
      <c r="AT34" s="25">
        <v>32.032010679508502</v>
      </c>
      <c r="AU34" s="25">
        <v>22.951518058014599</v>
      </c>
      <c r="AV34" s="25">
        <v>81.470326170285006</v>
      </c>
      <c r="AW34" s="25">
        <v>32.098213432442101</v>
      </c>
      <c r="AX34" s="25">
        <v>0</v>
      </c>
      <c r="AY34" s="25">
        <v>6.9994972160055502</v>
      </c>
      <c r="AZ34" s="25">
        <v>1658.87637685614</v>
      </c>
      <c r="BA34" s="25">
        <v>1478.2173816315701</v>
      </c>
      <c r="BB34" s="25">
        <v>180.658995224568</v>
      </c>
      <c r="BC34" s="25">
        <v>7.0669455513484103E-3</v>
      </c>
      <c r="BD34" s="25">
        <v>0.195538517865705</v>
      </c>
      <c r="BE34" s="25">
        <v>423.630202287636</v>
      </c>
      <c r="BF34" s="25">
        <v>10.1409938105237</v>
      </c>
      <c r="BG34" s="25">
        <v>147.912014316815</v>
      </c>
      <c r="BH34" s="25">
        <v>37.225898317575798</v>
      </c>
      <c r="BI34" s="25">
        <v>18.985231750789499</v>
      </c>
      <c r="BJ34" s="25">
        <v>369.566183514057</v>
      </c>
      <c r="BK34" s="25">
        <v>54.188067329148502</v>
      </c>
      <c r="BL34" s="25">
        <v>80.722285107227293</v>
      </c>
      <c r="BM34" s="25">
        <v>164.32542907934899</v>
      </c>
      <c r="BN34" s="25">
        <v>2.9598286012555302</v>
      </c>
      <c r="BO34" s="25">
        <v>5703.7723295689302</v>
      </c>
      <c r="BP34" s="25">
        <v>42.136712951185501</v>
      </c>
      <c r="BQ34" s="25">
        <v>128.86514040730299</v>
      </c>
      <c r="BR34" s="25">
        <v>0.43929113240015999</v>
      </c>
      <c r="BS34" s="25">
        <v>28.3774101986353</v>
      </c>
      <c r="BT34" s="87">
        <v>0</v>
      </c>
      <c r="BU34" s="25">
        <v>0.43826082727558202</v>
      </c>
      <c r="BV34" s="25">
        <v>583.87897939769698</v>
      </c>
      <c r="BW34" s="25">
        <v>75.006846489362104</v>
      </c>
      <c r="BX34" s="48"/>
      <c r="BY34" s="22">
        <f t="shared" si="0"/>
        <v>7.9188863495585407E-5</v>
      </c>
      <c r="BZ34" s="22">
        <f t="shared" si="1"/>
        <v>-1.5622066703978774E-4</v>
      </c>
      <c r="CA34" s="22">
        <f t="shared" si="2"/>
        <v>-6.1399002078209221E-4</v>
      </c>
      <c r="CB34" s="22">
        <f t="shared" si="3"/>
        <v>3.0331541747872777E-3</v>
      </c>
      <c r="CC34" s="22">
        <f t="shared" si="4"/>
        <v>4.6553826182809722E-4</v>
      </c>
      <c r="CD34" s="22">
        <f t="shared" si="5"/>
        <v>1.2800288443584414E-3</v>
      </c>
      <c r="CE34" s="22">
        <f t="shared" si="6"/>
        <v>-4.2578729796472799E-4</v>
      </c>
      <c r="CF34" s="22">
        <f t="shared" si="7"/>
        <v>1.1949033280305393E-3</v>
      </c>
      <c r="CH34" s="87">
        <f t="shared" si="8"/>
        <v>-6.7173703889002354</v>
      </c>
      <c r="CI34" s="87">
        <f t="shared" si="9"/>
        <v>7.2916595689302994</v>
      </c>
    </row>
    <row r="35" spans="1:87" x14ac:dyDescent="0.25">
      <c r="A35" s="27" t="s">
        <v>34</v>
      </c>
      <c r="B35" s="75">
        <v>1531.1475865</v>
      </c>
      <c r="C35" s="75">
        <v>74.843320809999994</v>
      </c>
      <c r="D35" s="75">
        <v>9329.6572758999991</v>
      </c>
      <c r="E35" s="75">
        <v>902.66914506000001</v>
      </c>
      <c r="F35" s="75">
        <v>621.25959501</v>
      </c>
      <c r="G35" s="75">
        <v>12540.499017</v>
      </c>
      <c r="H35" s="75">
        <v>214.65370799999999</v>
      </c>
      <c r="I35" s="75">
        <v>39.866876150000003</v>
      </c>
      <c r="J35" s="25"/>
      <c r="K35" s="25" t="s">
        <v>34</v>
      </c>
      <c r="L35" s="87">
        <v>0.22275503273091901</v>
      </c>
      <c r="M35" s="25">
        <v>0.494122612019819</v>
      </c>
      <c r="N35" s="25">
        <v>0.28313018801435103</v>
      </c>
      <c r="O35" s="25">
        <v>0.26543465748772199</v>
      </c>
      <c r="P35" s="87">
        <v>0.511247612344781</v>
      </c>
      <c r="Q35" s="25">
        <v>0.13924523866091201</v>
      </c>
      <c r="R35" s="25">
        <v>0.87441498671986295</v>
      </c>
      <c r="S35" s="25">
        <v>58.933595177867801</v>
      </c>
      <c r="T35" s="25">
        <v>1545.5598095515199</v>
      </c>
      <c r="U35" s="25">
        <v>0.87271722300302301</v>
      </c>
      <c r="V35" s="25">
        <v>3.8944418455397698</v>
      </c>
      <c r="W35" s="25">
        <v>0.26243112437705601</v>
      </c>
      <c r="X35" s="25">
        <v>0.53430097159547396</v>
      </c>
      <c r="Y35" s="87">
        <v>0.12815901563628099</v>
      </c>
      <c r="Z35" s="25">
        <v>24.871915880266702</v>
      </c>
      <c r="AA35" s="25">
        <v>24.871915880266702</v>
      </c>
      <c r="AB35" s="25">
        <v>40.283691583965798</v>
      </c>
      <c r="AC35" s="25">
        <v>0</v>
      </c>
      <c r="AD35" s="25">
        <v>2.9369720724769399</v>
      </c>
      <c r="AE35" s="25">
        <v>0.122056269224909</v>
      </c>
      <c r="AF35" s="87">
        <v>4.3134451669271403</v>
      </c>
      <c r="AG35" s="25">
        <v>0.30100449105529697</v>
      </c>
      <c r="AH35" s="25">
        <v>1.41240278424356</v>
      </c>
      <c r="AI35" s="25">
        <v>6.0552025945369403E-2</v>
      </c>
      <c r="AJ35" s="25">
        <v>75.585903618335806</v>
      </c>
      <c r="AK35" s="25">
        <v>0</v>
      </c>
      <c r="AL35" s="87">
        <v>221.86876537861599</v>
      </c>
      <c r="AM35" s="25">
        <v>8396.2843383455292</v>
      </c>
      <c r="AN35" s="25">
        <v>932.92085248345097</v>
      </c>
      <c r="AO35" s="25">
        <v>9329.2051908289905</v>
      </c>
      <c r="AP35" s="25">
        <v>9.1065814059976497E-4</v>
      </c>
      <c r="AQ35" s="25">
        <v>5.9086534253873202</v>
      </c>
      <c r="AR35" s="25">
        <v>22.904157956535801</v>
      </c>
      <c r="AS35" s="25">
        <v>56.550373935018698</v>
      </c>
      <c r="AT35" s="25">
        <v>65.640871452570295</v>
      </c>
      <c r="AU35" s="25">
        <v>1.2296183678081001</v>
      </c>
      <c r="AV35" s="25">
        <v>15.122061209124899</v>
      </c>
      <c r="AW35" s="25">
        <v>15.3297159729272</v>
      </c>
      <c r="AX35" s="25">
        <v>0.836629022746189</v>
      </c>
      <c r="AY35" s="25">
        <v>2.57120097058483</v>
      </c>
      <c r="AZ35" s="25">
        <v>909.461979001857</v>
      </c>
      <c r="BA35" s="25">
        <v>625.84006465472805</v>
      </c>
      <c r="BB35" s="25">
        <v>283.62191434712798</v>
      </c>
      <c r="BC35" s="25">
        <v>4.1959100648709997</v>
      </c>
      <c r="BD35" s="25">
        <v>0.144685778204004</v>
      </c>
      <c r="BE35" s="25">
        <v>201.47020473442501</v>
      </c>
      <c r="BF35" s="25">
        <v>2.5703006597331299</v>
      </c>
      <c r="BG35" s="25">
        <v>55.659609080837903</v>
      </c>
      <c r="BH35" s="25">
        <v>3.1062030831638499</v>
      </c>
      <c r="BI35" s="25">
        <v>2.33136173988767</v>
      </c>
      <c r="BJ35" s="25">
        <v>139.10524134548001</v>
      </c>
      <c r="BK35" s="25">
        <v>3.6879139132150498</v>
      </c>
      <c r="BL35" s="25">
        <v>37.677563815539202</v>
      </c>
      <c r="BM35" s="25">
        <v>52.557252684954001</v>
      </c>
      <c r="BN35" s="25">
        <v>3.38747671533369</v>
      </c>
      <c r="BO35" s="25">
        <v>12735.939505172501</v>
      </c>
      <c r="BP35" s="25">
        <v>39.320012104000398</v>
      </c>
      <c r="BQ35" s="25">
        <v>362.85871131467098</v>
      </c>
      <c r="BR35" s="25">
        <v>0.16585961832305399</v>
      </c>
      <c r="BS35" s="25">
        <v>27.663156282475999</v>
      </c>
      <c r="BT35" s="87">
        <v>0</v>
      </c>
      <c r="BU35" s="25">
        <v>3.0333163493377899</v>
      </c>
      <c r="BV35" s="25">
        <v>216.03885824831701</v>
      </c>
      <c r="BW35" s="25">
        <v>80.533828712177197</v>
      </c>
      <c r="BX35" s="48"/>
      <c r="BY35" s="22">
        <f t="shared" ref="BY35:BY61" si="10">+IF(B35=0,"",(T35-B35)/B35)</f>
        <v>9.4126935761067853E-3</v>
      </c>
      <c r="BZ35" s="22">
        <f t="shared" ref="BZ35:BZ61" si="11">IF(C35=0,"",(AJ35-C35)/C35)</f>
        <v>9.9218313711781879E-3</v>
      </c>
      <c r="CA35" s="22">
        <f t="shared" ref="CA35:CA61" si="12">IF(D35=0,"",(AO35-D35)/D35)</f>
        <v>-4.84567715232696E-5</v>
      </c>
      <c r="CB35" s="22">
        <f t="shared" ref="CB35:CB61" si="13">IF(E35=0,"",(AZ35-E35)/E35)</f>
        <v>7.5252754334540605E-3</v>
      </c>
      <c r="CC35" s="22">
        <f t="shared" ref="CC35:CC61" si="14">IF(F35=0,"",(BA35-F35)/F35)</f>
        <v>7.3728754960385376E-3</v>
      </c>
      <c r="CD35" s="22">
        <f t="shared" ref="CD35:CD61" si="15">IF(G35=0,"",(BO35-G35)/G35)</f>
        <v>1.5584745703305725E-2</v>
      </c>
      <c r="CE35" s="22">
        <f t="shared" ref="CE35:CE61" si="16">IF(H35=0,"",(BV35-H35)/H35)</f>
        <v>6.4529528104728473E-3</v>
      </c>
      <c r="CF35" s="22">
        <f t="shared" ref="CF35:CF54" si="17">IF(I35=0,"",(AB35-I35)/I35)</f>
        <v>1.0455181700154215E-2</v>
      </c>
      <c r="CH35" s="87">
        <f t="shared" ref="CH35:CH51" si="18">AO35-D35</f>
        <v>-0.4520850710086961</v>
      </c>
      <c r="CI35" s="87">
        <f t="shared" ref="CI35:CI51" si="19">BO35-G35</f>
        <v>195.44048817250041</v>
      </c>
    </row>
    <row r="36" spans="1:87" x14ac:dyDescent="0.25">
      <c r="A36" s="27" t="s">
        <v>35</v>
      </c>
      <c r="B36" s="75">
        <v>4417.2703752999996</v>
      </c>
      <c r="C36" s="75">
        <v>626.76336744000002</v>
      </c>
      <c r="D36" s="75">
        <v>10388.06834</v>
      </c>
      <c r="E36" s="75">
        <v>2895.8699731000002</v>
      </c>
      <c r="F36" s="75">
        <v>2312.1004627000002</v>
      </c>
      <c r="G36" s="75">
        <v>25945.380335000002</v>
      </c>
      <c r="H36" s="75">
        <v>555.35978224999997</v>
      </c>
      <c r="I36" s="75">
        <v>116.44571768</v>
      </c>
      <c r="J36" s="25"/>
      <c r="K36" s="25" t="s">
        <v>35</v>
      </c>
      <c r="L36" s="87">
        <v>0</v>
      </c>
      <c r="M36" s="25">
        <v>1.3854225486466301E-2</v>
      </c>
      <c r="N36" s="25">
        <v>0.28726723210203198</v>
      </c>
      <c r="O36" s="25">
        <v>0.28726723210203198</v>
      </c>
      <c r="P36" s="87">
        <v>0.11599853567056299</v>
      </c>
      <c r="Q36" s="25">
        <v>9.8675308046980593E-3</v>
      </c>
      <c r="R36" s="25">
        <v>1.07436311375478</v>
      </c>
      <c r="S36" s="25">
        <v>1193.46670746729</v>
      </c>
      <c r="T36" s="25">
        <v>4416.5442239890199</v>
      </c>
      <c r="U36" s="25">
        <v>6.1273277499545298</v>
      </c>
      <c r="V36" s="25">
        <v>143.03567343183099</v>
      </c>
      <c r="W36" s="25">
        <v>3.0450115459102398</v>
      </c>
      <c r="X36" s="25">
        <v>3.6281145733273797E-2</v>
      </c>
      <c r="Y36" s="87">
        <v>0</v>
      </c>
      <c r="Z36" s="25">
        <v>208.05415808011699</v>
      </c>
      <c r="AA36" s="25">
        <v>208.05415808011699</v>
      </c>
      <c r="AB36" s="25">
        <v>116.414821343809</v>
      </c>
      <c r="AC36" s="25">
        <v>0</v>
      </c>
      <c r="AD36" s="25">
        <v>6.8995020958999502</v>
      </c>
      <c r="AE36" s="25">
        <v>0</v>
      </c>
      <c r="AF36" s="87">
        <v>0.28354018049150898</v>
      </c>
      <c r="AG36" s="25">
        <v>2.5419564992807402E-3</v>
      </c>
      <c r="AH36" s="25">
        <v>0.29034891580504502</v>
      </c>
      <c r="AI36" s="25">
        <v>1.7156559231220701E-3</v>
      </c>
      <c r="AJ36" s="25">
        <v>626.92897025290699</v>
      </c>
      <c r="AK36" s="25">
        <v>0</v>
      </c>
      <c r="AL36" s="87">
        <v>698.20314755728896</v>
      </c>
      <c r="AM36" s="25">
        <v>9349.5759213747297</v>
      </c>
      <c r="AN36" s="25">
        <v>1038.8416247094899</v>
      </c>
      <c r="AO36" s="25">
        <v>10388.4175460842</v>
      </c>
      <c r="AP36" s="25">
        <v>0</v>
      </c>
      <c r="AQ36" s="25">
        <v>21.258664177722</v>
      </c>
      <c r="AR36" s="25">
        <v>98.515750770752305</v>
      </c>
      <c r="AS36" s="25">
        <v>108.23317208234501</v>
      </c>
      <c r="AT36" s="25">
        <v>61.643822279889598</v>
      </c>
      <c r="AU36" s="25">
        <v>22.584129912463201</v>
      </c>
      <c r="AV36" s="25">
        <v>118.367873517972</v>
      </c>
      <c r="AW36" s="25">
        <v>57.3870017509375</v>
      </c>
      <c r="AX36" s="25">
        <v>0</v>
      </c>
      <c r="AY36" s="25">
        <v>10.109279833823701</v>
      </c>
      <c r="AZ36" s="25">
        <v>2944.33612397451</v>
      </c>
      <c r="BA36" s="25">
        <v>2311.59175622058</v>
      </c>
      <c r="BB36" s="25">
        <v>632.74436775392098</v>
      </c>
      <c r="BC36" s="25">
        <v>3.6971657379696499E-4</v>
      </c>
      <c r="BD36" s="25">
        <v>0.43893571729029901</v>
      </c>
      <c r="BE36" s="25">
        <v>926.49474029786404</v>
      </c>
      <c r="BF36" s="25">
        <v>0.53053458776324502</v>
      </c>
      <c r="BG36" s="25">
        <v>159.57197198031901</v>
      </c>
      <c r="BH36" s="25">
        <v>40.198683665971103</v>
      </c>
      <c r="BI36" s="25">
        <v>19.544610977265901</v>
      </c>
      <c r="BJ36" s="25">
        <v>398.58365348599199</v>
      </c>
      <c r="BK36" s="25">
        <v>36.5748862397786</v>
      </c>
      <c r="BL36" s="25">
        <v>158.521090161877</v>
      </c>
      <c r="BM36" s="25">
        <v>232.41935713141601</v>
      </c>
      <c r="BN36" s="25">
        <v>6.6799504324145502</v>
      </c>
      <c r="BO36" s="25">
        <v>25934.543182261601</v>
      </c>
      <c r="BP36" s="25">
        <v>54.694754961515798</v>
      </c>
      <c r="BQ36" s="25">
        <v>524.16594519089199</v>
      </c>
      <c r="BR36" s="25">
        <v>2.1628320532879101E-2</v>
      </c>
      <c r="BS36" s="25">
        <v>40.060938752955103</v>
      </c>
      <c r="BT36" s="87">
        <v>0</v>
      </c>
      <c r="BU36" s="25">
        <v>0.124008002360064</v>
      </c>
      <c r="BV36" s="25">
        <v>555.21770013476805</v>
      </c>
      <c r="BW36" s="25">
        <v>123.466620591167</v>
      </c>
      <c r="BX36" s="48"/>
      <c r="BY36" s="22">
        <f t="shared" si="10"/>
        <v>-1.6438914743370535E-4</v>
      </c>
      <c r="BZ36" s="22">
        <f t="shared" si="11"/>
        <v>2.6421903625824359E-4</v>
      </c>
      <c r="CA36" s="22">
        <f t="shared" si="12"/>
        <v>3.3616074978572712E-5</v>
      </c>
      <c r="CB36" s="22">
        <f t="shared" si="13"/>
        <v>1.67363007747987E-2</v>
      </c>
      <c r="CC36" s="22">
        <f t="shared" si="14"/>
        <v>-2.2001919364098306E-4</v>
      </c>
      <c r="CD36" s="22">
        <f t="shared" si="15"/>
        <v>-4.1769103395186815E-4</v>
      </c>
      <c r="CE36" s="22">
        <f t="shared" si="16"/>
        <v>-2.558379626559913E-4</v>
      </c>
      <c r="CF36" s="22">
        <f t="shared" si="17"/>
        <v>-2.6532823023952661E-4</v>
      </c>
      <c r="CH36" s="87">
        <f t="shared" si="18"/>
        <v>0.34920608419997734</v>
      </c>
      <c r="CI36" s="87">
        <f t="shared" si="19"/>
        <v>-10.837152738400619</v>
      </c>
    </row>
    <row r="37" spans="1:87" x14ac:dyDescent="0.25">
      <c r="A37" s="27" t="s">
        <v>36</v>
      </c>
      <c r="B37" s="75">
        <v>4990.8054453000004</v>
      </c>
      <c r="C37" s="75">
        <v>542.02213477999999</v>
      </c>
      <c r="D37" s="75">
        <v>3665.5276414</v>
      </c>
      <c r="E37" s="75">
        <v>977.35924325999997</v>
      </c>
      <c r="F37" s="75">
        <v>901.67681202999995</v>
      </c>
      <c r="G37" s="75">
        <v>2702.9728332</v>
      </c>
      <c r="H37" s="75">
        <v>221.56580690000001</v>
      </c>
      <c r="I37" s="75">
        <v>16.109018769999999</v>
      </c>
      <c r="J37" s="25"/>
      <c r="K37" s="25" t="s">
        <v>36</v>
      </c>
      <c r="L37" s="87">
        <v>0</v>
      </c>
      <c r="M37" s="25">
        <v>0</v>
      </c>
      <c r="N37" s="25">
        <v>1.61244553941037E-2</v>
      </c>
      <c r="O37" s="25">
        <v>1.61244553941037E-2</v>
      </c>
      <c r="P37" s="87">
        <v>6.4987850824253001E-3</v>
      </c>
      <c r="Q37" s="25">
        <v>0</v>
      </c>
      <c r="R37" s="25">
        <v>0.218208180761674</v>
      </c>
      <c r="S37" s="25">
        <v>415.045604394203</v>
      </c>
      <c r="T37" s="25">
        <v>4987.9783884036797</v>
      </c>
      <c r="U37" s="25">
        <v>0.408991610225036</v>
      </c>
      <c r="V37" s="25">
        <v>8.7382938883536401</v>
      </c>
      <c r="W37" s="25">
        <v>0.17199025873443599</v>
      </c>
      <c r="X37" s="25">
        <v>0</v>
      </c>
      <c r="Y37" s="87">
        <v>0</v>
      </c>
      <c r="Z37" s="25">
        <v>159.98049603957901</v>
      </c>
      <c r="AA37" s="25">
        <v>159.98049603957901</v>
      </c>
      <c r="AB37" s="25">
        <v>16.076308280273501</v>
      </c>
      <c r="AC37" s="25">
        <v>0</v>
      </c>
      <c r="AD37" s="25">
        <v>1.0458452279817201</v>
      </c>
      <c r="AE37" s="25">
        <v>0</v>
      </c>
      <c r="AF37" s="87">
        <v>0</v>
      </c>
      <c r="AG37" s="25">
        <v>0</v>
      </c>
      <c r="AH37" s="25">
        <v>0</v>
      </c>
      <c r="AI37" s="25">
        <v>0</v>
      </c>
      <c r="AJ37" s="25">
        <v>541.84096201359102</v>
      </c>
      <c r="AK37" s="25">
        <v>0</v>
      </c>
      <c r="AL37" s="87">
        <v>230.11066790786799</v>
      </c>
      <c r="AM37" s="25">
        <v>3293.87245862089</v>
      </c>
      <c r="AN37" s="25">
        <v>365.98589241995802</v>
      </c>
      <c r="AO37" s="25">
        <v>3659.8583510408498</v>
      </c>
      <c r="AP37" s="25">
        <v>0</v>
      </c>
      <c r="AQ37" s="25">
        <v>2.2449150652182301</v>
      </c>
      <c r="AR37" s="25">
        <v>32.3811126128628</v>
      </c>
      <c r="AS37" s="25">
        <v>18.573304958190398</v>
      </c>
      <c r="AT37" s="25">
        <v>21.267893518080601</v>
      </c>
      <c r="AU37" s="25">
        <v>12.042990581744601</v>
      </c>
      <c r="AV37" s="25">
        <v>49.118846700066698</v>
      </c>
      <c r="AW37" s="25">
        <v>20.8376306847004</v>
      </c>
      <c r="AX37" s="25">
        <v>0</v>
      </c>
      <c r="AY37" s="25">
        <v>3.82444005258023</v>
      </c>
      <c r="AZ37" s="25">
        <v>1007.83328091172</v>
      </c>
      <c r="BA37" s="25">
        <v>900.58473996252098</v>
      </c>
      <c r="BB37" s="25">
        <v>107.24854094920001</v>
      </c>
      <c r="BC37" s="25">
        <v>0</v>
      </c>
      <c r="BD37" s="25">
        <v>0.13819264262526301</v>
      </c>
      <c r="BE37" s="25">
        <v>296.66590802030402</v>
      </c>
      <c r="BF37" s="25">
        <v>2.1992801909202601E-3</v>
      </c>
      <c r="BG37" s="25">
        <v>82.133581906998003</v>
      </c>
      <c r="BH37" s="25">
        <v>20.606992210739801</v>
      </c>
      <c r="BI37" s="25">
        <v>10.4098612266516</v>
      </c>
      <c r="BJ37" s="25">
        <v>205.19895822682199</v>
      </c>
      <c r="BK37" s="25">
        <v>2.67577249971708</v>
      </c>
      <c r="BL37" s="25">
        <v>54.221204230779797</v>
      </c>
      <c r="BM37" s="25">
        <v>89.633402943170296</v>
      </c>
      <c r="BN37" s="25">
        <v>2.1015251242028898</v>
      </c>
      <c r="BO37" s="25">
        <v>2696.8001743591399</v>
      </c>
      <c r="BP37" s="25">
        <v>11.650318100389001</v>
      </c>
      <c r="BQ37" s="25">
        <v>66.0409455641352</v>
      </c>
      <c r="BR37" s="25">
        <v>0</v>
      </c>
      <c r="BS37" s="25">
        <v>8.8470604662878394</v>
      </c>
      <c r="BT37" s="87">
        <v>0</v>
      </c>
      <c r="BU37" s="25">
        <v>7.7415746128077501E-3</v>
      </c>
      <c r="BV37" s="25">
        <v>221.38090878486699</v>
      </c>
      <c r="BW37" s="25">
        <v>27.358963728598301</v>
      </c>
      <c r="BX37" s="48"/>
      <c r="BY37" s="22">
        <f t="shared" si="10"/>
        <v>-5.6645303594895374E-4</v>
      </c>
      <c r="BZ37" s="22">
        <f t="shared" si="11"/>
        <v>-3.3425344609311727E-4</v>
      </c>
      <c r="CA37" s="22">
        <f t="shared" si="12"/>
        <v>-1.5466505545119478E-3</v>
      </c>
      <c r="CB37" s="22">
        <f t="shared" si="13"/>
        <v>3.1179975901259462E-2</v>
      </c>
      <c r="CC37" s="22">
        <f t="shared" si="14"/>
        <v>-1.2111568722947615E-3</v>
      </c>
      <c r="CD37" s="22">
        <f t="shared" si="15"/>
        <v>-2.2836555236673975E-3</v>
      </c>
      <c r="CE37" s="22">
        <f t="shared" si="16"/>
        <v>-8.3450654105881152E-4</v>
      </c>
      <c r="CF37" s="22">
        <f t="shared" si="17"/>
        <v>-2.0305699678874588E-3</v>
      </c>
      <c r="CH37" s="87">
        <f t="shared" si="18"/>
        <v>-5.6692903591501818</v>
      </c>
      <c r="CI37" s="87">
        <f t="shared" si="19"/>
        <v>-6.1726588408600946</v>
      </c>
    </row>
    <row r="38" spans="1:87" x14ac:dyDescent="0.25">
      <c r="A38" s="27" t="s">
        <v>37</v>
      </c>
      <c r="B38" s="75">
        <v>1335.3307643999999</v>
      </c>
      <c r="C38" s="75">
        <v>110.34123979</v>
      </c>
      <c r="D38" s="75">
        <v>2211.2666979000001</v>
      </c>
      <c r="E38" s="75">
        <v>334.67639773000002</v>
      </c>
      <c r="F38" s="75">
        <v>316.98158366000001</v>
      </c>
      <c r="G38" s="75">
        <v>11.7282153</v>
      </c>
      <c r="H38" s="75">
        <v>350.41161148999998</v>
      </c>
      <c r="I38" s="75"/>
      <c r="J38" s="25"/>
      <c r="K38" s="25" t="s">
        <v>37</v>
      </c>
      <c r="L38" s="87">
        <v>0</v>
      </c>
      <c r="M38" s="25">
        <v>5.0898717657258397E-2</v>
      </c>
      <c r="N38" s="25">
        <v>0.210825352171535</v>
      </c>
      <c r="O38" s="25">
        <v>0.210825352171535</v>
      </c>
      <c r="P38" s="87">
        <v>8.5774561582863396E-2</v>
      </c>
      <c r="Q38" s="25">
        <v>3.6254055634738297E-2</v>
      </c>
      <c r="R38" s="25">
        <v>1.21357607248136</v>
      </c>
      <c r="S38" s="25">
        <v>1177.3622883195601</v>
      </c>
      <c r="T38" s="25">
        <v>1331.9705077076801</v>
      </c>
      <c r="U38" s="25">
        <v>4.7360557268238201</v>
      </c>
      <c r="V38" s="25">
        <v>93.796818952855006</v>
      </c>
      <c r="W38" s="25">
        <v>2.1401532395333902</v>
      </c>
      <c r="X38" s="25">
        <v>0.13329086662689499</v>
      </c>
      <c r="Y38" s="87">
        <v>0</v>
      </c>
      <c r="Z38" s="25">
        <v>288.22658716949502</v>
      </c>
      <c r="AA38" s="25">
        <v>288.22658716949502</v>
      </c>
      <c r="AB38" s="25">
        <v>0</v>
      </c>
      <c r="AC38" s="25">
        <v>0</v>
      </c>
      <c r="AD38" s="25">
        <v>2.0876673587271601</v>
      </c>
      <c r="AE38" s="25">
        <v>0</v>
      </c>
      <c r="AF38" s="87">
        <v>1.04167324902498</v>
      </c>
      <c r="AG38" s="25">
        <v>9.3388128683785394E-3</v>
      </c>
      <c r="AH38" s="25">
        <v>1.0666843734056399</v>
      </c>
      <c r="AI38" s="25">
        <v>6.3025522965988101E-3</v>
      </c>
      <c r="AJ38" s="25">
        <v>110.088236292365</v>
      </c>
      <c r="AK38" s="25">
        <v>0</v>
      </c>
      <c r="AL38" s="87">
        <v>443.39879784718602</v>
      </c>
      <c r="AM38" s="25">
        <v>1985.3203656594801</v>
      </c>
      <c r="AN38" s="25">
        <v>220.591503550433</v>
      </c>
      <c r="AO38" s="25">
        <v>2205.91186920991</v>
      </c>
      <c r="AP38" s="25">
        <v>0</v>
      </c>
      <c r="AQ38" s="25">
        <v>8.06537478195186</v>
      </c>
      <c r="AR38" s="25">
        <v>2.5241619579247798</v>
      </c>
      <c r="AS38" s="25">
        <v>19.070007722095198</v>
      </c>
      <c r="AT38" s="25">
        <v>3.4237837268032401</v>
      </c>
      <c r="AU38" s="25">
        <v>9.3949930487166302</v>
      </c>
      <c r="AV38" s="25">
        <v>21.0214010578878</v>
      </c>
      <c r="AW38" s="25">
        <v>4.9742227923742099</v>
      </c>
      <c r="AX38" s="25">
        <v>0</v>
      </c>
      <c r="AY38" s="25">
        <v>1.4201517504588299</v>
      </c>
      <c r="AZ38" s="25">
        <v>334.54474623592699</v>
      </c>
      <c r="BA38" s="25">
        <v>316.23969538764402</v>
      </c>
      <c r="BB38" s="25">
        <v>18.3050508482834</v>
      </c>
      <c r="BC38" s="25">
        <v>1.3582378456433899E-3</v>
      </c>
      <c r="BD38" s="25">
        <v>2.5643372630720202E-3</v>
      </c>
      <c r="BE38" s="25">
        <v>10.8115924728693</v>
      </c>
      <c r="BF38" s="25">
        <v>1.98060692141073</v>
      </c>
      <c r="BG38" s="25">
        <v>56.276102002458103</v>
      </c>
      <c r="BH38" s="25">
        <v>14.3285802936556</v>
      </c>
      <c r="BI38" s="25">
        <v>7.54884393282516</v>
      </c>
      <c r="BJ38" s="25">
        <v>140.64528814585699</v>
      </c>
      <c r="BK38" s="25">
        <v>19.462618464465699</v>
      </c>
      <c r="BL38" s="25">
        <v>7.9099769852896502</v>
      </c>
      <c r="BM38" s="25">
        <v>33.966413862552798</v>
      </c>
      <c r="BN38" s="25">
        <v>9.6538614505310098E-3</v>
      </c>
      <c r="BO38" s="25">
        <v>11.7062147191587</v>
      </c>
      <c r="BP38" s="25">
        <v>4.6879322030201402</v>
      </c>
      <c r="BQ38" s="25">
        <v>0</v>
      </c>
      <c r="BR38" s="25">
        <v>7.9463563642476504E-2</v>
      </c>
      <c r="BS38" s="25">
        <v>1.0829514274408301</v>
      </c>
      <c r="BT38" s="87">
        <v>0</v>
      </c>
      <c r="BU38" s="25">
        <v>0.120731979194761</v>
      </c>
      <c r="BV38" s="25">
        <v>349.547796038294</v>
      </c>
      <c r="BW38" s="25">
        <v>0.710606667747951</v>
      </c>
      <c r="BX38" s="48"/>
      <c r="BY38" s="22">
        <f t="shared" si="10"/>
        <v>-2.51642273353124E-3</v>
      </c>
      <c r="BZ38" s="22">
        <f t="shared" si="11"/>
        <v>-2.2929187502018244E-3</v>
      </c>
      <c r="CA38" s="22">
        <f t="shared" si="12"/>
        <v>-2.4216114208093489E-3</v>
      </c>
      <c r="CB38" s="22">
        <f t="shared" si="13"/>
        <v>-3.9336952042622243E-4</v>
      </c>
      <c r="CC38" s="22">
        <f t="shared" si="14"/>
        <v>-2.34047752487651E-3</v>
      </c>
      <c r="CD38" s="22">
        <f t="shared" si="15"/>
        <v>-1.8758677495714657E-3</v>
      </c>
      <c r="CE38" s="22">
        <f t="shared" si="16"/>
        <v>-2.4651450562180937E-3</v>
      </c>
      <c r="CF38" s="22" t="str">
        <f t="shared" si="17"/>
        <v/>
      </c>
      <c r="CH38" s="87">
        <f t="shared" si="18"/>
        <v>-5.3548286900900166</v>
      </c>
      <c r="CI38" s="87">
        <f t="shared" si="19"/>
        <v>-2.2000580841300632E-2</v>
      </c>
    </row>
    <row r="39" spans="1:87" x14ac:dyDescent="0.25">
      <c r="A39" s="27" t="s">
        <v>130</v>
      </c>
      <c r="B39" s="75">
        <v>7636.7325901000004</v>
      </c>
      <c r="C39" s="75">
        <v>929.14385381</v>
      </c>
      <c r="D39" s="75">
        <v>11815.801011</v>
      </c>
      <c r="E39" s="75">
        <v>2464.2014107</v>
      </c>
      <c r="F39" s="75">
        <v>1759.1593616</v>
      </c>
      <c r="G39" s="75">
        <v>4492.8337611999996</v>
      </c>
      <c r="H39" s="75">
        <v>1072.3439595</v>
      </c>
      <c r="I39" s="75">
        <v>67.12739809</v>
      </c>
      <c r="J39" s="25"/>
      <c r="K39" s="25" t="s">
        <v>130</v>
      </c>
      <c r="L39" s="87">
        <v>2.4863421866983999E-2</v>
      </c>
      <c r="M39" s="25">
        <v>0.24682922304678701</v>
      </c>
      <c r="N39" s="25">
        <v>0.542250200037103</v>
      </c>
      <c r="O39" s="25">
        <v>0.54027538527905505</v>
      </c>
      <c r="P39" s="87">
        <v>0.26323043281138903</v>
      </c>
      <c r="Q39" s="25">
        <v>3.1617743138169098E-2</v>
      </c>
      <c r="R39" s="25">
        <v>29.113310148040998</v>
      </c>
      <c r="S39" s="25">
        <v>3063.7873163695999</v>
      </c>
      <c r="T39" s="25">
        <v>7653.5356494662101</v>
      </c>
      <c r="U39" s="25">
        <v>16.287185477332599</v>
      </c>
      <c r="V39" s="25">
        <v>256.89490296988203</v>
      </c>
      <c r="W39" s="25">
        <v>6.5793478889168098</v>
      </c>
      <c r="X39" s="25">
        <v>0.118745397179185</v>
      </c>
      <c r="Y39" s="87">
        <v>1.4304260624900001E-2</v>
      </c>
      <c r="Z39" s="25">
        <v>666.26126552643598</v>
      </c>
      <c r="AA39" s="25">
        <v>666.26126552643598</v>
      </c>
      <c r="AB39" s="25">
        <v>67.064134476010807</v>
      </c>
      <c r="AC39" s="25">
        <v>0</v>
      </c>
      <c r="AD39" s="25">
        <v>5.3567144515568401</v>
      </c>
      <c r="AE39" s="25">
        <v>1.3622761767996599E-2</v>
      </c>
      <c r="AF39" s="87">
        <v>0.94337618893338104</v>
      </c>
      <c r="AG39" s="25">
        <v>3.7737828050507898E-2</v>
      </c>
      <c r="AH39" s="25">
        <v>0.63068398737457199</v>
      </c>
      <c r="AI39" s="25">
        <v>9.5526889242547007E-3</v>
      </c>
      <c r="AJ39" s="25">
        <v>940.184140097963</v>
      </c>
      <c r="AK39" s="25">
        <v>0</v>
      </c>
      <c r="AL39" s="87">
        <v>1342.86239497158</v>
      </c>
      <c r="AM39" s="25">
        <v>10657.5712696596</v>
      </c>
      <c r="AN39" s="25">
        <v>1184.1748920642699</v>
      </c>
      <c r="AO39" s="25">
        <v>11841.7461617238</v>
      </c>
      <c r="AP39" s="25">
        <v>1.0164797745774E-4</v>
      </c>
      <c r="AQ39" s="25">
        <v>30.6360318546195</v>
      </c>
      <c r="AR39" s="25">
        <v>19.5563642666948</v>
      </c>
      <c r="AS39" s="25">
        <v>221.82866248539301</v>
      </c>
      <c r="AT39" s="25">
        <v>28.0521315272048</v>
      </c>
      <c r="AU39" s="25">
        <v>51.356899418542497</v>
      </c>
      <c r="AV39" s="25">
        <v>113.689035221852</v>
      </c>
      <c r="AW39" s="25">
        <v>29.957392482827</v>
      </c>
      <c r="AX39" s="25">
        <v>0</v>
      </c>
      <c r="AY39" s="25">
        <v>7.56999991073857</v>
      </c>
      <c r="AZ39" s="25">
        <v>2541.03247634217</v>
      </c>
      <c r="BA39" s="25">
        <v>1772.66624296127</v>
      </c>
      <c r="BB39" s="25">
        <v>768.36623338090305</v>
      </c>
      <c r="BC39" s="25">
        <v>0.51576986932103097</v>
      </c>
      <c r="BD39" s="25">
        <v>5.8576559025997899E-2</v>
      </c>
      <c r="BE39" s="25">
        <v>119.02333425833299</v>
      </c>
      <c r="BF39" s="25">
        <v>1.5047071289759</v>
      </c>
      <c r="BG39" s="25">
        <v>301.88607352642202</v>
      </c>
      <c r="BH39" s="25">
        <v>77.017664603942706</v>
      </c>
      <c r="BI39" s="25">
        <v>40.012904766184498</v>
      </c>
      <c r="BJ39" s="25">
        <v>754.46751612592595</v>
      </c>
      <c r="BK39" s="25">
        <v>87.422591946352796</v>
      </c>
      <c r="BL39" s="25">
        <v>52.1618724792893</v>
      </c>
      <c r="BM39" s="25">
        <v>175.08596982969999</v>
      </c>
      <c r="BN39" s="25">
        <v>0.75003098629276199</v>
      </c>
      <c r="BO39" s="25">
        <v>4490.3171638860804</v>
      </c>
      <c r="BP39" s="25">
        <v>130.75904530156799</v>
      </c>
      <c r="BQ39" s="25">
        <v>7.0206580576177897</v>
      </c>
      <c r="BR39" s="25">
        <v>5.3749706811289898E-2</v>
      </c>
      <c r="BS39" s="25">
        <v>13.9357267195224</v>
      </c>
      <c r="BT39" s="87">
        <v>0</v>
      </c>
      <c r="BU39" s="25">
        <v>0.86371639222099605</v>
      </c>
      <c r="BV39" s="25">
        <v>1085.6403975840601</v>
      </c>
      <c r="BW39" s="25">
        <v>4.3993406317785198</v>
      </c>
      <c r="BX39" s="48"/>
      <c r="BY39" s="22">
        <f t="shared" si="10"/>
        <v>2.2002943232545058E-3</v>
      </c>
      <c r="BZ39" s="22">
        <f t="shared" si="11"/>
        <v>1.1882214193950445E-2</v>
      </c>
      <c r="CA39" s="22">
        <f t="shared" si="12"/>
        <v>2.1958012579635605E-3</v>
      </c>
      <c r="CB39" s="22">
        <f t="shared" si="13"/>
        <v>3.117889037339068E-2</v>
      </c>
      <c r="CC39" s="22">
        <f t="shared" si="14"/>
        <v>7.6780317099782881E-3</v>
      </c>
      <c r="CD39" s="22">
        <f t="shared" si="15"/>
        <v>-5.6013586250452084E-4</v>
      </c>
      <c r="CE39" s="22">
        <f t="shared" si="16"/>
        <v>1.2399415286733034E-2</v>
      </c>
      <c r="CF39" s="22">
        <f t="shared" si="17"/>
        <v>-9.4244102690190965E-4</v>
      </c>
      <c r="CH39" s="87">
        <f t="shared" si="18"/>
        <v>25.945150723800907</v>
      </c>
      <c r="CI39" s="87">
        <f t="shared" si="19"/>
        <v>-2.5165973139191919</v>
      </c>
    </row>
    <row r="40" spans="1:87" x14ac:dyDescent="0.25">
      <c r="A40" s="27" t="s">
        <v>39</v>
      </c>
      <c r="B40" s="75">
        <v>526.18213519999995</v>
      </c>
      <c r="C40" s="75">
        <v>7.5189816499999997</v>
      </c>
      <c r="D40" s="75">
        <v>240.82725811</v>
      </c>
      <c r="E40" s="75">
        <v>91.458705609999996</v>
      </c>
      <c r="F40" s="75">
        <v>55.662848359999998</v>
      </c>
      <c r="G40" s="75"/>
      <c r="H40" s="75">
        <v>38.914873559999997</v>
      </c>
      <c r="I40" s="75"/>
      <c r="J40" s="25"/>
      <c r="K40" s="25" t="s">
        <v>39</v>
      </c>
      <c r="L40" s="87">
        <v>0</v>
      </c>
      <c r="M40" s="25">
        <v>0</v>
      </c>
      <c r="N40" s="25">
        <v>4.1061421734486299E-2</v>
      </c>
      <c r="O40" s="25">
        <v>4.1061421734486299E-2</v>
      </c>
      <c r="P40" s="87">
        <v>1.6549378197390802E-2</v>
      </c>
      <c r="Q40" s="25">
        <v>0</v>
      </c>
      <c r="R40" s="25">
        <v>0.15643606037632901</v>
      </c>
      <c r="S40" s="25">
        <v>165.90995246658599</v>
      </c>
      <c r="T40" s="25">
        <v>525.93618677557504</v>
      </c>
      <c r="U40" s="25">
        <v>0.86228508851998198</v>
      </c>
      <c r="V40" s="25">
        <v>19.162171565005998</v>
      </c>
      <c r="W40" s="25">
        <v>0.43797891352039497</v>
      </c>
      <c r="X40" s="25">
        <v>0</v>
      </c>
      <c r="Y40" s="87">
        <v>0</v>
      </c>
      <c r="Z40" s="25">
        <v>27.203177028015201</v>
      </c>
      <c r="AA40" s="25">
        <v>27.203177028015201</v>
      </c>
      <c r="AB40" s="25">
        <v>0</v>
      </c>
      <c r="AC40" s="25">
        <v>0</v>
      </c>
      <c r="AD40" s="25">
        <v>0.42723739913027597</v>
      </c>
      <c r="AE40" s="25">
        <v>0</v>
      </c>
      <c r="AF40" s="87">
        <v>0</v>
      </c>
      <c r="AG40" s="25">
        <v>0</v>
      </c>
      <c r="AH40" s="25">
        <v>0</v>
      </c>
      <c r="AI40" s="25">
        <v>0</v>
      </c>
      <c r="AJ40" s="25">
        <v>7.5157401301829196</v>
      </c>
      <c r="AK40" s="25">
        <v>0</v>
      </c>
      <c r="AL40" s="87">
        <v>58.045620132607901</v>
      </c>
      <c r="AM40" s="25">
        <v>216.597101363007</v>
      </c>
      <c r="AN40" s="25">
        <v>24.066342353544201</v>
      </c>
      <c r="AO40" s="25">
        <v>240.663443716551</v>
      </c>
      <c r="AP40" s="25">
        <v>0</v>
      </c>
      <c r="AQ40" s="25">
        <v>1.6458395161957</v>
      </c>
      <c r="AR40" s="25">
        <v>0.44552138758908</v>
      </c>
      <c r="AS40" s="25">
        <v>3.87744153607037</v>
      </c>
      <c r="AT40" s="25">
        <v>0.60109291930532305</v>
      </c>
      <c r="AU40" s="25">
        <v>1.5750848503888399</v>
      </c>
      <c r="AV40" s="25">
        <v>3.8069195368089201</v>
      </c>
      <c r="AW40" s="25">
        <v>0.89050842992333401</v>
      </c>
      <c r="AX40" s="25">
        <v>0</v>
      </c>
      <c r="AY40" s="25">
        <v>0.20965852609996799</v>
      </c>
      <c r="AZ40" s="25">
        <v>91.422208987141502</v>
      </c>
      <c r="BA40" s="25">
        <v>55.660718111520801</v>
      </c>
      <c r="BB40" s="25">
        <v>35.761490875620702</v>
      </c>
      <c r="BC40" s="25">
        <v>0</v>
      </c>
      <c r="BD40" s="25">
        <v>0</v>
      </c>
      <c r="BE40" s="25">
        <v>1.6585693326058</v>
      </c>
      <c r="BF40" s="25">
        <v>0</v>
      </c>
      <c r="BG40" s="25">
        <v>10.224136311777601</v>
      </c>
      <c r="BH40" s="25">
        <v>2.5435117423678699</v>
      </c>
      <c r="BI40" s="25">
        <v>1.36359016077205</v>
      </c>
      <c r="BJ40" s="25">
        <v>25.552004497428801</v>
      </c>
      <c r="BK40" s="25">
        <v>3.9889000944239501</v>
      </c>
      <c r="BL40" s="25">
        <v>1.391418718343</v>
      </c>
      <c r="BM40" s="25">
        <v>5.3987016981100799</v>
      </c>
      <c r="BN40" s="25">
        <v>0</v>
      </c>
      <c r="BO40" s="25">
        <v>0</v>
      </c>
      <c r="BP40" s="25">
        <v>0.93128058470146602</v>
      </c>
      <c r="BQ40" s="25">
        <v>0</v>
      </c>
      <c r="BR40" s="25">
        <v>0</v>
      </c>
      <c r="BS40" s="25">
        <v>7.8745481668898804E-2</v>
      </c>
      <c r="BT40" s="87">
        <v>0</v>
      </c>
      <c r="BU40" s="25">
        <v>1.6356958580664299E-2</v>
      </c>
      <c r="BV40" s="25">
        <v>38.890485512877703</v>
      </c>
      <c r="BW40" s="25">
        <v>0.138184528305692</v>
      </c>
      <c r="BX40" s="48"/>
      <c r="BY40" s="22">
        <f t="shared" si="10"/>
        <v>-4.6742070467942741E-4</v>
      </c>
      <c r="BZ40" s="22">
        <f t="shared" si="11"/>
        <v>-4.3111154780914996E-4</v>
      </c>
      <c r="CA40" s="22">
        <f t="shared" si="12"/>
        <v>-6.8021533249437249E-4</v>
      </c>
      <c r="CB40" s="22">
        <f t="shared" si="13"/>
        <v>-3.9905028848891572E-4</v>
      </c>
      <c r="CC40" s="22">
        <f t="shared" si="14"/>
        <v>-3.8270561819258743E-5</v>
      </c>
      <c r="CD40" s="22" t="str">
        <f t="shared" si="15"/>
        <v/>
      </c>
      <c r="CE40" s="22">
        <f t="shared" si="16"/>
        <v>-6.2670246338309571E-4</v>
      </c>
      <c r="CF40" s="22" t="str">
        <f t="shared" si="17"/>
        <v/>
      </c>
      <c r="CH40" s="87">
        <f t="shared" si="18"/>
        <v>-0.16381439344900173</v>
      </c>
      <c r="CI40" s="87">
        <f t="shared" si="19"/>
        <v>0</v>
      </c>
    </row>
    <row r="41" spans="1:87" x14ac:dyDescent="0.25">
      <c r="A41" s="27" t="s">
        <v>40</v>
      </c>
      <c r="B41" s="75">
        <v>3217.9296119000001</v>
      </c>
      <c r="C41" s="75">
        <v>465.98896595999997</v>
      </c>
      <c r="D41" s="75">
        <v>3720.3711592</v>
      </c>
      <c r="E41" s="75">
        <v>1499.0804396999999</v>
      </c>
      <c r="F41" s="75">
        <v>1137.8640055000001</v>
      </c>
      <c r="G41" s="75">
        <v>4763.6381572999999</v>
      </c>
      <c r="H41" s="75">
        <v>401.95339464</v>
      </c>
      <c r="I41" s="75">
        <v>35.655518479999998</v>
      </c>
      <c r="J41" s="25"/>
      <c r="K41" s="25" t="s">
        <v>40</v>
      </c>
      <c r="L41" s="87">
        <v>0</v>
      </c>
      <c r="M41" s="25">
        <v>1.1308213088465899</v>
      </c>
      <c r="N41" s="25">
        <v>0.52150574894690604</v>
      </c>
      <c r="O41" s="25">
        <v>0.52150574894690604</v>
      </c>
      <c r="P41" s="87">
        <v>0.31046882959870398</v>
      </c>
      <c r="Q41" s="25">
        <v>0.63114293377332997</v>
      </c>
      <c r="R41" s="25">
        <v>2.3899904702121599</v>
      </c>
      <c r="S41" s="25">
        <v>839.90836649427899</v>
      </c>
      <c r="T41" s="25">
        <v>3219.1183540058501</v>
      </c>
      <c r="U41" s="25">
        <v>3.9261637184528499</v>
      </c>
      <c r="V41" s="25">
        <v>89.4558644626415</v>
      </c>
      <c r="W41" s="25">
        <v>1.9932262658523401</v>
      </c>
      <c r="X41" s="25">
        <v>2.3492193585330399</v>
      </c>
      <c r="Y41" s="87">
        <v>0</v>
      </c>
      <c r="Z41" s="25">
        <v>157.51988462908801</v>
      </c>
      <c r="AA41" s="25">
        <v>157.51988462908801</v>
      </c>
      <c r="AB41" s="25">
        <v>35.732671977858899</v>
      </c>
      <c r="AC41" s="25">
        <v>0</v>
      </c>
      <c r="AD41" s="25">
        <v>3.7100226013344502</v>
      </c>
      <c r="AE41" s="25">
        <v>0</v>
      </c>
      <c r="AF41" s="87">
        <v>19.699104679050901</v>
      </c>
      <c r="AG41" s="25">
        <v>0.16249397658911899</v>
      </c>
      <c r="AH41" s="25">
        <v>20.476872976140399</v>
      </c>
      <c r="AI41" s="25">
        <v>0.19748620163163999</v>
      </c>
      <c r="AJ41" s="25">
        <v>465.81105214995802</v>
      </c>
      <c r="AK41" s="25">
        <v>0</v>
      </c>
      <c r="AL41" s="87">
        <v>493.21708146474998</v>
      </c>
      <c r="AM41" s="25">
        <v>3346.83393366466</v>
      </c>
      <c r="AN41" s="25">
        <v>371.870613426315</v>
      </c>
      <c r="AO41" s="25">
        <v>3718.7045470909802</v>
      </c>
      <c r="AP41" s="25">
        <v>0</v>
      </c>
      <c r="AQ41" s="25">
        <v>10.769005618762399</v>
      </c>
      <c r="AR41" s="25">
        <v>36.295209097813498</v>
      </c>
      <c r="AS41" s="25">
        <v>65.426227791883093</v>
      </c>
      <c r="AT41" s="25">
        <v>24.641787283233199</v>
      </c>
      <c r="AU41" s="25">
        <v>17.538404111231898</v>
      </c>
      <c r="AV41" s="25">
        <v>59.572200955152503</v>
      </c>
      <c r="AW41" s="25">
        <v>23.9980420834295</v>
      </c>
      <c r="AX41" s="25">
        <v>0</v>
      </c>
      <c r="AY41" s="25">
        <v>6.5683395618265301</v>
      </c>
      <c r="AZ41" s="25">
        <v>1500.2376925678</v>
      </c>
      <c r="BA41" s="25">
        <v>1138.43550668388</v>
      </c>
      <c r="BB41" s="25">
        <v>361.802185883915</v>
      </c>
      <c r="BC41" s="25">
        <v>1.5402559455899301E-2</v>
      </c>
      <c r="BD41" s="25">
        <v>0.15496331392163601</v>
      </c>
      <c r="BE41" s="25">
        <v>331.23217643445298</v>
      </c>
      <c r="BF41" s="25">
        <v>22.1027238104686</v>
      </c>
      <c r="BG41" s="25">
        <v>103.269084203001</v>
      </c>
      <c r="BH41" s="25">
        <v>26.322906827030799</v>
      </c>
      <c r="BI41" s="25">
        <v>13.2308926212558</v>
      </c>
      <c r="BJ41" s="25">
        <v>258.02014408648699</v>
      </c>
      <c r="BK41" s="25">
        <v>21.571375380155501</v>
      </c>
      <c r="BL41" s="25">
        <v>61.5743088689958</v>
      </c>
      <c r="BM41" s="25">
        <v>151.57595503961099</v>
      </c>
      <c r="BN41" s="25">
        <v>2.3229658265192699</v>
      </c>
      <c r="BO41" s="25">
        <v>4771.6725308394598</v>
      </c>
      <c r="BP41" s="25">
        <v>38.846548461191198</v>
      </c>
      <c r="BQ41" s="25">
        <v>107.839663509207</v>
      </c>
      <c r="BR41" s="25">
        <v>2.7964581240298299</v>
      </c>
      <c r="BS41" s="25">
        <v>31.128572389411602</v>
      </c>
      <c r="BT41" s="87">
        <v>0</v>
      </c>
      <c r="BU41" s="25">
        <v>0.85753083384976703</v>
      </c>
      <c r="BV41" s="25">
        <v>402.01279635421599</v>
      </c>
      <c r="BW41" s="25">
        <v>56.186383550054401</v>
      </c>
      <c r="BX41" s="48"/>
      <c r="BY41" s="22">
        <f t="shared" si="10"/>
        <v>3.6941209075984534E-4</v>
      </c>
      <c r="BZ41" s="22">
        <f t="shared" si="11"/>
        <v>-3.8179833223181772E-4</v>
      </c>
      <c r="CA41" s="22">
        <f t="shared" si="12"/>
        <v>-4.4796931212049486E-4</v>
      </c>
      <c r="CB41" s="22">
        <f t="shared" si="13"/>
        <v>7.7197516367541821E-4</v>
      </c>
      <c r="CC41" s="22">
        <f t="shared" si="14"/>
        <v>5.0225789823522588E-4</v>
      </c>
      <c r="CD41" s="22">
        <f t="shared" si="15"/>
        <v>1.6866044972680613E-3</v>
      </c>
      <c r="CE41" s="22">
        <f t="shared" si="16"/>
        <v>1.4778259123597126E-4</v>
      </c>
      <c r="CF41" s="22">
        <f t="shared" si="17"/>
        <v>2.1638585315251792E-3</v>
      </c>
      <c r="CH41" s="87">
        <f t="shared" si="18"/>
        <v>-1.6666121090197521</v>
      </c>
      <c r="CI41" s="87">
        <f t="shared" si="19"/>
        <v>8.0343735394599207</v>
      </c>
    </row>
    <row r="42" spans="1:87" x14ac:dyDescent="0.25">
      <c r="A42" s="27" t="s">
        <v>41</v>
      </c>
      <c r="B42" s="75">
        <v>234.79499333999999</v>
      </c>
      <c r="C42" s="75">
        <v>35.192384439999998</v>
      </c>
      <c r="D42" s="75">
        <v>455.21427937999999</v>
      </c>
      <c r="E42" s="75">
        <v>40.354294269999997</v>
      </c>
      <c r="F42" s="75">
        <v>32.675318709999999</v>
      </c>
      <c r="G42" s="75">
        <v>353.76930073</v>
      </c>
      <c r="H42" s="75">
        <v>49.200923639999999</v>
      </c>
      <c r="I42" s="75">
        <v>5.0320471700000002</v>
      </c>
      <c r="J42" s="25"/>
      <c r="K42" s="25" t="s">
        <v>41</v>
      </c>
      <c r="L42" s="87">
        <v>0</v>
      </c>
      <c r="M42" s="25">
        <v>0</v>
      </c>
      <c r="N42" s="25">
        <v>0</v>
      </c>
      <c r="O42" s="25">
        <v>0</v>
      </c>
      <c r="P42" s="87">
        <v>0</v>
      </c>
      <c r="Q42" s="25">
        <v>0</v>
      </c>
      <c r="R42" s="25">
        <v>0</v>
      </c>
      <c r="S42" s="25">
        <v>33.639716516544901</v>
      </c>
      <c r="T42" s="25">
        <v>234.93208545476301</v>
      </c>
      <c r="U42" s="25">
        <v>0</v>
      </c>
      <c r="V42" s="25">
        <v>0.74319142121397497</v>
      </c>
      <c r="W42" s="25">
        <v>0</v>
      </c>
      <c r="X42" s="25">
        <v>0</v>
      </c>
      <c r="Y42" s="87">
        <v>0</v>
      </c>
      <c r="Z42" s="25">
        <v>14.4170135695776</v>
      </c>
      <c r="AA42" s="25">
        <v>14.4170135695776</v>
      </c>
      <c r="AB42" s="25">
        <v>5.0384546175256402</v>
      </c>
      <c r="AC42" s="25">
        <v>0</v>
      </c>
      <c r="AD42" s="25">
        <v>0.54763548026036601</v>
      </c>
      <c r="AE42" s="25">
        <v>0</v>
      </c>
      <c r="AF42" s="87">
        <v>0</v>
      </c>
      <c r="AG42" s="25">
        <v>0</v>
      </c>
      <c r="AH42" s="25">
        <v>0</v>
      </c>
      <c r="AI42" s="25">
        <v>0</v>
      </c>
      <c r="AJ42" s="25">
        <v>35.183697542140798</v>
      </c>
      <c r="AK42" s="25">
        <v>0</v>
      </c>
      <c r="AL42" s="87">
        <v>49.9728300216604</v>
      </c>
      <c r="AM42" s="25">
        <v>410.40421412787902</v>
      </c>
      <c r="AN42" s="25">
        <v>45.600503463284703</v>
      </c>
      <c r="AO42" s="25">
        <v>456.004717591163</v>
      </c>
      <c r="AP42" s="25">
        <v>0</v>
      </c>
      <c r="AQ42" s="25">
        <v>0.99535964593770798</v>
      </c>
      <c r="AR42" s="25">
        <v>0.92202968737468105</v>
      </c>
      <c r="AS42" s="25">
        <v>10.2511050215777</v>
      </c>
      <c r="AT42" s="25">
        <v>0.65570416323351899</v>
      </c>
      <c r="AU42" s="25">
        <v>0.57124095241102901</v>
      </c>
      <c r="AV42" s="25">
        <v>1.90805713438824</v>
      </c>
      <c r="AW42" s="25">
        <v>0.69147805087385605</v>
      </c>
      <c r="AX42" s="25">
        <v>0</v>
      </c>
      <c r="AY42" s="25">
        <v>0.134305965603046</v>
      </c>
      <c r="AZ42" s="25">
        <v>47.647443377229102</v>
      </c>
      <c r="BA42" s="25">
        <v>32.678869912985299</v>
      </c>
      <c r="BB42" s="25">
        <v>14.9685734642437</v>
      </c>
      <c r="BC42" s="25">
        <v>0</v>
      </c>
      <c r="BD42" s="25">
        <v>3.62198305748E-3</v>
      </c>
      <c r="BE42" s="25">
        <v>8.0516581097637197</v>
      </c>
      <c r="BF42" s="25">
        <v>0</v>
      </c>
      <c r="BG42" s="25">
        <v>3.8181141006520098</v>
      </c>
      <c r="BH42" s="25">
        <v>0.95389690156913898</v>
      </c>
      <c r="BI42" s="25">
        <v>0.49486999682865102</v>
      </c>
      <c r="BJ42" s="25">
        <v>9.5403848991109808</v>
      </c>
      <c r="BK42" s="25">
        <v>0.63295794599778399</v>
      </c>
      <c r="BL42" s="25">
        <v>1.64864363428407</v>
      </c>
      <c r="BM42" s="25">
        <v>3.2297361075083901</v>
      </c>
      <c r="BN42" s="25">
        <v>5.5128226326493501E-2</v>
      </c>
      <c r="BO42" s="25">
        <v>354.21942999498401</v>
      </c>
      <c r="BP42" s="25">
        <v>6.7240092865688901</v>
      </c>
      <c r="BQ42" s="25">
        <v>8.6783751274547107</v>
      </c>
      <c r="BR42" s="25">
        <v>0</v>
      </c>
      <c r="BS42" s="25">
        <v>5.4689814321224404</v>
      </c>
      <c r="BT42" s="87">
        <v>0</v>
      </c>
      <c r="BU42" s="25">
        <v>0</v>
      </c>
      <c r="BV42" s="25">
        <v>49.233196429835097</v>
      </c>
      <c r="BW42" s="25">
        <v>17.029429601294101</v>
      </c>
      <c r="BX42" s="48"/>
      <c r="BY42" s="22">
        <f t="shared" si="10"/>
        <v>5.8388005984651506E-4</v>
      </c>
      <c r="BZ42" s="22">
        <f t="shared" si="11"/>
        <v>-2.4684027517401732E-4</v>
      </c>
      <c r="CA42" s="22">
        <f t="shared" si="12"/>
        <v>1.7364090868141938E-3</v>
      </c>
      <c r="CB42" s="22">
        <f t="shared" si="13"/>
        <v>0.18072795570237352</v>
      </c>
      <c r="CC42" s="22">
        <f t="shared" si="14"/>
        <v>1.0868151024989773E-4</v>
      </c>
      <c r="CD42" s="22">
        <f t="shared" si="15"/>
        <v>1.2723807974721827E-3</v>
      </c>
      <c r="CE42" s="22">
        <f t="shared" si="16"/>
        <v>6.5593869885930518E-4</v>
      </c>
      <c r="CF42" s="22">
        <f t="shared" si="17"/>
        <v>1.273328192120252E-3</v>
      </c>
      <c r="CH42" s="87">
        <f t="shared" si="18"/>
        <v>0.79043821116300705</v>
      </c>
      <c r="CI42" s="87">
        <f t="shared" si="19"/>
        <v>0.45012926498401384</v>
      </c>
    </row>
    <row r="43" spans="1:87" x14ac:dyDescent="0.25">
      <c r="A43" s="27" t="s">
        <v>42</v>
      </c>
      <c r="B43" s="75">
        <v>852.48448352000003</v>
      </c>
      <c r="C43" s="75">
        <v>144.73470343</v>
      </c>
      <c r="D43" s="75">
        <v>506.34347879000001</v>
      </c>
      <c r="E43" s="75">
        <v>235.96832001999999</v>
      </c>
      <c r="F43" s="75">
        <v>244.82190349000001</v>
      </c>
      <c r="G43" s="75"/>
      <c r="H43" s="75">
        <v>166.13567684</v>
      </c>
      <c r="I43" s="75"/>
      <c r="J43" s="25"/>
      <c r="K43" s="25" t="s">
        <v>42</v>
      </c>
      <c r="L43" s="87">
        <v>0</v>
      </c>
      <c r="M43" s="25">
        <v>0</v>
      </c>
      <c r="N43" s="25">
        <v>7.9712904973693294E-2</v>
      </c>
      <c r="O43" s="25">
        <v>7.9712904973693294E-2</v>
      </c>
      <c r="P43" s="87">
        <v>3.2127503778170897E-2</v>
      </c>
      <c r="Q43" s="25">
        <v>0</v>
      </c>
      <c r="R43" s="25">
        <v>0.292229806392169</v>
      </c>
      <c r="S43" s="25">
        <v>533.38808977809299</v>
      </c>
      <c r="T43" s="25">
        <v>851.74816659616204</v>
      </c>
      <c r="U43" s="25">
        <v>1.67396104176656</v>
      </c>
      <c r="V43" s="25">
        <v>37.1996875882868</v>
      </c>
      <c r="W43" s="25">
        <v>0.85025223600257904</v>
      </c>
      <c r="X43" s="25">
        <v>0</v>
      </c>
      <c r="Y43" s="87">
        <v>0</v>
      </c>
      <c r="Z43" s="25">
        <v>143.415213485148</v>
      </c>
      <c r="AA43" s="25">
        <v>143.415213485148</v>
      </c>
      <c r="AB43" s="25">
        <v>0</v>
      </c>
      <c r="AC43" s="25">
        <v>0</v>
      </c>
      <c r="AD43" s="25">
        <v>0.82940039441459001</v>
      </c>
      <c r="AE43" s="25">
        <v>0</v>
      </c>
      <c r="AF43" s="87">
        <v>0</v>
      </c>
      <c r="AG43" s="25">
        <v>0</v>
      </c>
      <c r="AH43" s="25">
        <v>0</v>
      </c>
      <c r="AI43" s="25">
        <v>0</v>
      </c>
      <c r="AJ43" s="25">
        <v>144.64040801112799</v>
      </c>
      <c r="AK43" s="25">
        <v>0</v>
      </c>
      <c r="AL43" s="87">
        <v>203.18674412435101</v>
      </c>
      <c r="AM43" s="25">
        <v>455.39836941501397</v>
      </c>
      <c r="AN43" s="25">
        <v>50.599792261690801</v>
      </c>
      <c r="AO43" s="25">
        <v>505.99816167670502</v>
      </c>
      <c r="AP43" s="25">
        <v>0</v>
      </c>
      <c r="AQ43" s="25">
        <v>3.1950834769093399</v>
      </c>
      <c r="AR43" s="25">
        <v>1.95843045817005</v>
      </c>
      <c r="AS43" s="25">
        <v>7.4529805935944697</v>
      </c>
      <c r="AT43" s="25">
        <v>2.6422958441199902</v>
      </c>
      <c r="AU43" s="25">
        <v>6.9237960976868003</v>
      </c>
      <c r="AV43" s="25">
        <v>16.734542981828401</v>
      </c>
      <c r="AW43" s="25">
        <v>3.91451365199931</v>
      </c>
      <c r="AX43" s="25">
        <v>0</v>
      </c>
      <c r="AY43" s="25">
        <v>0.92162324520312799</v>
      </c>
      <c r="AZ43" s="25">
        <v>251.461084883724</v>
      </c>
      <c r="BA43" s="25">
        <v>244.674598720483</v>
      </c>
      <c r="BB43" s="25">
        <v>6.7864861632412303</v>
      </c>
      <c r="BC43" s="25">
        <v>0</v>
      </c>
      <c r="BD43" s="25">
        <v>0</v>
      </c>
      <c r="BE43" s="25">
        <v>7.2907801528056497</v>
      </c>
      <c r="BF43" s="25">
        <v>0</v>
      </c>
      <c r="BG43" s="25">
        <v>44.943493515247702</v>
      </c>
      <c r="BH43" s="25">
        <v>11.1808255245578</v>
      </c>
      <c r="BI43" s="25">
        <v>5.9940966489359901</v>
      </c>
      <c r="BJ43" s="25">
        <v>112.322043416502</v>
      </c>
      <c r="BK43" s="25">
        <v>7.7322277792512004</v>
      </c>
      <c r="BL43" s="25">
        <v>6.11642645760897</v>
      </c>
      <c r="BM43" s="25">
        <v>23.7317307258166</v>
      </c>
      <c r="BN43" s="25">
        <v>0</v>
      </c>
      <c r="BO43" s="25">
        <v>0</v>
      </c>
      <c r="BP43" s="25">
        <v>1.74684254752029</v>
      </c>
      <c r="BQ43" s="25">
        <v>0</v>
      </c>
      <c r="BR43" s="25">
        <v>0</v>
      </c>
      <c r="BS43" s="25">
        <v>0.14713887662119601</v>
      </c>
      <c r="BT43" s="87">
        <v>0</v>
      </c>
      <c r="BU43" s="25">
        <v>3.1593979854164199E-2</v>
      </c>
      <c r="BV43" s="25">
        <v>166.00069067329099</v>
      </c>
      <c r="BW43" s="25">
        <v>0.268258862075541</v>
      </c>
      <c r="BX43" s="48"/>
      <c r="BY43" s="22">
        <f t="shared" si="10"/>
        <v>-8.6373058756173239E-4</v>
      </c>
      <c r="BZ43" s="22">
        <f t="shared" si="11"/>
        <v>-6.5150524813569236E-4</v>
      </c>
      <c r="CA43" s="22">
        <f t="shared" si="12"/>
        <v>-6.8198195051347372E-4</v>
      </c>
      <c r="CB43" s="22">
        <f t="shared" si="13"/>
        <v>6.565612223882801E-2</v>
      </c>
      <c r="CC43" s="22">
        <f t="shared" si="14"/>
        <v>-6.0168133413366536E-4</v>
      </c>
      <c r="CD43" s="22" t="str">
        <f t="shared" si="15"/>
        <v/>
      </c>
      <c r="CE43" s="22">
        <f t="shared" si="16"/>
        <v>-8.1250559347955894E-4</v>
      </c>
      <c r="CF43" s="22" t="str">
        <f t="shared" si="17"/>
        <v/>
      </c>
      <c r="CH43" s="87">
        <f t="shared" si="18"/>
        <v>-0.34531711329498194</v>
      </c>
      <c r="CI43" s="87">
        <f t="shared" si="19"/>
        <v>0</v>
      </c>
    </row>
    <row r="44" spans="1:87" x14ac:dyDescent="0.25">
      <c r="A44" s="27" t="s">
        <v>43</v>
      </c>
      <c r="B44" s="75">
        <v>35262.186417999998</v>
      </c>
      <c r="C44" s="75">
        <v>2257.2778566000002</v>
      </c>
      <c r="D44" s="75">
        <v>20847.004751</v>
      </c>
      <c r="E44" s="75">
        <v>3971.1536759999999</v>
      </c>
      <c r="F44" s="75">
        <v>3415.0940300000002</v>
      </c>
      <c r="G44" s="75">
        <v>25227.576027999999</v>
      </c>
      <c r="H44" s="75">
        <v>1199.0136818000001</v>
      </c>
      <c r="I44" s="75">
        <v>76.295197889999997</v>
      </c>
      <c r="J44" s="25"/>
      <c r="K44" s="25" t="s">
        <v>43</v>
      </c>
      <c r="L44" s="87">
        <v>0</v>
      </c>
      <c r="M44" s="25">
        <v>9.5902812304987303E-2</v>
      </c>
      <c r="N44" s="25">
        <v>0.30209076095060999</v>
      </c>
      <c r="O44" s="25">
        <v>0.30209076095060999</v>
      </c>
      <c r="P44" s="87">
        <v>0.123267962312538</v>
      </c>
      <c r="Q44" s="25">
        <v>6.8304910519023099E-2</v>
      </c>
      <c r="R44" s="25">
        <v>9.1431458138270596</v>
      </c>
      <c r="S44" s="25">
        <v>2761.9267923293601</v>
      </c>
      <c r="T44" s="25">
        <v>35241.383460057601</v>
      </c>
      <c r="U44" s="25">
        <v>6.1775621339959299</v>
      </c>
      <c r="V44" s="25">
        <v>141.22330959505101</v>
      </c>
      <c r="W44" s="25">
        <v>3.0327066336662298</v>
      </c>
      <c r="X44" s="25">
        <v>0.266877516365989</v>
      </c>
      <c r="Y44" s="87">
        <v>0</v>
      </c>
      <c r="Z44" s="25">
        <v>849.94737638786603</v>
      </c>
      <c r="AA44" s="25">
        <v>849.94737638786603</v>
      </c>
      <c r="AB44" s="25">
        <v>76.276294221877507</v>
      </c>
      <c r="AC44" s="25">
        <v>0</v>
      </c>
      <c r="AD44" s="25">
        <v>5.6752255831112501</v>
      </c>
      <c r="AE44" s="25">
        <v>0</v>
      </c>
      <c r="AF44" s="87">
        <v>1.9626847077263101</v>
      </c>
      <c r="AG44" s="25">
        <v>1.7596025529522601E-2</v>
      </c>
      <c r="AH44" s="25">
        <v>2.0098221188181</v>
      </c>
      <c r="AI44" s="25">
        <v>1.1876156729277901E-2</v>
      </c>
      <c r="AJ44" s="25">
        <v>2257.7330336739401</v>
      </c>
      <c r="AK44" s="25">
        <v>0</v>
      </c>
      <c r="AL44" s="87">
        <v>1340.7708536273101</v>
      </c>
      <c r="AM44" s="25">
        <v>18757.003530673799</v>
      </c>
      <c r="AN44" s="25">
        <v>2084.1114797360801</v>
      </c>
      <c r="AO44" s="25">
        <v>20841.1150104099</v>
      </c>
      <c r="AP44" s="25">
        <v>0</v>
      </c>
      <c r="AQ44" s="25">
        <v>19.309817958189299</v>
      </c>
      <c r="AR44" s="25">
        <v>63.7612646314698</v>
      </c>
      <c r="AS44" s="25">
        <v>138.85262526244099</v>
      </c>
      <c r="AT44" s="25">
        <v>142.885857469093</v>
      </c>
      <c r="AU44" s="25">
        <v>68.692130646780896</v>
      </c>
      <c r="AV44" s="25">
        <v>185.66054055578499</v>
      </c>
      <c r="AW44" s="25">
        <v>66.757321708052899</v>
      </c>
      <c r="AX44" s="25">
        <v>0</v>
      </c>
      <c r="AY44" s="25">
        <v>13.7865538880052</v>
      </c>
      <c r="AZ44" s="25">
        <v>3987.6918643048198</v>
      </c>
      <c r="BA44" s="25">
        <v>3415.2089243272399</v>
      </c>
      <c r="BB44" s="25">
        <v>572.48293997758196</v>
      </c>
      <c r="BC44" s="25">
        <v>7.3294853750888702</v>
      </c>
      <c r="BD44" s="25">
        <v>0.27637600842165599</v>
      </c>
      <c r="BE44" s="25">
        <v>385.98883381162602</v>
      </c>
      <c r="BF44" s="25">
        <v>5.1151124453115902</v>
      </c>
      <c r="BG44" s="25">
        <v>525.58051010786005</v>
      </c>
      <c r="BH44" s="25">
        <v>112.99406145019999</v>
      </c>
      <c r="BI44" s="25">
        <v>61.445762073006001</v>
      </c>
      <c r="BJ44" s="25">
        <v>1313.51626518383</v>
      </c>
      <c r="BK44" s="25">
        <v>43.542844992513203</v>
      </c>
      <c r="BL44" s="25">
        <v>131.99810273395099</v>
      </c>
      <c r="BM44" s="25">
        <v>323.14485729757399</v>
      </c>
      <c r="BN44" s="25">
        <v>6.2758889411751699</v>
      </c>
      <c r="BO44" s="25">
        <v>25226.5874185133</v>
      </c>
      <c r="BP44" s="25">
        <v>83.031600507787402</v>
      </c>
      <c r="BQ44" s="25">
        <v>643.68993013552904</v>
      </c>
      <c r="BR44" s="25">
        <v>0.149718700922744</v>
      </c>
      <c r="BS44" s="25">
        <v>33.155872882149801</v>
      </c>
      <c r="BT44" s="87">
        <v>0</v>
      </c>
      <c r="BU44" s="25">
        <v>0.30192952407419998</v>
      </c>
      <c r="BV44" s="25">
        <v>1199.4512554196699</v>
      </c>
      <c r="BW44" s="25">
        <v>85.962223960474802</v>
      </c>
      <c r="BX44" s="48"/>
      <c r="BY44" s="22">
        <f t="shared" si="10"/>
        <v>-5.8995088097479247E-4</v>
      </c>
      <c r="BZ44" s="22">
        <f t="shared" si="11"/>
        <v>2.0164866837684179E-4</v>
      </c>
      <c r="CA44" s="22">
        <f t="shared" si="12"/>
        <v>-2.8252214936623824E-4</v>
      </c>
      <c r="CB44" s="22">
        <f t="shared" si="13"/>
        <v>4.164580284255882E-3</v>
      </c>
      <c r="CC44" s="22">
        <f t="shared" si="14"/>
        <v>3.3643093346877377E-5</v>
      </c>
      <c r="CD44" s="22">
        <f t="shared" si="15"/>
        <v>-3.9187652654478627E-5</v>
      </c>
      <c r="CE44" s="22">
        <f t="shared" si="16"/>
        <v>3.6494464267740421E-4</v>
      </c>
      <c r="CF44" s="22">
        <f t="shared" si="17"/>
        <v>-2.4777009097932045E-4</v>
      </c>
      <c r="CH44" s="87">
        <f t="shared" si="18"/>
        <v>-5.8897405901007005</v>
      </c>
      <c r="CI44" s="87">
        <f t="shared" si="19"/>
        <v>-0.98860948669971549</v>
      </c>
    </row>
    <row r="45" spans="1:87" x14ac:dyDescent="0.25">
      <c r="A45" s="27" t="s">
        <v>44</v>
      </c>
      <c r="B45" s="75">
        <v>4994.1310573999999</v>
      </c>
      <c r="C45" s="75">
        <v>272.39294052999998</v>
      </c>
      <c r="D45" s="75">
        <v>6313.7515166000003</v>
      </c>
      <c r="E45" s="75">
        <v>328.69520254999998</v>
      </c>
      <c r="F45" s="75">
        <v>324.76068795999998</v>
      </c>
      <c r="G45" s="75">
        <v>5206.9717858000004</v>
      </c>
      <c r="H45" s="75">
        <v>225.62346664</v>
      </c>
      <c r="I45" s="75">
        <v>41.562873609999997</v>
      </c>
      <c r="J45" s="25"/>
      <c r="K45" s="25" t="s">
        <v>44</v>
      </c>
      <c r="L45" s="87">
        <v>0</v>
      </c>
      <c r="M45" s="25">
        <v>0.21324578562233701</v>
      </c>
      <c r="N45" s="25">
        <v>0.115139322319284</v>
      </c>
      <c r="O45" s="25">
        <v>0.115139322319284</v>
      </c>
      <c r="P45" s="87">
        <v>4.9770781957373597E-2</v>
      </c>
      <c r="Q45" s="25">
        <v>0.15187993469292299</v>
      </c>
      <c r="R45" s="25">
        <v>0.51076405248276802</v>
      </c>
      <c r="S45" s="25">
        <v>458.27010729890799</v>
      </c>
      <c r="T45" s="25">
        <v>5000.1944316539602</v>
      </c>
      <c r="U45" s="25">
        <v>1.5221015068139301</v>
      </c>
      <c r="V45" s="25">
        <v>36.111722000488399</v>
      </c>
      <c r="W45" s="25">
        <v>1.50801603945303</v>
      </c>
      <c r="X45" s="25">
        <v>0.55843259976269399</v>
      </c>
      <c r="Y45" s="87">
        <v>0</v>
      </c>
      <c r="Z45" s="25">
        <v>119.437137713773</v>
      </c>
      <c r="AA45" s="25">
        <v>119.437137713773</v>
      </c>
      <c r="AB45" s="25">
        <v>41.680795888902402</v>
      </c>
      <c r="AC45" s="25">
        <v>0</v>
      </c>
      <c r="AD45" s="25">
        <v>1.81415425850515</v>
      </c>
      <c r="AE45" s="25">
        <v>0</v>
      </c>
      <c r="AF45" s="87">
        <v>4.3641528769746998</v>
      </c>
      <c r="AG45" s="25">
        <v>3.9125836432480701E-2</v>
      </c>
      <c r="AH45" s="25">
        <v>4.4689523115505603</v>
      </c>
      <c r="AI45" s="25">
        <v>2.6406994174787899E-2</v>
      </c>
      <c r="AJ45" s="25">
        <v>272.58941098893803</v>
      </c>
      <c r="AK45" s="25">
        <v>0</v>
      </c>
      <c r="AL45" s="87">
        <v>262.22330903839901</v>
      </c>
      <c r="AM45" s="25">
        <v>5687.6195474285796</v>
      </c>
      <c r="AN45" s="25">
        <v>631.95779291390397</v>
      </c>
      <c r="AO45" s="25">
        <v>6319.5773403424801</v>
      </c>
      <c r="AP45" s="25">
        <v>0</v>
      </c>
      <c r="AQ45" s="25">
        <v>5.0130247175603602</v>
      </c>
      <c r="AR45" s="25">
        <v>7.2115018954237504</v>
      </c>
      <c r="AS45" s="25">
        <v>29.148200130326199</v>
      </c>
      <c r="AT45" s="25">
        <v>6.3168047726759102</v>
      </c>
      <c r="AU45" s="25">
        <v>6.6123001361354099</v>
      </c>
      <c r="AV45" s="25">
        <v>17.915731987411601</v>
      </c>
      <c r="AW45" s="25">
        <v>5.9740499767963504</v>
      </c>
      <c r="AX45" s="25">
        <v>0</v>
      </c>
      <c r="AY45" s="25">
        <v>1.9742625790770301</v>
      </c>
      <c r="AZ45" s="25">
        <v>352.03840060792402</v>
      </c>
      <c r="BA45" s="25">
        <v>324.98258981740202</v>
      </c>
      <c r="BB45" s="25">
        <v>27.055810790522301</v>
      </c>
      <c r="BC45" s="25">
        <v>6.6059839062594702E-2</v>
      </c>
      <c r="BD45" s="25">
        <v>2.8082511395139901E-2</v>
      </c>
      <c r="BE45" s="25">
        <v>60.423934558000802</v>
      </c>
      <c r="BF45" s="25">
        <v>8.17770791018369</v>
      </c>
      <c r="BG45" s="25">
        <v>38.735813193560297</v>
      </c>
      <c r="BH45" s="25">
        <v>9.6880818862745706</v>
      </c>
      <c r="BI45" s="25">
        <v>5.0191725377954803</v>
      </c>
      <c r="BJ45" s="25">
        <v>96.797730837701195</v>
      </c>
      <c r="BK45" s="25">
        <v>8.5035690772911803</v>
      </c>
      <c r="BL45" s="25">
        <v>13.5250165801903</v>
      </c>
      <c r="BM45" s="25">
        <v>46.084982086343999</v>
      </c>
      <c r="BN45" s="25">
        <v>0.43135652937383201</v>
      </c>
      <c r="BO45" s="25">
        <v>5214.8971951696703</v>
      </c>
      <c r="BP45" s="25">
        <v>16.517760185537298</v>
      </c>
      <c r="BQ45" s="25">
        <v>82.598405837838996</v>
      </c>
      <c r="BR45" s="25">
        <v>0.332907639653653</v>
      </c>
      <c r="BS45" s="25">
        <v>14.338904481822301</v>
      </c>
      <c r="BT45" s="87">
        <v>0</v>
      </c>
      <c r="BU45" s="25">
        <v>0.20136867323864399</v>
      </c>
      <c r="BV45" s="25">
        <v>225.75989485055399</v>
      </c>
      <c r="BW45" s="25">
        <v>34.038006656867097</v>
      </c>
      <c r="BX45" s="48"/>
      <c r="BY45" s="22">
        <f t="shared" si="10"/>
        <v>1.2140999473724222E-3</v>
      </c>
      <c r="BZ45" s="22">
        <f t="shared" si="11"/>
        <v>7.2127588386018931E-4</v>
      </c>
      <c r="CA45" s="22">
        <f t="shared" si="12"/>
        <v>9.2271983260073197E-4</v>
      </c>
      <c r="CB45" s="22">
        <f t="shared" si="13"/>
        <v>7.1017763194682323E-2</v>
      </c>
      <c r="CC45" s="22">
        <f t="shared" si="14"/>
        <v>6.8327807406714874E-4</v>
      </c>
      <c r="CD45" s="22">
        <f t="shared" si="15"/>
        <v>1.5220764958403393E-3</v>
      </c>
      <c r="CE45" s="22">
        <f t="shared" si="16"/>
        <v>6.0467207859929342E-4</v>
      </c>
      <c r="CF45" s="22">
        <f t="shared" si="17"/>
        <v>2.8372022591342974E-3</v>
      </c>
      <c r="CH45" s="87">
        <f t="shared" si="18"/>
        <v>5.8258237424797699</v>
      </c>
      <c r="CI45" s="87">
        <f t="shared" si="19"/>
        <v>7.9254093696699783</v>
      </c>
    </row>
    <row r="46" spans="1:87" x14ac:dyDescent="0.25">
      <c r="A46" s="27" t="s">
        <v>45</v>
      </c>
      <c r="B46" s="75">
        <v>30.30911081</v>
      </c>
      <c r="C46" s="75">
        <v>0.38156504000000002</v>
      </c>
      <c r="D46" s="75">
        <v>3.6473919800000001</v>
      </c>
      <c r="E46" s="75">
        <v>3.2708180499999999</v>
      </c>
      <c r="F46" s="75">
        <v>3.2678153600000002</v>
      </c>
      <c r="G46" s="75"/>
      <c r="H46" s="75">
        <v>4.88865763</v>
      </c>
      <c r="I46" s="75"/>
      <c r="J46" s="25"/>
      <c r="K46" s="25" t="s">
        <v>45</v>
      </c>
      <c r="L46" s="87">
        <v>0</v>
      </c>
      <c r="M46" s="25">
        <v>0</v>
      </c>
      <c r="N46" s="25">
        <v>0</v>
      </c>
      <c r="O46" s="25">
        <v>0</v>
      </c>
      <c r="P46" s="87">
        <v>0</v>
      </c>
      <c r="Q46" s="25">
        <v>0</v>
      </c>
      <c r="R46" s="25">
        <v>0</v>
      </c>
      <c r="S46" s="25">
        <v>11.400723364654301</v>
      </c>
      <c r="T46" s="25">
        <v>30.292784885111601</v>
      </c>
      <c r="U46" s="25">
        <v>0</v>
      </c>
      <c r="V46" s="25">
        <v>0</v>
      </c>
      <c r="W46" s="25">
        <v>0</v>
      </c>
      <c r="X46" s="25">
        <v>0</v>
      </c>
      <c r="Y46" s="87">
        <v>0</v>
      </c>
      <c r="Z46" s="25">
        <v>4.8860365630190099</v>
      </c>
      <c r="AA46" s="25">
        <v>4.8860365630190099</v>
      </c>
      <c r="AB46" s="25">
        <v>0</v>
      </c>
      <c r="AC46" s="25">
        <v>0</v>
      </c>
      <c r="AD46" s="25">
        <v>0</v>
      </c>
      <c r="AE46" s="25">
        <v>0</v>
      </c>
      <c r="AF46" s="87">
        <v>0</v>
      </c>
      <c r="AG46" s="25">
        <v>0</v>
      </c>
      <c r="AH46" s="25">
        <v>0</v>
      </c>
      <c r="AI46" s="25">
        <v>0</v>
      </c>
      <c r="AJ46" s="25">
        <v>0.38135981745729902</v>
      </c>
      <c r="AK46" s="25">
        <v>0</v>
      </c>
      <c r="AL46" s="87">
        <v>4.8860271058273597</v>
      </c>
      <c r="AM46" s="25">
        <v>3.2808881319686698</v>
      </c>
      <c r="AN46" s="25">
        <v>0.36454321422863001</v>
      </c>
      <c r="AO46" s="25">
        <v>3.6454313461973</v>
      </c>
      <c r="AP46" s="25">
        <v>0</v>
      </c>
      <c r="AQ46" s="25">
        <v>0</v>
      </c>
      <c r="AR46" s="25">
        <v>2.6144182829301602E-2</v>
      </c>
      <c r="AS46" s="25">
        <v>0</v>
      </c>
      <c r="AT46" s="25">
        <v>3.5273409282560897E-2</v>
      </c>
      <c r="AU46" s="25">
        <v>9.2429328086333001E-2</v>
      </c>
      <c r="AV46" s="25">
        <v>0.22339851849402201</v>
      </c>
      <c r="AW46" s="25">
        <v>5.2256882884968298E-2</v>
      </c>
      <c r="AX46" s="25">
        <v>0</v>
      </c>
      <c r="AY46" s="25">
        <v>1.23032374873923E-2</v>
      </c>
      <c r="AZ46" s="25">
        <v>3.2692929161086202</v>
      </c>
      <c r="BA46" s="25">
        <v>3.2662918435600199</v>
      </c>
      <c r="BB46" s="25">
        <v>3.0010725485981301E-3</v>
      </c>
      <c r="BC46" s="25">
        <v>0</v>
      </c>
      <c r="BD46" s="25">
        <v>0</v>
      </c>
      <c r="BE46" s="25">
        <v>9.7328558122103004E-2</v>
      </c>
      <c r="BF46" s="25">
        <v>0</v>
      </c>
      <c r="BG46" s="25">
        <v>0.59997513627319599</v>
      </c>
      <c r="BH46" s="25">
        <v>0.149258832542425</v>
      </c>
      <c r="BI46" s="25">
        <v>8.0018351273444699E-2</v>
      </c>
      <c r="BJ46" s="25">
        <v>1.49944699262002</v>
      </c>
      <c r="BK46" s="25">
        <v>0</v>
      </c>
      <c r="BL46" s="25">
        <v>8.16513985570749E-2</v>
      </c>
      <c r="BM46" s="25">
        <v>0.31680701510717202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87">
        <v>0</v>
      </c>
      <c r="BU46" s="25">
        <v>0</v>
      </c>
      <c r="BV46" s="25">
        <v>4.8860271058273597</v>
      </c>
      <c r="BW46" s="25">
        <v>0</v>
      </c>
      <c r="BX46" s="48"/>
      <c r="BY46" s="22">
        <f t="shared" si="10"/>
        <v>-5.3864743808361502E-4</v>
      </c>
      <c r="BZ46" s="22">
        <f t="shared" si="11"/>
        <v>-5.3784419741651423E-4</v>
      </c>
      <c r="CA46" s="22">
        <f t="shared" si="12"/>
        <v>-5.3754403514920889E-4</v>
      </c>
      <c r="CB46" s="22">
        <f t="shared" si="13"/>
        <v>-4.6628515193003771E-4</v>
      </c>
      <c r="CC46" s="22">
        <f t="shared" si="14"/>
        <v>-4.6621864216351465E-4</v>
      </c>
      <c r="CD46" s="22" t="str">
        <f t="shared" si="15"/>
        <v/>
      </c>
      <c r="CE46" s="22">
        <f t="shared" si="16"/>
        <v>-5.3808721570062449E-4</v>
      </c>
      <c r="CF46" s="22" t="str">
        <f t="shared" si="17"/>
        <v/>
      </c>
      <c r="CH46" s="87">
        <f t="shared" si="18"/>
        <v>-1.9606338027000625E-3</v>
      </c>
      <c r="CI46" s="87">
        <f t="shared" si="19"/>
        <v>0</v>
      </c>
    </row>
    <row r="47" spans="1:87" x14ac:dyDescent="0.25">
      <c r="A47" s="27" t="s">
        <v>46</v>
      </c>
      <c r="B47" s="75">
        <v>2417.8258764000002</v>
      </c>
      <c r="C47" s="75">
        <v>514.01642484000001</v>
      </c>
      <c r="D47" s="75">
        <v>3212.0316357000002</v>
      </c>
      <c r="E47" s="75">
        <v>846.54434527000001</v>
      </c>
      <c r="F47" s="75">
        <v>801.50177888999997</v>
      </c>
      <c r="G47" s="75">
        <v>321.50305836000001</v>
      </c>
      <c r="H47" s="75">
        <v>277.40112517</v>
      </c>
      <c r="I47" s="75">
        <v>45.555924750000003</v>
      </c>
      <c r="J47" s="25"/>
      <c r="K47" s="25" t="s">
        <v>46</v>
      </c>
      <c r="L47" s="87">
        <v>0</v>
      </c>
      <c r="M47" s="25">
        <v>0.32405996832112399</v>
      </c>
      <c r="N47" s="25">
        <v>8.1417640099465796E-2</v>
      </c>
      <c r="O47" s="25">
        <v>8.1417640099465796E-2</v>
      </c>
      <c r="P47" s="87">
        <v>3.7911643978901698E-2</v>
      </c>
      <c r="Q47" s="25">
        <v>0.23080753362478401</v>
      </c>
      <c r="R47" s="25">
        <v>2.4998146257037202</v>
      </c>
      <c r="S47" s="25">
        <v>611.18580541141102</v>
      </c>
      <c r="T47" s="25">
        <v>2416.41769403431</v>
      </c>
      <c r="U47" s="25">
        <v>2.3452346282835301</v>
      </c>
      <c r="V47" s="25">
        <v>8.2568301979033993</v>
      </c>
      <c r="W47" s="25">
        <v>0.393605876796573</v>
      </c>
      <c r="X47" s="25">
        <v>0.84863244643811198</v>
      </c>
      <c r="Y47" s="87">
        <v>0</v>
      </c>
      <c r="Z47" s="25">
        <v>235.16950690593899</v>
      </c>
      <c r="AA47" s="25">
        <v>235.16950690593899</v>
      </c>
      <c r="AB47" s="25">
        <v>45.506455147752703</v>
      </c>
      <c r="AC47" s="25">
        <v>0</v>
      </c>
      <c r="AD47" s="25">
        <v>0.30215053622910298</v>
      </c>
      <c r="AE47" s="25">
        <v>3.5082246659281099E-2</v>
      </c>
      <c r="AF47" s="87">
        <v>6.6320505199281099</v>
      </c>
      <c r="AG47" s="25">
        <v>5.94583264976822E-2</v>
      </c>
      <c r="AH47" s="25">
        <v>6.7913081110657796</v>
      </c>
      <c r="AI47" s="25">
        <v>4.0130585714198398E-2</v>
      </c>
      <c r="AJ47" s="25">
        <v>514.08330008598205</v>
      </c>
      <c r="AK47" s="25">
        <v>0</v>
      </c>
      <c r="AL47" s="87">
        <v>286.07658453227202</v>
      </c>
      <c r="AM47" s="25">
        <v>2888.8404826012302</v>
      </c>
      <c r="AN47" s="25">
        <v>320.98171588132402</v>
      </c>
      <c r="AO47" s="25">
        <v>3209.82219848255</v>
      </c>
      <c r="AP47" s="25">
        <v>0</v>
      </c>
      <c r="AQ47" s="25">
        <v>0.90946341688023902</v>
      </c>
      <c r="AR47" s="25">
        <v>6.2911470764008399</v>
      </c>
      <c r="AS47" s="25">
        <v>11.102582410102601</v>
      </c>
      <c r="AT47" s="25">
        <v>8.58039076044202</v>
      </c>
      <c r="AU47" s="25">
        <v>24.109312972378198</v>
      </c>
      <c r="AV47" s="25">
        <v>52.004076422627101</v>
      </c>
      <c r="AW47" s="25">
        <v>12.3323540061806</v>
      </c>
      <c r="AX47" s="25">
        <v>0</v>
      </c>
      <c r="AY47" s="25">
        <v>4.0602685418507702</v>
      </c>
      <c r="AZ47" s="25">
        <v>846.279144841326</v>
      </c>
      <c r="BA47" s="25">
        <v>801.26960515757901</v>
      </c>
      <c r="BB47" s="25">
        <v>45.009539683746901</v>
      </c>
      <c r="BC47" s="25">
        <v>2.4844882245627802E-2</v>
      </c>
      <c r="BD47" s="25">
        <v>8.6668230735737293E-3</v>
      </c>
      <c r="BE47" s="25">
        <v>29.2250761007666</v>
      </c>
      <c r="BF47" s="25">
        <v>10.162185331547599</v>
      </c>
      <c r="BG47" s="25">
        <v>138.920661248334</v>
      </c>
      <c r="BH47" s="25">
        <v>35.6803241367273</v>
      </c>
      <c r="BI47" s="25">
        <v>18.675614281461801</v>
      </c>
      <c r="BJ47" s="25">
        <v>347.19201789822301</v>
      </c>
      <c r="BK47" s="25">
        <v>2.3322397658691401</v>
      </c>
      <c r="BL47" s="25">
        <v>19.7372902212437</v>
      </c>
      <c r="BM47" s="25">
        <v>94.233221316798605</v>
      </c>
      <c r="BN47" s="25">
        <v>3.2153137276299697E-2</v>
      </c>
      <c r="BO47" s="25">
        <v>321.15276730016399</v>
      </c>
      <c r="BP47" s="25">
        <v>6.9226944997083901</v>
      </c>
      <c r="BQ47" s="25">
        <v>0</v>
      </c>
      <c r="BR47" s="25">
        <v>0.53894310660868505</v>
      </c>
      <c r="BS47" s="25">
        <v>5.2524219653345297</v>
      </c>
      <c r="BT47" s="87">
        <v>0</v>
      </c>
      <c r="BU47" s="25">
        <v>1.30482742861092</v>
      </c>
      <c r="BV47" s="25">
        <v>277.260100893323</v>
      </c>
      <c r="BW47" s="25">
        <v>0.70963149415124704</v>
      </c>
      <c r="BX47" s="48"/>
      <c r="BY47" s="22">
        <f t="shared" si="10"/>
        <v>-5.8241678171916541E-4</v>
      </c>
      <c r="BZ47" s="22">
        <f t="shared" si="11"/>
        <v>1.3010332501115906E-4</v>
      </c>
      <c r="CA47" s="22">
        <f t="shared" si="12"/>
        <v>-6.8786284446686484E-4</v>
      </c>
      <c r="CB47" s="22">
        <f t="shared" si="13"/>
        <v>-3.1327411275710855E-4</v>
      </c>
      <c r="CC47" s="22">
        <f t="shared" si="14"/>
        <v>-2.8967338381019966E-4</v>
      </c>
      <c r="CD47" s="22">
        <f t="shared" si="15"/>
        <v>-1.0895419210718343E-3</v>
      </c>
      <c r="CE47" s="22">
        <f t="shared" si="16"/>
        <v>-5.0837672915197106E-4</v>
      </c>
      <c r="CF47" s="22">
        <f t="shared" si="17"/>
        <v>-1.0859092976111598E-3</v>
      </c>
      <c r="CH47" s="87">
        <f t="shared" si="18"/>
        <v>-2.2094372174501586</v>
      </c>
      <c r="CI47" s="87">
        <f t="shared" si="19"/>
        <v>-0.35029105983602449</v>
      </c>
    </row>
    <row r="48" spans="1:87" x14ac:dyDescent="0.25">
      <c r="A48" s="27" t="s">
        <v>47</v>
      </c>
      <c r="B48" s="75">
        <v>1161.9240580999999</v>
      </c>
      <c r="C48" s="75">
        <v>38.481040329999999</v>
      </c>
      <c r="D48" s="75">
        <v>1217.2922177</v>
      </c>
      <c r="E48" s="75">
        <v>165.36064103000001</v>
      </c>
      <c r="F48" s="75">
        <v>145.36937273000001</v>
      </c>
      <c r="G48" s="75">
        <v>67.115039139999993</v>
      </c>
      <c r="H48" s="75">
        <v>127.29243111</v>
      </c>
      <c r="I48" s="75">
        <v>1.0045103</v>
      </c>
      <c r="J48" s="25"/>
      <c r="K48" s="25" t="s">
        <v>47</v>
      </c>
      <c r="L48" s="87">
        <v>1.94632465034144E-2</v>
      </c>
      <c r="M48" s="25">
        <v>2.3359650947429702</v>
      </c>
      <c r="N48" s="25">
        <v>0.24691726627956101</v>
      </c>
      <c r="O48" s="25">
        <v>0.245371141103086</v>
      </c>
      <c r="P48" s="87">
        <v>0.136815452180095</v>
      </c>
      <c r="Q48" s="25">
        <v>0.12946340964962999</v>
      </c>
      <c r="R48" s="25">
        <v>3.71674526653777</v>
      </c>
      <c r="S48" s="25">
        <v>587.49417951719204</v>
      </c>
      <c r="T48" s="25">
        <v>1159.3043602872599</v>
      </c>
      <c r="U48" s="25">
        <v>6.5967222899409697</v>
      </c>
      <c r="V48" s="25">
        <v>89.1559940237576</v>
      </c>
      <c r="W48" s="25">
        <v>2.0413847491877499</v>
      </c>
      <c r="X48" s="25">
        <v>2.87615529711884</v>
      </c>
      <c r="Y48" s="87">
        <v>1.11974405826816E-2</v>
      </c>
      <c r="Z48" s="25">
        <v>49.712791466012298</v>
      </c>
      <c r="AA48" s="25">
        <v>49.712791466012298</v>
      </c>
      <c r="AB48" s="25">
        <v>1.00260347977535</v>
      </c>
      <c r="AC48" s="25">
        <v>0</v>
      </c>
      <c r="AD48" s="25">
        <v>2.0022058177697999</v>
      </c>
      <c r="AE48" s="25">
        <v>1.06647816906143E-2</v>
      </c>
      <c r="AF48" s="87">
        <v>3.7472044669259299</v>
      </c>
      <c r="AG48" s="25">
        <v>5.6516541481616098E-2</v>
      </c>
      <c r="AH48" s="25">
        <v>3.5747584001653498</v>
      </c>
      <c r="AI48" s="25">
        <v>2.5685282864614099E-2</v>
      </c>
      <c r="AJ48" s="25">
        <v>38.412240203707</v>
      </c>
      <c r="AK48" s="25">
        <v>0</v>
      </c>
      <c r="AL48" s="87">
        <v>218.69157411608401</v>
      </c>
      <c r="AM48" s="25">
        <v>1093.5009119608401</v>
      </c>
      <c r="AN48" s="25">
        <v>121.50022465973299</v>
      </c>
      <c r="AO48" s="25">
        <v>1215.0011366205699</v>
      </c>
      <c r="AP48" s="25">
        <v>7.9561739887674395E-5</v>
      </c>
      <c r="AQ48" s="25">
        <v>7.94131083498955</v>
      </c>
      <c r="AR48" s="25">
        <v>0.68416998795174</v>
      </c>
      <c r="AS48" s="25">
        <v>21.069392875970099</v>
      </c>
      <c r="AT48" s="25">
        <v>1.2200241696015699</v>
      </c>
      <c r="AU48" s="25">
        <v>3.8180999414672798</v>
      </c>
      <c r="AV48" s="25">
        <v>6.3735941919233596</v>
      </c>
      <c r="AW48" s="25">
        <v>1.25684597353351</v>
      </c>
      <c r="AX48" s="25">
        <v>0</v>
      </c>
      <c r="AY48" s="25">
        <v>3.2967809143779898</v>
      </c>
      <c r="AZ48" s="25">
        <v>165.04403900078799</v>
      </c>
      <c r="BA48" s="25">
        <v>145.06800254108001</v>
      </c>
      <c r="BB48" s="25">
        <v>19.9760364597077</v>
      </c>
      <c r="BC48" s="25">
        <v>3.9728284528513999E-2</v>
      </c>
      <c r="BD48" s="25">
        <v>4.3470582075320896E-3</v>
      </c>
      <c r="BE48" s="25">
        <v>15.946296294471299</v>
      </c>
      <c r="BF48" s="25">
        <v>8.6401638915987409</v>
      </c>
      <c r="BG48" s="25">
        <v>17.0707858200918</v>
      </c>
      <c r="BH48" s="25">
        <v>3.9341222794688999</v>
      </c>
      <c r="BI48" s="25">
        <v>1.8951676094732599</v>
      </c>
      <c r="BJ48" s="25">
        <v>42.670995162508198</v>
      </c>
      <c r="BK48" s="25">
        <v>18.619332818196</v>
      </c>
      <c r="BL48" s="25">
        <v>5.3891567224987202</v>
      </c>
      <c r="BM48" s="25">
        <v>32.806275232284399</v>
      </c>
      <c r="BN48" s="25">
        <v>2.1449007093371199E-2</v>
      </c>
      <c r="BO48" s="25">
        <v>66.987006707562401</v>
      </c>
      <c r="BP48" s="25">
        <v>6.1868275941432804</v>
      </c>
      <c r="BQ48" s="25">
        <v>0</v>
      </c>
      <c r="BR48" s="25">
        <v>0.271592510880801</v>
      </c>
      <c r="BS48" s="25">
        <v>2.8473348689910201</v>
      </c>
      <c r="BT48" s="87">
        <v>0</v>
      </c>
      <c r="BU48" s="25">
        <v>0.50549460786719302</v>
      </c>
      <c r="BV48" s="25">
        <v>126.982434150145</v>
      </c>
      <c r="BW48" s="25">
        <v>0.84584182753269599</v>
      </c>
      <c r="BX48" s="48"/>
      <c r="BY48" s="22">
        <f t="shared" si="10"/>
        <v>-2.2546205102455608E-3</v>
      </c>
      <c r="BZ48" s="22">
        <f t="shared" si="11"/>
        <v>-1.7878967331182518E-3</v>
      </c>
      <c r="CA48" s="22">
        <f t="shared" si="12"/>
        <v>-1.8821126481519557E-3</v>
      </c>
      <c r="CB48" s="22">
        <f t="shared" si="13"/>
        <v>-1.9146153960214896E-3</v>
      </c>
      <c r="CC48" s="22">
        <f t="shared" si="14"/>
        <v>-2.0731339983130403E-3</v>
      </c>
      <c r="CD48" s="22">
        <f t="shared" si="15"/>
        <v>-1.9076563774405415E-3</v>
      </c>
      <c r="CE48" s="22">
        <f t="shared" si="16"/>
        <v>-2.4353133737159481E-3</v>
      </c>
      <c r="CF48" s="22">
        <f t="shared" si="17"/>
        <v>-1.8982585092954657E-3</v>
      </c>
      <c r="CH48" s="87">
        <f t="shared" si="18"/>
        <v>-2.2910810794301142</v>
      </c>
      <c r="CI48" s="87">
        <f t="shared" si="19"/>
        <v>-0.12803243243759255</v>
      </c>
    </row>
    <row r="49" spans="1:87" x14ac:dyDescent="0.25">
      <c r="A49" s="27" t="s">
        <v>48</v>
      </c>
      <c r="B49" s="75">
        <v>2625.5594212000001</v>
      </c>
      <c r="C49" s="75">
        <v>38.474077399999999</v>
      </c>
      <c r="D49" s="75">
        <v>7839.6181517000005</v>
      </c>
      <c r="E49" s="75">
        <v>920.67188785999997</v>
      </c>
      <c r="F49" s="75">
        <v>709.50471416000005</v>
      </c>
      <c r="G49" s="75">
        <v>11404.638041</v>
      </c>
      <c r="H49" s="75">
        <v>253.50863881999999</v>
      </c>
      <c r="I49" s="75">
        <v>99.321303619999995</v>
      </c>
      <c r="J49" s="25"/>
      <c r="K49" s="25" t="s">
        <v>48</v>
      </c>
      <c r="L49" s="87">
        <v>0</v>
      </c>
      <c r="M49" s="25">
        <v>0</v>
      </c>
      <c r="N49" s="25">
        <v>0</v>
      </c>
      <c r="O49" s="25">
        <v>0</v>
      </c>
      <c r="P49" s="87">
        <v>0</v>
      </c>
      <c r="Q49" s="25">
        <v>0</v>
      </c>
      <c r="R49" s="25">
        <v>0</v>
      </c>
      <c r="S49" s="25">
        <v>53.521416875794898</v>
      </c>
      <c r="T49" s="25">
        <v>2629.0635978249102</v>
      </c>
      <c r="U49" s="25">
        <v>0</v>
      </c>
      <c r="V49" s="25">
        <v>4.9297399145309599</v>
      </c>
      <c r="W49" s="25">
        <v>0</v>
      </c>
      <c r="X49" s="25">
        <v>0</v>
      </c>
      <c r="Y49" s="87">
        <v>0</v>
      </c>
      <c r="Z49" s="25">
        <v>22.937784949762101</v>
      </c>
      <c r="AA49" s="25">
        <v>22.937784949762101</v>
      </c>
      <c r="AB49" s="25">
        <v>99.4125196162083</v>
      </c>
      <c r="AC49" s="25">
        <v>0</v>
      </c>
      <c r="AD49" s="25">
        <v>3.6325816901122701</v>
      </c>
      <c r="AE49" s="25">
        <v>0</v>
      </c>
      <c r="AF49" s="87">
        <v>0</v>
      </c>
      <c r="AG49" s="25">
        <v>0</v>
      </c>
      <c r="AH49" s="25">
        <v>0</v>
      </c>
      <c r="AI49" s="25">
        <v>0</v>
      </c>
      <c r="AJ49" s="25">
        <v>38.937324457547199</v>
      </c>
      <c r="AK49" s="25">
        <v>0</v>
      </c>
      <c r="AL49" s="87">
        <v>258.78680538258402</v>
      </c>
      <c r="AM49" s="25">
        <v>7061.2520806693201</v>
      </c>
      <c r="AN49" s="25">
        <v>784.58353882085805</v>
      </c>
      <c r="AO49" s="25">
        <v>7845.8356194901799</v>
      </c>
      <c r="AP49" s="25">
        <v>0</v>
      </c>
      <c r="AQ49" s="25">
        <v>6.6024339265293204</v>
      </c>
      <c r="AR49" s="25">
        <v>40.419105005924898</v>
      </c>
      <c r="AS49" s="25">
        <v>67.997654067858207</v>
      </c>
      <c r="AT49" s="25">
        <v>23.6065625659595</v>
      </c>
      <c r="AU49" s="25">
        <v>1.5628117027397901</v>
      </c>
      <c r="AV49" s="25">
        <v>31.502128020524999</v>
      </c>
      <c r="AW49" s="25">
        <v>20.256439233673301</v>
      </c>
      <c r="AX49" s="25">
        <v>0</v>
      </c>
      <c r="AY49" s="25">
        <v>3.27119541427603</v>
      </c>
      <c r="AZ49" s="25">
        <v>923.98063210853297</v>
      </c>
      <c r="BA49" s="25">
        <v>711.944558004133</v>
      </c>
      <c r="BB49" s="25">
        <v>212.03607410439901</v>
      </c>
      <c r="BC49" s="25">
        <v>0</v>
      </c>
      <c r="BD49" s="25">
        <v>0.19040824323594399</v>
      </c>
      <c r="BE49" s="25">
        <v>393.300768020855</v>
      </c>
      <c r="BF49" s="25">
        <v>0</v>
      </c>
      <c r="BG49" s="25">
        <v>15.9319777012406</v>
      </c>
      <c r="BH49" s="25">
        <v>4.1760890620986899</v>
      </c>
      <c r="BI49" s="25">
        <v>1.37039926618054</v>
      </c>
      <c r="BJ49" s="25">
        <v>39.723154841294701</v>
      </c>
      <c r="BK49" s="25">
        <v>4.19853623675629</v>
      </c>
      <c r="BL49" s="25">
        <v>61.521606299817499</v>
      </c>
      <c r="BM49" s="25">
        <v>72.213810780380996</v>
      </c>
      <c r="BN49" s="25">
        <v>2.8981018459299901</v>
      </c>
      <c r="BO49" s="25">
        <v>11416.0240676289</v>
      </c>
      <c r="BP49" s="25">
        <v>44.601742613966898</v>
      </c>
      <c r="BQ49" s="25">
        <v>258.002137730892</v>
      </c>
      <c r="BR49" s="25">
        <v>0</v>
      </c>
      <c r="BS49" s="25">
        <v>36.276862683384998</v>
      </c>
      <c r="BT49" s="87">
        <v>0</v>
      </c>
      <c r="BU49" s="25">
        <v>0</v>
      </c>
      <c r="BV49" s="25">
        <v>253.88065771479901</v>
      </c>
      <c r="BW49" s="25">
        <v>112.95929319049201</v>
      </c>
      <c r="BX49" s="48"/>
      <c r="BY49" s="22">
        <f t="shared" si="10"/>
        <v>1.3346399996190218E-3</v>
      </c>
      <c r="BZ49" s="22">
        <f t="shared" si="11"/>
        <v>1.2040498144529902E-2</v>
      </c>
      <c r="CA49" s="22">
        <f t="shared" si="12"/>
        <v>7.9308298821048531E-4</v>
      </c>
      <c r="CB49" s="22">
        <f t="shared" si="13"/>
        <v>3.5938365145739525E-3</v>
      </c>
      <c r="CC49" s="22">
        <f t="shared" si="14"/>
        <v>3.438798637189525E-3</v>
      </c>
      <c r="CD49" s="22">
        <f t="shared" si="15"/>
        <v>9.9836808392920963E-4</v>
      </c>
      <c r="CE49" s="22">
        <f t="shared" si="16"/>
        <v>1.467480147937574E-3</v>
      </c>
      <c r="CF49" s="22">
        <f t="shared" si="17"/>
        <v>9.1839306255276916E-4</v>
      </c>
      <c r="CH49" s="87">
        <f t="shared" si="18"/>
        <v>6.2174677901793984</v>
      </c>
      <c r="CI49" s="87">
        <f t="shared" si="19"/>
        <v>11.386026628899344</v>
      </c>
    </row>
    <row r="50" spans="1:87" x14ac:dyDescent="0.25">
      <c r="A50" s="27" t="s">
        <v>49</v>
      </c>
      <c r="B50" s="75">
        <v>2899.3723362999999</v>
      </c>
      <c r="C50" s="75">
        <v>185.96088044999999</v>
      </c>
      <c r="D50" s="75">
        <v>2886.9586512999999</v>
      </c>
      <c r="E50" s="75">
        <v>807.14150280000001</v>
      </c>
      <c r="F50" s="75">
        <v>667.63502413000003</v>
      </c>
      <c r="G50" s="75">
        <v>895.15479690999996</v>
      </c>
      <c r="H50" s="75">
        <v>420.14093622000001</v>
      </c>
      <c r="I50" s="75">
        <v>27.803308529999999</v>
      </c>
      <c r="J50" s="25"/>
      <c r="K50" s="25" t="s">
        <v>49</v>
      </c>
      <c r="L50" s="87">
        <v>0</v>
      </c>
      <c r="M50" s="25">
        <v>0.27041930290767602</v>
      </c>
      <c r="N50" s="25">
        <v>0.46938816208966999</v>
      </c>
      <c r="O50" s="25">
        <v>0.46938816208966999</v>
      </c>
      <c r="P50" s="87">
        <v>0.193449576844855</v>
      </c>
      <c r="Q50" s="25">
        <v>0.19260531159187999</v>
      </c>
      <c r="R50" s="25">
        <v>4.9898029792365604</v>
      </c>
      <c r="S50" s="25">
        <v>1418.4391768361199</v>
      </c>
      <c r="T50" s="25">
        <v>2897.7676804398998</v>
      </c>
      <c r="U50" s="25">
        <v>8.7210855900848205</v>
      </c>
      <c r="V50" s="25">
        <v>195.98777978632299</v>
      </c>
      <c r="W50" s="25">
        <v>4.4296880080956997</v>
      </c>
      <c r="X50" s="25">
        <v>0.70816465238891602</v>
      </c>
      <c r="Y50" s="87">
        <v>0</v>
      </c>
      <c r="Z50" s="25">
        <v>151.20790086699199</v>
      </c>
      <c r="AA50" s="25">
        <v>151.20790086699199</v>
      </c>
      <c r="AB50" s="25">
        <v>27.7886730996971</v>
      </c>
      <c r="AC50" s="25">
        <v>0</v>
      </c>
      <c r="AD50" s="25">
        <v>5.92946390401075</v>
      </c>
      <c r="AE50" s="25">
        <v>0</v>
      </c>
      <c r="AF50" s="87">
        <v>5.5343146639678302</v>
      </c>
      <c r="AG50" s="25">
        <v>4.9616664934054297E-2</v>
      </c>
      <c r="AH50" s="25">
        <v>5.6671859382998901</v>
      </c>
      <c r="AI50" s="25">
        <v>3.3486954520747597E-2</v>
      </c>
      <c r="AJ50" s="25">
        <v>185.90584362704399</v>
      </c>
      <c r="AK50" s="25">
        <v>0</v>
      </c>
      <c r="AL50" s="87">
        <v>616.33439972563497</v>
      </c>
      <c r="AM50" s="25">
        <v>2596.7460427251299</v>
      </c>
      <c r="AN50" s="25">
        <v>288.52735224171403</v>
      </c>
      <c r="AO50" s="25">
        <v>2885.27339496684</v>
      </c>
      <c r="AP50" s="25">
        <v>0</v>
      </c>
      <c r="AQ50" s="25">
        <v>19.5871428314924</v>
      </c>
      <c r="AR50" s="25">
        <v>22.224844082022901</v>
      </c>
      <c r="AS50" s="25">
        <v>92.482363348097607</v>
      </c>
      <c r="AT50" s="25">
        <v>14.893429502549001</v>
      </c>
      <c r="AU50" s="25">
        <v>9.7883243730661302</v>
      </c>
      <c r="AV50" s="25">
        <v>35.014656902494998</v>
      </c>
      <c r="AW50" s="25">
        <v>14.4460526189917</v>
      </c>
      <c r="AX50" s="25">
        <v>0</v>
      </c>
      <c r="AY50" s="25">
        <v>3.65243096668154</v>
      </c>
      <c r="AZ50" s="25">
        <v>817.69577790744597</v>
      </c>
      <c r="BA50" s="25">
        <v>667.34421702129805</v>
      </c>
      <c r="BB50" s="25">
        <v>150.35156088614701</v>
      </c>
      <c r="BC50" s="25">
        <v>7.2162254666909001E-3</v>
      </c>
      <c r="BD50" s="25">
        <v>9.5348373008812895E-2</v>
      </c>
      <c r="BE50" s="25">
        <v>203.627767147274</v>
      </c>
      <c r="BF50" s="25">
        <v>10.355325672271899</v>
      </c>
      <c r="BG50" s="25">
        <v>59.273993167325202</v>
      </c>
      <c r="BH50" s="25">
        <v>15.0675298663337</v>
      </c>
      <c r="BI50" s="25">
        <v>7.56129226035483</v>
      </c>
      <c r="BJ50" s="25">
        <v>148.09290231661601</v>
      </c>
      <c r="BK50" s="25">
        <v>45.527634826829797</v>
      </c>
      <c r="BL50" s="25">
        <v>37.420857811637099</v>
      </c>
      <c r="BM50" s="25">
        <v>84.387702553503402</v>
      </c>
      <c r="BN50" s="25">
        <v>1.4345431816994301</v>
      </c>
      <c r="BO50" s="25">
        <v>894.66739732425003</v>
      </c>
      <c r="BP50" s="25">
        <v>48.429359326068003</v>
      </c>
      <c r="BQ50" s="25">
        <v>21.919356054542298</v>
      </c>
      <c r="BR50" s="25">
        <v>0.42217811257256199</v>
      </c>
      <c r="BS50" s="25">
        <v>22.3075082060579</v>
      </c>
      <c r="BT50" s="87">
        <v>0</v>
      </c>
      <c r="BU50" s="25">
        <v>0.43076085401828601</v>
      </c>
      <c r="BV50" s="25">
        <v>419.95963521784398</v>
      </c>
      <c r="BW50" s="25">
        <v>51.601165925352298</v>
      </c>
      <c r="BX50" s="48"/>
      <c r="BY50" s="22">
        <f t="shared" si="10"/>
        <v>-5.5344939317035101E-4</v>
      </c>
      <c r="BZ50" s="22">
        <f t="shared" si="11"/>
        <v>-2.9595914378774862E-4</v>
      </c>
      <c r="CA50" s="22">
        <f t="shared" si="12"/>
        <v>-5.8374799805361568E-4</v>
      </c>
      <c r="CB50" s="22">
        <f t="shared" si="13"/>
        <v>1.3076114994499524E-2</v>
      </c>
      <c r="CC50" s="22">
        <f t="shared" si="14"/>
        <v>-4.3557797028539097E-4</v>
      </c>
      <c r="CD50" s="22">
        <f t="shared" si="15"/>
        <v>-5.4448636976798831E-4</v>
      </c>
      <c r="CE50" s="22">
        <f t="shared" si="16"/>
        <v>-4.3152424942733439E-4</v>
      </c>
      <c r="CF50" s="22">
        <f t="shared" si="17"/>
        <v>-5.2639168058389585E-4</v>
      </c>
      <c r="CH50" s="87">
        <f t="shared" si="18"/>
        <v>-1.6852563331599413</v>
      </c>
      <c r="CI50" s="87">
        <f t="shared" si="19"/>
        <v>-0.4873995857499267</v>
      </c>
    </row>
    <row r="51" spans="1:87" s="27" customFormat="1" x14ac:dyDescent="0.25">
      <c r="A51" s="27" t="s">
        <v>50</v>
      </c>
      <c r="B51" s="75">
        <v>1832.0594493000001</v>
      </c>
      <c r="C51" s="75">
        <v>65.843597869999996</v>
      </c>
      <c r="D51" s="75">
        <v>5759.6619619000003</v>
      </c>
      <c r="E51" s="75">
        <v>445.67665653</v>
      </c>
      <c r="F51" s="75">
        <v>307.36012450999999</v>
      </c>
      <c r="G51" s="75">
        <v>4339.4998034999999</v>
      </c>
      <c r="H51" s="75">
        <v>171.16496301999999</v>
      </c>
      <c r="I51" s="75">
        <v>47.515842429999999</v>
      </c>
      <c r="J51" s="25"/>
      <c r="K51" s="25" t="s">
        <v>50</v>
      </c>
      <c r="L51" s="87">
        <v>0</v>
      </c>
      <c r="M51" s="25">
        <v>4.7086637669273602E-3</v>
      </c>
      <c r="N51" s="25">
        <v>9.4190357342548603E-4</v>
      </c>
      <c r="O51" s="25">
        <v>9.4190357342548603E-4</v>
      </c>
      <c r="P51" s="87">
        <v>4.5393767423403098E-4</v>
      </c>
      <c r="Q51" s="25">
        <v>3.3535607782535998E-3</v>
      </c>
      <c r="R51" s="25">
        <v>1.4355131797924301E-3</v>
      </c>
      <c r="S51" s="25">
        <v>5.66913961987047</v>
      </c>
      <c r="T51" s="25">
        <v>1835.0120672462599</v>
      </c>
      <c r="U51" s="25">
        <v>0</v>
      </c>
      <c r="V51" s="25">
        <v>3.6019822765951801</v>
      </c>
      <c r="W51" s="25">
        <v>0</v>
      </c>
      <c r="X51" s="25">
        <v>1.2330706685361801E-2</v>
      </c>
      <c r="Y51" s="87">
        <v>0</v>
      </c>
      <c r="Z51" s="25">
        <v>2.4403975959055701</v>
      </c>
      <c r="AA51" s="25">
        <v>2.4403975959055701</v>
      </c>
      <c r="AB51" s="25">
        <v>47.556012021803703</v>
      </c>
      <c r="AC51" s="25">
        <v>0</v>
      </c>
      <c r="AD51" s="25">
        <v>2.6541959307947098</v>
      </c>
      <c r="AE51" s="25">
        <v>0</v>
      </c>
      <c r="AF51" s="87">
        <v>9.6364487646356495E-2</v>
      </c>
      <c r="AG51" s="25">
        <v>8.6391856346831105E-4</v>
      </c>
      <c r="AH51" s="25">
        <v>9.8678442511064404E-2</v>
      </c>
      <c r="AI51" s="25">
        <v>5.8309075750260402E-4</v>
      </c>
      <c r="AJ51" s="25">
        <v>65.915960711872401</v>
      </c>
      <c r="AK51" s="25">
        <v>0</v>
      </c>
      <c r="AL51" s="87">
        <v>175.09480167639401</v>
      </c>
      <c r="AM51" s="25">
        <v>5174.6913517968196</v>
      </c>
      <c r="AN51" s="25">
        <v>574.96567946229197</v>
      </c>
      <c r="AO51" s="25">
        <v>5749.6570312591102</v>
      </c>
      <c r="AP51" s="25">
        <v>0</v>
      </c>
      <c r="AQ51" s="25">
        <v>4.8244720283938696</v>
      </c>
      <c r="AR51" s="25">
        <v>18.305528341573101</v>
      </c>
      <c r="AS51" s="25">
        <v>49.711187066508998</v>
      </c>
      <c r="AT51" s="25">
        <v>10.585854174727301</v>
      </c>
      <c r="AU51" s="25">
        <v>0.22939230079862399</v>
      </c>
      <c r="AV51" s="25">
        <v>13.167473784950101</v>
      </c>
      <c r="AW51" s="25">
        <v>8.9601088478094297</v>
      </c>
      <c r="AX51" s="25">
        <v>0</v>
      </c>
      <c r="AY51" s="25">
        <v>1.4431437847407</v>
      </c>
      <c r="AZ51" s="25">
        <v>520.14406341039501</v>
      </c>
      <c r="BA51" s="25">
        <v>307.78383273528499</v>
      </c>
      <c r="BB51" s="25">
        <v>212.36023067510999</v>
      </c>
      <c r="BC51" s="25">
        <v>1.2565110754697201E-4</v>
      </c>
      <c r="BD51" s="25">
        <v>8.6925686502752994E-2</v>
      </c>
      <c r="BE51" s="25">
        <v>178.99227823619199</v>
      </c>
      <c r="BF51" s="25">
        <v>0.18030922028031701</v>
      </c>
      <c r="BG51" s="25">
        <v>4.0064510160551601</v>
      </c>
      <c r="BH51" s="25">
        <v>1.0975138279402701</v>
      </c>
      <c r="BI51" s="25">
        <v>0.190505889978339</v>
      </c>
      <c r="BJ51" s="25">
        <v>9.9700981925406609</v>
      </c>
      <c r="BK51" s="25">
        <v>3.0677146597265099</v>
      </c>
      <c r="BL51" s="25">
        <v>27.6350285164547</v>
      </c>
      <c r="BM51" s="25">
        <v>31.610336717979202</v>
      </c>
      <c r="BN51" s="25">
        <v>1.32275854565496</v>
      </c>
      <c r="BO51" s="25">
        <v>4349.51050557493</v>
      </c>
      <c r="BP51" s="25">
        <v>32.615795250940103</v>
      </c>
      <c r="BQ51" s="25">
        <v>106.56292074935099</v>
      </c>
      <c r="BR51" s="25">
        <v>7.35097600842165E-3</v>
      </c>
      <c r="BS51" s="25">
        <v>26.5721645638924</v>
      </c>
      <c r="BT51" s="87">
        <v>0</v>
      </c>
      <c r="BU51" s="25">
        <v>3.8120802857190099E-3</v>
      </c>
      <c r="BV51" s="25">
        <v>171.50187101726701</v>
      </c>
      <c r="BW51" s="25">
        <v>82.538616728001898</v>
      </c>
      <c r="BX51" s="48"/>
      <c r="BY51" s="22">
        <f t="shared" si="10"/>
        <v>1.6116387202325523E-3</v>
      </c>
      <c r="BZ51" s="22">
        <f t="shared" si="11"/>
        <v>1.0990110536680598E-3</v>
      </c>
      <c r="CA51" s="22">
        <f t="shared" si="12"/>
        <v>-1.7370690688225077E-3</v>
      </c>
      <c r="CB51" s="22">
        <f t="shared" si="13"/>
        <v>0.16708841665657745</v>
      </c>
      <c r="CC51" s="22">
        <f t="shared" si="14"/>
        <v>1.3785399975370322E-3</v>
      </c>
      <c r="CD51" s="22">
        <f t="shared" si="15"/>
        <v>2.3068792552671728E-3</v>
      </c>
      <c r="CE51" s="22">
        <f t="shared" si="16"/>
        <v>1.9683233725096695E-3</v>
      </c>
      <c r="CF51" s="22">
        <f t="shared" si="17"/>
        <v>8.453936571340612E-4</v>
      </c>
      <c r="CH51" s="87">
        <f t="shared" si="18"/>
        <v>-10.004930640890052</v>
      </c>
      <c r="CI51" s="87">
        <f t="shared" si="19"/>
        <v>10.010702074930123</v>
      </c>
    </row>
    <row r="52" spans="1:87" s="27" customFormat="1" x14ac:dyDescent="0.25">
      <c r="B52" s="75"/>
      <c r="C52" s="75"/>
      <c r="D52" s="75"/>
      <c r="E52" s="75"/>
      <c r="F52" s="75"/>
      <c r="G52" s="75"/>
      <c r="H52" s="75"/>
      <c r="I52" s="75"/>
      <c r="J52" s="25"/>
      <c r="K52" s="25"/>
      <c r="L52" s="87"/>
      <c r="M52" s="25"/>
      <c r="N52" s="25"/>
      <c r="O52" s="25"/>
      <c r="P52" s="87"/>
      <c r="Q52" s="25"/>
      <c r="R52" s="25"/>
      <c r="S52" s="25"/>
      <c r="T52" s="25"/>
      <c r="U52" s="25"/>
      <c r="V52" s="25"/>
      <c r="W52" s="25"/>
      <c r="X52" s="25"/>
      <c r="Y52" s="87"/>
      <c r="Z52" s="25"/>
      <c r="AA52" s="25"/>
      <c r="AB52" s="25"/>
      <c r="AC52" s="25"/>
      <c r="AD52" s="25"/>
      <c r="AE52" s="25"/>
      <c r="AF52" s="87"/>
      <c r="AG52" s="25"/>
      <c r="AH52" s="25"/>
      <c r="AI52" s="25"/>
      <c r="AJ52" s="25"/>
      <c r="AK52" s="25"/>
      <c r="AL52" s="87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87"/>
      <c r="BU52" s="25"/>
      <c r="BV52" s="25"/>
      <c r="BW52" s="25"/>
      <c r="BX52" s="48"/>
      <c r="BY52" s="22" t="str">
        <f t="shared" si="10"/>
        <v/>
      </c>
      <c r="BZ52" s="22" t="str">
        <f t="shared" si="11"/>
        <v/>
      </c>
      <c r="CA52" s="22" t="str">
        <f t="shared" si="12"/>
        <v/>
      </c>
      <c r="CB52" s="22" t="str">
        <f t="shared" si="13"/>
        <v/>
      </c>
      <c r="CC52" s="22" t="str">
        <f t="shared" si="14"/>
        <v/>
      </c>
      <c r="CD52" s="22" t="str">
        <f t="shared" si="15"/>
        <v/>
      </c>
      <c r="CE52" s="22" t="str">
        <f t="shared" si="16"/>
        <v/>
      </c>
      <c r="CF52" s="22" t="str">
        <f t="shared" si="17"/>
        <v/>
      </c>
    </row>
    <row r="53" spans="1:87" s="27" customFormat="1" x14ac:dyDescent="0.25">
      <c r="B53" s="75"/>
      <c r="C53" s="75"/>
      <c r="D53" s="75"/>
      <c r="E53" s="75"/>
      <c r="F53" s="75"/>
      <c r="G53" s="75"/>
      <c r="H53" s="75"/>
      <c r="I53" s="75"/>
      <c r="J53" s="25"/>
      <c r="K53" s="25"/>
      <c r="L53" s="87"/>
      <c r="M53" s="25"/>
      <c r="N53" s="25"/>
      <c r="O53" s="25"/>
      <c r="P53" s="87"/>
      <c r="Q53" s="25"/>
      <c r="R53" s="25"/>
      <c r="S53" s="25"/>
      <c r="T53" s="25"/>
      <c r="U53" s="25"/>
      <c r="V53" s="25"/>
      <c r="W53" s="25"/>
      <c r="X53" s="25"/>
      <c r="Y53" s="87"/>
      <c r="Z53" s="25"/>
      <c r="AA53" s="25"/>
      <c r="AB53" s="25"/>
      <c r="AC53" s="25"/>
      <c r="AD53" s="25"/>
      <c r="AE53" s="25"/>
      <c r="AF53" s="87"/>
      <c r="AG53" s="25"/>
      <c r="AH53" s="25"/>
      <c r="AI53" s="25"/>
      <c r="AJ53" s="25"/>
      <c r="AK53" s="25"/>
      <c r="AL53" s="87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87"/>
      <c r="BU53" s="25"/>
      <c r="BV53" s="25"/>
      <c r="BW53" s="25"/>
      <c r="BX53" s="48"/>
      <c r="BY53" s="22" t="str">
        <f t="shared" si="10"/>
        <v/>
      </c>
      <c r="BZ53" s="22" t="str">
        <f t="shared" si="11"/>
        <v/>
      </c>
      <c r="CA53" s="22" t="str">
        <f t="shared" si="12"/>
        <v/>
      </c>
      <c r="CB53" s="22" t="str">
        <f t="shared" si="13"/>
        <v/>
      </c>
      <c r="CC53" s="22" t="str">
        <f t="shared" si="14"/>
        <v/>
      </c>
      <c r="CD53" s="22" t="str">
        <f t="shared" si="15"/>
        <v/>
      </c>
      <c r="CE53" s="22" t="str">
        <f t="shared" si="16"/>
        <v/>
      </c>
      <c r="CF53" s="22" t="str">
        <f t="shared" si="17"/>
        <v/>
      </c>
    </row>
    <row r="54" spans="1:87" x14ac:dyDescent="0.25">
      <c r="A54" s="27" t="s">
        <v>51</v>
      </c>
      <c r="B54" s="75">
        <v>693.13819900999999</v>
      </c>
      <c r="C54" s="75">
        <v>41.098291039999999</v>
      </c>
      <c r="D54" s="75">
        <v>1864.3662982999999</v>
      </c>
      <c r="E54" s="75">
        <v>1313.6285972999999</v>
      </c>
      <c r="F54" s="75">
        <v>662.54572458999996</v>
      </c>
      <c r="G54" s="75">
        <v>3330.2539980000001</v>
      </c>
      <c r="H54" s="75">
        <v>82.893144730000003</v>
      </c>
      <c r="I54" s="75">
        <v>23.217186989999998</v>
      </c>
      <c r="J54" s="25"/>
      <c r="K54" s="25" t="s">
        <v>51</v>
      </c>
      <c r="L54" s="87">
        <v>0</v>
      </c>
      <c r="M54" s="25">
        <v>0</v>
      </c>
      <c r="N54" s="25">
        <v>0</v>
      </c>
      <c r="O54" s="25">
        <v>0</v>
      </c>
      <c r="P54" s="87">
        <v>0</v>
      </c>
      <c r="Q54" s="25">
        <v>0</v>
      </c>
      <c r="R54" s="25">
        <v>3.5167734678377802</v>
      </c>
      <c r="S54" s="25">
        <v>5.3441951076338299</v>
      </c>
      <c r="T54" s="25">
        <v>715.021949397311</v>
      </c>
      <c r="U54" s="25">
        <v>0</v>
      </c>
      <c r="V54" s="25">
        <v>16.708552172589801</v>
      </c>
      <c r="W54" s="25">
        <v>14.3555521066585</v>
      </c>
      <c r="X54" s="25">
        <v>0</v>
      </c>
      <c r="Y54" s="87">
        <v>0</v>
      </c>
      <c r="Z54" s="25">
        <v>2.2903665721346802</v>
      </c>
      <c r="AA54" s="25">
        <v>2.2903665721346802</v>
      </c>
      <c r="AB54" s="25">
        <v>23.945354197690602</v>
      </c>
      <c r="AC54" s="25">
        <v>0</v>
      </c>
      <c r="AD54" s="25">
        <v>0.10221633573328399</v>
      </c>
      <c r="AE54" s="25">
        <v>0</v>
      </c>
      <c r="AF54" s="87">
        <v>0</v>
      </c>
      <c r="AG54" s="25">
        <v>0</v>
      </c>
      <c r="AH54" s="25">
        <v>0</v>
      </c>
      <c r="AI54" s="25">
        <v>0</v>
      </c>
      <c r="AJ54" s="25">
        <v>42.094961103413297</v>
      </c>
      <c r="AK54" s="25">
        <v>0</v>
      </c>
      <c r="AL54" s="87">
        <v>101.963535799203</v>
      </c>
      <c r="AM54" s="25">
        <v>1670.9514736773599</v>
      </c>
      <c r="AN54" s="25">
        <v>185.661290193951</v>
      </c>
      <c r="AO54" s="25">
        <v>1856.6127638713101</v>
      </c>
      <c r="AP54" s="25">
        <v>0</v>
      </c>
      <c r="AQ54" s="25">
        <v>3.45029622443603</v>
      </c>
      <c r="AR54" s="25">
        <v>40.2515079239625</v>
      </c>
      <c r="AS54" s="25">
        <v>26.774835156510498</v>
      </c>
      <c r="AT54" s="25">
        <v>23.296597258332</v>
      </c>
      <c r="AU54" s="25">
        <v>0.58713735302060699</v>
      </c>
      <c r="AV54" s="25">
        <v>29.219122165710399</v>
      </c>
      <c r="AW54" s="25">
        <v>19.757336853783901</v>
      </c>
      <c r="AX54" s="25">
        <v>0</v>
      </c>
      <c r="AY54" s="25">
        <v>3.1496288600450799</v>
      </c>
      <c r="AZ54" s="25">
        <v>1360.0976278885701</v>
      </c>
      <c r="BA54" s="25">
        <v>679.24629294586998</v>
      </c>
      <c r="BB54" s="25">
        <v>680.85133494270599</v>
      </c>
      <c r="BC54" s="25">
        <v>0</v>
      </c>
      <c r="BD54" s="25">
        <v>0.190924573929242</v>
      </c>
      <c r="BE54" s="25">
        <v>393.33514078418301</v>
      </c>
      <c r="BF54" s="25">
        <v>0</v>
      </c>
      <c r="BG54" s="25">
        <v>9.6144035549529594</v>
      </c>
      <c r="BH54" s="25">
        <v>2.6050106322304698</v>
      </c>
      <c r="BI54" s="25">
        <v>0.525781633514663</v>
      </c>
      <c r="BJ54" s="25">
        <v>23.934123235062302</v>
      </c>
      <c r="BK54" s="25">
        <v>4.9560516197818902</v>
      </c>
      <c r="BL54" s="25">
        <v>60.822741958035003</v>
      </c>
      <c r="BM54" s="25">
        <v>69.050878207532094</v>
      </c>
      <c r="BN54" s="25">
        <v>2.9059579515754699</v>
      </c>
      <c r="BO54" s="25">
        <v>3441.7431345712198</v>
      </c>
      <c r="BP54" s="25">
        <v>14.837673869862501</v>
      </c>
      <c r="BQ54" s="25">
        <v>84.073568606844205</v>
      </c>
      <c r="BR54" s="25">
        <v>0</v>
      </c>
      <c r="BS54" s="25">
        <v>13.4036007190121</v>
      </c>
      <c r="BT54" s="87">
        <v>0</v>
      </c>
      <c r="BU54" s="25">
        <v>0</v>
      </c>
      <c r="BV54" s="25">
        <v>85.474667839525495</v>
      </c>
      <c r="BW54" s="25">
        <v>16.5386158929667</v>
      </c>
      <c r="BX54" s="48"/>
      <c r="BY54" s="22">
        <f t="shared" si="10"/>
        <v>3.1571987258193643E-2</v>
      </c>
      <c r="BZ54" s="22">
        <f t="shared" si="11"/>
        <v>2.4250888253315988E-2</v>
      </c>
      <c r="CA54" s="22">
        <f t="shared" si="12"/>
        <v>-4.1588042198358686E-3</v>
      </c>
      <c r="CB54" s="22">
        <f t="shared" si="13"/>
        <v>3.5374557682499801E-2</v>
      </c>
      <c r="CC54" s="22">
        <f t="shared" si="14"/>
        <v>2.5206665345557475E-2</v>
      </c>
      <c r="CD54" s="22">
        <f t="shared" si="15"/>
        <v>3.3477667660837582E-2</v>
      </c>
      <c r="CE54" s="22">
        <f t="shared" si="16"/>
        <v>3.1142781685192938E-2</v>
      </c>
      <c r="CF54" s="22">
        <f t="shared" si="17"/>
        <v>3.1363283071469267E-2</v>
      </c>
      <c r="CH54" s="87">
        <f t="shared" ref="CH54" si="20">AO54-D54</f>
        <v>-7.753534428689818</v>
      </c>
      <c r="CI54" s="87">
        <f t="shared" ref="CI54" si="21">BO54-G54</f>
        <v>111.48913657121966</v>
      </c>
    </row>
    <row r="55" spans="1:87" x14ac:dyDescent="0.25">
      <c r="A55" s="27" t="s">
        <v>1</v>
      </c>
      <c r="B55" s="75"/>
      <c r="C55" s="75"/>
      <c r="D55" s="75"/>
      <c r="E55" s="75"/>
      <c r="F55" s="75"/>
      <c r="G55" s="75"/>
      <c r="H55" s="75"/>
      <c r="I55" s="75"/>
      <c r="J55" s="25"/>
      <c r="K55" s="25"/>
      <c r="L55" s="87"/>
      <c r="M55" s="25"/>
      <c r="BY55" s="22" t="str">
        <f t="shared" si="10"/>
        <v/>
      </c>
      <c r="BZ55" s="22" t="str">
        <f t="shared" si="11"/>
        <v/>
      </c>
      <c r="CA55" s="22" t="str">
        <f t="shared" si="12"/>
        <v/>
      </c>
      <c r="CB55" s="22" t="str">
        <f t="shared" si="13"/>
        <v/>
      </c>
      <c r="CC55" s="22" t="str">
        <f t="shared" si="14"/>
        <v/>
      </c>
      <c r="CD55" s="22" t="str">
        <f t="shared" si="15"/>
        <v/>
      </c>
      <c r="CE55" s="22" t="str">
        <f t="shared" si="16"/>
        <v/>
      </c>
      <c r="CF55" s="22" t="str">
        <f t="shared" ref="CF55:CF61" si="22">IF(I55=0,"",(Z55-I55)/I55)</f>
        <v/>
      </c>
    </row>
    <row r="56" spans="1:87" s="27" customFormat="1" x14ac:dyDescent="0.25">
      <c r="A56" s="27" t="s">
        <v>11</v>
      </c>
      <c r="B56" s="75"/>
      <c r="C56" s="75"/>
      <c r="D56" s="75"/>
      <c r="E56" s="75"/>
      <c r="F56" s="75"/>
      <c r="G56" s="75"/>
      <c r="H56" s="75"/>
      <c r="I56" s="75"/>
      <c r="J56" s="25"/>
      <c r="K56" s="25"/>
      <c r="L56" s="87"/>
      <c r="M56" s="25"/>
      <c r="N56" s="25"/>
      <c r="O56" s="25"/>
      <c r="P56" s="87"/>
      <c r="Q56" s="25"/>
      <c r="R56" s="25"/>
      <c r="S56" s="25"/>
      <c r="T56" s="25"/>
      <c r="U56" s="25"/>
      <c r="V56" s="25"/>
      <c r="W56" s="25"/>
      <c r="X56" s="25"/>
      <c r="Y56" s="87"/>
      <c r="Z56" s="25"/>
      <c r="AA56" s="25"/>
      <c r="AB56" s="25"/>
      <c r="AC56" s="25"/>
      <c r="AD56" s="25"/>
      <c r="AE56" s="25"/>
      <c r="AF56" s="87"/>
      <c r="AG56" s="25"/>
      <c r="AH56" s="25"/>
      <c r="AI56" s="25"/>
      <c r="AJ56" s="25"/>
      <c r="AK56" s="25"/>
      <c r="AL56" s="87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87"/>
      <c r="BU56" s="25"/>
      <c r="BV56" s="25"/>
      <c r="BW56" s="25"/>
      <c r="BX56" s="25"/>
      <c r="BY56" s="22" t="str">
        <f t="shared" si="10"/>
        <v/>
      </c>
      <c r="BZ56" s="22" t="str">
        <f t="shared" si="11"/>
        <v/>
      </c>
      <c r="CA56" s="22" t="str">
        <f t="shared" si="12"/>
        <v/>
      </c>
      <c r="CB56" s="22" t="str">
        <f t="shared" si="13"/>
        <v/>
      </c>
      <c r="CC56" s="22" t="str">
        <f t="shared" si="14"/>
        <v/>
      </c>
      <c r="CD56" s="22" t="str">
        <f t="shared" si="15"/>
        <v/>
      </c>
      <c r="CE56" s="22" t="str">
        <f t="shared" si="16"/>
        <v/>
      </c>
      <c r="CF56" s="22" t="str">
        <f t="shared" si="22"/>
        <v/>
      </c>
    </row>
    <row r="57" spans="1:87" s="27" customFormat="1" x14ac:dyDescent="0.25">
      <c r="A57" s="27" t="s">
        <v>58</v>
      </c>
      <c r="B57" s="75"/>
      <c r="C57" s="75"/>
      <c r="D57" s="75"/>
      <c r="E57" s="75"/>
      <c r="F57" s="75"/>
      <c r="G57" s="75"/>
      <c r="H57" s="75"/>
      <c r="I57" s="75"/>
      <c r="J57" s="25"/>
      <c r="K57" s="25"/>
      <c r="L57" s="87"/>
      <c r="M57" s="25"/>
      <c r="N57" s="25"/>
      <c r="O57" s="25"/>
      <c r="P57" s="87"/>
      <c r="Q57" s="25"/>
      <c r="R57" s="25"/>
      <c r="S57" s="25"/>
      <c r="T57" s="25"/>
      <c r="U57" s="25"/>
      <c r="V57" s="25"/>
      <c r="W57" s="25"/>
      <c r="X57" s="25"/>
      <c r="Y57" s="87"/>
      <c r="Z57" s="25"/>
      <c r="AA57" s="25"/>
      <c r="AB57" s="25"/>
      <c r="AC57" s="25"/>
      <c r="AD57" s="25"/>
      <c r="AE57" s="25"/>
      <c r="AF57" s="87"/>
      <c r="AG57" s="25"/>
      <c r="AH57" s="25"/>
      <c r="AI57" s="25"/>
      <c r="AJ57" s="25"/>
      <c r="AK57" s="25"/>
      <c r="AL57" s="87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87"/>
      <c r="BU57" s="25"/>
      <c r="BV57" s="25"/>
      <c r="BW57" s="25"/>
      <c r="BX57" s="25"/>
      <c r="BY57" s="22" t="str">
        <f t="shared" si="10"/>
        <v/>
      </c>
      <c r="BZ57" s="22" t="str">
        <f t="shared" si="11"/>
        <v/>
      </c>
      <c r="CA57" s="22" t="str">
        <f t="shared" si="12"/>
        <v/>
      </c>
      <c r="CB57" s="22" t="str">
        <f t="shared" si="13"/>
        <v/>
      </c>
      <c r="CC57" s="22" t="str">
        <f t="shared" si="14"/>
        <v/>
      </c>
      <c r="CD57" s="22" t="str">
        <f t="shared" si="15"/>
        <v/>
      </c>
      <c r="CE57" s="22" t="str">
        <f t="shared" si="16"/>
        <v/>
      </c>
      <c r="CF57" s="22" t="str">
        <f t="shared" si="22"/>
        <v/>
      </c>
    </row>
    <row r="58" spans="1:87" s="27" customFormat="1" x14ac:dyDescent="0.25">
      <c r="A58" s="27" t="s">
        <v>75</v>
      </c>
      <c r="B58" s="75"/>
      <c r="C58" s="75"/>
      <c r="D58" s="75"/>
      <c r="E58" s="75"/>
      <c r="F58" s="75"/>
      <c r="G58" s="75"/>
      <c r="H58" s="75"/>
      <c r="I58" s="75"/>
      <c r="J58" s="25"/>
      <c r="K58" s="25"/>
      <c r="L58" s="87"/>
      <c r="M58" s="25"/>
      <c r="N58" s="25"/>
      <c r="O58" s="25"/>
      <c r="P58" s="87"/>
      <c r="Q58" s="25"/>
      <c r="R58" s="25"/>
      <c r="S58" s="25"/>
      <c r="T58" s="25"/>
      <c r="U58" s="25"/>
      <c r="V58" s="25"/>
      <c r="W58" s="25"/>
      <c r="X58" s="25"/>
      <c r="Y58" s="87"/>
      <c r="Z58" s="25"/>
      <c r="AA58" s="25"/>
      <c r="AB58" s="25"/>
      <c r="AC58" s="25"/>
      <c r="AD58" s="25"/>
      <c r="AE58" s="25"/>
      <c r="AF58" s="87"/>
      <c r="AG58" s="25"/>
      <c r="AH58" s="25"/>
      <c r="AI58" s="25"/>
      <c r="AJ58" s="25"/>
      <c r="AK58" s="25"/>
      <c r="AL58" s="87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87"/>
      <c r="BU58" s="25"/>
      <c r="BV58" s="25"/>
      <c r="BW58" s="25"/>
      <c r="BX58" s="25"/>
      <c r="BY58" s="22" t="str">
        <f t="shared" si="10"/>
        <v/>
      </c>
      <c r="BZ58" s="22" t="str">
        <f t="shared" si="11"/>
        <v/>
      </c>
      <c r="CA58" s="22" t="str">
        <f t="shared" si="12"/>
        <v/>
      </c>
      <c r="CB58" s="22" t="str">
        <f t="shared" si="13"/>
        <v/>
      </c>
      <c r="CC58" s="22" t="str">
        <f t="shared" si="14"/>
        <v/>
      </c>
      <c r="CD58" s="22" t="str">
        <f t="shared" si="15"/>
        <v/>
      </c>
      <c r="CE58" s="22" t="str">
        <f t="shared" si="16"/>
        <v/>
      </c>
      <c r="CF58" s="22" t="str">
        <f t="shared" si="22"/>
        <v/>
      </c>
    </row>
    <row r="59" spans="1:87" s="27" customFormat="1" x14ac:dyDescent="0.25">
      <c r="A59" s="27" t="s">
        <v>235</v>
      </c>
      <c r="B59" s="75"/>
      <c r="C59" s="75"/>
      <c r="D59" s="75"/>
      <c r="E59" s="75"/>
      <c r="F59" s="75"/>
      <c r="G59" s="75"/>
      <c r="H59" s="75"/>
      <c r="I59" s="75"/>
      <c r="J59" s="25"/>
      <c r="K59" s="25"/>
      <c r="L59" s="87"/>
      <c r="M59" s="25"/>
      <c r="N59" s="25"/>
      <c r="O59" s="25"/>
      <c r="P59" s="87"/>
      <c r="Q59" s="25"/>
      <c r="R59" s="25"/>
      <c r="S59" s="25"/>
      <c r="T59" s="25"/>
      <c r="U59" s="25"/>
      <c r="V59" s="25"/>
      <c r="W59" s="25"/>
      <c r="X59" s="25"/>
      <c r="Y59" s="87"/>
      <c r="Z59" s="25"/>
      <c r="AA59" s="25"/>
      <c r="AB59" s="25"/>
      <c r="AC59" s="25"/>
      <c r="AD59" s="25"/>
      <c r="AE59" s="25"/>
      <c r="AF59" s="87"/>
      <c r="AG59" s="25"/>
      <c r="AH59" s="25"/>
      <c r="AI59" s="25"/>
      <c r="AJ59" s="25"/>
      <c r="AK59" s="25"/>
      <c r="AL59" s="87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87"/>
      <c r="BU59" s="25"/>
      <c r="BV59" s="25"/>
      <c r="BW59" s="25"/>
      <c r="BX59" s="25"/>
      <c r="BY59" s="22" t="str">
        <f t="shared" si="10"/>
        <v/>
      </c>
      <c r="BZ59" s="22" t="str">
        <f t="shared" si="11"/>
        <v/>
      </c>
      <c r="CA59" s="22" t="str">
        <f t="shared" si="12"/>
        <v/>
      </c>
      <c r="CB59" s="22" t="str">
        <f t="shared" si="13"/>
        <v/>
      </c>
      <c r="CC59" s="22" t="str">
        <f t="shared" si="14"/>
        <v/>
      </c>
      <c r="CD59" s="22" t="str">
        <f t="shared" si="15"/>
        <v/>
      </c>
      <c r="CE59" s="22" t="str">
        <f t="shared" si="16"/>
        <v/>
      </c>
      <c r="CF59" s="22" t="str">
        <f t="shared" si="22"/>
        <v/>
      </c>
    </row>
    <row r="60" spans="1:87" s="27" customFormat="1" x14ac:dyDescent="0.25">
      <c r="L60" s="86"/>
      <c r="N60" s="25"/>
      <c r="O60" s="25"/>
      <c r="P60" s="87"/>
      <c r="Q60" s="25"/>
      <c r="R60" s="25"/>
      <c r="S60" s="25"/>
      <c r="T60" s="25"/>
      <c r="U60" s="25"/>
      <c r="V60" s="25"/>
      <c r="W60" s="25"/>
      <c r="X60" s="25"/>
      <c r="Y60" s="87"/>
      <c r="Z60" s="25"/>
      <c r="AA60" s="25"/>
      <c r="AB60" s="25"/>
      <c r="AC60" s="25"/>
      <c r="AD60" s="25"/>
      <c r="AE60" s="25"/>
      <c r="AF60" s="87"/>
      <c r="AG60" s="25"/>
      <c r="AH60" s="25"/>
      <c r="AI60" s="25"/>
      <c r="AJ60" s="25"/>
      <c r="AK60" s="25"/>
      <c r="AL60" s="87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87"/>
      <c r="BU60" s="25"/>
      <c r="BV60" s="25"/>
      <c r="BW60" s="25"/>
      <c r="BX60" s="25"/>
      <c r="BY60" s="22" t="str">
        <f t="shared" si="10"/>
        <v/>
      </c>
      <c r="BZ60" s="22" t="str">
        <f t="shared" si="11"/>
        <v/>
      </c>
      <c r="CA60" s="22" t="str">
        <f t="shared" si="12"/>
        <v/>
      </c>
      <c r="CB60" s="22" t="str">
        <f t="shared" si="13"/>
        <v/>
      </c>
      <c r="CC60" s="22" t="str">
        <f t="shared" si="14"/>
        <v/>
      </c>
      <c r="CD60" s="22" t="str">
        <f t="shared" si="15"/>
        <v/>
      </c>
      <c r="CE60" s="22" t="str">
        <f t="shared" si="16"/>
        <v/>
      </c>
      <c r="CF60" s="22" t="str">
        <f t="shared" si="22"/>
        <v/>
      </c>
    </row>
    <row r="61" spans="1:87" x14ac:dyDescent="0.25">
      <c r="A61" s="1" t="s">
        <v>55</v>
      </c>
      <c r="B61" s="1">
        <f>SUM(B3:B54)</f>
        <v>210815.37290125</v>
      </c>
      <c r="C61" s="1">
        <f t="shared" ref="C61:I61" si="23">SUM(C3:C54)</f>
        <v>18093.355958599997</v>
      </c>
      <c r="D61" s="1">
        <f t="shared" si="23"/>
        <v>265214.69480685994</v>
      </c>
      <c r="E61" s="1">
        <f t="shared" si="23"/>
        <v>54089.689402539996</v>
      </c>
      <c r="F61" s="1">
        <f t="shared" si="23"/>
        <v>46669.930358219994</v>
      </c>
      <c r="G61" s="1">
        <f t="shared" si="23"/>
        <v>317803.07220021001</v>
      </c>
      <c r="H61" s="1">
        <f t="shared" si="23"/>
        <v>18910.380005529998</v>
      </c>
      <c r="I61" s="1">
        <f t="shared" si="23"/>
        <v>1803.3250143900002</v>
      </c>
      <c r="L61" s="1">
        <f>SUM(L3:L54)</f>
        <v>0.30558681697867424</v>
      </c>
      <c r="M61" s="1">
        <f t="shared" ref="M61:BU61" si="24">SUM(M3:M54)</f>
        <v>17.128606050157629</v>
      </c>
      <c r="N61" s="1">
        <f t="shared" si="24"/>
        <v>13.894411475861565</v>
      </c>
      <c r="O61" s="1">
        <f t="shared" si="24"/>
        <v>13.87013673710126</v>
      </c>
      <c r="P61" s="1">
        <f t="shared" si="24"/>
        <v>6.1915378569103252</v>
      </c>
      <c r="Q61" s="1">
        <f t="shared" si="24"/>
        <v>6.7152852499404769</v>
      </c>
      <c r="R61" s="1">
        <f t="shared" si="24"/>
        <v>213.94354194728371</v>
      </c>
      <c r="S61" s="1">
        <f t="shared" si="24"/>
        <v>51202.889795653806</v>
      </c>
      <c r="T61" s="1">
        <f t="shared" si="24"/>
        <v>211037.66642228243</v>
      </c>
      <c r="U61" s="1">
        <f t="shared" si="24"/>
        <v>387.69355716375634</v>
      </c>
      <c r="V61" s="1">
        <f t="shared" si="24"/>
        <v>5291.8460074290833</v>
      </c>
      <c r="W61" s="1">
        <f t="shared" si="24"/>
        <v>157.72157344746125</v>
      </c>
      <c r="X61" s="1">
        <f t="shared" si="24"/>
        <v>34.861778971662289</v>
      </c>
      <c r="Y61" s="1">
        <f t="shared" si="24"/>
        <v>0.17581339961804865</v>
      </c>
      <c r="Z61" s="1">
        <f t="shared" si="24"/>
        <v>9579.3231879871528</v>
      </c>
      <c r="AA61" s="1">
        <f t="shared" si="24"/>
        <v>9579.3231879871528</v>
      </c>
      <c r="AB61" s="1">
        <f t="shared" si="24"/>
        <v>1806.8663632713469</v>
      </c>
      <c r="AC61" s="1">
        <f t="shared" si="24"/>
        <v>0</v>
      </c>
      <c r="AD61" s="1">
        <f t="shared" si="24"/>
        <v>186.23811768964407</v>
      </c>
      <c r="AE61" s="1">
        <f t="shared" si="24"/>
        <v>0.20252406614630847</v>
      </c>
      <c r="AF61" s="1">
        <f t="shared" si="24"/>
        <v>197.59945461196824</v>
      </c>
      <c r="AG61" s="1">
        <f t="shared" si="24"/>
        <v>2.1921274387620997</v>
      </c>
      <c r="AH61" s="1">
        <f t="shared" si="24"/>
        <v>201.93711751119463</v>
      </c>
      <c r="AI61" s="1">
        <f t="shared" si="24"/>
        <v>1.4237735450422386</v>
      </c>
      <c r="AJ61" s="1">
        <f t="shared" si="24"/>
        <v>18100.553018705043</v>
      </c>
      <c r="AK61" s="1">
        <f t="shared" si="24"/>
        <v>0</v>
      </c>
      <c r="AL61" s="1">
        <f t="shared" si="24"/>
        <v>24249.773567137705</v>
      </c>
      <c r="AM61" s="1">
        <f t="shared" si="24"/>
        <v>238579.42943022927</v>
      </c>
      <c r="AN61" s="1">
        <f t="shared" si="24"/>
        <v>26508.829377721468</v>
      </c>
      <c r="AO61" s="1">
        <f t="shared" si="24"/>
        <v>265088.25880795065</v>
      </c>
      <c r="AP61" s="1">
        <f t="shared" si="24"/>
        <v>1.7685073610046423E-3</v>
      </c>
      <c r="AQ61" s="1">
        <f t="shared" si="24"/>
        <v>608.982266526952</v>
      </c>
      <c r="AR61" s="1">
        <f t="shared" si="24"/>
        <v>1448.6324257184215</v>
      </c>
      <c r="AS61" s="1">
        <f t="shared" si="24"/>
        <v>3000.1360891291529</v>
      </c>
      <c r="AT61" s="1">
        <f t="shared" si="24"/>
        <v>1150.4146083121254</v>
      </c>
      <c r="AU61" s="1">
        <f t="shared" si="24"/>
        <v>752.68655685541819</v>
      </c>
      <c r="AV61" s="1">
        <f t="shared" si="24"/>
        <v>2532.0580847971141</v>
      </c>
      <c r="AW61" s="1">
        <f t="shared" si="24"/>
        <v>1005.8246497398319</v>
      </c>
      <c r="AX61" s="1">
        <f t="shared" si="24"/>
        <v>4.1928727877996188</v>
      </c>
      <c r="AY61" s="1">
        <f t="shared" si="24"/>
        <v>237.5986953351686</v>
      </c>
      <c r="AZ61" s="1">
        <f t="shared" si="24"/>
        <v>56259.831684108736</v>
      </c>
      <c r="BA61" s="1">
        <f t="shared" si="24"/>
        <v>46741.690919970017</v>
      </c>
      <c r="BB61" s="1">
        <f t="shared" si="24"/>
        <v>9518.1407641387286</v>
      </c>
      <c r="BC61" s="1">
        <f t="shared" si="24"/>
        <v>12.541322356961361</v>
      </c>
      <c r="BD61" s="1">
        <f t="shared" si="24"/>
        <v>6.2712189248311914</v>
      </c>
      <c r="BE61" s="1">
        <f t="shared" si="24"/>
        <v>13035.820679135513</v>
      </c>
      <c r="BF61" s="1">
        <f t="shared" si="24"/>
        <v>344.88395523085114</v>
      </c>
      <c r="BG61" s="1">
        <f t="shared" si="24"/>
        <v>4741.1826597273139</v>
      </c>
      <c r="BH61" s="1">
        <f t="shared" si="24"/>
        <v>1177.6790117155183</v>
      </c>
      <c r="BI61" s="1">
        <f t="shared" si="24"/>
        <v>596.47584476892314</v>
      </c>
      <c r="BJ61" s="1">
        <f t="shared" si="24"/>
        <v>11848.070847766348</v>
      </c>
      <c r="BK61" s="1">
        <f t="shared" si="24"/>
        <v>1269.9445402819881</v>
      </c>
      <c r="BL61" s="1">
        <f t="shared" si="24"/>
        <v>2526.552999542806</v>
      </c>
      <c r="BM61" s="1">
        <f t="shared" si="24"/>
        <v>5224.2808004718418</v>
      </c>
      <c r="BN61" s="1">
        <f t="shared" si="24"/>
        <v>96.523686783232449</v>
      </c>
      <c r="BO61" s="1">
        <f t="shared" si="24"/>
        <v>319124.61339539918</v>
      </c>
      <c r="BP61" s="1">
        <f t="shared" si="24"/>
        <v>1582.925656821453</v>
      </c>
      <c r="BQ61" s="1">
        <f t="shared" si="24"/>
        <v>6979.8380913773535</v>
      </c>
      <c r="BR61" s="1">
        <f t="shared" si="24"/>
        <v>17.702693226981069</v>
      </c>
      <c r="BS61" s="1">
        <f t="shared" si="24"/>
        <v>886.67936067183473</v>
      </c>
      <c r="BT61" s="1">
        <f t="shared" si="24"/>
        <v>7.4614144426991005E-2</v>
      </c>
      <c r="BU61" s="1">
        <f t="shared" si="24"/>
        <v>21.883922628207614</v>
      </c>
      <c r="BV61" s="1">
        <f>SUM(BV3:BV54)</f>
        <v>18933.88980193526</v>
      </c>
      <c r="BW61" s="1">
        <f>SUM(BW3:BW54)</f>
        <v>2153.8439253203978</v>
      </c>
      <c r="BX61" s="1"/>
      <c r="BY61" s="22">
        <f t="shared" si="10"/>
        <v>1.0544464474920546E-3</v>
      </c>
      <c r="BZ61" s="22">
        <f t="shared" si="11"/>
        <v>3.9777364251900358E-4</v>
      </c>
      <c r="CA61" s="22">
        <f t="shared" si="12"/>
        <v>-4.7673074450632386E-4</v>
      </c>
      <c r="CB61" s="22">
        <f t="shared" si="13"/>
        <v>4.0121182161323939E-2</v>
      </c>
      <c r="CC61" s="22">
        <f t="shared" si="14"/>
        <v>1.5376187879265568E-3</v>
      </c>
      <c r="CD61" s="22">
        <f t="shared" si="15"/>
        <v>4.1583650719292809E-3</v>
      </c>
      <c r="CE61" s="22">
        <f t="shared" si="16"/>
        <v>1.2432217860448606E-3</v>
      </c>
      <c r="CF61" s="22">
        <f t="shared" si="22"/>
        <v>4.3120336664478041</v>
      </c>
    </row>
    <row r="62" spans="1:87" x14ac:dyDescent="0.25">
      <c r="A62" s="27" t="s">
        <v>56</v>
      </c>
      <c r="B62" s="1">
        <f>SUM(B2:B54)</f>
        <v>210815.37290125</v>
      </c>
      <c r="C62" s="1">
        <f t="shared" ref="C62:I62" si="25">SUM(C2:C54)</f>
        <v>18093.355958599997</v>
      </c>
      <c r="D62" s="1">
        <f t="shared" si="25"/>
        <v>265214.69480685994</v>
      </c>
      <c r="E62" s="1">
        <f t="shared" si="25"/>
        <v>54089.689402539996</v>
      </c>
      <c r="F62" s="1">
        <f t="shared" si="25"/>
        <v>46669.930358219994</v>
      </c>
      <c r="G62" s="1">
        <f t="shared" si="25"/>
        <v>317803.07220021001</v>
      </c>
      <c r="H62" s="1">
        <f t="shared" si="25"/>
        <v>18910.380005529998</v>
      </c>
      <c r="I62" s="1">
        <f t="shared" si="25"/>
        <v>1803.3250143900002</v>
      </c>
      <c r="L62" s="1">
        <f>SUM(L2:L54)</f>
        <v>0.30558681697867424</v>
      </c>
      <c r="M62" s="1">
        <f t="shared" ref="M62:BU62" si="26">SUM(M2:M54)</f>
        <v>17.128606050157629</v>
      </c>
      <c r="N62" s="1">
        <f t="shared" si="26"/>
        <v>13.894411475861565</v>
      </c>
      <c r="O62" s="1">
        <f t="shared" si="26"/>
        <v>13.87013673710126</v>
      </c>
      <c r="P62" s="1">
        <f t="shared" si="26"/>
        <v>6.1915378569103252</v>
      </c>
      <c r="Q62" s="1">
        <f t="shared" si="26"/>
        <v>6.7152852499404769</v>
      </c>
      <c r="R62" s="1">
        <f t="shared" si="26"/>
        <v>213.94354194728371</v>
      </c>
      <c r="S62" s="1">
        <f t="shared" si="26"/>
        <v>51202.889795653806</v>
      </c>
      <c r="T62" s="1">
        <f t="shared" si="26"/>
        <v>211037.66642228243</v>
      </c>
      <c r="U62" s="1">
        <f t="shared" si="26"/>
        <v>387.69355716375634</v>
      </c>
      <c r="V62" s="1">
        <f t="shared" si="26"/>
        <v>5291.8460074290833</v>
      </c>
      <c r="W62" s="1">
        <f t="shared" si="26"/>
        <v>157.72157344746125</v>
      </c>
      <c r="X62" s="1">
        <f t="shared" si="26"/>
        <v>34.861778971662289</v>
      </c>
      <c r="Y62" s="1">
        <f t="shared" si="26"/>
        <v>0.17581339961804865</v>
      </c>
      <c r="Z62" s="1">
        <f t="shared" si="26"/>
        <v>9579.3231879871528</v>
      </c>
      <c r="AA62" s="1">
        <f t="shared" si="26"/>
        <v>9579.3231879871528</v>
      </c>
      <c r="AB62" s="1">
        <f t="shared" si="26"/>
        <v>1806.8663632713469</v>
      </c>
      <c r="AC62" s="1">
        <f t="shared" si="26"/>
        <v>0</v>
      </c>
      <c r="AD62" s="1">
        <f t="shared" si="26"/>
        <v>186.23811768964407</v>
      </c>
      <c r="AE62" s="1">
        <f t="shared" si="26"/>
        <v>0.20252406614630847</v>
      </c>
      <c r="AF62" s="1">
        <f t="shared" si="26"/>
        <v>197.59945461196824</v>
      </c>
      <c r="AG62" s="1">
        <f t="shared" si="26"/>
        <v>2.1921274387620997</v>
      </c>
      <c r="AH62" s="1">
        <f t="shared" si="26"/>
        <v>201.93711751119463</v>
      </c>
      <c r="AI62" s="1">
        <f t="shared" si="26"/>
        <v>1.4237735450422386</v>
      </c>
      <c r="AJ62" s="1">
        <f t="shared" si="26"/>
        <v>18100.553018705043</v>
      </c>
      <c r="AK62" s="1">
        <f t="shared" si="26"/>
        <v>0</v>
      </c>
      <c r="AL62" s="1">
        <f t="shared" si="26"/>
        <v>24249.773567137705</v>
      </c>
      <c r="AM62" s="1">
        <f t="shared" si="26"/>
        <v>238579.42943022927</v>
      </c>
      <c r="AN62" s="1">
        <f t="shared" si="26"/>
        <v>26508.829377721468</v>
      </c>
      <c r="AO62" s="1">
        <f t="shared" si="26"/>
        <v>265088.25880795065</v>
      </c>
      <c r="AP62" s="1">
        <f t="shared" si="26"/>
        <v>1.7685073610046423E-3</v>
      </c>
      <c r="AQ62" s="1">
        <f t="shared" si="26"/>
        <v>608.982266526952</v>
      </c>
      <c r="AR62" s="1">
        <f t="shared" si="26"/>
        <v>1448.6324257184215</v>
      </c>
      <c r="AS62" s="1">
        <f t="shared" si="26"/>
        <v>3000.1360891291529</v>
      </c>
      <c r="AT62" s="1">
        <f t="shared" si="26"/>
        <v>1150.4146083121254</v>
      </c>
      <c r="AU62" s="1">
        <f t="shared" si="26"/>
        <v>752.68655685541819</v>
      </c>
      <c r="AV62" s="1">
        <f t="shared" si="26"/>
        <v>2532.0580847971141</v>
      </c>
      <c r="AW62" s="1">
        <f t="shared" si="26"/>
        <v>1005.8246497398319</v>
      </c>
      <c r="AX62" s="1">
        <f t="shared" si="26"/>
        <v>4.1928727877996188</v>
      </c>
      <c r="AY62" s="1">
        <f t="shared" si="26"/>
        <v>237.5986953351686</v>
      </c>
      <c r="AZ62" s="1">
        <f t="shared" si="26"/>
        <v>56259.831684108736</v>
      </c>
      <c r="BA62" s="1">
        <f t="shared" si="26"/>
        <v>46741.690919970017</v>
      </c>
      <c r="BB62" s="1">
        <f t="shared" si="26"/>
        <v>9518.1407641387286</v>
      </c>
      <c r="BC62" s="1">
        <f t="shared" si="26"/>
        <v>12.541322356961361</v>
      </c>
      <c r="BD62" s="1">
        <f t="shared" si="26"/>
        <v>6.2712189248311914</v>
      </c>
      <c r="BE62" s="1">
        <f t="shared" si="26"/>
        <v>13035.820679135513</v>
      </c>
      <c r="BF62" s="1">
        <f t="shared" si="26"/>
        <v>344.88395523085114</v>
      </c>
      <c r="BG62" s="1">
        <f t="shared" si="26"/>
        <v>4741.1826597273139</v>
      </c>
      <c r="BH62" s="1">
        <f t="shared" si="26"/>
        <v>1177.6790117155183</v>
      </c>
      <c r="BI62" s="1">
        <f t="shared" si="26"/>
        <v>596.47584476892314</v>
      </c>
      <c r="BJ62" s="1">
        <f t="shared" si="26"/>
        <v>11848.070847766348</v>
      </c>
      <c r="BK62" s="1">
        <f t="shared" si="26"/>
        <v>1269.9445402819881</v>
      </c>
      <c r="BL62" s="1">
        <f t="shared" si="26"/>
        <v>2526.552999542806</v>
      </c>
      <c r="BM62" s="1">
        <f t="shared" si="26"/>
        <v>5224.2808004718418</v>
      </c>
      <c r="BN62" s="1">
        <f t="shared" si="26"/>
        <v>96.523686783232449</v>
      </c>
      <c r="BO62" s="1">
        <f t="shared" si="26"/>
        <v>319124.61339539918</v>
      </c>
      <c r="BP62" s="1">
        <f t="shared" si="26"/>
        <v>1582.925656821453</v>
      </c>
      <c r="BQ62" s="1">
        <f t="shared" si="26"/>
        <v>6979.8380913773535</v>
      </c>
      <c r="BR62" s="1">
        <f t="shared" si="26"/>
        <v>17.702693226981069</v>
      </c>
      <c r="BS62" s="1">
        <f t="shared" si="26"/>
        <v>886.67936067183473</v>
      </c>
      <c r="BT62" s="1">
        <f t="shared" si="26"/>
        <v>7.4614144426991005E-2</v>
      </c>
      <c r="BU62" s="1">
        <f t="shared" si="26"/>
        <v>21.883922628207614</v>
      </c>
      <c r="BV62" s="1">
        <f>SUM(BV2:BV54)</f>
        <v>18933.88980193526</v>
      </c>
      <c r="BW62" s="1">
        <f>SUM(BW2:BW54)</f>
        <v>2153.8439253203978</v>
      </c>
    </row>
    <row r="63" spans="1:87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182247.73894658999</v>
      </c>
      <c r="C63" s="25">
        <f t="shared" ref="C63:I63" si="27">+C3+C5+C8+C9+C11+C12+C14+C15+C16+C17+C18+C19+C20+C21+C22+C23+C24+C25+C26+C28+C30+C31+C33+C34+C35+C36+C37+C39+C40+C41+C42+C43+C44+C46+C47+C49+C50+C10</f>
        <v>15264.020952359999</v>
      </c>
      <c r="D63" s="25">
        <f t="shared" si="27"/>
        <v>227563.39159624997</v>
      </c>
      <c r="E63" s="25">
        <f t="shared" si="27"/>
        <v>47062.955720739999</v>
      </c>
      <c r="F63" s="25">
        <f t="shared" si="27"/>
        <v>40758.759019619996</v>
      </c>
      <c r="G63" s="25">
        <f t="shared" si="27"/>
        <v>299870.38280619</v>
      </c>
      <c r="H63" s="25">
        <f t="shared" si="27"/>
        <v>15288.993923399998</v>
      </c>
      <c r="I63" s="25">
        <f t="shared" si="27"/>
        <v>1624.2521079099999</v>
      </c>
      <c r="L63" s="87">
        <f t="shared" ref="L63:BT63" si="28">+L3+L5+L8+L9+L11+L12+L14+L15+L16+L17+L18+L19+L20+L21+L22+L23+L24+L25+L26+L28+L30+L31+L33+L34+L35+L36+L37+L39+L40+L41+L42+L43+L44+L46+L47+L49+L50+L10</f>
        <v>0.28612357047525983</v>
      </c>
      <c r="M63" s="87">
        <f t="shared" si="28"/>
        <v>12.812191825384085</v>
      </c>
      <c r="N63" s="87">
        <f t="shared" si="28"/>
        <v>10.001383961887521</v>
      </c>
      <c r="O63" s="87">
        <f t="shared" si="28"/>
        <v>9.978655348303695</v>
      </c>
      <c r="P63" s="87">
        <f t="shared" si="28"/>
        <v>4.5353708129271277</v>
      </c>
      <c r="Q63" s="87">
        <f t="shared" si="28"/>
        <v>5.1752852294568097</v>
      </c>
      <c r="R63" s="87">
        <f t="shared" si="28"/>
        <v>185.34183407413664</v>
      </c>
      <c r="S63" s="87">
        <f t="shared" si="28"/>
        <v>38424.601153057003</v>
      </c>
      <c r="T63" s="87">
        <f t="shared" si="28"/>
        <v>182452.77467739503</v>
      </c>
      <c r="U63" s="87">
        <f t="shared" si="28"/>
        <v>293.61358372635999</v>
      </c>
      <c r="V63" s="87">
        <f t="shared" si="28"/>
        <v>3686.456429779339</v>
      </c>
      <c r="W63" s="87">
        <f t="shared" si="28"/>
        <v>99.401612697756676</v>
      </c>
      <c r="X63" s="87">
        <f t="shared" si="28"/>
        <v>26.670770823901847</v>
      </c>
      <c r="Y63" s="87">
        <f t="shared" si="28"/>
        <v>0.16461595903536705</v>
      </c>
      <c r="Z63" s="87">
        <f t="shared" si="28"/>
        <v>7719.8121312986214</v>
      </c>
      <c r="AA63" s="87">
        <f t="shared" si="28"/>
        <v>7719.8121312986214</v>
      </c>
      <c r="AB63" s="87">
        <f t="shared" si="28"/>
        <v>1626.461098358503</v>
      </c>
      <c r="AC63" s="87">
        <f t="shared" si="28"/>
        <v>0</v>
      </c>
      <c r="AD63" s="87">
        <f t="shared" si="28"/>
        <v>138.56025971448247</v>
      </c>
      <c r="AE63" s="87">
        <f t="shared" si="28"/>
        <v>0.19185928445569417</v>
      </c>
      <c r="AF63" s="87">
        <f t="shared" si="28"/>
        <v>153.07574279678664</v>
      </c>
      <c r="AG63" s="87">
        <f t="shared" si="28"/>
        <v>1.772242810496643</v>
      </c>
      <c r="AH63" s="87">
        <f t="shared" si="28"/>
        <v>156.36235491972181</v>
      </c>
      <c r="AI63" s="87">
        <f t="shared" si="28"/>
        <v>1.1528424084044497</v>
      </c>
      <c r="AJ63" s="87">
        <f t="shared" si="28"/>
        <v>15273.450947921461</v>
      </c>
      <c r="AK63" s="87">
        <f t="shared" si="28"/>
        <v>0</v>
      </c>
      <c r="AL63" s="87">
        <f t="shared" si="28"/>
        <v>19018.007238202157</v>
      </c>
      <c r="AM63" s="87">
        <f t="shared" si="28"/>
        <v>204722.68192632543</v>
      </c>
      <c r="AN63" s="87">
        <f t="shared" si="28"/>
        <v>22746.965144453359</v>
      </c>
      <c r="AO63" s="87">
        <f t="shared" si="28"/>
        <v>227469.64707077871</v>
      </c>
      <c r="AP63" s="87">
        <f t="shared" si="28"/>
        <v>1.169701365149332E-3</v>
      </c>
      <c r="AQ63" s="87">
        <f t="shared" si="28"/>
        <v>443.60083972683833</v>
      </c>
      <c r="AR63" s="87">
        <f t="shared" si="28"/>
        <v>1303.8926960456306</v>
      </c>
      <c r="AS63" s="87">
        <f t="shared" si="28"/>
        <v>2476.2964565497896</v>
      </c>
      <c r="AT63" s="87">
        <f t="shared" si="28"/>
        <v>1041.6559753119993</v>
      </c>
      <c r="AU63" s="87">
        <f t="shared" si="28"/>
        <v>638.21635631585025</v>
      </c>
      <c r="AV63" s="87">
        <f t="shared" si="28"/>
        <v>2177.958918559159</v>
      </c>
      <c r="AW63" s="87">
        <f t="shared" si="28"/>
        <v>890.95414754613603</v>
      </c>
      <c r="AX63" s="87">
        <f t="shared" si="28"/>
        <v>4.1928727877996188</v>
      </c>
      <c r="AY63" s="87">
        <f t="shared" si="28"/>
        <v>205.14869099311315</v>
      </c>
      <c r="AZ63" s="87">
        <f t="shared" si="28"/>
        <v>48843.124121893299</v>
      </c>
      <c r="BA63" s="87">
        <f t="shared" si="28"/>
        <v>40811.375087640488</v>
      </c>
      <c r="BB63" s="87">
        <f t="shared" si="28"/>
        <v>8031.7490342528245</v>
      </c>
      <c r="BC63" s="87">
        <f t="shared" si="28"/>
        <v>12.392841568401144</v>
      </c>
      <c r="BD63" s="87">
        <f t="shared" si="28"/>
        <v>5.7084934315459197</v>
      </c>
      <c r="BE63" s="87">
        <f t="shared" si="28"/>
        <v>11779.622025424143</v>
      </c>
      <c r="BF63" s="87">
        <f t="shared" si="28"/>
        <v>266.76889422400041</v>
      </c>
      <c r="BG63" s="87">
        <f t="shared" si="28"/>
        <v>4038.9077422244886</v>
      </c>
      <c r="BH63" s="87">
        <f t="shared" si="28"/>
        <v>1001.3193978069331</v>
      </c>
      <c r="BI63" s="87">
        <f t="shared" si="28"/>
        <v>505.3030234785528</v>
      </c>
      <c r="BJ63" s="87">
        <f t="shared" si="28"/>
        <v>10091.682188102557</v>
      </c>
      <c r="BK63" s="87">
        <f t="shared" si="28"/>
        <v>925.95974319875813</v>
      </c>
      <c r="BL63" s="87">
        <f t="shared" si="28"/>
        <v>2257.1707145572582</v>
      </c>
      <c r="BM63" s="87">
        <f t="shared" si="28"/>
        <v>4502.3543977042837</v>
      </c>
      <c r="BN63" s="87">
        <f t="shared" si="28"/>
        <v>88.125711558635956</v>
      </c>
      <c r="BO63" s="87">
        <f t="shared" si="28"/>
        <v>301030.7054647028</v>
      </c>
      <c r="BP63" s="87">
        <f t="shared" si="28"/>
        <v>1373.942008509066</v>
      </c>
      <c r="BQ63" s="87">
        <f t="shared" si="28"/>
        <v>6584.3581605772579</v>
      </c>
      <c r="BR63" s="87">
        <f t="shared" si="28"/>
        <v>14.33932228221523</v>
      </c>
      <c r="BS63" s="87">
        <f t="shared" si="28"/>
        <v>759.88347181164431</v>
      </c>
      <c r="BT63" s="87">
        <f t="shared" si="28"/>
        <v>7.4614144426991005E-2</v>
      </c>
      <c r="BU63" s="87">
        <f>+BU3+BU5+BU8+BU9+BU11+BU12+BU14+BU15+BU16+BU17+BU18+BU19+BU20+BU21+BU22+BU23+BU24+BU25+BU26+BU28+BU30+BU31+BU33+BU34+BU35+BU36+BU37+BU39+BU40+BU41+BU42+BU43+BU44+BU46+BU47+BU49+BU50+BU10</f>
        <v>17.104388342572744</v>
      </c>
      <c r="BV63" s="87">
        <f>+BV3+BV5+BV8+BV9+BV11+BV12+BV14+BV15+BV16+BV17+BV18+BV19+BV20+BV21+BV22+BV23+BV24+BV25+BV26+BV28+BV30+BV31+BV33+BV34+BV35+BV36+BV37+BV39+BV40+BV41+BV42+BV43+BV44+BV46+BV47+BV49+BV50+BV10</f>
        <v>15312.696686601357</v>
      </c>
      <c r="BW63" s="87">
        <f>+BW3+BW5+BW8+BW9+BW11+BW12+BW14+BW15+BW16+BW17+BW18+BW19+BW20+BW21+BW22+BW23+BW24+BW25+BW26+BW28+BW30+BW31+BW33+BW34+BW35+BW36+BW37+BW39+BW40+BW41+BW42+BW43+BW44+BW46+BW47+BW49+BW50+BW10</f>
        <v>1892.071151659467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5B0EF-A72A-48BA-BD4C-0C1F1C48BBAD}">
  <dimension ref="A1:CI63"/>
  <sheetViews>
    <sheetView zoomScale="85" zoomScaleNormal="85" workbookViewId="0">
      <pane xSplit="1" ySplit="2" topLeftCell="K3" activePane="bottomRight" state="frozen"/>
      <selection pane="topRight" activeCell="B1" sqref="B1"/>
      <selection pane="bottomLeft" activeCell="A3" sqref="A3"/>
      <selection pane="bottomRight" activeCell="K2" sqref="K2"/>
    </sheetView>
  </sheetViews>
  <sheetFormatPr defaultRowHeight="15" x14ac:dyDescent="0.25"/>
  <cols>
    <col min="1" max="1" width="19.140625" style="86" customWidth="1"/>
    <col min="2" max="2" width="9.7109375" style="86" bestFit="1" customWidth="1"/>
    <col min="3" max="3" width="9.28515625" style="86" bestFit="1" customWidth="1"/>
    <col min="4" max="4" width="9.7109375" style="86" bestFit="1" customWidth="1"/>
    <col min="5" max="6" width="9.28515625" style="86" bestFit="1" customWidth="1"/>
    <col min="7" max="7" width="9.7109375" style="86" bestFit="1" customWidth="1"/>
    <col min="8" max="8" width="9.28515625" style="86" bestFit="1" customWidth="1"/>
    <col min="9" max="9" width="7.7109375" style="86" bestFit="1" customWidth="1"/>
    <col min="10" max="10" width="9.140625" style="86"/>
    <col min="11" max="11" width="19" style="86" customWidth="1"/>
    <col min="12" max="12" width="6" style="86" bestFit="1" customWidth="1"/>
    <col min="13" max="13" width="5.42578125" style="86" bestFit="1" customWidth="1"/>
    <col min="14" max="14" width="5.5703125" style="87" bestFit="1" customWidth="1"/>
    <col min="15" max="15" width="14.5703125" style="87" bestFit="1" customWidth="1"/>
    <col min="16" max="16" width="5.5703125" style="87" bestFit="1" customWidth="1"/>
    <col min="17" max="17" width="5.42578125" style="87" bestFit="1" customWidth="1"/>
    <col min="18" max="18" width="5.7109375" style="87" bestFit="1" customWidth="1"/>
    <col min="19" max="19" width="6.7109375" style="87" bestFit="1" customWidth="1"/>
    <col min="20" max="20" width="7.7109375" style="87" bestFit="1" customWidth="1"/>
    <col min="21" max="22" width="5.7109375" style="87" bestFit="1" customWidth="1"/>
    <col min="23" max="23" width="5.5703125" style="87" bestFit="1" customWidth="1"/>
    <col min="24" max="24" width="5.85546875" style="87" bestFit="1" customWidth="1"/>
    <col min="25" max="25" width="5.7109375" style="87" bestFit="1" customWidth="1"/>
    <col min="26" max="26" width="6.42578125" style="87" bestFit="1" customWidth="1"/>
    <col min="27" max="27" width="15.42578125" style="87" bestFit="1" customWidth="1"/>
    <col min="28" max="28" width="6.7109375" style="87" bestFit="1" customWidth="1"/>
    <col min="29" max="29" width="6.5703125" style="87" bestFit="1" customWidth="1"/>
    <col min="30" max="30" width="5" style="87" bestFit="1" customWidth="1"/>
    <col min="31" max="31" width="5.140625" style="87" bestFit="1" customWidth="1"/>
    <col min="32" max="32" width="5.42578125" style="87" bestFit="1" customWidth="1"/>
    <col min="33" max="33" width="4.140625" style="87" bestFit="1" customWidth="1"/>
    <col min="34" max="34" width="6.5703125" style="87" bestFit="1" customWidth="1"/>
    <col min="35" max="35" width="6.140625" style="87" bestFit="1" customWidth="1"/>
    <col min="36" max="36" width="6.7109375" style="87" bestFit="1" customWidth="1"/>
    <col min="37" max="37" width="10" style="87" bestFit="1" customWidth="1"/>
    <col min="38" max="38" width="6.85546875" style="87" bestFit="1" customWidth="1"/>
    <col min="39" max="39" width="9.28515625" style="87" bestFit="1" customWidth="1"/>
    <col min="40" max="40" width="7.7109375" style="87" bestFit="1" customWidth="1"/>
    <col min="41" max="41" width="9.28515625" style="87" bestFit="1" customWidth="1"/>
    <col min="42" max="42" width="6" style="87" bestFit="1" customWidth="1"/>
    <col min="43" max="43" width="4.28515625" style="87" bestFit="1" customWidth="1"/>
    <col min="44" max="49" width="5.7109375" style="87" bestFit="1" customWidth="1"/>
    <col min="50" max="50" width="5.85546875" style="87" bestFit="1" customWidth="1"/>
    <col min="51" max="51" width="4.140625" style="87" bestFit="1" customWidth="1"/>
    <col min="52" max="53" width="7.7109375" style="87" bestFit="1" customWidth="1"/>
    <col min="54" max="54" width="6.7109375" style="87" bestFit="1" customWidth="1"/>
    <col min="55" max="55" width="5.140625" style="87" bestFit="1" customWidth="1"/>
    <col min="56" max="56" width="5.28515625" style="87" bestFit="1" customWidth="1"/>
    <col min="57" max="57" width="8.7109375" style="87" bestFit="1" customWidth="1"/>
    <col min="58" max="58" width="4.85546875" style="87" bestFit="1" customWidth="1"/>
    <col min="59" max="59" width="7.85546875" style="87" bestFit="1" customWidth="1"/>
    <col min="60" max="60" width="5.85546875" style="87" bestFit="1" customWidth="1"/>
    <col min="61" max="61" width="6" style="87" bestFit="1" customWidth="1"/>
    <col min="62" max="62" width="6.7109375" style="87" bestFit="1" customWidth="1"/>
    <col min="63" max="64" width="5.7109375" style="87" bestFit="1" customWidth="1"/>
    <col min="65" max="65" width="6.7109375" style="87" bestFit="1" customWidth="1"/>
    <col min="66" max="66" width="4.140625" style="87" bestFit="1" customWidth="1"/>
    <col min="67" max="67" width="9.28515625" style="87" bestFit="1" customWidth="1"/>
    <col min="68" max="68" width="8" style="87" bestFit="1" customWidth="1"/>
    <col min="69" max="69" width="6.7109375" style="87" bestFit="1" customWidth="1"/>
    <col min="70" max="70" width="5.28515625" style="87" bestFit="1" customWidth="1"/>
    <col min="71" max="71" width="5.7109375" style="87" bestFit="1" customWidth="1"/>
    <col min="72" max="72" width="4.85546875" style="87" bestFit="1" customWidth="1"/>
    <col min="73" max="73" width="5" style="87" bestFit="1" customWidth="1"/>
    <col min="74" max="74" width="9.140625" style="87" bestFit="1" customWidth="1"/>
    <col min="75" max="75" width="7.140625" style="87" bestFit="1" customWidth="1"/>
    <col min="76" max="76" width="7.7109375" style="87" customWidth="1"/>
    <col min="77" max="16384" width="9.140625" style="86"/>
  </cols>
  <sheetData>
    <row r="1" spans="1:87" x14ac:dyDescent="0.25">
      <c r="B1" s="86" t="s">
        <v>491</v>
      </c>
      <c r="K1" s="86" t="s">
        <v>490</v>
      </c>
      <c r="BY1" s="86" t="s">
        <v>332</v>
      </c>
    </row>
    <row r="2" spans="1:87" x14ac:dyDescent="0.25">
      <c r="A2" s="86" t="s">
        <v>227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6" t="s">
        <v>67</v>
      </c>
      <c r="K2" s="86" t="s">
        <v>226</v>
      </c>
      <c r="L2" s="86" t="s">
        <v>457</v>
      </c>
      <c r="M2" s="86" t="s">
        <v>359</v>
      </c>
      <c r="N2" s="86" t="s">
        <v>131</v>
      </c>
      <c r="O2" s="86" t="s">
        <v>132</v>
      </c>
      <c r="P2" s="86" t="s">
        <v>133</v>
      </c>
      <c r="Q2" s="86" t="s">
        <v>335</v>
      </c>
      <c r="R2" s="86" t="s">
        <v>360</v>
      </c>
      <c r="S2" s="86" t="s">
        <v>134</v>
      </c>
      <c r="T2" s="86" t="s">
        <v>59</v>
      </c>
      <c r="U2" s="86" t="s">
        <v>136</v>
      </c>
      <c r="V2" s="86" t="s">
        <v>137</v>
      </c>
      <c r="W2" s="86" t="s">
        <v>361</v>
      </c>
      <c r="X2" s="86" t="s">
        <v>138</v>
      </c>
      <c r="Y2" s="86" t="s">
        <v>458</v>
      </c>
      <c r="Z2" s="86" t="s">
        <v>139</v>
      </c>
      <c r="AA2" s="86" t="s">
        <v>140</v>
      </c>
      <c r="AB2" s="86" t="s">
        <v>67</v>
      </c>
      <c r="AC2" s="86" t="s">
        <v>141</v>
      </c>
      <c r="AD2" s="86" t="s">
        <v>142</v>
      </c>
      <c r="AE2" s="86" t="s">
        <v>143</v>
      </c>
      <c r="AF2" s="86" t="s">
        <v>459</v>
      </c>
      <c r="AG2" s="86" t="s">
        <v>362</v>
      </c>
      <c r="AH2" s="86" t="s">
        <v>144</v>
      </c>
      <c r="AI2" s="86" t="s">
        <v>367</v>
      </c>
      <c r="AJ2" s="86" t="s">
        <v>57</v>
      </c>
      <c r="AK2" s="86" t="s">
        <v>128</v>
      </c>
      <c r="AL2" s="86" t="s">
        <v>460</v>
      </c>
      <c r="AM2" s="86" t="s">
        <v>145</v>
      </c>
      <c r="AN2" s="86" t="s">
        <v>146</v>
      </c>
      <c r="AO2" s="86" t="s">
        <v>60</v>
      </c>
      <c r="AP2" s="86" t="s">
        <v>147</v>
      </c>
      <c r="AQ2" s="86" t="s">
        <v>148</v>
      </c>
      <c r="AR2" s="86" t="s">
        <v>149</v>
      </c>
      <c r="AS2" s="86" t="s">
        <v>150</v>
      </c>
      <c r="AT2" s="86" t="s">
        <v>151</v>
      </c>
      <c r="AU2" s="86" t="s">
        <v>152</v>
      </c>
      <c r="AV2" s="86" t="s">
        <v>153</v>
      </c>
      <c r="AW2" s="86" t="s">
        <v>154</v>
      </c>
      <c r="AX2" s="86" t="s">
        <v>155</v>
      </c>
      <c r="AY2" s="86" t="s">
        <v>156</v>
      </c>
      <c r="AZ2" s="86" t="s">
        <v>54</v>
      </c>
      <c r="BA2" s="86" t="s">
        <v>53</v>
      </c>
      <c r="BB2" s="86" t="s">
        <v>157</v>
      </c>
      <c r="BC2" s="86" t="s">
        <v>158</v>
      </c>
      <c r="BD2" s="86" t="s">
        <v>159</v>
      </c>
      <c r="BE2" s="86" t="s">
        <v>160</v>
      </c>
      <c r="BF2" s="86" t="s">
        <v>161</v>
      </c>
      <c r="BG2" s="86" t="s">
        <v>162</v>
      </c>
      <c r="BH2" s="86" t="s">
        <v>163</v>
      </c>
      <c r="BI2" s="86" t="s">
        <v>164</v>
      </c>
      <c r="BJ2" s="86" t="s">
        <v>165</v>
      </c>
      <c r="BK2" s="86" t="s">
        <v>363</v>
      </c>
      <c r="BL2" s="86" t="s">
        <v>166</v>
      </c>
      <c r="BM2" s="86" t="s">
        <v>167</v>
      </c>
      <c r="BN2" s="86" t="s">
        <v>168</v>
      </c>
      <c r="BO2" s="86" t="s">
        <v>61</v>
      </c>
      <c r="BP2" s="86" t="s">
        <v>368</v>
      </c>
      <c r="BQ2" s="86" t="s">
        <v>169</v>
      </c>
      <c r="BR2" s="86" t="s">
        <v>170</v>
      </c>
      <c r="BS2" s="86" t="s">
        <v>171</v>
      </c>
      <c r="BT2" s="86" t="s">
        <v>172</v>
      </c>
      <c r="BU2" s="86" t="s">
        <v>173</v>
      </c>
      <c r="BV2" s="86" t="s">
        <v>174</v>
      </c>
      <c r="BW2" s="86" t="s">
        <v>369</v>
      </c>
      <c r="BY2" s="86" t="s">
        <v>59</v>
      </c>
      <c r="BZ2" s="86" t="s">
        <v>57</v>
      </c>
      <c r="CA2" s="86" t="s">
        <v>60</v>
      </c>
      <c r="CB2" s="86" t="s">
        <v>54</v>
      </c>
      <c r="CC2" s="86" t="s">
        <v>53</v>
      </c>
      <c r="CD2" s="86" t="s">
        <v>61</v>
      </c>
      <c r="CE2" s="86" t="s">
        <v>62</v>
      </c>
      <c r="CF2" s="86" t="s">
        <v>67</v>
      </c>
      <c r="CH2" s="86" t="s">
        <v>450</v>
      </c>
      <c r="CI2" s="86" t="s">
        <v>451</v>
      </c>
    </row>
    <row r="3" spans="1:87" x14ac:dyDescent="0.25">
      <c r="A3" s="86" t="s">
        <v>0</v>
      </c>
      <c r="B3" s="87">
        <v>1662.5990391</v>
      </c>
      <c r="C3" s="87">
        <v>190.16173825000001</v>
      </c>
      <c r="D3" s="87">
        <v>2006.5473990999999</v>
      </c>
      <c r="E3" s="87">
        <v>600.93218834000004</v>
      </c>
      <c r="F3" s="87">
        <v>544.22009317000004</v>
      </c>
      <c r="G3" s="87">
        <v>563.12441630000001</v>
      </c>
      <c r="H3" s="87">
        <v>259.09611493</v>
      </c>
      <c r="I3" s="87">
        <v>21.57786415</v>
      </c>
      <c r="J3" s="87"/>
      <c r="K3" s="87" t="s">
        <v>0</v>
      </c>
      <c r="L3" s="87">
        <v>0</v>
      </c>
      <c r="M3" s="87">
        <v>4.1367189249050598E-2</v>
      </c>
      <c r="N3" s="87">
        <v>3.0033265778143699E-2</v>
      </c>
      <c r="O3" s="87">
        <v>3.0033265778143699E-2</v>
      </c>
      <c r="P3" s="87">
        <v>1.275732120190478E-2</v>
      </c>
      <c r="Q3" s="87">
        <v>2.9462651412446132E-2</v>
      </c>
      <c r="R3" s="87">
        <v>0.88951960252388296</v>
      </c>
      <c r="S3" s="87">
        <v>428.66264789222998</v>
      </c>
      <c r="T3" s="87">
        <v>1710.5401304563011</v>
      </c>
      <c r="U3" s="87">
        <v>1.1474020494131829</v>
      </c>
      <c r="V3" s="87">
        <v>12.44029567183947</v>
      </c>
      <c r="W3" s="87">
        <v>0.2320828459438809</v>
      </c>
      <c r="X3" s="87">
        <v>0.80260584485854403</v>
      </c>
      <c r="Y3" s="87">
        <v>0</v>
      </c>
      <c r="Z3" s="87">
        <v>159.8633353246714</v>
      </c>
      <c r="AA3" s="87">
        <v>159.8633353246714</v>
      </c>
      <c r="AB3" s="87">
        <v>21.747296981700401</v>
      </c>
      <c r="AC3" s="87">
        <v>0</v>
      </c>
      <c r="AD3" s="87">
        <v>1.7493363984306169</v>
      </c>
      <c r="AE3" s="87">
        <v>0</v>
      </c>
      <c r="AF3" s="87">
        <v>0.84659239834344702</v>
      </c>
      <c r="AG3" s="87">
        <v>7.5900751776098504E-3</v>
      </c>
      <c r="AH3" s="87">
        <v>0.86690901910855911</v>
      </c>
      <c r="AI3" s="87">
        <v>5.1222000213297101E-3</v>
      </c>
      <c r="AJ3" s="87">
        <v>193.19200219260608</v>
      </c>
      <c r="AK3" s="87">
        <v>0</v>
      </c>
      <c r="AL3" s="87">
        <v>280.534567886373</v>
      </c>
      <c r="AM3" s="87">
        <v>1820.098290353998</v>
      </c>
      <c r="AN3" s="87">
        <v>202.23329101759759</v>
      </c>
      <c r="AO3" s="87">
        <v>2022.3315813716031</v>
      </c>
      <c r="AP3" s="87">
        <v>0</v>
      </c>
      <c r="AQ3" s="87">
        <v>3.70922604133114</v>
      </c>
      <c r="AR3" s="87">
        <v>5.9422492319647997</v>
      </c>
      <c r="AS3" s="87">
        <v>30.845022714495901</v>
      </c>
      <c r="AT3" s="87">
        <v>6.7235843841112803</v>
      </c>
      <c r="AU3" s="87">
        <v>14.933620698534469</v>
      </c>
      <c r="AV3" s="87">
        <v>36.9721487013122</v>
      </c>
      <c r="AW3" s="87">
        <v>9.1259023346946808</v>
      </c>
      <c r="AX3" s="87">
        <v>0</v>
      </c>
      <c r="AY3" s="87">
        <v>3.1123467998258301</v>
      </c>
      <c r="AZ3" s="87">
        <v>646.57205183231599</v>
      </c>
      <c r="BA3" s="87">
        <v>563.78583019240705</v>
      </c>
      <c r="BB3" s="87">
        <v>82.786221639908007</v>
      </c>
      <c r="BC3" s="87">
        <v>1.4361987907648371E-2</v>
      </c>
      <c r="BD3" s="87">
        <v>8.9194539151330604E-3</v>
      </c>
      <c r="BE3" s="87">
        <v>34.794425896151203</v>
      </c>
      <c r="BF3" s="87">
        <v>2.6106861334788318</v>
      </c>
      <c r="BG3" s="87">
        <v>96.343633843151991</v>
      </c>
      <c r="BH3" s="87">
        <v>23.723598707209639</v>
      </c>
      <c r="BI3" s="87">
        <v>12.657188954292661</v>
      </c>
      <c r="BJ3" s="87">
        <v>240.77870660449588</v>
      </c>
      <c r="BK3" s="87">
        <v>3.9285100127643098</v>
      </c>
      <c r="BL3" s="87">
        <v>16.826874522616599</v>
      </c>
      <c r="BM3" s="87">
        <v>59.086012681426496</v>
      </c>
      <c r="BN3" s="87">
        <v>0.13156925731796698</v>
      </c>
      <c r="BO3" s="87">
        <v>563.83132815291106</v>
      </c>
      <c r="BP3" s="87">
        <v>19.412153937846611</v>
      </c>
      <c r="BQ3" s="87">
        <v>13.811957538980471</v>
      </c>
      <c r="BR3" s="87">
        <v>6.45809844600604E-2</v>
      </c>
      <c r="BS3" s="87">
        <v>15.82994186135671</v>
      </c>
      <c r="BT3" s="87">
        <v>0</v>
      </c>
      <c r="BU3" s="87">
        <v>5.14149429460804E-2</v>
      </c>
      <c r="BV3" s="87">
        <v>268.03582798216399</v>
      </c>
      <c r="BW3" s="87">
        <v>47.460893283718399</v>
      </c>
      <c r="BX3" s="48"/>
      <c r="BY3" s="78">
        <f t="shared" ref="BY3:BY34" si="0">+IF(B3=0,"",(T3-B3)/B3)</f>
        <v>2.8835028908865835E-2</v>
      </c>
      <c r="BZ3" s="78">
        <f t="shared" ref="BZ3:BZ34" si="1">IF(C3=0,"",(AJ3-C3)/C3)</f>
        <v>1.5935192696978143E-2</v>
      </c>
      <c r="CA3" s="78">
        <f t="shared" ref="CA3:CA34" si="2">IF(D3=0,"",(AO3-D3)/D3)</f>
        <v>7.8663391050133643E-3</v>
      </c>
      <c r="CB3" s="78">
        <f t="shared" ref="CB3:CB34" si="3">IF(E3=0,"",(AZ3-E3)/E3)</f>
        <v>7.5948442066966604E-2</v>
      </c>
      <c r="CC3" s="78">
        <f t="shared" ref="CC3:CC34" si="4">IF(F3=0,"",(BA3-F3)/F3)</f>
        <v>3.5951882828213003E-2</v>
      </c>
      <c r="CD3" s="78">
        <f t="shared" ref="CD3:CD34" si="5">IF(G3=0,"",(BO3-G3)/G3)</f>
        <v>1.2553386648652199E-3</v>
      </c>
      <c r="CE3" s="78">
        <f t="shared" ref="CE3:CE34" si="6">IF(H3=0,"",(BV3-H3)/H3)</f>
        <v>3.4503462371789084E-2</v>
      </c>
      <c r="CF3" s="78">
        <f t="shared" ref="CF3:CF34" si="7">IF(I3=0,"",(AB3-I3)/I3)</f>
        <v>7.852159533611739E-3</v>
      </c>
      <c r="CH3" s="87">
        <f t="shared" ref="CH3:CH34" si="8">AO3-D3</f>
        <v>15.784182271603186</v>
      </c>
      <c r="CI3" s="87">
        <f t="shared" ref="CI3:CI34" si="9">BO3-G3</f>
        <v>0.7069118529110483</v>
      </c>
    </row>
    <row r="4" spans="1:87" x14ac:dyDescent="0.25">
      <c r="A4" s="86" t="s">
        <v>2</v>
      </c>
      <c r="B4" s="87">
        <v>934.55387450000001</v>
      </c>
      <c r="C4" s="87">
        <v>217.68337222</v>
      </c>
      <c r="D4" s="87">
        <v>1657.9130862</v>
      </c>
      <c r="E4" s="87">
        <v>514.36400558000003</v>
      </c>
      <c r="F4" s="87">
        <v>368.62344624999997</v>
      </c>
      <c r="G4" s="87">
        <v>2806.3757010999998</v>
      </c>
      <c r="H4" s="87">
        <v>110.09197057999999</v>
      </c>
      <c r="I4" s="87">
        <v>13.74682121</v>
      </c>
      <c r="J4" s="87"/>
      <c r="K4" s="87" t="s">
        <v>2</v>
      </c>
      <c r="L4" s="87">
        <v>0</v>
      </c>
      <c r="M4" s="87">
        <v>0</v>
      </c>
      <c r="N4" s="87">
        <v>2.4183354326096571E-2</v>
      </c>
      <c r="O4" s="87">
        <v>2.4183354326096571E-2</v>
      </c>
      <c r="P4" s="87">
        <v>9.7468327849335994E-3</v>
      </c>
      <c r="Q4" s="87">
        <v>0</v>
      </c>
      <c r="R4" s="87">
        <v>8.8656722945595304E-2</v>
      </c>
      <c r="S4" s="87">
        <v>184.4491573985014</v>
      </c>
      <c r="T4" s="87">
        <v>932.977970667504</v>
      </c>
      <c r="U4" s="87">
        <v>0.50784654961226106</v>
      </c>
      <c r="V4" s="87">
        <v>12.3567260923957</v>
      </c>
      <c r="W4" s="87">
        <v>0.25795057394467419</v>
      </c>
      <c r="X4" s="87">
        <v>0</v>
      </c>
      <c r="Y4" s="87">
        <v>0</v>
      </c>
      <c r="Z4" s="87">
        <v>53.207806334672497</v>
      </c>
      <c r="AA4" s="87">
        <v>53.207806334672497</v>
      </c>
      <c r="AB4" s="87">
        <v>13.7433604501838</v>
      </c>
      <c r="AC4" s="87">
        <v>0</v>
      </c>
      <c r="AD4" s="87">
        <v>1.0408479375430582</v>
      </c>
      <c r="AE4" s="87">
        <v>0</v>
      </c>
      <c r="AF4" s="87">
        <v>0</v>
      </c>
      <c r="AG4" s="87">
        <v>0</v>
      </c>
      <c r="AH4" s="87">
        <v>0</v>
      </c>
      <c r="AI4" s="87">
        <v>0</v>
      </c>
      <c r="AJ4" s="87">
        <v>218.4203923014592</v>
      </c>
      <c r="AK4" s="87">
        <v>0</v>
      </c>
      <c r="AL4" s="87">
        <v>122.5824846089826</v>
      </c>
      <c r="AM4" s="87">
        <v>1489.7606736001972</v>
      </c>
      <c r="AN4" s="87">
        <v>165.52900234902469</v>
      </c>
      <c r="AO4" s="87">
        <v>1655.289675949226</v>
      </c>
      <c r="AP4" s="87">
        <v>0</v>
      </c>
      <c r="AQ4" s="87">
        <v>2.4037887768205999</v>
      </c>
      <c r="AR4" s="87">
        <v>14.16963790516818</v>
      </c>
      <c r="AS4" s="87">
        <v>17.034433786934262</v>
      </c>
      <c r="AT4" s="87">
        <v>9.1282162844403203</v>
      </c>
      <c r="AU4" s="87">
        <v>4.4438651653190799</v>
      </c>
      <c r="AV4" s="87">
        <v>19.695838147676582</v>
      </c>
      <c r="AW4" s="87">
        <v>8.7699070972293303</v>
      </c>
      <c r="AX4" s="87">
        <v>0</v>
      </c>
      <c r="AY4" s="87">
        <v>1.580930742902487</v>
      </c>
      <c r="AZ4" s="87">
        <v>515.0934901249459</v>
      </c>
      <c r="BA4" s="87">
        <v>369.159377292393</v>
      </c>
      <c r="BB4" s="87">
        <v>145.93411283255301</v>
      </c>
      <c r="BC4" s="87">
        <v>0</v>
      </c>
      <c r="BD4" s="87">
        <v>6.1502229423987295E-2</v>
      </c>
      <c r="BE4" s="87">
        <v>131.184779388989</v>
      </c>
      <c r="BF4" s="87">
        <v>0</v>
      </c>
      <c r="BG4" s="87">
        <v>30.715245291754151</v>
      </c>
      <c r="BH4" s="87">
        <v>7.7098634677601492</v>
      </c>
      <c r="BI4" s="87">
        <v>3.8527936969857199</v>
      </c>
      <c r="BJ4" s="87">
        <v>76.732737754702597</v>
      </c>
      <c r="BK4" s="87">
        <v>3.2579885461068998</v>
      </c>
      <c r="BL4" s="87">
        <v>23.351345006806671</v>
      </c>
      <c r="BM4" s="87">
        <v>36.826622915943197</v>
      </c>
      <c r="BN4" s="87">
        <v>0.93609219729162096</v>
      </c>
      <c r="BO4" s="87">
        <v>2797.4979163015178</v>
      </c>
      <c r="BP4" s="87">
        <v>10.22027886545148</v>
      </c>
      <c r="BQ4" s="87">
        <v>68.538684171365205</v>
      </c>
      <c r="BR4" s="87">
        <v>0</v>
      </c>
      <c r="BS4" s="87">
        <v>7.9262490124455205</v>
      </c>
      <c r="BT4" s="87">
        <v>0</v>
      </c>
      <c r="BU4" s="87">
        <v>9.5849901288050307E-3</v>
      </c>
      <c r="BV4" s="87">
        <v>110.2350410335267</v>
      </c>
      <c r="BW4" s="87">
        <v>24.623201596064149</v>
      </c>
      <c r="BX4" s="48"/>
      <c r="BY4" s="78">
        <f t="shared" si="0"/>
        <v>-1.6862632272956353E-3</v>
      </c>
      <c r="BZ4" s="78">
        <f t="shared" si="1"/>
        <v>3.3857435868567083E-3</v>
      </c>
      <c r="CA4" s="78">
        <f t="shared" si="2"/>
        <v>-1.5823569236593353E-3</v>
      </c>
      <c r="CB4" s="78">
        <f t="shared" si="3"/>
        <v>1.4182262697859367E-3</v>
      </c>
      <c r="CC4" s="78">
        <f t="shared" si="4"/>
        <v>1.4538712820496048E-3</v>
      </c>
      <c r="CD4" s="78">
        <f t="shared" si="5"/>
        <v>-3.1634341741920901E-3</v>
      </c>
      <c r="CE4" s="78">
        <f t="shared" si="6"/>
        <v>1.299553934523678E-3</v>
      </c>
      <c r="CF4" s="78">
        <f t="shared" si="7"/>
        <v>-2.5174982371068127E-4</v>
      </c>
      <c r="CH4" s="87">
        <f t="shared" si="8"/>
        <v>-2.6234102507739863</v>
      </c>
      <c r="CI4" s="87">
        <f t="shared" si="9"/>
        <v>-8.8777847984820255</v>
      </c>
    </row>
    <row r="5" spans="1:87" x14ac:dyDescent="0.25">
      <c r="A5" s="86" t="s">
        <v>3</v>
      </c>
      <c r="B5" s="87">
        <v>1266.094781</v>
      </c>
      <c r="C5" s="87">
        <v>98.539431859999993</v>
      </c>
      <c r="D5" s="87">
        <v>3692.1918135999999</v>
      </c>
      <c r="E5" s="87">
        <v>428.46837260000001</v>
      </c>
      <c r="F5" s="87">
        <v>284.39307374999999</v>
      </c>
      <c r="G5" s="87">
        <v>7712.1156966999997</v>
      </c>
      <c r="H5" s="87">
        <v>136.36280948000001</v>
      </c>
      <c r="I5" s="87">
        <v>14.186050590000001</v>
      </c>
      <c r="J5" s="87"/>
      <c r="K5" s="87" t="s">
        <v>3</v>
      </c>
      <c r="L5" s="87">
        <v>0</v>
      </c>
      <c r="M5" s="87">
        <v>0.1934894120838635</v>
      </c>
      <c r="N5" s="87">
        <v>7.3811409997387403E-2</v>
      </c>
      <c r="O5" s="87">
        <v>7.3811409997387403E-2</v>
      </c>
      <c r="P5" s="87">
        <v>3.2802473271713997E-2</v>
      </c>
      <c r="Q5" s="87">
        <v>0.13780900641214289</v>
      </c>
      <c r="R5" s="87">
        <v>0.54633511152104497</v>
      </c>
      <c r="S5" s="87">
        <v>191.12748105200959</v>
      </c>
      <c r="T5" s="87">
        <v>1270.7024544585711</v>
      </c>
      <c r="U5" s="87">
        <v>0.73721846692901605</v>
      </c>
      <c r="V5" s="87">
        <v>17.815688927611841</v>
      </c>
      <c r="W5" s="87">
        <v>0.37445415556804801</v>
      </c>
      <c r="X5" s="87">
        <v>0.50670382730027397</v>
      </c>
      <c r="Y5" s="87">
        <v>0</v>
      </c>
      <c r="Z5" s="87">
        <v>43.4064157670933</v>
      </c>
      <c r="AA5" s="87">
        <v>43.4064157670933</v>
      </c>
      <c r="AB5" s="87">
        <v>14.206425559582661</v>
      </c>
      <c r="AC5" s="87">
        <v>0</v>
      </c>
      <c r="AD5" s="87">
        <v>1.421064304371104</v>
      </c>
      <c r="AE5" s="87">
        <v>0</v>
      </c>
      <c r="AF5" s="87">
        <v>3.9597724008041602</v>
      </c>
      <c r="AG5" s="87">
        <v>3.5499552073722504E-2</v>
      </c>
      <c r="AH5" s="87">
        <v>4.0550176081923697</v>
      </c>
      <c r="AI5" s="87">
        <v>2.3960817193174371E-2</v>
      </c>
      <c r="AJ5" s="87">
        <v>98.974363019339904</v>
      </c>
      <c r="AK5" s="87">
        <v>0</v>
      </c>
      <c r="AL5" s="87">
        <v>154.98288485810491</v>
      </c>
      <c r="AM5" s="87">
        <v>3326.6544904953098</v>
      </c>
      <c r="AN5" s="87">
        <v>369.62834271708601</v>
      </c>
      <c r="AO5" s="87">
        <v>3696.2828332124</v>
      </c>
      <c r="AP5" s="87">
        <v>0</v>
      </c>
      <c r="AQ5" s="87">
        <v>3.3388561833088</v>
      </c>
      <c r="AR5" s="87">
        <v>9.655172247667231</v>
      </c>
      <c r="AS5" s="87">
        <v>26.511760545015498</v>
      </c>
      <c r="AT5" s="87">
        <v>6.4230477877169303</v>
      </c>
      <c r="AU5" s="87">
        <v>4.0892870504913503</v>
      </c>
      <c r="AV5" s="87">
        <v>14.24878746485005</v>
      </c>
      <c r="AW5" s="87">
        <v>6.0608219106356405</v>
      </c>
      <c r="AX5" s="87">
        <v>0</v>
      </c>
      <c r="AY5" s="87">
        <v>1.809919758814347</v>
      </c>
      <c r="AZ5" s="87">
        <v>436.69205535530102</v>
      </c>
      <c r="BA5" s="87">
        <v>285.42439623836299</v>
      </c>
      <c r="BB5" s="87">
        <v>151.2676591169386</v>
      </c>
      <c r="BC5" s="87">
        <v>5.1632321962995298E-3</v>
      </c>
      <c r="BD5" s="87">
        <v>4.2395162949122697E-2</v>
      </c>
      <c r="BE5" s="87">
        <v>89.503761715085489</v>
      </c>
      <c r="BF5" s="87">
        <v>7.4092717582411396</v>
      </c>
      <c r="BG5" s="87">
        <v>22.708573797957328</v>
      </c>
      <c r="BH5" s="87">
        <v>5.8506215702419997</v>
      </c>
      <c r="BI5" s="87">
        <v>2.8847918971323301</v>
      </c>
      <c r="BJ5" s="87">
        <v>56.734360464513799</v>
      </c>
      <c r="BK5" s="87">
        <v>4.98423137933188</v>
      </c>
      <c r="BL5" s="87">
        <v>16.042803827885152</v>
      </c>
      <c r="BM5" s="87">
        <v>41.322292964389803</v>
      </c>
      <c r="BN5" s="87">
        <v>0.63332362759525296</v>
      </c>
      <c r="BO5" s="87">
        <v>7716.5016649790196</v>
      </c>
      <c r="BP5" s="87">
        <v>16.749639665686189</v>
      </c>
      <c r="BQ5" s="87">
        <v>189.05425123960291</v>
      </c>
      <c r="BR5" s="87">
        <v>0.302071482935453</v>
      </c>
      <c r="BS5" s="87">
        <v>13.4967356682498</v>
      </c>
      <c r="BT5" s="87">
        <v>0</v>
      </c>
      <c r="BU5" s="87">
        <v>0.1755642762611809</v>
      </c>
      <c r="BV5" s="87">
        <v>136.84367290023522</v>
      </c>
      <c r="BW5" s="87">
        <v>33.083784552084097</v>
      </c>
      <c r="BX5" s="48"/>
      <c r="BY5" s="78">
        <f t="shared" si="0"/>
        <v>3.6392800347315158E-3</v>
      </c>
      <c r="BZ5" s="78">
        <f t="shared" si="1"/>
        <v>4.4137778260974724E-3</v>
      </c>
      <c r="CA5" s="78">
        <f t="shared" si="2"/>
        <v>1.1080192522314172E-3</v>
      </c>
      <c r="CB5" s="78">
        <f t="shared" si="3"/>
        <v>1.919320837008032E-2</v>
      </c>
      <c r="CC5" s="78">
        <f t="shared" si="4"/>
        <v>3.6263980509933318E-3</v>
      </c>
      <c r="CD5" s="78">
        <f t="shared" si="5"/>
        <v>5.6871142128956688E-4</v>
      </c>
      <c r="CE5" s="78">
        <f t="shared" si="6"/>
        <v>3.5263531315386735E-3</v>
      </c>
      <c r="CF5" s="78">
        <f t="shared" si="7"/>
        <v>1.4362679347148606E-3</v>
      </c>
      <c r="CH5" s="87">
        <f t="shared" si="8"/>
        <v>4.0910196124000322</v>
      </c>
      <c r="CI5" s="87">
        <f t="shared" si="9"/>
        <v>4.3859682790198349</v>
      </c>
    </row>
    <row r="6" spans="1:87" x14ac:dyDescent="0.25">
      <c r="A6" s="86" t="s">
        <v>4</v>
      </c>
      <c r="B6" s="87">
        <v>8352.3862915999998</v>
      </c>
      <c r="C6" s="87">
        <v>807.20137005000004</v>
      </c>
      <c r="D6" s="87">
        <v>3103.8088573999999</v>
      </c>
      <c r="E6" s="87">
        <v>1298.2148783</v>
      </c>
      <c r="F6" s="87">
        <v>1191.7941390000001</v>
      </c>
      <c r="G6" s="87">
        <v>47.03174525</v>
      </c>
      <c r="H6" s="87">
        <v>1035.4675749999999</v>
      </c>
      <c r="I6" s="87">
        <v>0.41388045000000001</v>
      </c>
      <c r="J6" s="87"/>
      <c r="K6" s="87" t="s">
        <v>4</v>
      </c>
      <c r="L6" s="87">
        <v>0</v>
      </c>
      <c r="M6" s="87">
        <v>0.58943960546580798</v>
      </c>
      <c r="N6" s="87">
        <v>2.3805822366524687</v>
      </c>
      <c r="O6" s="87">
        <v>2.3805822366524687</v>
      </c>
      <c r="P6" s="87">
        <v>0.97989858897137694</v>
      </c>
      <c r="Q6" s="87">
        <v>0.41981717375593597</v>
      </c>
      <c r="R6" s="87">
        <v>12.57102422682547</v>
      </c>
      <c r="S6" s="87">
        <v>6320.1685293400897</v>
      </c>
      <c r="T6" s="87">
        <v>8406.3870127041191</v>
      </c>
      <c r="U6" s="87">
        <v>58.917564209836698</v>
      </c>
      <c r="V6" s="87">
        <v>1039.0965797406859</v>
      </c>
      <c r="W6" s="87">
        <v>28.032540024483509</v>
      </c>
      <c r="X6" s="87">
        <v>1.6206474386057041</v>
      </c>
      <c r="Y6" s="87">
        <v>0</v>
      </c>
      <c r="Z6" s="87">
        <v>328.59587967108001</v>
      </c>
      <c r="AA6" s="87">
        <v>328.59587967108001</v>
      </c>
      <c r="AB6" s="87">
        <v>0.41695294046528497</v>
      </c>
      <c r="AC6" s="87">
        <v>0</v>
      </c>
      <c r="AD6" s="87">
        <v>26.145009099494551</v>
      </c>
      <c r="AE6" s="87">
        <v>0</v>
      </c>
      <c r="AF6" s="87">
        <v>12.210415496593271</v>
      </c>
      <c r="AG6" s="87">
        <v>0.1081491291756366</v>
      </c>
      <c r="AH6" s="87">
        <v>12.650028031089789</v>
      </c>
      <c r="AI6" s="87">
        <v>7.2992690804181498E-2</v>
      </c>
      <c r="AJ6" s="87">
        <v>812.08330559588092</v>
      </c>
      <c r="AK6" s="87">
        <v>0</v>
      </c>
      <c r="AL6" s="87">
        <v>2082.8515483611327</v>
      </c>
      <c r="AM6" s="87">
        <v>2811.9786385356879</v>
      </c>
      <c r="AN6" s="87">
        <v>312.44134922865703</v>
      </c>
      <c r="AO6" s="87">
        <v>3124.4199877643396</v>
      </c>
      <c r="AP6" s="87">
        <v>3.1115409162408902E-4</v>
      </c>
      <c r="AQ6" s="87">
        <v>96.685228220442809</v>
      </c>
      <c r="AR6" s="87">
        <v>9.3252857142699508</v>
      </c>
      <c r="AS6" s="87">
        <v>220.83266479437151</v>
      </c>
      <c r="AT6" s="87">
        <v>12.650174006404431</v>
      </c>
      <c r="AU6" s="87">
        <v>33.9489433764887</v>
      </c>
      <c r="AV6" s="87">
        <v>87.022212341473789</v>
      </c>
      <c r="AW6" s="87">
        <v>17.851428956607478</v>
      </c>
      <c r="AX6" s="87">
        <v>0</v>
      </c>
      <c r="AY6" s="87">
        <v>6.2598519963403092</v>
      </c>
      <c r="AZ6" s="87">
        <v>1454.3423963745211</v>
      </c>
      <c r="BA6" s="87">
        <v>1199.78421783872</v>
      </c>
      <c r="BB6" s="87">
        <v>254.5581785357997</v>
      </c>
      <c r="BC6" s="87">
        <v>1.4667053908519211E-2</v>
      </c>
      <c r="BD6" s="87">
        <v>6.5940489205619495E-3</v>
      </c>
      <c r="BE6" s="87">
        <v>40.165398318975598</v>
      </c>
      <c r="BF6" s="87">
        <v>21.076118663778509</v>
      </c>
      <c r="BG6" s="87">
        <v>203.45265464045289</v>
      </c>
      <c r="BH6" s="87">
        <v>51.169334373914893</v>
      </c>
      <c r="BI6" s="87">
        <v>27.155154497153219</v>
      </c>
      <c r="BJ6" s="87">
        <v>509.37577077552999</v>
      </c>
      <c r="BK6" s="87">
        <v>216.29239290861273</v>
      </c>
      <c r="BL6" s="87">
        <v>28.476648150707909</v>
      </c>
      <c r="BM6" s="87">
        <v>151.79150237272381</v>
      </c>
      <c r="BN6" s="87">
        <v>4.2478551067312603E-2</v>
      </c>
      <c r="BO6" s="87">
        <v>47.381136208380802</v>
      </c>
      <c r="BP6" s="87">
        <v>55.873516370112398</v>
      </c>
      <c r="BQ6" s="87">
        <v>0.53998482338221998</v>
      </c>
      <c r="BR6" s="87">
        <v>0.92020432913132288</v>
      </c>
      <c r="BS6" s="87">
        <v>13.270783271746769</v>
      </c>
      <c r="BT6" s="87">
        <v>0</v>
      </c>
      <c r="BU6" s="87">
        <v>2.188480406547725</v>
      </c>
      <c r="BV6" s="87">
        <v>1043.1112527433761</v>
      </c>
      <c r="BW6" s="87">
        <v>8.7144861663977498</v>
      </c>
      <c r="BX6" s="48"/>
      <c r="BY6" s="78">
        <f t="shared" si="0"/>
        <v>6.4653045511589725E-3</v>
      </c>
      <c r="BZ6" s="78">
        <f t="shared" si="1"/>
        <v>6.0479772792983236E-3</v>
      </c>
      <c r="CA6" s="78">
        <f t="shared" si="2"/>
        <v>6.6405926754153468E-3</v>
      </c>
      <c r="CB6" s="78">
        <f t="shared" si="3"/>
        <v>0.12026323275463346</v>
      </c>
      <c r="CC6" s="78">
        <f t="shared" si="4"/>
        <v>6.7042441116753216E-3</v>
      </c>
      <c r="CD6" s="78">
        <f t="shared" si="5"/>
        <v>7.428832515646481E-3</v>
      </c>
      <c r="CE6" s="78">
        <f t="shared" si="6"/>
        <v>7.3818610335299028E-3</v>
      </c>
      <c r="CF6" s="78">
        <f t="shared" si="7"/>
        <v>7.4236182580862675E-3</v>
      </c>
      <c r="CH6" s="87">
        <f t="shared" si="8"/>
        <v>20.611130364339715</v>
      </c>
      <c r="CI6" s="87">
        <f t="shared" si="9"/>
        <v>0.34939095838080192</v>
      </c>
    </row>
    <row r="7" spans="1:87" x14ac:dyDescent="0.25">
      <c r="A7" s="86" t="s">
        <v>5</v>
      </c>
      <c r="B7" s="87">
        <v>1930.7275694</v>
      </c>
      <c r="C7" s="87">
        <v>166.06085544000001</v>
      </c>
      <c r="D7" s="87">
        <v>3712.1616757000002</v>
      </c>
      <c r="E7" s="87">
        <v>568.94224075</v>
      </c>
      <c r="F7" s="87">
        <v>524.02736535999998</v>
      </c>
      <c r="G7" s="87">
        <v>2372.8769622999998</v>
      </c>
      <c r="H7" s="87">
        <v>304.32081449999998</v>
      </c>
      <c r="I7" s="87">
        <v>26.687564389999999</v>
      </c>
      <c r="J7" s="87"/>
      <c r="K7" s="87" t="s">
        <v>5</v>
      </c>
      <c r="L7" s="87">
        <v>0</v>
      </c>
      <c r="M7" s="87">
        <v>5.9275433097879596E-2</v>
      </c>
      <c r="N7" s="87">
        <v>3.79854825731245E-2</v>
      </c>
      <c r="O7" s="87">
        <v>3.79854825731245E-2</v>
      </c>
      <c r="P7" s="87">
        <v>1.6245213694009431E-2</v>
      </c>
      <c r="Q7" s="87">
        <v>4.22179507672635E-2</v>
      </c>
      <c r="R7" s="87">
        <v>0.35692913566822604</v>
      </c>
      <c r="S7" s="87">
        <v>555.30912873776595</v>
      </c>
      <c r="T7" s="87">
        <v>1947.975830213592</v>
      </c>
      <c r="U7" s="87">
        <v>0.54868682062534002</v>
      </c>
      <c r="V7" s="87">
        <v>13.991566106030188</v>
      </c>
      <c r="W7" s="87">
        <v>0.278693267706145</v>
      </c>
      <c r="X7" s="87">
        <v>0.1552255411753059</v>
      </c>
      <c r="Y7" s="87">
        <v>0</v>
      </c>
      <c r="Z7" s="87">
        <v>209.2331499856403</v>
      </c>
      <c r="AA7" s="87">
        <v>209.2331499856403</v>
      </c>
      <c r="AB7" s="87">
        <v>27.237469684322299</v>
      </c>
      <c r="AC7" s="87">
        <v>0</v>
      </c>
      <c r="AD7" s="87">
        <v>1.5970184786722541</v>
      </c>
      <c r="AE7" s="87">
        <v>0</v>
      </c>
      <c r="AF7" s="87">
        <v>1.2130897982878901</v>
      </c>
      <c r="AG7" s="87">
        <v>1.087571116144998E-2</v>
      </c>
      <c r="AH7" s="87">
        <v>1.2422365712021239</v>
      </c>
      <c r="AI7" s="87">
        <v>7.3397219668645203E-3</v>
      </c>
      <c r="AJ7" s="87">
        <v>166.937146807913</v>
      </c>
      <c r="AK7" s="87">
        <v>0</v>
      </c>
      <c r="AL7" s="87">
        <v>321.17822945819103</v>
      </c>
      <c r="AM7" s="87">
        <v>3350.3230118051702</v>
      </c>
      <c r="AN7" s="87">
        <v>372.25808527902302</v>
      </c>
      <c r="AO7" s="87">
        <v>3722.5810970841999</v>
      </c>
      <c r="AP7" s="87">
        <v>0</v>
      </c>
      <c r="AQ7" s="87">
        <v>3.4597412445002904</v>
      </c>
      <c r="AR7" s="87">
        <v>16.566821804838749</v>
      </c>
      <c r="AS7" s="87">
        <v>29.1741122705401</v>
      </c>
      <c r="AT7" s="87">
        <v>11.346321343393779</v>
      </c>
      <c r="AU7" s="87">
        <v>8.3157829395393303</v>
      </c>
      <c r="AV7" s="87">
        <v>29.4887484021075</v>
      </c>
      <c r="AW7" s="87">
        <v>11.47672349737374</v>
      </c>
      <c r="AX7" s="87">
        <v>0</v>
      </c>
      <c r="AY7" s="87">
        <v>2.3843093958292929</v>
      </c>
      <c r="AZ7" s="87">
        <v>617.63003749112204</v>
      </c>
      <c r="BA7" s="87">
        <v>527.77519110620699</v>
      </c>
      <c r="BB7" s="87">
        <v>89.854846384915902</v>
      </c>
      <c r="BC7" s="87">
        <v>1.5817610520456101E-3</v>
      </c>
      <c r="BD7" s="87">
        <v>6.8291005991060097E-2</v>
      </c>
      <c r="BE7" s="87">
        <v>148.61124130948031</v>
      </c>
      <c r="BF7" s="87">
        <v>2.2698293071424231</v>
      </c>
      <c r="BG7" s="87">
        <v>54.485036930019703</v>
      </c>
      <c r="BH7" s="87">
        <v>13.67794142801964</v>
      </c>
      <c r="BI7" s="87">
        <v>7.0034568499644401</v>
      </c>
      <c r="BJ7" s="87">
        <v>136.13511988749809</v>
      </c>
      <c r="BK7" s="87">
        <v>4.3091334756746598</v>
      </c>
      <c r="BL7" s="87">
        <v>28.621814098352498</v>
      </c>
      <c r="BM7" s="87">
        <v>56.286412547302803</v>
      </c>
      <c r="BN7" s="87">
        <v>1.035758598301338</v>
      </c>
      <c r="BO7" s="87">
        <v>2377.3492041213199</v>
      </c>
      <c r="BP7" s="87">
        <v>18.477161818305959</v>
      </c>
      <c r="BQ7" s="87">
        <v>57.320094088896894</v>
      </c>
      <c r="BR7" s="87">
        <v>9.2538309377910605E-2</v>
      </c>
      <c r="BS7" s="87">
        <v>14.23339194247982</v>
      </c>
      <c r="BT7" s="87">
        <v>0</v>
      </c>
      <c r="BU7" s="87">
        <v>6.1736037837927096E-2</v>
      </c>
      <c r="BV7" s="87">
        <v>307.09676801427401</v>
      </c>
      <c r="BW7" s="87">
        <v>41.3365356444383</v>
      </c>
      <c r="BX7" s="48"/>
      <c r="BY7" s="78">
        <f t="shared" si="0"/>
        <v>8.9335549390596319E-3</v>
      </c>
      <c r="BZ7" s="78">
        <f t="shared" si="1"/>
        <v>5.2769291449880525E-3</v>
      </c>
      <c r="CA7" s="78">
        <f t="shared" si="2"/>
        <v>2.8068339405596977E-3</v>
      </c>
      <c r="CB7" s="78">
        <f t="shared" si="3"/>
        <v>8.5575992172667731E-2</v>
      </c>
      <c r="CC7" s="78">
        <f t="shared" si="4"/>
        <v>7.1519657062800637E-3</v>
      </c>
      <c r="CD7" s="78">
        <f t="shared" si="5"/>
        <v>1.8847339716194776E-3</v>
      </c>
      <c r="CE7" s="78">
        <f t="shared" si="6"/>
        <v>9.1217996995536493E-3</v>
      </c>
      <c r="CF7" s="78">
        <f t="shared" si="7"/>
        <v>2.0605300891689975E-2</v>
      </c>
      <c r="CH7" s="87">
        <f t="shared" si="8"/>
        <v>10.419421384199723</v>
      </c>
      <c r="CI7" s="87">
        <f t="shared" si="9"/>
        <v>4.4722418213200399</v>
      </c>
    </row>
    <row r="8" spans="1:87" x14ac:dyDescent="0.25">
      <c r="A8" s="86" t="s">
        <v>6</v>
      </c>
      <c r="B8" s="87">
        <v>327.33093544000002</v>
      </c>
      <c r="C8" s="87">
        <v>36.867386209999999</v>
      </c>
      <c r="D8" s="87">
        <v>900.86334063000004</v>
      </c>
      <c r="E8" s="87">
        <v>136.24338843000001</v>
      </c>
      <c r="F8" s="87">
        <v>134.34933229999999</v>
      </c>
      <c r="G8" s="87">
        <v>200.97133363</v>
      </c>
      <c r="H8" s="87">
        <v>48.97344648</v>
      </c>
      <c r="I8" s="87">
        <v>13.95753549</v>
      </c>
      <c r="J8" s="87"/>
      <c r="K8" s="87" t="s">
        <v>6</v>
      </c>
      <c r="L8" s="87">
        <v>0</v>
      </c>
      <c r="M8" s="87">
        <v>0</v>
      </c>
      <c r="N8" s="87">
        <v>7.22450791441657E-3</v>
      </c>
      <c r="O8" s="87">
        <v>7.22450791441657E-3</v>
      </c>
      <c r="P8" s="87">
        <v>2.9117899105474501E-3</v>
      </c>
      <c r="Q8" s="87">
        <v>0</v>
      </c>
      <c r="R8" s="87">
        <v>5.53876417333597</v>
      </c>
      <c r="S8" s="87">
        <v>150.96342516244562</v>
      </c>
      <c r="T8" s="87">
        <v>329.88380627986498</v>
      </c>
      <c r="U8" s="87">
        <v>5.93217730137071</v>
      </c>
      <c r="V8" s="87">
        <v>5.1654134558147398</v>
      </c>
      <c r="W8" s="87">
        <v>7.7060189346715297E-2</v>
      </c>
      <c r="X8" s="87">
        <v>0</v>
      </c>
      <c r="Y8" s="87">
        <v>0</v>
      </c>
      <c r="Z8" s="87">
        <v>32.499484428509007</v>
      </c>
      <c r="AA8" s="87">
        <v>32.499484428509007</v>
      </c>
      <c r="AB8" s="87">
        <v>14.080240022928059</v>
      </c>
      <c r="AC8" s="87">
        <v>0</v>
      </c>
      <c r="AD8" s="87">
        <v>7.5170279734563403E-2</v>
      </c>
      <c r="AE8" s="87">
        <v>0</v>
      </c>
      <c r="AF8" s="87">
        <v>0</v>
      </c>
      <c r="AG8" s="87">
        <v>0</v>
      </c>
      <c r="AH8" s="87">
        <v>0</v>
      </c>
      <c r="AI8" s="87">
        <v>0</v>
      </c>
      <c r="AJ8" s="87">
        <v>37.118666598323301</v>
      </c>
      <c r="AK8" s="87">
        <v>0</v>
      </c>
      <c r="AL8" s="87">
        <v>54.505462447020093</v>
      </c>
      <c r="AM8" s="87">
        <v>817.431178610757</v>
      </c>
      <c r="AN8" s="87">
        <v>90.825854123690192</v>
      </c>
      <c r="AO8" s="87">
        <v>908.25703273444697</v>
      </c>
      <c r="AP8" s="87">
        <v>0</v>
      </c>
      <c r="AQ8" s="87">
        <v>0.50786422211015303</v>
      </c>
      <c r="AR8" s="87">
        <v>1.3765109342636821</v>
      </c>
      <c r="AS8" s="87">
        <v>3.3592642563997299</v>
      </c>
      <c r="AT8" s="87">
        <v>1.735235261826412</v>
      </c>
      <c r="AU8" s="87">
        <v>6.5406555267117401</v>
      </c>
      <c r="AV8" s="87">
        <v>7.94686425370789</v>
      </c>
      <c r="AW8" s="87">
        <v>2.3577279628741596</v>
      </c>
      <c r="AX8" s="87">
        <v>0</v>
      </c>
      <c r="AY8" s="87">
        <v>0.94925159686282201</v>
      </c>
      <c r="AZ8" s="87">
        <v>138.8992302405793</v>
      </c>
      <c r="BA8" s="87">
        <v>135.35159270248062</v>
      </c>
      <c r="BB8" s="87">
        <v>3.5476375380986198</v>
      </c>
      <c r="BC8" s="87">
        <v>0</v>
      </c>
      <c r="BD8" s="87">
        <v>1.4783714457359841E-2</v>
      </c>
      <c r="BE8" s="87">
        <v>13.088365704900319</v>
      </c>
      <c r="BF8" s="87">
        <v>0.1993366292432075</v>
      </c>
      <c r="BG8" s="87">
        <v>21.164729476347148</v>
      </c>
      <c r="BH8" s="87">
        <v>7.0846734524931403</v>
      </c>
      <c r="BI8" s="87">
        <v>3.0621976950677019</v>
      </c>
      <c r="BJ8" s="87">
        <v>52.8976695271636</v>
      </c>
      <c r="BK8" s="87">
        <v>1.0970466123668261</v>
      </c>
      <c r="BL8" s="87">
        <v>4.4604056978455304</v>
      </c>
      <c r="BM8" s="87">
        <v>12.414049616120181</v>
      </c>
      <c r="BN8" s="87">
        <v>5.9135652595666693E-2</v>
      </c>
      <c r="BO8" s="87">
        <v>202.73938039098871</v>
      </c>
      <c r="BP8" s="87">
        <v>2.2694980133334202</v>
      </c>
      <c r="BQ8" s="87">
        <v>0</v>
      </c>
      <c r="BR8" s="87">
        <v>0</v>
      </c>
      <c r="BS8" s="87">
        <v>0.2114653658541526</v>
      </c>
      <c r="BT8" s="87">
        <v>0</v>
      </c>
      <c r="BU8" s="87">
        <v>8.3926757585277394E-3</v>
      </c>
      <c r="BV8" s="87">
        <v>49.341517827124399</v>
      </c>
      <c r="BW8" s="87">
        <v>2.4312889148299311E-2</v>
      </c>
      <c r="BX8" s="48"/>
      <c r="BY8" s="78">
        <f t="shared" si="0"/>
        <v>7.7990515514012836E-3</v>
      </c>
      <c r="BZ8" s="78">
        <f t="shared" si="1"/>
        <v>6.8157907070489311E-3</v>
      </c>
      <c r="CA8" s="78">
        <f t="shared" si="2"/>
        <v>8.207340415557705E-3</v>
      </c>
      <c r="CB8" s="78">
        <f t="shared" si="3"/>
        <v>1.9493362879357809E-2</v>
      </c>
      <c r="CC8" s="78">
        <f t="shared" si="4"/>
        <v>7.4601070606186409E-3</v>
      </c>
      <c r="CD8" s="78">
        <f t="shared" si="5"/>
        <v>8.7975072317716119E-3</v>
      </c>
      <c r="CE8" s="78">
        <f t="shared" si="6"/>
        <v>7.5157329855213215E-3</v>
      </c>
      <c r="CF8" s="78">
        <f t="shared" si="7"/>
        <v>8.79127500811102E-3</v>
      </c>
      <c r="CH8" s="87">
        <f t="shared" si="8"/>
        <v>7.3936921044469273</v>
      </c>
      <c r="CI8" s="87">
        <f t="shared" si="9"/>
        <v>1.7680467609887103</v>
      </c>
    </row>
    <row r="9" spans="1:87" x14ac:dyDescent="0.25">
      <c r="A9" s="86" t="s">
        <v>7</v>
      </c>
      <c r="B9" s="87">
        <v>170.4808438</v>
      </c>
      <c r="C9" s="87">
        <v>7.4830192999999996</v>
      </c>
      <c r="D9" s="87">
        <v>66.062042570000003</v>
      </c>
      <c r="E9" s="87">
        <v>28.10654546</v>
      </c>
      <c r="F9" s="87">
        <v>28.008483760000001</v>
      </c>
      <c r="G9" s="87">
        <v>23.90407227</v>
      </c>
      <c r="H9" s="87">
        <v>18.78846064</v>
      </c>
      <c r="I9" s="87"/>
      <c r="J9" s="87"/>
      <c r="K9" s="87" t="s">
        <v>7</v>
      </c>
      <c r="L9" s="87">
        <v>0</v>
      </c>
      <c r="M9" s="87">
        <v>0</v>
      </c>
      <c r="N9" s="87">
        <v>3.7873445713255696E-2</v>
      </c>
      <c r="O9" s="87">
        <v>3.7873445713255696E-2</v>
      </c>
      <c r="P9" s="87">
        <v>1.5264371583524811E-2</v>
      </c>
      <c r="Q9" s="87">
        <v>0</v>
      </c>
      <c r="R9" s="87">
        <v>0.13884456508537929</v>
      </c>
      <c r="S9" s="87">
        <v>111.29738488136371</v>
      </c>
      <c r="T9" s="87">
        <v>171.78857190098961</v>
      </c>
      <c r="U9" s="87">
        <v>0.79534826211742904</v>
      </c>
      <c r="V9" s="87">
        <v>17.971065483886939</v>
      </c>
      <c r="W9" s="87">
        <v>0.40397414981398394</v>
      </c>
      <c r="X9" s="87">
        <v>0</v>
      </c>
      <c r="Y9" s="87">
        <v>0</v>
      </c>
      <c r="Z9" s="87">
        <v>7.2898299996207996</v>
      </c>
      <c r="AA9" s="87">
        <v>7.2898299996207996</v>
      </c>
      <c r="AB9" s="87">
        <v>0</v>
      </c>
      <c r="AC9" s="87">
        <v>0</v>
      </c>
      <c r="AD9" s="87">
        <v>0.39406366861224407</v>
      </c>
      <c r="AE9" s="87">
        <v>0</v>
      </c>
      <c r="AF9" s="87">
        <v>0</v>
      </c>
      <c r="AG9" s="87">
        <v>0</v>
      </c>
      <c r="AH9" s="87">
        <v>0</v>
      </c>
      <c r="AI9" s="87">
        <v>0</v>
      </c>
      <c r="AJ9" s="87">
        <v>7.5226265932527401</v>
      </c>
      <c r="AK9" s="87">
        <v>0</v>
      </c>
      <c r="AL9" s="87">
        <v>36.8923151286672</v>
      </c>
      <c r="AM9" s="87">
        <v>59.8221333024686</v>
      </c>
      <c r="AN9" s="87">
        <v>6.64691519370359</v>
      </c>
      <c r="AO9" s="87">
        <v>66.469048496172093</v>
      </c>
      <c r="AP9" s="87">
        <v>0</v>
      </c>
      <c r="AQ9" s="87">
        <v>1.681328231838048</v>
      </c>
      <c r="AR9" s="87">
        <v>0.22528758742704041</v>
      </c>
      <c r="AS9" s="87">
        <v>4.0138704389953501</v>
      </c>
      <c r="AT9" s="87">
        <v>0.30395607290684867</v>
      </c>
      <c r="AU9" s="87">
        <v>0.79647806125542098</v>
      </c>
      <c r="AV9" s="87">
        <v>1.925056300534064</v>
      </c>
      <c r="AW9" s="87">
        <v>0.45030486615188603</v>
      </c>
      <c r="AX9" s="87">
        <v>0</v>
      </c>
      <c r="AY9" s="87">
        <v>0.1060188252671726</v>
      </c>
      <c r="AZ9" s="87">
        <v>28.307746962306439</v>
      </c>
      <c r="BA9" s="87">
        <v>28.146099007368917</v>
      </c>
      <c r="BB9" s="87">
        <v>0.1616479549375256</v>
      </c>
      <c r="BC9" s="87">
        <v>0</v>
      </c>
      <c r="BD9" s="87">
        <v>0</v>
      </c>
      <c r="BE9" s="87">
        <v>0.83869373942470293</v>
      </c>
      <c r="BF9" s="87">
        <v>0</v>
      </c>
      <c r="BG9" s="87">
        <v>5.1700654221575499</v>
      </c>
      <c r="BH9" s="87">
        <v>1.286184372537023</v>
      </c>
      <c r="BI9" s="87">
        <v>0.68952959980599304</v>
      </c>
      <c r="BJ9" s="87">
        <v>12.920947326069101</v>
      </c>
      <c r="BK9" s="87">
        <v>3.9420293349647402</v>
      </c>
      <c r="BL9" s="87">
        <v>0.70360257279386096</v>
      </c>
      <c r="BM9" s="87">
        <v>2.7299742610382651</v>
      </c>
      <c r="BN9" s="87">
        <v>0</v>
      </c>
      <c r="BO9" s="87">
        <v>24.071785666650062</v>
      </c>
      <c r="BP9" s="87">
        <v>0.82996033073033504</v>
      </c>
      <c r="BQ9" s="87">
        <v>0</v>
      </c>
      <c r="BR9" s="87">
        <v>0</v>
      </c>
      <c r="BS9" s="87">
        <v>6.9908821982506197E-2</v>
      </c>
      <c r="BT9" s="87">
        <v>0</v>
      </c>
      <c r="BU9" s="87">
        <v>1.501088391011756E-2</v>
      </c>
      <c r="BV9" s="87">
        <v>18.927733593478671</v>
      </c>
      <c r="BW9" s="87">
        <v>0.1274555772086178</v>
      </c>
      <c r="BX9" s="48"/>
      <c r="BY9" s="78">
        <f t="shared" si="0"/>
        <v>7.6708213769974718E-3</v>
      </c>
      <c r="BZ9" s="78">
        <f t="shared" si="1"/>
        <v>5.292956180500628E-3</v>
      </c>
      <c r="CA9" s="78">
        <f t="shared" si="2"/>
        <v>6.1609649102330197E-3</v>
      </c>
      <c r="CB9" s="78">
        <f t="shared" si="3"/>
        <v>7.1585283432565707E-3</v>
      </c>
      <c r="CC9" s="78">
        <f t="shared" si="4"/>
        <v>4.9133415627964265E-3</v>
      </c>
      <c r="CD9" s="78">
        <f t="shared" si="5"/>
        <v>7.0161014724066193E-3</v>
      </c>
      <c r="CE9" s="78">
        <f t="shared" si="6"/>
        <v>7.4126856982717829E-3</v>
      </c>
      <c r="CF9" s="78" t="str">
        <f t="shared" si="7"/>
        <v/>
      </c>
      <c r="CH9" s="87">
        <f t="shared" si="8"/>
        <v>0.40700592617208997</v>
      </c>
      <c r="CI9" s="87">
        <f t="shared" si="9"/>
        <v>0.16771339665006124</v>
      </c>
    </row>
    <row r="10" spans="1:87" x14ac:dyDescent="0.25">
      <c r="A10" s="86" t="s">
        <v>8</v>
      </c>
      <c r="B10" s="87">
        <v>115.42630251999999</v>
      </c>
      <c r="C10" s="87">
        <v>1.91403842</v>
      </c>
      <c r="D10" s="87">
        <v>8.74354999</v>
      </c>
      <c r="E10" s="87">
        <v>14.783536160000001</v>
      </c>
      <c r="F10" s="87">
        <v>13.41794374</v>
      </c>
      <c r="G10" s="87"/>
      <c r="H10" s="87">
        <v>14.64968449</v>
      </c>
      <c r="I10" s="87"/>
      <c r="J10" s="87"/>
      <c r="K10" s="87" t="s">
        <v>8</v>
      </c>
      <c r="L10" s="87">
        <v>0</v>
      </c>
      <c r="M10" s="87">
        <v>3.78928206705356E-2</v>
      </c>
      <c r="N10" s="87">
        <v>7.5800714959572699E-3</v>
      </c>
      <c r="O10" s="87">
        <v>7.5800714959572699E-3</v>
      </c>
      <c r="P10" s="87">
        <v>3.6529572248218301E-3</v>
      </c>
      <c r="Q10" s="87">
        <v>2.6989269632324148E-2</v>
      </c>
      <c r="R10" s="87">
        <v>1.1551894720723981E-2</v>
      </c>
      <c r="S10" s="87">
        <v>28.241320449742808</v>
      </c>
      <c r="T10" s="87">
        <v>116.3488342510071</v>
      </c>
      <c r="U10" s="87">
        <v>0</v>
      </c>
      <c r="V10" s="87">
        <v>0</v>
      </c>
      <c r="W10" s="87">
        <v>0</v>
      </c>
      <c r="X10" s="87">
        <v>9.9232984513191805E-2</v>
      </c>
      <c r="Y10" s="87">
        <v>0</v>
      </c>
      <c r="Z10" s="87">
        <v>12.190112155954949</v>
      </c>
      <c r="AA10" s="87">
        <v>12.190112155954949</v>
      </c>
      <c r="AB10" s="87">
        <v>0</v>
      </c>
      <c r="AC10" s="87">
        <v>0</v>
      </c>
      <c r="AD10" s="87">
        <v>0</v>
      </c>
      <c r="AE10" s="87">
        <v>0</v>
      </c>
      <c r="AF10" s="87">
        <v>0.775501231456868</v>
      </c>
      <c r="AG10" s="87">
        <v>6.9526635757866297E-3</v>
      </c>
      <c r="AH10" s="87">
        <v>0.79412811422146401</v>
      </c>
      <c r="AI10" s="87">
        <v>4.6922594374906902E-3</v>
      </c>
      <c r="AJ10" s="87">
        <v>1.9298585294068999</v>
      </c>
      <c r="AK10" s="87">
        <v>0</v>
      </c>
      <c r="AL10" s="87">
        <v>14.829404917409349</v>
      </c>
      <c r="AM10" s="87">
        <v>7.92853634043772</v>
      </c>
      <c r="AN10" s="87">
        <v>0.88095153028323803</v>
      </c>
      <c r="AO10" s="87">
        <v>8.809487870720961</v>
      </c>
      <c r="AP10" s="87">
        <v>0</v>
      </c>
      <c r="AQ10" s="87">
        <v>2.4988094875907311E-3</v>
      </c>
      <c r="AR10" s="87">
        <v>6.8474048843400095E-2</v>
      </c>
      <c r="AS10" s="87">
        <v>0.2233109644670048</v>
      </c>
      <c r="AT10" s="87">
        <v>0.1202971720211423</v>
      </c>
      <c r="AU10" s="87">
        <v>0.395709805607456</v>
      </c>
      <c r="AV10" s="87">
        <v>0.62688922325655705</v>
      </c>
      <c r="AW10" s="87">
        <v>0.13029924436581289</v>
      </c>
      <c r="AX10" s="87">
        <v>0</v>
      </c>
      <c r="AY10" s="87">
        <v>0.16967101528354131</v>
      </c>
      <c r="AZ10" s="87">
        <v>14.903677163202611</v>
      </c>
      <c r="BA10" s="87">
        <v>13.52607821701196</v>
      </c>
      <c r="BB10" s="87">
        <v>1.3775989461906879</v>
      </c>
      <c r="BC10" s="87">
        <v>1.0112145813698399E-3</v>
      </c>
      <c r="BD10" s="87">
        <v>1.6852582439083429E-4</v>
      </c>
      <c r="BE10" s="87">
        <v>0.37049697691209604</v>
      </c>
      <c r="BF10" s="87">
        <v>1.4510393139216351</v>
      </c>
      <c r="BG10" s="87">
        <v>1.570195605086055</v>
      </c>
      <c r="BH10" s="87">
        <v>0.42096452212062496</v>
      </c>
      <c r="BI10" s="87">
        <v>0.21347560861345741</v>
      </c>
      <c r="BJ10" s="87">
        <v>3.9245857239703001</v>
      </c>
      <c r="BK10" s="87">
        <v>0</v>
      </c>
      <c r="BL10" s="87">
        <v>0.21473355489784268</v>
      </c>
      <c r="BM10" s="87">
        <v>3.8478419506495203</v>
      </c>
      <c r="BN10" s="87">
        <v>2.2471105673043491E-4</v>
      </c>
      <c r="BO10" s="87">
        <v>0</v>
      </c>
      <c r="BP10" s="87">
        <v>0.2166385686773912</v>
      </c>
      <c r="BQ10" s="87">
        <v>0</v>
      </c>
      <c r="BR10" s="87">
        <v>5.9156883430171198E-2</v>
      </c>
      <c r="BS10" s="87">
        <v>0.53050671292845397</v>
      </c>
      <c r="BT10" s="87">
        <v>0</v>
      </c>
      <c r="BU10" s="87">
        <v>3.0676934373914798E-2</v>
      </c>
      <c r="BV10" s="87">
        <v>14.763489696147932</v>
      </c>
      <c r="BW10" s="87">
        <v>2.6337406786928821E-2</v>
      </c>
      <c r="BX10" s="48"/>
      <c r="BY10" s="78">
        <f t="shared" si="0"/>
        <v>7.9923874443371713E-3</v>
      </c>
      <c r="BZ10" s="78">
        <f t="shared" si="1"/>
        <v>8.2653039989134224E-3</v>
      </c>
      <c r="CA10" s="78">
        <f t="shared" si="2"/>
        <v>7.541316833136899E-3</v>
      </c>
      <c r="CB10" s="78">
        <f t="shared" si="3"/>
        <v>8.1266756412229045E-3</v>
      </c>
      <c r="CC10" s="78">
        <f t="shared" si="4"/>
        <v>8.0589454768395328E-3</v>
      </c>
      <c r="CD10" s="78" t="str">
        <f t="shared" si="5"/>
        <v/>
      </c>
      <c r="CE10" s="78">
        <f t="shared" si="6"/>
        <v>7.7684407623670104E-3</v>
      </c>
      <c r="CF10" s="78" t="str">
        <f t="shared" si="7"/>
        <v/>
      </c>
      <c r="CH10" s="87">
        <f t="shared" si="8"/>
        <v>6.5937880720960962E-2</v>
      </c>
      <c r="CI10" s="87">
        <f t="shared" si="9"/>
        <v>0</v>
      </c>
    </row>
    <row r="11" spans="1:87" x14ac:dyDescent="0.25">
      <c r="A11" s="86" t="s">
        <v>9</v>
      </c>
      <c r="B11" s="87">
        <v>5083.3164219</v>
      </c>
      <c r="C11" s="87">
        <v>645.43073823999998</v>
      </c>
      <c r="D11" s="87">
        <v>4551.0164170999997</v>
      </c>
      <c r="E11" s="87">
        <v>1565.8282203000001</v>
      </c>
      <c r="F11" s="87">
        <v>1462.0470597000001</v>
      </c>
      <c r="G11" s="87">
        <v>1640.7981769999999</v>
      </c>
      <c r="H11" s="87">
        <v>531.93011543</v>
      </c>
      <c r="I11" s="87">
        <v>74.702649910000005</v>
      </c>
      <c r="J11" s="87"/>
      <c r="K11" s="87" t="s">
        <v>9</v>
      </c>
      <c r="L11" s="87">
        <v>0</v>
      </c>
      <c r="M11" s="87">
        <v>0.96760568554903204</v>
      </c>
      <c r="N11" s="87">
        <v>0.51540118240324106</v>
      </c>
      <c r="O11" s="87">
        <v>0.51540118240324106</v>
      </c>
      <c r="P11" s="87">
        <v>0.2229961471606666</v>
      </c>
      <c r="Q11" s="87">
        <v>0.68916177595705297</v>
      </c>
      <c r="R11" s="87">
        <v>11.61740688999172</v>
      </c>
      <c r="S11" s="87">
        <v>1690.7576506326041</v>
      </c>
      <c r="T11" s="87">
        <v>5110.36478960564</v>
      </c>
      <c r="U11" s="87">
        <v>17.25398835481618</v>
      </c>
      <c r="V11" s="87">
        <v>153.65808607365921</v>
      </c>
      <c r="W11" s="87">
        <v>3.4478471941792899</v>
      </c>
      <c r="X11" s="87">
        <v>2.9901279403152299</v>
      </c>
      <c r="Y11" s="87">
        <v>0</v>
      </c>
      <c r="Z11" s="87">
        <v>339.81017882650201</v>
      </c>
      <c r="AA11" s="87">
        <v>339.81017882650201</v>
      </c>
      <c r="AB11" s="87">
        <v>75.322403787467806</v>
      </c>
      <c r="AC11" s="87">
        <v>0</v>
      </c>
      <c r="AD11" s="87">
        <v>3.51425510672706</v>
      </c>
      <c r="AE11" s="87">
        <v>0</v>
      </c>
      <c r="AF11" s="87">
        <v>19.80248993309181</v>
      </c>
      <c r="AG11" s="87">
        <v>0.1775327693689813</v>
      </c>
      <c r="AH11" s="87">
        <v>20.277832459621777</v>
      </c>
      <c r="AI11" s="87">
        <v>0.1198230038601828</v>
      </c>
      <c r="AJ11" s="87">
        <v>648.70539225174502</v>
      </c>
      <c r="AK11" s="87">
        <v>0</v>
      </c>
      <c r="AL11" s="87">
        <v>689.807048802503</v>
      </c>
      <c r="AM11" s="87">
        <v>4121.6445433345898</v>
      </c>
      <c r="AN11" s="87">
        <v>457.96056996467001</v>
      </c>
      <c r="AO11" s="87">
        <v>4579.6051132992698</v>
      </c>
      <c r="AP11" s="87">
        <v>0</v>
      </c>
      <c r="AQ11" s="87">
        <v>13.692512890791289</v>
      </c>
      <c r="AR11" s="87">
        <v>14.977345172263639</v>
      </c>
      <c r="AS11" s="87">
        <v>43.858760638951999</v>
      </c>
      <c r="AT11" s="87">
        <v>17.335576288518869</v>
      </c>
      <c r="AU11" s="87">
        <v>43.515917331944301</v>
      </c>
      <c r="AV11" s="87">
        <v>88.977571544943899</v>
      </c>
      <c r="AW11" s="87">
        <v>22.459768100938518</v>
      </c>
      <c r="AX11" s="87">
        <v>0</v>
      </c>
      <c r="AY11" s="87">
        <v>9.6916191425012403</v>
      </c>
      <c r="AZ11" s="87">
        <v>1577.6119381157259</v>
      </c>
      <c r="BA11" s="87">
        <v>1468.8773919454311</v>
      </c>
      <c r="BB11" s="87">
        <v>108.734546170296</v>
      </c>
      <c r="BC11" s="87">
        <v>3.3039416987714704E-2</v>
      </c>
      <c r="BD11" s="87">
        <v>4.6354092935839898E-2</v>
      </c>
      <c r="BE11" s="87">
        <v>97.839498693320508</v>
      </c>
      <c r="BF11" s="87">
        <v>37.682558500195597</v>
      </c>
      <c r="BG11" s="87">
        <v>228.0059198374091</v>
      </c>
      <c r="BH11" s="87">
        <v>59.909969953647703</v>
      </c>
      <c r="BI11" s="87">
        <v>30.673178152085701</v>
      </c>
      <c r="BJ11" s="87">
        <v>569.84386863329905</v>
      </c>
      <c r="BK11" s="87">
        <v>32.191493272947696</v>
      </c>
      <c r="BL11" s="87">
        <v>40.469184913220403</v>
      </c>
      <c r="BM11" s="87">
        <v>207.00377889107432</v>
      </c>
      <c r="BN11" s="87">
        <v>0.41224328014216399</v>
      </c>
      <c r="BO11" s="87">
        <v>1644.916790611835</v>
      </c>
      <c r="BP11" s="87">
        <v>18.51892905182472</v>
      </c>
      <c r="BQ11" s="87">
        <v>21.418621190165158</v>
      </c>
      <c r="BR11" s="87">
        <v>1.5105799549139369</v>
      </c>
      <c r="BS11" s="87">
        <v>16.076435307976151</v>
      </c>
      <c r="BT11" s="87">
        <v>0</v>
      </c>
      <c r="BU11" s="87">
        <v>0.92756405486512594</v>
      </c>
      <c r="BV11" s="87">
        <v>534.52225573383498</v>
      </c>
      <c r="BW11" s="87">
        <v>6.6056250845694393</v>
      </c>
      <c r="BX11" s="48"/>
      <c r="BY11" s="78">
        <f t="shared" si="0"/>
        <v>5.3210080704616178E-3</v>
      </c>
      <c r="BZ11" s="78">
        <f t="shared" si="1"/>
        <v>5.073594760414679E-3</v>
      </c>
      <c r="CA11" s="78">
        <f t="shared" si="2"/>
        <v>6.2818266468674683E-3</v>
      </c>
      <c r="CB11" s="78">
        <f t="shared" si="3"/>
        <v>7.5255495225831073E-3</v>
      </c>
      <c r="CC11" s="78">
        <f t="shared" si="4"/>
        <v>4.6717595033039065E-3</v>
      </c>
      <c r="CD11" s="78">
        <f t="shared" si="5"/>
        <v>2.5101281008036765E-3</v>
      </c>
      <c r="CE11" s="78">
        <f t="shared" si="6"/>
        <v>4.8730843181148988E-3</v>
      </c>
      <c r="CF11" s="78">
        <f t="shared" si="7"/>
        <v>8.2962770158015245E-3</v>
      </c>
      <c r="CH11" s="87">
        <f t="shared" si="8"/>
        <v>28.588696199270089</v>
      </c>
      <c r="CI11" s="87">
        <f t="shared" si="9"/>
        <v>4.1186136118351442</v>
      </c>
    </row>
    <row r="12" spans="1:87" x14ac:dyDescent="0.25">
      <c r="A12" s="86" t="s">
        <v>10</v>
      </c>
      <c r="B12" s="87">
        <v>2898.5072018999999</v>
      </c>
      <c r="C12" s="87">
        <v>348.05284946</v>
      </c>
      <c r="D12" s="87">
        <v>3635.8117501000002</v>
      </c>
      <c r="E12" s="87">
        <v>676.27095145999999</v>
      </c>
      <c r="F12" s="87">
        <v>597.63474412999994</v>
      </c>
      <c r="G12" s="87">
        <v>1831.8113472</v>
      </c>
      <c r="H12" s="87">
        <v>301.4104021</v>
      </c>
      <c r="I12" s="87">
        <v>18.969646000000001</v>
      </c>
      <c r="J12" s="87"/>
      <c r="K12" s="87" t="s">
        <v>10</v>
      </c>
      <c r="L12" s="87">
        <v>0</v>
      </c>
      <c r="M12" s="87">
        <v>0.597969017680406</v>
      </c>
      <c r="N12" s="87">
        <v>0.33767905975871204</v>
      </c>
      <c r="O12" s="87">
        <v>0.33767905975871204</v>
      </c>
      <c r="P12" s="87">
        <v>0.14553419677028379</v>
      </c>
      <c r="Q12" s="87">
        <v>0.42588916736916799</v>
      </c>
      <c r="R12" s="87">
        <v>0.98960796925316608</v>
      </c>
      <c r="S12" s="87">
        <v>875.44759347908303</v>
      </c>
      <c r="T12" s="87">
        <v>2911.7741935386402</v>
      </c>
      <c r="U12" s="87">
        <v>4.57926079563914</v>
      </c>
      <c r="V12" s="87">
        <v>103.3787635489677</v>
      </c>
      <c r="W12" s="87">
        <v>2.325932771074982</v>
      </c>
      <c r="X12" s="87">
        <v>1.5659143291369191</v>
      </c>
      <c r="Y12" s="87">
        <v>0</v>
      </c>
      <c r="Z12" s="87">
        <v>143.67152173021779</v>
      </c>
      <c r="AA12" s="87">
        <v>143.67152173021779</v>
      </c>
      <c r="AB12" s="87">
        <v>19.02156925323937</v>
      </c>
      <c r="AC12" s="87">
        <v>0</v>
      </c>
      <c r="AD12" s="87">
        <v>3.1520089646080898</v>
      </c>
      <c r="AE12" s="87">
        <v>0</v>
      </c>
      <c r="AF12" s="87">
        <v>12.237673228264381</v>
      </c>
      <c r="AG12" s="87">
        <v>0.10971308605852159</v>
      </c>
      <c r="AH12" s="87">
        <v>12.5314210776545</v>
      </c>
      <c r="AI12" s="87">
        <v>7.40506951654126E-2</v>
      </c>
      <c r="AJ12" s="87">
        <v>349.589453833699</v>
      </c>
      <c r="AK12" s="87">
        <v>0</v>
      </c>
      <c r="AL12" s="87">
        <v>407.07383674496202</v>
      </c>
      <c r="AM12" s="87">
        <v>3271.9037945781602</v>
      </c>
      <c r="AN12" s="87">
        <v>363.544888276194</v>
      </c>
      <c r="AO12" s="87">
        <v>3635.44868285435</v>
      </c>
      <c r="AP12" s="87">
        <v>0</v>
      </c>
      <c r="AQ12" s="87">
        <v>10.384983011628261</v>
      </c>
      <c r="AR12" s="87">
        <v>8.542232123989919</v>
      </c>
      <c r="AS12" s="87">
        <v>40.494329735356004</v>
      </c>
      <c r="AT12" s="87">
        <v>8.1168498069748694</v>
      </c>
      <c r="AU12" s="87">
        <v>14.899932337407421</v>
      </c>
      <c r="AV12" s="87">
        <v>35.848996735867402</v>
      </c>
      <c r="AW12" s="87">
        <v>9.7562034861367799</v>
      </c>
      <c r="AX12" s="87">
        <v>0</v>
      </c>
      <c r="AY12" s="87">
        <v>3.5869348143295898</v>
      </c>
      <c r="AZ12" s="87">
        <v>680.62922528449701</v>
      </c>
      <c r="BA12" s="87">
        <v>600.33855862650603</v>
      </c>
      <c r="BB12" s="87">
        <v>80.290666657991409</v>
      </c>
      <c r="BC12" s="87">
        <v>1.068935454179688E-2</v>
      </c>
      <c r="BD12" s="87">
        <v>2.4582141040691719E-2</v>
      </c>
      <c r="BE12" s="87">
        <v>62.100397278434897</v>
      </c>
      <c r="BF12" s="87">
        <v>15.339261462656381</v>
      </c>
      <c r="BG12" s="87">
        <v>86.856372773304201</v>
      </c>
      <c r="BH12" s="87">
        <v>21.953890652170138</v>
      </c>
      <c r="BI12" s="87">
        <v>11.53657176498287</v>
      </c>
      <c r="BJ12" s="87">
        <v>217.06278966239501</v>
      </c>
      <c r="BK12" s="87">
        <v>22.598167630048501</v>
      </c>
      <c r="BL12" s="87">
        <v>18.938743312139117</v>
      </c>
      <c r="BM12" s="87">
        <v>85.414700861878202</v>
      </c>
      <c r="BN12" s="87">
        <v>0.349410058257135</v>
      </c>
      <c r="BO12" s="87">
        <v>1830.003574390666</v>
      </c>
      <c r="BP12" s="87">
        <v>19.082465644876407</v>
      </c>
      <c r="BQ12" s="87">
        <v>42.095142005213802</v>
      </c>
      <c r="BR12" s="87">
        <v>0.93352061189128888</v>
      </c>
      <c r="BS12" s="87">
        <v>17.597480520034392</v>
      </c>
      <c r="BT12" s="87">
        <v>0</v>
      </c>
      <c r="BU12" s="87">
        <v>0.57064287219160303</v>
      </c>
      <c r="BV12" s="87">
        <v>302.69800092867399</v>
      </c>
      <c r="BW12" s="87">
        <v>28.611101336805497</v>
      </c>
      <c r="BX12" s="48"/>
      <c r="BY12" s="78">
        <f t="shared" si="0"/>
        <v>4.5771808432781115E-3</v>
      </c>
      <c r="BZ12" s="78">
        <f t="shared" si="1"/>
        <v>4.4148593412839925E-3</v>
      </c>
      <c r="CA12" s="78">
        <f t="shared" si="2"/>
        <v>-9.9858647973238412E-5</v>
      </c>
      <c r="CB12" s="78">
        <f t="shared" si="3"/>
        <v>6.4445675436567993E-3</v>
      </c>
      <c r="CC12" s="78">
        <f t="shared" si="4"/>
        <v>4.5241922814278999E-3</v>
      </c>
      <c r="CD12" s="78">
        <f t="shared" si="5"/>
        <v>-9.8687717602428818E-4</v>
      </c>
      <c r="CE12" s="78">
        <f t="shared" si="6"/>
        <v>4.2719123815998933E-3</v>
      </c>
      <c r="CF12" s="78">
        <f t="shared" si="7"/>
        <v>2.7371756562757899E-3</v>
      </c>
      <c r="CH12" s="87">
        <f t="shared" si="8"/>
        <v>-0.36306724565019977</v>
      </c>
      <c r="CI12" s="87">
        <f t="shared" si="9"/>
        <v>-1.8077728093339829</v>
      </c>
    </row>
    <row r="13" spans="1:87" x14ac:dyDescent="0.25">
      <c r="A13" s="86" t="s">
        <v>12</v>
      </c>
      <c r="B13" s="87">
        <v>490.75283560999998</v>
      </c>
      <c r="C13" s="87">
        <v>43.460173439999998</v>
      </c>
      <c r="D13" s="87">
        <v>136.09491742</v>
      </c>
      <c r="E13" s="87">
        <v>71.535979699999999</v>
      </c>
      <c r="F13" s="87">
        <v>67.265736720000007</v>
      </c>
      <c r="G13" s="87">
        <v>0.33636060000000001</v>
      </c>
      <c r="H13" s="87">
        <v>39.489723499999997</v>
      </c>
      <c r="I13" s="87"/>
      <c r="J13" s="87"/>
      <c r="K13" s="87" t="s">
        <v>12</v>
      </c>
      <c r="L13" s="87">
        <v>0</v>
      </c>
      <c r="M13" s="87">
        <v>0.14216384641137131</v>
      </c>
      <c r="N13" s="87">
        <v>5.6261820688966402E-2</v>
      </c>
      <c r="O13" s="87">
        <v>5.6261820688966402E-2</v>
      </c>
      <c r="P13" s="87">
        <v>2.4919053807106517E-2</v>
      </c>
      <c r="Q13" s="87">
        <v>0.1012522035494412</v>
      </c>
      <c r="R13" s="87">
        <v>0.1453412546743606</v>
      </c>
      <c r="S13" s="87">
        <v>120.29291393863781</v>
      </c>
      <c r="T13" s="87">
        <v>493.82989311507401</v>
      </c>
      <c r="U13" s="87">
        <v>0.58428710535557704</v>
      </c>
      <c r="V13" s="87">
        <v>12.98436519562161</v>
      </c>
      <c r="W13" s="87">
        <v>0.29677615987433603</v>
      </c>
      <c r="X13" s="87">
        <v>0.37228460137034802</v>
      </c>
      <c r="Y13" s="87">
        <v>0</v>
      </c>
      <c r="Z13" s="87">
        <v>22.1478176158313</v>
      </c>
      <c r="AA13" s="87">
        <v>22.1478176158313</v>
      </c>
      <c r="AB13" s="87">
        <v>0</v>
      </c>
      <c r="AC13" s="87">
        <v>0</v>
      </c>
      <c r="AD13" s="87">
        <v>0.28949773231149001</v>
      </c>
      <c r="AE13" s="87">
        <v>0</v>
      </c>
      <c r="AF13" s="87">
        <v>2.9094582042527</v>
      </c>
      <c r="AG13" s="87">
        <v>2.608374164255356E-2</v>
      </c>
      <c r="AH13" s="87">
        <v>2.9792915336298398</v>
      </c>
      <c r="AI13" s="87">
        <v>1.7605202958068E-2</v>
      </c>
      <c r="AJ13" s="87">
        <v>43.639195137816401</v>
      </c>
      <c r="AK13" s="87">
        <v>0</v>
      </c>
      <c r="AL13" s="87">
        <v>52.912547103402204</v>
      </c>
      <c r="AM13" s="87">
        <v>123.11622580730491</v>
      </c>
      <c r="AN13" s="87">
        <v>13.67971998787457</v>
      </c>
      <c r="AO13" s="87">
        <v>136.79594579517951</v>
      </c>
      <c r="AP13" s="87">
        <v>0</v>
      </c>
      <c r="AQ13" s="87">
        <v>1.1246038518008992</v>
      </c>
      <c r="AR13" s="87">
        <v>0.45364412672167098</v>
      </c>
      <c r="AS13" s="87">
        <v>3.4392079786372003</v>
      </c>
      <c r="AT13" s="87">
        <v>0.67326258833644692</v>
      </c>
      <c r="AU13" s="87">
        <v>1.9406967270181881</v>
      </c>
      <c r="AV13" s="87">
        <v>3.9679777852367399</v>
      </c>
      <c r="AW13" s="87">
        <v>0.8923457360957241</v>
      </c>
      <c r="AX13" s="87">
        <v>0</v>
      </c>
      <c r="AY13" s="87">
        <v>0.51489262322458895</v>
      </c>
      <c r="AZ13" s="87">
        <v>72.276366452156907</v>
      </c>
      <c r="BA13" s="87">
        <v>67.577287788267995</v>
      </c>
      <c r="BB13" s="87">
        <v>4.6990786638888302</v>
      </c>
      <c r="BC13" s="87">
        <v>2.2173763896007879E-3</v>
      </c>
      <c r="BD13" s="87">
        <v>3.6957268914278698E-4</v>
      </c>
      <c r="BE13" s="87">
        <v>1.9422704544277059</v>
      </c>
      <c r="BF13" s="87">
        <v>3.1819850416397899</v>
      </c>
      <c r="BG13" s="87">
        <v>10.407945380931119</v>
      </c>
      <c r="BH13" s="87">
        <v>2.6557699932207828</v>
      </c>
      <c r="BI13" s="87">
        <v>1.3970041147064809</v>
      </c>
      <c r="BJ13" s="87">
        <v>26.012188319912603</v>
      </c>
      <c r="BK13" s="87">
        <v>2.6988897535298602</v>
      </c>
      <c r="BL13" s="87">
        <v>1.4187193249447461</v>
      </c>
      <c r="BM13" s="87">
        <v>12.115505872672049</v>
      </c>
      <c r="BN13" s="87">
        <v>4.92750100585877E-4</v>
      </c>
      <c r="BO13" s="87">
        <v>0.33885265739623099</v>
      </c>
      <c r="BP13" s="87">
        <v>1.4224758354111</v>
      </c>
      <c r="BQ13" s="87">
        <v>0</v>
      </c>
      <c r="BR13" s="87">
        <v>0.2219364541737347</v>
      </c>
      <c r="BS13" s="87">
        <v>2.0417108949307998</v>
      </c>
      <c r="BT13" s="87">
        <v>0</v>
      </c>
      <c r="BU13" s="87">
        <v>0.12612216863374048</v>
      </c>
      <c r="BV13" s="87">
        <v>39.685635503232405</v>
      </c>
      <c r="BW13" s="87">
        <v>0.1924427970353339</v>
      </c>
      <c r="BY13" s="78">
        <f t="shared" si="0"/>
        <v>6.2700758544762996E-3</v>
      </c>
      <c r="BZ13" s="78">
        <f t="shared" si="1"/>
        <v>4.1192126870721142E-3</v>
      </c>
      <c r="CA13" s="78">
        <f t="shared" si="2"/>
        <v>5.1510253907283967E-3</v>
      </c>
      <c r="CB13" s="78">
        <f t="shared" si="3"/>
        <v>1.0349851295276359E-2</v>
      </c>
      <c r="CC13" s="78">
        <f t="shared" si="4"/>
        <v>4.6316458193990957E-3</v>
      </c>
      <c r="CD13" s="78">
        <f t="shared" si="5"/>
        <v>7.4088861663077791E-3</v>
      </c>
      <c r="CE13" s="78">
        <f t="shared" si="6"/>
        <v>4.961088249514029E-3</v>
      </c>
      <c r="CF13" s="78" t="str">
        <f t="shared" si="7"/>
        <v/>
      </c>
      <c r="CH13" s="87">
        <f t="shared" si="8"/>
        <v>0.70102837517950434</v>
      </c>
      <c r="CI13" s="87">
        <f t="shared" si="9"/>
        <v>2.4920573962309844E-3</v>
      </c>
    </row>
    <row r="14" spans="1:87" x14ac:dyDescent="0.25">
      <c r="A14" s="86" t="s">
        <v>13</v>
      </c>
      <c r="B14" s="87">
        <v>5890.6683413999999</v>
      </c>
      <c r="C14" s="87">
        <v>143.33009765</v>
      </c>
      <c r="D14" s="87">
        <v>6302.8823712000003</v>
      </c>
      <c r="E14" s="87">
        <v>1214.1164822999999</v>
      </c>
      <c r="F14" s="87">
        <v>1010.2571985</v>
      </c>
      <c r="G14" s="87">
        <v>11897.438227000001</v>
      </c>
      <c r="H14" s="87">
        <v>454.31650838000002</v>
      </c>
      <c r="I14" s="87">
        <v>74.67652769</v>
      </c>
      <c r="J14" s="87"/>
      <c r="K14" s="87" t="s">
        <v>13</v>
      </c>
      <c r="L14" s="87">
        <v>0</v>
      </c>
      <c r="M14" s="87">
        <v>4.0611349500928604E-3</v>
      </c>
      <c r="N14" s="87">
        <v>0.298551455750656</v>
      </c>
      <c r="O14" s="87">
        <v>0.298551455750656</v>
      </c>
      <c r="P14" s="87">
        <v>0.1203919985201474</v>
      </c>
      <c r="Q14" s="87">
        <v>2.8932483350143593E-3</v>
      </c>
      <c r="R14" s="87">
        <v>1.3017812250395671</v>
      </c>
      <c r="S14" s="87">
        <v>1004.096299593577</v>
      </c>
      <c r="T14" s="87">
        <v>5918.9857650102103</v>
      </c>
      <c r="U14" s="87">
        <v>6.2524721896029902</v>
      </c>
      <c r="V14" s="87">
        <v>147.66528410072141</v>
      </c>
      <c r="W14" s="87">
        <v>3.17580927880421</v>
      </c>
      <c r="X14" s="87">
        <v>1.0635359502593169E-2</v>
      </c>
      <c r="Y14" s="87">
        <v>0</v>
      </c>
      <c r="Z14" s="87">
        <v>112.0578549500766</v>
      </c>
      <c r="AA14" s="87">
        <v>112.0578549500766</v>
      </c>
      <c r="AB14" s="87">
        <v>74.8999091649288</v>
      </c>
      <c r="AC14" s="87">
        <v>0</v>
      </c>
      <c r="AD14" s="87">
        <v>6.9852916427115597</v>
      </c>
      <c r="AE14" s="87">
        <v>0</v>
      </c>
      <c r="AF14" s="87">
        <v>8.3117163472169298E-2</v>
      </c>
      <c r="AG14" s="87">
        <v>7.4525647800613892E-4</v>
      </c>
      <c r="AH14" s="87">
        <v>8.51138527973897E-2</v>
      </c>
      <c r="AI14" s="87">
        <v>5.0298710897997596E-4</v>
      </c>
      <c r="AJ14" s="87">
        <v>143.77118640629999</v>
      </c>
      <c r="AK14" s="87">
        <v>0</v>
      </c>
      <c r="AL14" s="87">
        <v>603.84133669218397</v>
      </c>
      <c r="AM14" s="87">
        <v>5678.6912257301301</v>
      </c>
      <c r="AN14" s="87">
        <v>630.96566174425197</v>
      </c>
      <c r="AO14" s="87">
        <v>6309.6568874743898</v>
      </c>
      <c r="AP14" s="87">
        <v>0</v>
      </c>
      <c r="AQ14" s="87">
        <v>20.895199055443939</v>
      </c>
      <c r="AR14" s="87">
        <v>48.856668711795102</v>
      </c>
      <c r="AS14" s="87">
        <v>107.4728076603283</v>
      </c>
      <c r="AT14" s="87">
        <v>29.634750900433602</v>
      </c>
      <c r="AU14" s="87">
        <v>6.9201057799676997</v>
      </c>
      <c r="AV14" s="87">
        <v>49.219119501865599</v>
      </c>
      <c r="AW14" s="87">
        <v>26.632049428121</v>
      </c>
      <c r="AX14" s="87">
        <v>0</v>
      </c>
      <c r="AY14" s="87">
        <v>4.5276028478094199</v>
      </c>
      <c r="AZ14" s="87">
        <v>1225.336202555565</v>
      </c>
      <c r="BA14" s="87">
        <v>1015.003252136852</v>
      </c>
      <c r="BB14" s="87">
        <v>210.33295041871219</v>
      </c>
      <c r="BC14" s="87">
        <v>1.083775635620076E-4</v>
      </c>
      <c r="BD14" s="87">
        <v>0.22341885951707713</v>
      </c>
      <c r="BE14" s="87">
        <v>466.79970571955994</v>
      </c>
      <c r="BF14" s="87">
        <v>0.1555239559736987</v>
      </c>
      <c r="BG14" s="87">
        <v>51.602876092748403</v>
      </c>
      <c r="BH14" s="87">
        <v>13.090213557874069</v>
      </c>
      <c r="BI14" s="87">
        <v>5.9975259824622196</v>
      </c>
      <c r="BJ14" s="87">
        <v>128.85507066375649</v>
      </c>
      <c r="BK14" s="87">
        <v>36.697300276349203</v>
      </c>
      <c r="BL14" s="87">
        <v>76.660465701593296</v>
      </c>
      <c r="BM14" s="87">
        <v>102.42776226128069</v>
      </c>
      <c r="BN14" s="87">
        <v>3.4002837945292201</v>
      </c>
      <c r="BO14" s="87">
        <v>11910.505839845229</v>
      </c>
      <c r="BP14" s="87">
        <v>55.3916014945817</v>
      </c>
      <c r="BQ14" s="87">
        <v>282.46675760114999</v>
      </c>
      <c r="BR14" s="87">
        <v>6.3398062739132505E-3</v>
      </c>
      <c r="BS14" s="87">
        <v>39.532226681440399</v>
      </c>
      <c r="BT14" s="87">
        <v>0</v>
      </c>
      <c r="BU14" s="87">
        <v>0.12421250025298031</v>
      </c>
      <c r="BV14" s="87">
        <v>456.24515450222395</v>
      </c>
      <c r="BW14" s="87">
        <v>121.8870238901001</v>
      </c>
      <c r="BX14" s="48"/>
      <c r="BY14" s="78">
        <f t="shared" si="0"/>
        <v>4.8071665164364681E-3</v>
      </c>
      <c r="BZ14" s="78">
        <f t="shared" si="1"/>
        <v>3.0774328876625192E-3</v>
      </c>
      <c r="CA14" s="78">
        <f t="shared" si="2"/>
        <v>1.0748282889340521E-3</v>
      </c>
      <c r="CB14" s="78">
        <f t="shared" si="3"/>
        <v>9.2410575254778492E-3</v>
      </c>
      <c r="CC14" s="78">
        <f t="shared" si="4"/>
        <v>4.6978666857299565E-3</v>
      </c>
      <c r="CD14" s="78">
        <f t="shared" si="5"/>
        <v>1.0983551749462446E-3</v>
      </c>
      <c r="CE14" s="54">
        <f t="shared" si="6"/>
        <v>4.245159677558486E-3</v>
      </c>
      <c r="CF14" s="78">
        <f t="shared" si="7"/>
        <v>2.991321126446983E-3</v>
      </c>
      <c r="CH14" s="87">
        <f t="shared" si="8"/>
        <v>6.774516274389498</v>
      </c>
      <c r="CI14" s="87">
        <f t="shared" si="9"/>
        <v>13.067612845228723</v>
      </c>
    </row>
    <row r="15" spans="1:87" x14ac:dyDescent="0.25">
      <c r="A15" s="86" t="s">
        <v>14</v>
      </c>
      <c r="B15" s="87">
        <v>3135.6691906999999</v>
      </c>
      <c r="C15" s="87">
        <v>114.95007088</v>
      </c>
      <c r="D15" s="87">
        <v>12098.150302</v>
      </c>
      <c r="E15" s="87">
        <v>1960.2389455</v>
      </c>
      <c r="F15" s="87">
        <v>1668.8757121000001</v>
      </c>
      <c r="G15" s="87">
        <v>10520.579752</v>
      </c>
      <c r="H15" s="87">
        <v>360.65520300999998</v>
      </c>
      <c r="I15" s="87">
        <v>74.058198340000004</v>
      </c>
      <c r="J15" s="87"/>
      <c r="K15" s="87" t="s">
        <v>14</v>
      </c>
      <c r="L15" s="87">
        <v>0</v>
      </c>
      <c r="M15" s="87">
        <v>0.1870496300288251</v>
      </c>
      <c r="N15" s="87">
        <v>0.25279431340675529</v>
      </c>
      <c r="O15" s="87">
        <v>0.25279431340675529</v>
      </c>
      <c r="P15" s="87">
        <v>0.10483779615238339</v>
      </c>
      <c r="Q15" s="87">
        <v>0.13322222071903739</v>
      </c>
      <c r="R15" s="87">
        <v>1.6077988462374211</v>
      </c>
      <c r="S15" s="87">
        <v>782.38666452504503</v>
      </c>
      <c r="T15" s="87">
        <v>3163.35130879588</v>
      </c>
      <c r="U15" s="87">
        <v>4.6620760217331503</v>
      </c>
      <c r="V15" s="87">
        <v>109.8762998736191</v>
      </c>
      <c r="W15" s="87">
        <v>3.8566805096909498</v>
      </c>
      <c r="X15" s="87">
        <v>0.48983261167647102</v>
      </c>
      <c r="Y15" s="87">
        <v>0</v>
      </c>
      <c r="Z15" s="87">
        <v>104.85410463218139</v>
      </c>
      <c r="AA15" s="87">
        <v>104.85410463218139</v>
      </c>
      <c r="AB15" s="87">
        <v>74.704966790898794</v>
      </c>
      <c r="AC15" s="87">
        <v>0</v>
      </c>
      <c r="AD15" s="87">
        <v>4.8044908094013206</v>
      </c>
      <c r="AE15" s="87">
        <v>0</v>
      </c>
      <c r="AF15" s="87">
        <v>3.8280494424209901</v>
      </c>
      <c r="AG15" s="87">
        <v>3.4319510496756397E-2</v>
      </c>
      <c r="AH15" s="87">
        <v>3.9199775239647803</v>
      </c>
      <c r="AI15" s="87">
        <v>2.316274342821471E-2</v>
      </c>
      <c r="AJ15" s="87">
        <v>115.77773363722279</v>
      </c>
      <c r="AK15" s="87">
        <v>0</v>
      </c>
      <c r="AL15" s="87">
        <v>474.951856123391</v>
      </c>
      <c r="AM15" s="87">
        <v>10905.461210428961</v>
      </c>
      <c r="AN15" s="87">
        <v>1211.7179200859789</v>
      </c>
      <c r="AO15" s="87">
        <v>12117.17913051494</v>
      </c>
      <c r="AP15" s="87">
        <v>0</v>
      </c>
      <c r="AQ15" s="87">
        <v>15.89005399692827</v>
      </c>
      <c r="AR15" s="87">
        <v>81.445727523603097</v>
      </c>
      <c r="AS15" s="87">
        <v>80.034434356016391</v>
      </c>
      <c r="AT15" s="87">
        <v>49.313268145306601</v>
      </c>
      <c r="AU15" s="87">
        <v>11.29113888400491</v>
      </c>
      <c r="AV15" s="87">
        <v>79.956135133296897</v>
      </c>
      <c r="AW15" s="87">
        <v>43.9288375706167</v>
      </c>
      <c r="AX15" s="87">
        <v>0</v>
      </c>
      <c r="AY15" s="87">
        <v>8.09475740198525</v>
      </c>
      <c r="AZ15" s="87">
        <v>1998.16701313574</v>
      </c>
      <c r="BA15" s="87">
        <v>1684.2804390414751</v>
      </c>
      <c r="BB15" s="87">
        <v>313.88657409425849</v>
      </c>
      <c r="BC15" s="87">
        <v>4.9914265557741699E-3</v>
      </c>
      <c r="BD15" s="87">
        <v>0.37484694762699899</v>
      </c>
      <c r="BE15" s="87">
        <v>780.57802366187593</v>
      </c>
      <c r="BF15" s="87">
        <v>7.1660203354332292</v>
      </c>
      <c r="BG15" s="87">
        <v>79.370156760638594</v>
      </c>
      <c r="BH15" s="87">
        <v>20.342766611705411</v>
      </c>
      <c r="BI15" s="87">
        <v>9.1286337532046797</v>
      </c>
      <c r="BJ15" s="87">
        <v>198.17843801848528</v>
      </c>
      <c r="BK15" s="87">
        <v>28.2932473916877</v>
      </c>
      <c r="BL15" s="87">
        <v>127.34289804670479</v>
      </c>
      <c r="BM15" s="87">
        <v>182.07277553817551</v>
      </c>
      <c r="BN15" s="87">
        <v>5.6910232822632603</v>
      </c>
      <c r="BO15" s="87">
        <v>10531.980577294369</v>
      </c>
      <c r="BP15" s="87">
        <v>40.104190368153198</v>
      </c>
      <c r="BQ15" s="87">
        <v>214.7527221177815</v>
      </c>
      <c r="BR15" s="87">
        <v>0.29201365237145599</v>
      </c>
      <c r="BS15" s="87">
        <v>30.0902102783114</v>
      </c>
      <c r="BT15" s="87">
        <v>0</v>
      </c>
      <c r="BU15" s="87">
        <v>0.24036902554275</v>
      </c>
      <c r="BV15" s="87">
        <v>364.80396936214601</v>
      </c>
      <c r="BW15" s="87">
        <v>82.022372938414406</v>
      </c>
      <c r="BX15" s="48"/>
      <c r="BY15" s="78">
        <f t="shared" si="0"/>
        <v>8.8281372850113442E-3</v>
      </c>
      <c r="BZ15" s="54">
        <f t="shared" si="1"/>
        <v>7.2001935352159971E-3</v>
      </c>
      <c r="CA15" s="78">
        <f t="shared" si="2"/>
        <v>1.5728708967844627E-3</v>
      </c>
      <c r="CB15" s="78">
        <f t="shared" si="3"/>
        <v>1.9348696097896211E-2</v>
      </c>
      <c r="CC15" s="78">
        <f t="shared" si="4"/>
        <v>9.2306016738003538E-3</v>
      </c>
      <c r="CD15" s="78">
        <f t="shared" si="5"/>
        <v>1.0836689196906816E-3</v>
      </c>
      <c r="CE15" s="54">
        <f t="shared" si="6"/>
        <v>1.1503414667307579E-2</v>
      </c>
      <c r="CF15" s="78">
        <f t="shared" si="7"/>
        <v>8.7332458174243788E-3</v>
      </c>
      <c r="CH15" s="87">
        <f t="shared" si="8"/>
        <v>19.02882851493996</v>
      </c>
      <c r="CI15" s="87">
        <f t="shared" si="9"/>
        <v>11.400825294369497</v>
      </c>
    </row>
    <row r="16" spans="1:87" x14ac:dyDescent="0.25">
      <c r="A16" s="86" t="s">
        <v>15</v>
      </c>
      <c r="B16" s="87">
        <v>5423.0227424000004</v>
      </c>
      <c r="C16" s="87">
        <v>120.68546945999999</v>
      </c>
      <c r="D16" s="87">
        <v>6036.0549521000003</v>
      </c>
      <c r="E16" s="87">
        <v>460.56847085999999</v>
      </c>
      <c r="F16" s="87">
        <v>330.38708474999999</v>
      </c>
      <c r="G16" s="87">
        <v>3236.1702504999998</v>
      </c>
      <c r="H16" s="87">
        <v>171.53295120999999</v>
      </c>
      <c r="I16" s="87">
        <v>45.467445609999999</v>
      </c>
      <c r="J16" s="87"/>
      <c r="K16" s="87" t="s">
        <v>15</v>
      </c>
      <c r="L16" s="87">
        <v>0</v>
      </c>
      <c r="M16" s="87">
        <v>3.02464581700534E-3</v>
      </c>
      <c r="N16" s="87">
        <v>6.7830422848922697E-2</v>
      </c>
      <c r="O16" s="87">
        <v>6.7830422848922697E-2</v>
      </c>
      <c r="P16" s="87">
        <v>2.7386039398799512E-2</v>
      </c>
      <c r="Q16" s="87">
        <v>2.1546111745674771E-3</v>
      </c>
      <c r="R16" s="87">
        <v>0.24737232257691369</v>
      </c>
      <c r="S16" s="87">
        <v>225.51379489291099</v>
      </c>
      <c r="T16" s="87">
        <v>5456.4877658100504</v>
      </c>
      <c r="U16" s="87">
        <v>1.4117243925990839</v>
      </c>
      <c r="V16" s="87">
        <v>34.113244288662102</v>
      </c>
      <c r="W16" s="87">
        <v>0.71705683030473399</v>
      </c>
      <c r="X16" s="87">
        <v>7.9209860251657493E-3</v>
      </c>
      <c r="Y16" s="87">
        <v>0</v>
      </c>
      <c r="Z16" s="87">
        <v>24.819866125600718</v>
      </c>
      <c r="AA16" s="87">
        <v>24.819866125600718</v>
      </c>
      <c r="AB16" s="87">
        <v>45.7607256970959</v>
      </c>
      <c r="AC16" s="87">
        <v>0</v>
      </c>
      <c r="AD16" s="87">
        <v>2.7192934454570898</v>
      </c>
      <c r="AE16" s="87">
        <v>0</v>
      </c>
      <c r="AF16" s="87">
        <v>6.1901014829169203E-2</v>
      </c>
      <c r="AG16" s="87">
        <v>5.5497843108075998E-4</v>
      </c>
      <c r="AH16" s="87">
        <v>6.3388261737131704E-2</v>
      </c>
      <c r="AI16" s="87">
        <v>3.7451638100828295E-4</v>
      </c>
      <c r="AJ16" s="87">
        <v>121.3582535762385</v>
      </c>
      <c r="AK16" s="87">
        <v>0</v>
      </c>
      <c r="AL16" s="87">
        <v>206.5776129729874</v>
      </c>
      <c r="AM16" s="87">
        <v>5438.3648465720598</v>
      </c>
      <c r="AN16" s="87">
        <v>604.26282666230304</v>
      </c>
      <c r="AO16" s="87">
        <v>6042.6276732343595</v>
      </c>
      <c r="AP16" s="87">
        <v>0</v>
      </c>
      <c r="AQ16" s="87">
        <v>6.36590657557388</v>
      </c>
      <c r="AR16" s="87">
        <v>15.78634239384904</v>
      </c>
      <c r="AS16" s="87">
        <v>44.111975470368094</v>
      </c>
      <c r="AT16" s="87">
        <v>9.6060071636171092</v>
      </c>
      <c r="AU16" s="87">
        <v>2.3768522653372708</v>
      </c>
      <c r="AV16" s="87">
        <v>16.202741489993699</v>
      </c>
      <c r="AW16" s="87">
        <v>8.6622823929518091</v>
      </c>
      <c r="AX16" s="87">
        <v>0</v>
      </c>
      <c r="AY16" s="87">
        <v>1.4840723586743598</v>
      </c>
      <c r="AZ16" s="87">
        <v>463.50080306263101</v>
      </c>
      <c r="BA16" s="87">
        <v>332.297864158229</v>
      </c>
      <c r="BB16" s="87">
        <v>131.20293890440189</v>
      </c>
      <c r="BC16" s="87">
        <v>8.071793515104401E-5</v>
      </c>
      <c r="BD16" s="87">
        <v>7.2017189106962601E-2</v>
      </c>
      <c r="BE16" s="87">
        <v>150.60528855087981</v>
      </c>
      <c r="BF16" s="87">
        <v>0.1158202351229352</v>
      </c>
      <c r="BG16" s="87">
        <v>17.537409448789347</v>
      </c>
      <c r="BH16" s="87">
        <v>4.4456937116464594</v>
      </c>
      <c r="BI16" s="87">
        <v>2.0539863692190599</v>
      </c>
      <c r="BJ16" s="87">
        <v>43.793780988772802</v>
      </c>
      <c r="BK16" s="87">
        <v>8.8554242574998394</v>
      </c>
      <c r="BL16" s="87">
        <v>24.831525763146367</v>
      </c>
      <c r="BM16" s="87">
        <v>33.628014796077899</v>
      </c>
      <c r="BN16" s="87">
        <v>1.0959483231093978</v>
      </c>
      <c r="BO16" s="87">
        <v>3238.78241619956</v>
      </c>
      <c r="BP16" s="87">
        <v>26.290406520621701</v>
      </c>
      <c r="BQ16" s="87">
        <v>79.027525764645404</v>
      </c>
      <c r="BR16" s="87">
        <v>4.7221509467197898E-3</v>
      </c>
      <c r="BS16" s="87">
        <v>20.337434038634161</v>
      </c>
      <c r="BT16" s="87">
        <v>0</v>
      </c>
      <c r="BU16" s="87">
        <v>2.9093352482679878E-2</v>
      </c>
      <c r="BV16" s="87">
        <v>172.48376971058741</v>
      </c>
      <c r="BW16" s="87">
        <v>63.037069238413295</v>
      </c>
      <c r="BX16" s="48"/>
      <c r="BY16" s="78">
        <f t="shared" si="0"/>
        <v>6.1709170327469021E-3</v>
      </c>
      <c r="BZ16" s="54">
        <f t="shared" si="1"/>
        <v>5.5746903023937856E-3</v>
      </c>
      <c r="CA16" s="78">
        <f t="shared" si="2"/>
        <v>1.0889100888772537E-3</v>
      </c>
      <c r="CB16" s="78">
        <f t="shared" si="3"/>
        <v>6.3667671327036282E-3</v>
      </c>
      <c r="CC16" s="78">
        <f t="shared" si="4"/>
        <v>5.7834567282643102E-3</v>
      </c>
      <c r="CD16" s="78">
        <f t="shared" si="5"/>
        <v>8.0717808315447807E-4</v>
      </c>
      <c r="CE16" s="54">
        <f t="shared" si="6"/>
        <v>5.5430661798815143E-3</v>
      </c>
      <c r="CF16" s="78">
        <f t="shared" si="7"/>
        <v>6.4503312900295864E-3</v>
      </c>
      <c r="CH16" s="87">
        <f t="shared" si="8"/>
        <v>6.5727211343591989</v>
      </c>
      <c r="CI16" s="87">
        <f t="shared" si="9"/>
        <v>2.612165699560137</v>
      </c>
    </row>
    <row r="17" spans="1:87" x14ac:dyDescent="0.25">
      <c r="A17" s="86" t="s">
        <v>16</v>
      </c>
      <c r="B17" s="87">
        <v>2744.7452232999999</v>
      </c>
      <c r="C17" s="87">
        <v>27.12545862</v>
      </c>
      <c r="D17" s="87">
        <v>2396.7421837000002</v>
      </c>
      <c r="E17" s="87">
        <v>499.83413137000002</v>
      </c>
      <c r="F17" s="87">
        <v>396.99984302000001</v>
      </c>
      <c r="G17" s="87">
        <v>677.77683531000002</v>
      </c>
      <c r="H17" s="87">
        <v>130.80949057999999</v>
      </c>
      <c r="I17" s="87">
        <v>26.406367169999999</v>
      </c>
      <c r="J17" s="87"/>
      <c r="K17" s="87" t="s">
        <v>16</v>
      </c>
      <c r="L17" s="87">
        <v>0</v>
      </c>
      <c r="M17" s="87">
        <v>1.3908780443900631E-3</v>
      </c>
      <c r="N17" s="87">
        <v>3.6633849053859899E-2</v>
      </c>
      <c r="O17" s="87">
        <v>3.6633849053859899E-2</v>
      </c>
      <c r="P17" s="87">
        <v>1.478682393062054E-2</v>
      </c>
      <c r="Q17" s="87">
        <v>9.9065170189101292E-4</v>
      </c>
      <c r="R17" s="87">
        <v>0.13687428978414309</v>
      </c>
      <c r="S17" s="87">
        <v>108.22823709114761</v>
      </c>
      <c r="T17" s="87">
        <v>2745.4366519887199</v>
      </c>
      <c r="U17" s="87">
        <v>0.76346462842308793</v>
      </c>
      <c r="V17" s="87">
        <v>19.379220633482682</v>
      </c>
      <c r="W17" s="87">
        <v>0.38778436138163502</v>
      </c>
      <c r="X17" s="87">
        <v>3.6424141933122699E-3</v>
      </c>
      <c r="Y17" s="87">
        <v>0</v>
      </c>
      <c r="Z17" s="87">
        <v>7.5251378256617896</v>
      </c>
      <c r="AA17" s="87">
        <v>7.5251378256617896</v>
      </c>
      <c r="AB17" s="87">
        <v>26.418601414767569</v>
      </c>
      <c r="AC17" s="87">
        <v>0</v>
      </c>
      <c r="AD17" s="87">
        <v>2.1564314881046238</v>
      </c>
      <c r="AE17" s="87">
        <v>0</v>
      </c>
      <c r="AF17" s="87">
        <v>2.846564845139634E-2</v>
      </c>
      <c r="AG17" s="87">
        <v>2.5520195219277177E-4</v>
      </c>
      <c r="AH17" s="87">
        <v>2.9149211570517558E-2</v>
      </c>
      <c r="AI17" s="87">
        <v>1.7224241212321541E-4</v>
      </c>
      <c r="AJ17" s="87">
        <v>27.269762246851499</v>
      </c>
      <c r="AK17" s="87">
        <v>0</v>
      </c>
      <c r="AL17" s="87">
        <v>150.3599378080545</v>
      </c>
      <c r="AM17" s="87">
        <v>2156.5516880680261</v>
      </c>
      <c r="AN17" s="87">
        <v>239.61684351835612</v>
      </c>
      <c r="AO17" s="87">
        <v>2396.168531586382</v>
      </c>
      <c r="AP17" s="87">
        <v>0</v>
      </c>
      <c r="AQ17" s="87">
        <v>4.6892187743977205</v>
      </c>
      <c r="AR17" s="87">
        <v>22.93967345639529</v>
      </c>
      <c r="AS17" s="87">
        <v>36.712932931063598</v>
      </c>
      <c r="AT17" s="87">
        <v>13.349409322718071</v>
      </c>
      <c r="AU17" s="87">
        <v>0.66681135485044296</v>
      </c>
      <c r="AV17" s="87">
        <v>17.378977178965648</v>
      </c>
      <c r="AW17" s="87">
        <v>11.399497795874041</v>
      </c>
      <c r="AX17" s="87">
        <v>0</v>
      </c>
      <c r="AY17" s="87">
        <v>1.8364350348054641</v>
      </c>
      <c r="AZ17" s="87">
        <v>502.19955830484298</v>
      </c>
      <c r="BA17" s="87">
        <v>397.313283763046</v>
      </c>
      <c r="BB17" s="87">
        <v>104.88627454179679</v>
      </c>
      <c r="BC17" s="87">
        <v>3.7116685130375801E-5</v>
      </c>
      <c r="BD17" s="87">
        <v>0.10837586451495551</v>
      </c>
      <c r="BE17" s="87">
        <v>223.6081901018307</v>
      </c>
      <c r="BF17" s="87">
        <v>5.3262421667024801E-2</v>
      </c>
      <c r="BG17" s="87">
        <v>7.5856577114921411</v>
      </c>
      <c r="BH17" s="87">
        <v>2.0092420094027048</v>
      </c>
      <c r="BI17" s="87">
        <v>0.58245926947645599</v>
      </c>
      <c r="BJ17" s="87">
        <v>18.904587320888218</v>
      </c>
      <c r="BK17" s="87">
        <v>5.5848881164199096</v>
      </c>
      <c r="BL17" s="87">
        <v>34.812946321643295</v>
      </c>
      <c r="BM17" s="87">
        <v>40.428279663133701</v>
      </c>
      <c r="BN17" s="87">
        <v>1.6494418187029021</v>
      </c>
      <c r="BO17" s="87">
        <v>678.07940094247397</v>
      </c>
      <c r="BP17" s="87">
        <v>22.654180984294641</v>
      </c>
      <c r="BQ17" s="87">
        <v>16.603544903740691</v>
      </c>
      <c r="BR17" s="87">
        <v>2.1714785201254402E-3</v>
      </c>
      <c r="BS17" s="87">
        <v>17.845745130120559</v>
      </c>
      <c r="BT17" s="87">
        <v>0</v>
      </c>
      <c r="BU17" s="87">
        <v>1.55797152306751E-2</v>
      </c>
      <c r="BV17" s="87">
        <v>130.99607488483599</v>
      </c>
      <c r="BW17" s="87">
        <v>55.417173496281293</v>
      </c>
      <c r="BX17" s="48"/>
      <c r="BY17" s="78">
        <f t="shared" si="0"/>
        <v>2.5190997067795222E-4</v>
      </c>
      <c r="BZ17" s="54">
        <f t="shared" si="1"/>
        <v>5.3198594306937269E-3</v>
      </c>
      <c r="CA17" s="78">
        <f t="shared" si="2"/>
        <v>-2.3934660870892114E-4</v>
      </c>
      <c r="CB17" s="78">
        <f t="shared" si="3"/>
        <v>4.7324237909874963E-3</v>
      </c>
      <c r="CC17" s="78">
        <f t="shared" si="4"/>
        <v>7.8952359442166541E-4</v>
      </c>
      <c r="CD17" s="78">
        <f t="shared" si="5"/>
        <v>4.4640893095078442E-4</v>
      </c>
      <c r="CE17" s="54">
        <f t="shared" si="6"/>
        <v>1.4263820156221224E-3</v>
      </c>
      <c r="CF17" s="78">
        <f t="shared" si="7"/>
        <v>4.6330662180098665E-4</v>
      </c>
      <c r="CH17" s="87">
        <f t="shared" si="8"/>
        <v>-0.57365211361820911</v>
      </c>
      <c r="CI17" s="87">
        <f t="shared" si="9"/>
        <v>0.30256563247394297</v>
      </c>
    </row>
    <row r="18" spans="1:87" x14ac:dyDescent="0.25">
      <c r="A18" s="86" t="s">
        <v>17</v>
      </c>
      <c r="B18" s="87">
        <v>1636.01125</v>
      </c>
      <c r="C18" s="87">
        <v>146.64051416999999</v>
      </c>
      <c r="D18" s="87">
        <v>7377.8712702000003</v>
      </c>
      <c r="E18" s="87">
        <v>3402.3586138000001</v>
      </c>
      <c r="F18" s="87">
        <v>3157.2975723999998</v>
      </c>
      <c r="G18" s="87">
        <v>7569.9508526999998</v>
      </c>
      <c r="H18" s="87">
        <v>210.01063712999999</v>
      </c>
      <c r="I18" s="87">
        <v>52.733242629999999</v>
      </c>
      <c r="J18" s="87"/>
      <c r="K18" s="87" t="s">
        <v>17</v>
      </c>
      <c r="L18" s="87">
        <v>0</v>
      </c>
      <c r="M18" s="87">
        <v>0</v>
      </c>
      <c r="N18" s="87">
        <v>6.446766626703801E-2</v>
      </c>
      <c r="O18" s="87">
        <v>6.446766626703801E-2</v>
      </c>
      <c r="P18" s="87">
        <v>2.5983048916185698E-2</v>
      </c>
      <c r="Q18" s="87">
        <v>0</v>
      </c>
      <c r="R18" s="87">
        <v>0.38615374263027502</v>
      </c>
      <c r="S18" s="87">
        <v>289.05141801925004</v>
      </c>
      <c r="T18" s="87">
        <v>1639.007649685565</v>
      </c>
      <c r="U18" s="87">
        <v>1.3538125578579661</v>
      </c>
      <c r="V18" s="87">
        <v>32.997591472192298</v>
      </c>
      <c r="W18" s="87">
        <v>0.68764083854537805</v>
      </c>
      <c r="X18" s="87">
        <v>0</v>
      </c>
      <c r="Y18" s="87">
        <v>0</v>
      </c>
      <c r="Z18" s="87">
        <v>54.391004730474599</v>
      </c>
      <c r="AA18" s="87">
        <v>54.391004730474599</v>
      </c>
      <c r="AB18" s="87">
        <v>52.790595263413607</v>
      </c>
      <c r="AC18" s="87">
        <v>0</v>
      </c>
      <c r="AD18" s="87">
        <v>2.8168311856061203</v>
      </c>
      <c r="AE18" s="87">
        <v>0</v>
      </c>
      <c r="AF18" s="87">
        <v>0</v>
      </c>
      <c r="AG18" s="87">
        <v>0</v>
      </c>
      <c r="AH18" s="87">
        <v>0</v>
      </c>
      <c r="AI18" s="87">
        <v>0</v>
      </c>
      <c r="AJ18" s="87">
        <v>147.06157979993048</v>
      </c>
      <c r="AK18" s="87">
        <v>0</v>
      </c>
      <c r="AL18" s="87">
        <v>243.4143157073801</v>
      </c>
      <c r="AM18" s="87">
        <v>6634.4736765790703</v>
      </c>
      <c r="AN18" s="87">
        <v>737.16385924930296</v>
      </c>
      <c r="AO18" s="87">
        <v>7371.6375358283804</v>
      </c>
      <c r="AP18" s="87">
        <v>0</v>
      </c>
      <c r="AQ18" s="87">
        <v>6.4846028110914506</v>
      </c>
      <c r="AR18" s="87">
        <v>181.47408080226171</v>
      </c>
      <c r="AS18" s="87">
        <v>47.170824517177699</v>
      </c>
      <c r="AT18" s="87">
        <v>105.72481355644099</v>
      </c>
      <c r="AU18" s="87">
        <v>5.80959367835667</v>
      </c>
      <c r="AV18" s="87">
        <v>138.7577576085362</v>
      </c>
      <c r="AW18" s="87">
        <v>90.430524878718202</v>
      </c>
      <c r="AX18" s="87">
        <v>0</v>
      </c>
      <c r="AY18" s="87">
        <v>14.552525418123082</v>
      </c>
      <c r="AZ18" s="87">
        <v>3473.9687743232398</v>
      </c>
      <c r="BA18" s="87">
        <v>3159.4463718750103</v>
      </c>
      <c r="BB18" s="87">
        <v>314.52240244823201</v>
      </c>
      <c r="BC18" s="87">
        <v>0</v>
      </c>
      <c r="BD18" s="87">
        <v>0.85652315040482208</v>
      </c>
      <c r="BE18" s="87">
        <v>1767.9194335763909</v>
      </c>
      <c r="BF18" s="87">
        <v>0</v>
      </c>
      <c r="BG18" s="87">
        <v>63.745282827427602</v>
      </c>
      <c r="BH18" s="87">
        <v>16.81463283354552</v>
      </c>
      <c r="BI18" s="87">
        <v>5.1079356420134694</v>
      </c>
      <c r="BJ18" s="87">
        <v>158.8892859885249</v>
      </c>
      <c r="BK18" s="87">
        <v>8.8836361898717406</v>
      </c>
      <c r="BL18" s="87">
        <v>275.66758147985172</v>
      </c>
      <c r="BM18" s="87">
        <v>320.65972809834699</v>
      </c>
      <c r="BN18" s="87">
        <v>13.03667233607257</v>
      </c>
      <c r="BO18" s="87">
        <v>7559.0629757590696</v>
      </c>
      <c r="BP18" s="87">
        <v>28.5607688624285</v>
      </c>
      <c r="BQ18" s="87">
        <v>178.35594328168929</v>
      </c>
      <c r="BR18" s="87">
        <v>0</v>
      </c>
      <c r="BS18" s="87">
        <v>21.625551250576599</v>
      </c>
      <c r="BT18" s="87">
        <v>0</v>
      </c>
      <c r="BU18" s="87">
        <v>2.7642029549893199E-2</v>
      </c>
      <c r="BV18" s="87">
        <v>210.44180025904279</v>
      </c>
      <c r="BW18" s="87">
        <v>66.951072969493708</v>
      </c>
      <c r="BX18" s="48"/>
      <c r="BY18" s="78">
        <f t="shared" si="0"/>
        <v>1.8315275555500846E-3</v>
      </c>
      <c r="BZ18" s="54">
        <f t="shared" si="1"/>
        <v>2.8714140312025602E-3</v>
      </c>
      <c r="CA18" s="78">
        <f t="shared" si="2"/>
        <v>-8.4492316866500679E-4</v>
      </c>
      <c r="CB18" s="78">
        <f t="shared" si="3"/>
        <v>2.1047211258915576E-2</v>
      </c>
      <c r="CC18" s="78">
        <f t="shared" si="4"/>
        <v>6.8058186652868939E-4</v>
      </c>
      <c r="CD18" s="78">
        <f t="shared" si="5"/>
        <v>-1.4383021967767254E-3</v>
      </c>
      <c r="CE18" s="54">
        <f t="shared" si="6"/>
        <v>2.0530537640143631E-3</v>
      </c>
      <c r="CF18" s="78">
        <f t="shared" si="7"/>
        <v>1.0875992173669149E-3</v>
      </c>
      <c r="CH18" s="87">
        <f t="shared" si="8"/>
        <v>-6.233734371619903</v>
      </c>
      <c r="CI18" s="87">
        <f t="shared" si="9"/>
        <v>-10.887876940930255</v>
      </c>
    </row>
    <row r="19" spans="1:87" x14ac:dyDescent="0.25">
      <c r="A19" s="86" t="s">
        <v>18</v>
      </c>
      <c r="B19" s="87">
        <v>4902.3135946000002</v>
      </c>
      <c r="C19" s="87">
        <v>559.93827782999995</v>
      </c>
      <c r="D19" s="87">
        <v>3815.0409027999999</v>
      </c>
      <c r="E19" s="87">
        <v>1082.3564954999999</v>
      </c>
      <c r="F19" s="87">
        <v>939.48897393000004</v>
      </c>
      <c r="G19" s="87">
        <v>8532.3957131999996</v>
      </c>
      <c r="H19" s="87">
        <v>302.84436126000003</v>
      </c>
      <c r="I19" s="87">
        <v>8.8378295799999993</v>
      </c>
      <c r="J19" s="87"/>
      <c r="K19" s="87" t="s">
        <v>18</v>
      </c>
      <c r="L19" s="87">
        <v>0</v>
      </c>
      <c r="M19" s="87">
        <v>0.54981814412451602</v>
      </c>
      <c r="N19" s="87">
        <v>0.1099862677529059</v>
      </c>
      <c r="O19" s="87">
        <v>0.1099862677529059</v>
      </c>
      <c r="P19" s="87">
        <v>5.3005145505051303E-2</v>
      </c>
      <c r="Q19" s="87">
        <v>0.39159676660284198</v>
      </c>
      <c r="R19" s="87">
        <v>1.2298627289604651</v>
      </c>
      <c r="S19" s="87">
        <v>531.574898937483</v>
      </c>
      <c r="T19" s="87">
        <v>4916.8298573300799</v>
      </c>
      <c r="U19" s="87">
        <v>3.07023640852361</v>
      </c>
      <c r="V19" s="87">
        <v>2.2146815231574521</v>
      </c>
      <c r="W19" s="87">
        <v>0.20956333863721283</v>
      </c>
      <c r="X19" s="87">
        <v>1.4398233788096571</v>
      </c>
      <c r="Y19" s="87">
        <v>0</v>
      </c>
      <c r="Z19" s="87">
        <v>219.08399014608</v>
      </c>
      <c r="AA19" s="87">
        <v>219.08399014608</v>
      </c>
      <c r="AB19" s="87">
        <v>8.8698634023732605</v>
      </c>
      <c r="AC19" s="87">
        <v>0</v>
      </c>
      <c r="AD19" s="87">
        <v>0.55430350202439294</v>
      </c>
      <c r="AE19" s="87">
        <v>0</v>
      </c>
      <c r="AF19" s="87">
        <v>11.252177771968251</v>
      </c>
      <c r="AG19" s="87">
        <v>0.10087923513285599</v>
      </c>
      <c r="AH19" s="87">
        <v>11.522456949043459</v>
      </c>
      <c r="AI19" s="87">
        <v>6.808565562249691E-2</v>
      </c>
      <c r="AJ19" s="87">
        <v>562.05264910167102</v>
      </c>
      <c r="AK19" s="87">
        <v>0</v>
      </c>
      <c r="AL19" s="87">
        <v>307.43789297100352</v>
      </c>
      <c r="AM19" s="87">
        <v>3439.5119500441401</v>
      </c>
      <c r="AN19" s="87">
        <v>382.16785599662603</v>
      </c>
      <c r="AO19" s="87">
        <v>3821.67980604076</v>
      </c>
      <c r="AP19" s="87">
        <v>0</v>
      </c>
      <c r="AQ19" s="87">
        <v>1.6847427249844289</v>
      </c>
      <c r="AR19" s="87">
        <v>20.0861998339698</v>
      </c>
      <c r="AS19" s="87">
        <v>18.67008110200895</v>
      </c>
      <c r="AT19" s="87">
        <v>19.803070316616761</v>
      </c>
      <c r="AU19" s="87">
        <v>19.380134650308332</v>
      </c>
      <c r="AV19" s="87">
        <v>53.796277918285604</v>
      </c>
      <c r="AW19" s="87">
        <v>17.27387776808478</v>
      </c>
      <c r="AX19" s="87">
        <v>1.8375579402216711</v>
      </c>
      <c r="AY19" s="87">
        <v>4.9768898153397503</v>
      </c>
      <c r="AZ19" s="87">
        <v>1091.291221805418</v>
      </c>
      <c r="BA19" s="87">
        <v>943.11571145967798</v>
      </c>
      <c r="BB19" s="87">
        <v>148.1755103457397</v>
      </c>
      <c r="BC19" s="87">
        <v>1.06974848570027E-2</v>
      </c>
      <c r="BD19" s="87">
        <v>7.3491917767599613E-2</v>
      </c>
      <c r="BE19" s="87">
        <v>169.6047960462418</v>
      </c>
      <c r="BF19" s="87">
        <v>15.35098607230049</v>
      </c>
      <c r="BG19" s="87">
        <v>117.4166896162304</v>
      </c>
      <c r="BH19" s="87">
        <v>29.611403314935693</v>
      </c>
      <c r="BI19" s="87">
        <v>15.418645551800321</v>
      </c>
      <c r="BJ19" s="87">
        <v>293.41452566962539</v>
      </c>
      <c r="BK19" s="87">
        <v>2.0563282962641489</v>
      </c>
      <c r="BL19" s="87">
        <v>38.343348456577104</v>
      </c>
      <c r="BM19" s="87">
        <v>125.6218779315133</v>
      </c>
      <c r="BN19" s="87">
        <v>1.0952411550014589</v>
      </c>
      <c r="BO19" s="87">
        <v>8536.9958065885003</v>
      </c>
      <c r="BP19" s="87">
        <v>12.100153112109449</v>
      </c>
      <c r="BQ19" s="87">
        <v>116.3560375182569</v>
      </c>
      <c r="BR19" s="87">
        <v>0.85834197273014801</v>
      </c>
      <c r="BS19" s="87">
        <v>13.867016010502699</v>
      </c>
      <c r="BT19" s="87">
        <v>0</v>
      </c>
      <c r="BU19" s="87">
        <v>0.90233103221964495</v>
      </c>
      <c r="BV19" s="87">
        <v>304.2703939933964</v>
      </c>
      <c r="BW19" s="87">
        <v>17.714159193793428</v>
      </c>
      <c r="BX19" s="48"/>
      <c r="BY19" s="78">
        <f t="shared" si="0"/>
        <v>2.9611044764801769E-3</v>
      </c>
      <c r="BZ19" s="54">
        <f t="shared" si="1"/>
        <v>3.7760791776285901E-3</v>
      </c>
      <c r="CA19" s="78">
        <f t="shared" si="2"/>
        <v>1.7401918904427901E-3</v>
      </c>
      <c r="CB19" s="78">
        <f t="shared" si="3"/>
        <v>8.2548830653902186E-3</v>
      </c>
      <c r="CC19" s="78">
        <f t="shared" si="4"/>
        <v>3.8603300627434102E-3</v>
      </c>
      <c r="CD19" s="78">
        <f t="shared" si="5"/>
        <v>5.3913268244042297E-4</v>
      </c>
      <c r="CE19" s="54">
        <f t="shared" si="6"/>
        <v>4.7087973752038305E-3</v>
      </c>
      <c r="CF19" s="78">
        <f t="shared" si="7"/>
        <v>3.624625490149047E-3</v>
      </c>
      <c r="CH19" s="87">
        <f t="shared" si="8"/>
        <v>6.6389032407601007</v>
      </c>
      <c r="CI19" s="87">
        <f t="shared" si="9"/>
        <v>4.6000933885006816</v>
      </c>
    </row>
    <row r="20" spans="1:87" x14ac:dyDescent="0.25">
      <c r="A20" s="86" t="s">
        <v>19</v>
      </c>
      <c r="B20" s="87">
        <v>2008.1502376000001</v>
      </c>
      <c r="C20" s="87">
        <v>13.189502040000001</v>
      </c>
      <c r="D20" s="87">
        <v>1070.5006848</v>
      </c>
      <c r="E20" s="87">
        <v>146.56496754</v>
      </c>
      <c r="F20" s="87">
        <v>126.07376504</v>
      </c>
      <c r="G20" s="87">
        <v>346.34483287</v>
      </c>
      <c r="H20" s="87">
        <v>104.03229349999999</v>
      </c>
      <c r="I20" s="87">
        <v>27.1984727</v>
      </c>
      <c r="J20" s="87"/>
      <c r="K20" s="87" t="s">
        <v>19</v>
      </c>
      <c r="L20" s="87">
        <v>2.2531655236803891E-3</v>
      </c>
      <c r="M20" s="87">
        <v>2.4169163185863951</v>
      </c>
      <c r="N20" s="87">
        <v>2.1696006868301369E-2</v>
      </c>
      <c r="O20" s="87">
        <v>2.151703536573019E-2</v>
      </c>
      <c r="P20" s="87">
        <v>1.33842293358025E-2</v>
      </c>
      <c r="Q20" s="87">
        <v>2.9508083019031201E-2</v>
      </c>
      <c r="R20" s="87">
        <v>29.5839749878511</v>
      </c>
      <c r="S20" s="87">
        <v>112.4844909362036</v>
      </c>
      <c r="T20" s="87">
        <v>2024.051098243465</v>
      </c>
      <c r="U20" s="87">
        <v>26.103987485543659</v>
      </c>
      <c r="V20" s="87">
        <v>13.326972843664741</v>
      </c>
      <c r="W20" s="87">
        <v>0.1193424422129995</v>
      </c>
      <c r="X20" s="87">
        <v>24.855740473463651</v>
      </c>
      <c r="Y20" s="87">
        <v>1.2966459377084039E-3</v>
      </c>
      <c r="Z20" s="87">
        <v>10.077033411306399</v>
      </c>
      <c r="AA20" s="87">
        <v>10.077033411306399</v>
      </c>
      <c r="AB20" s="87">
        <v>27.437841507520492</v>
      </c>
      <c r="AC20" s="87">
        <v>0</v>
      </c>
      <c r="AD20" s="87">
        <v>0.11834258383807039</v>
      </c>
      <c r="AE20" s="87">
        <v>1.234595987367515E-3</v>
      </c>
      <c r="AF20" s="87">
        <v>0.85104603615776298</v>
      </c>
      <c r="AG20" s="87">
        <v>1.028376678406278E-2</v>
      </c>
      <c r="AH20" s="87">
        <v>0.84108794275941501</v>
      </c>
      <c r="AI20" s="87">
        <v>5.4978141770862599E-3</v>
      </c>
      <c r="AJ20" s="87">
        <v>13.287577559152751</v>
      </c>
      <c r="AK20" s="87">
        <v>0</v>
      </c>
      <c r="AL20" s="87">
        <v>120.72349300308079</v>
      </c>
      <c r="AM20" s="87">
        <v>970.72864950368307</v>
      </c>
      <c r="AN20" s="87">
        <v>107.85905509460569</v>
      </c>
      <c r="AO20" s="87">
        <v>1078.5877045982888</v>
      </c>
      <c r="AP20" s="87">
        <v>9.2123388790599293E-6</v>
      </c>
      <c r="AQ20" s="87">
        <v>2.8666629254176312</v>
      </c>
      <c r="AR20" s="87">
        <v>0.1202569785655626</v>
      </c>
      <c r="AS20" s="87">
        <v>5.0916770039583898</v>
      </c>
      <c r="AT20" s="87">
        <v>0.60129483236605397</v>
      </c>
      <c r="AU20" s="87">
        <v>1.5460305108660242</v>
      </c>
      <c r="AV20" s="87">
        <v>3.3834263808374203</v>
      </c>
      <c r="AW20" s="87">
        <v>0.20752123293484789</v>
      </c>
      <c r="AX20" s="87">
        <v>0</v>
      </c>
      <c r="AY20" s="87">
        <v>5.01108205790438</v>
      </c>
      <c r="AZ20" s="87">
        <v>147.8025559071192</v>
      </c>
      <c r="BA20" s="87">
        <v>127.1330626505067</v>
      </c>
      <c r="BB20" s="87">
        <v>20.669493256612459</v>
      </c>
      <c r="BC20" s="87">
        <v>7.4212812160694794E-2</v>
      </c>
      <c r="BD20" s="87">
        <v>2.9967955819375199E-3</v>
      </c>
      <c r="BE20" s="87">
        <v>32.650841338866798</v>
      </c>
      <c r="BF20" s="87">
        <v>6.1574577554743399</v>
      </c>
      <c r="BG20" s="87">
        <v>9.4445057590237802</v>
      </c>
      <c r="BH20" s="87">
        <v>0.77514558221310903</v>
      </c>
      <c r="BI20" s="87">
        <v>0.3291419706013653</v>
      </c>
      <c r="BJ20" s="87">
        <v>23.616056150619741</v>
      </c>
      <c r="BK20" s="87">
        <v>3.1270534388112599</v>
      </c>
      <c r="BL20" s="87">
        <v>7.0628257455755907</v>
      </c>
      <c r="BM20" s="87">
        <v>36.119013337962897</v>
      </c>
      <c r="BN20" s="87">
        <v>3.1253408951867498E-2</v>
      </c>
      <c r="BO20" s="87">
        <v>349.39138685053103</v>
      </c>
      <c r="BP20" s="87">
        <v>0.998224990361679</v>
      </c>
      <c r="BQ20" s="87">
        <v>3.0615373490522799</v>
      </c>
      <c r="BR20" s="87">
        <v>6.3270228623158301E-2</v>
      </c>
      <c r="BS20" s="87">
        <v>0.66230055021434397</v>
      </c>
      <c r="BT20" s="87">
        <v>0</v>
      </c>
      <c r="BU20" s="87">
        <v>0.39849889654259996</v>
      </c>
      <c r="BV20" s="87">
        <v>104.9340034281871</v>
      </c>
      <c r="BW20" s="87">
        <v>0.1338586309143118</v>
      </c>
      <c r="BX20" s="48"/>
      <c r="BY20" s="78">
        <f t="shared" si="0"/>
        <v>7.9181628673702011E-3</v>
      </c>
      <c r="BZ20" s="54">
        <f t="shared" si="1"/>
        <v>7.4358773254149853E-3</v>
      </c>
      <c r="CA20" s="78">
        <f t="shared" si="2"/>
        <v>7.5544274871712745E-3</v>
      </c>
      <c r="CB20" s="78">
        <f t="shared" si="3"/>
        <v>8.4439575697476486E-3</v>
      </c>
      <c r="CC20" s="78">
        <f t="shared" si="4"/>
        <v>8.4022049327281984E-3</v>
      </c>
      <c r="CD20" s="78">
        <f t="shared" si="5"/>
        <v>8.7963026769755492E-3</v>
      </c>
      <c r="CE20" s="78">
        <f t="shared" si="6"/>
        <v>8.6675963573474672E-3</v>
      </c>
      <c r="CF20" s="78">
        <f t="shared" si="7"/>
        <v>8.8008179783011144E-3</v>
      </c>
      <c r="CH20" s="87">
        <f t="shared" si="8"/>
        <v>8.087019798288793</v>
      </c>
      <c r="CI20" s="87">
        <f t="shared" si="9"/>
        <v>3.04655398053103</v>
      </c>
    </row>
    <row r="21" spans="1:87" x14ac:dyDescent="0.25">
      <c r="A21" s="86" t="s">
        <v>20</v>
      </c>
      <c r="B21" s="87">
        <v>859.81327980000003</v>
      </c>
      <c r="C21" s="87">
        <v>101.82992865</v>
      </c>
      <c r="D21" s="87">
        <v>623.39457535999998</v>
      </c>
      <c r="E21" s="87">
        <v>186.03242259000001</v>
      </c>
      <c r="F21" s="87">
        <v>166.60380692000001</v>
      </c>
      <c r="G21" s="87">
        <v>61.999933949999999</v>
      </c>
      <c r="H21" s="87">
        <v>305.65132261000002</v>
      </c>
      <c r="I21" s="87">
        <v>33.185506050000001</v>
      </c>
      <c r="J21" s="87"/>
      <c r="K21" s="87" t="s">
        <v>20</v>
      </c>
      <c r="L21" s="87">
        <v>0</v>
      </c>
      <c r="M21" s="87">
        <v>3.28936034513357E-3</v>
      </c>
      <c r="N21" s="87">
        <v>3.0419770170207701E-2</v>
      </c>
      <c r="O21" s="87">
        <v>3.0419770170207701E-2</v>
      </c>
      <c r="P21" s="87">
        <v>1.2312309647976971E-2</v>
      </c>
      <c r="Q21" s="87">
        <v>2.3427619691683559E-3</v>
      </c>
      <c r="R21" s="87">
        <v>0.80933015306343392</v>
      </c>
      <c r="S21" s="87">
        <v>770.39380244697998</v>
      </c>
      <c r="T21" s="87">
        <v>866.16236239355794</v>
      </c>
      <c r="U21" s="87">
        <v>1.8827245054237629</v>
      </c>
      <c r="V21" s="87">
        <v>14.130258252243191</v>
      </c>
      <c r="W21" s="87">
        <v>0.59321624660827599</v>
      </c>
      <c r="X21" s="87">
        <v>8.6138922177505101E-3</v>
      </c>
      <c r="Y21" s="87">
        <v>0</v>
      </c>
      <c r="Z21" s="87">
        <v>295.99206465896066</v>
      </c>
      <c r="AA21" s="87">
        <v>295.99206465896066</v>
      </c>
      <c r="AB21" s="87">
        <v>33.476659487406302</v>
      </c>
      <c r="AC21" s="87">
        <v>0</v>
      </c>
      <c r="AD21" s="87">
        <v>0.48687177740598497</v>
      </c>
      <c r="AE21" s="87">
        <v>0</v>
      </c>
      <c r="AF21" s="87">
        <v>6.7317745816509206E-2</v>
      </c>
      <c r="AG21" s="87">
        <v>6.0352720999575502E-4</v>
      </c>
      <c r="AH21" s="87">
        <v>6.8934176579198092E-2</v>
      </c>
      <c r="AI21" s="87">
        <v>4.0733518361745305E-4</v>
      </c>
      <c r="AJ21" s="87">
        <v>102.58464532180311</v>
      </c>
      <c r="AK21" s="87">
        <v>0</v>
      </c>
      <c r="AL21" s="87">
        <v>322.06879514597273</v>
      </c>
      <c r="AM21" s="87">
        <v>565.73303146701005</v>
      </c>
      <c r="AN21" s="87">
        <v>62.8591045239504</v>
      </c>
      <c r="AO21" s="87">
        <v>628.59213599096006</v>
      </c>
      <c r="AP21" s="87">
        <v>0</v>
      </c>
      <c r="AQ21" s="87">
        <v>1.652677037189759</v>
      </c>
      <c r="AR21" s="87">
        <v>1.4467812790114378</v>
      </c>
      <c r="AS21" s="87">
        <v>3.2113268930273247</v>
      </c>
      <c r="AT21" s="87">
        <v>1.9084414193133621</v>
      </c>
      <c r="AU21" s="87">
        <v>5.7641163107603104</v>
      </c>
      <c r="AV21" s="87">
        <v>11.367420941263351</v>
      </c>
      <c r="AW21" s="87">
        <v>2.7419284279894378</v>
      </c>
      <c r="AX21" s="87">
        <v>0</v>
      </c>
      <c r="AY21" s="87">
        <v>0.80727784074016706</v>
      </c>
      <c r="AZ21" s="87">
        <v>189.85674158527968</v>
      </c>
      <c r="BA21" s="87">
        <v>167.8605435826679</v>
      </c>
      <c r="BB21" s="87">
        <v>21.99619800261247</v>
      </c>
      <c r="BC21" s="87">
        <v>8.7775922220936097E-5</v>
      </c>
      <c r="BD21" s="87">
        <v>5.62856087788047E-3</v>
      </c>
      <c r="BE21" s="87">
        <v>8.4226580749020297</v>
      </c>
      <c r="BF21" s="87">
        <v>0.20165360979293018</v>
      </c>
      <c r="BG21" s="87">
        <v>29.268707124930391</v>
      </c>
      <c r="BH21" s="87">
        <v>7.9684915061426205</v>
      </c>
      <c r="BI21" s="87">
        <v>3.9920942424665204</v>
      </c>
      <c r="BJ21" s="87">
        <v>73.187559865517997</v>
      </c>
      <c r="BK21" s="87">
        <v>2.9000645535541238</v>
      </c>
      <c r="BL21" s="87">
        <v>4.5798398253939299</v>
      </c>
      <c r="BM21" s="87">
        <v>16.175379130262279</v>
      </c>
      <c r="BN21" s="87">
        <v>2.247764738104242E-2</v>
      </c>
      <c r="BO21" s="87">
        <v>62.544790067045597</v>
      </c>
      <c r="BP21" s="87">
        <v>0.74102658384847597</v>
      </c>
      <c r="BQ21" s="87">
        <v>0</v>
      </c>
      <c r="BR21" s="87">
        <v>5.1351696476462805E-3</v>
      </c>
      <c r="BS21" s="87">
        <v>0.10755842067825191</v>
      </c>
      <c r="BT21" s="87">
        <v>0</v>
      </c>
      <c r="BU21" s="87">
        <v>1.4642372010119201E-2</v>
      </c>
      <c r="BV21" s="87">
        <v>307.93791911098589</v>
      </c>
      <c r="BW21" s="87">
        <v>0.1024440026769622</v>
      </c>
      <c r="BX21" s="48"/>
      <c r="BY21" s="78">
        <f t="shared" si="0"/>
        <v>7.3842574227683021E-3</v>
      </c>
      <c r="BZ21" s="54">
        <f t="shared" si="1"/>
        <v>7.4115408093542775E-3</v>
      </c>
      <c r="CA21" s="78">
        <f t="shared" si="2"/>
        <v>8.3375134086763249E-3</v>
      </c>
      <c r="CB21" s="78">
        <f t="shared" si="3"/>
        <v>2.0557271372572239E-2</v>
      </c>
      <c r="CC21" s="78">
        <f t="shared" si="4"/>
        <v>7.5432649823623269E-3</v>
      </c>
      <c r="CD21" s="78">
        <f t="shared" si="5"/>
        <v>8.7880112498990408E-3</v>
      </c>
      <c r="CE21" s="78">
        <f t="shared" si="6"/>
        <v>7.4810620201486242E-3</v>
      </c>
      <c r="CF21" s="78">
        <f t="shared" si="7"/>
        <v>8.7735120557639028E-3</v>
      </c>
      <c r="CH21" s="87">
        <f t="shared" si="8"/>
        <v>5.1975606309600835</v>
      </c>
      <c r="CI21" s="87">
        <f t="shared" si="9"/>
        <v>0.54485611704559744</v>
      </c>
    </row>
    <row r="22" spans="1:87" x14ac:dyDescent="0.25">
      <c r="A22" s="86" t="s">
        <v>129</v>
      </c>
      <c r="B22" s="87">
        <v>594.26039700000001</v>
      </c>
      <c r="C22" s="87">
        <v>28.949743529999999</v>
      </c>
      <c r="D22" s="87">
        <v>1073.7812934999999</v>
      </c>
      <c r="E22" s="87">
        <v>111.99376762999999</v>
      </c>
      <c r="F22" s="87">
        <v>103.00083223</v>
      </c>
      <c r="G22" s="87">
        <v>198.33855829000001</v>
      </c>
      <c r="H22" s="87">
        <v>98.886746389999999</v>
      </c>
      <c r="I22" s="87"/>
      <c r="J22" s="87"/>
      <c r="K22" s="87" t="s">
        <v>129</v>
      </c>
      <c r="L22" s="87">
        <v>1.4535286781858149E-2</v>
      </c>
      <c r="M22" s="87">
        <v>3.3864118819976002E-2</v>
      </c>
      <c r="N22" s="87">
        <v>6.8529876268456705E-2</v>
      </c>
      <c r="O22" s="87">
        <v>6.7375515904032707E-2</v>
      </c>
      <c r="P22" s="87">
        <v>5.3560006226954698E-2</v>
      </c>
      <c r="Q22" s="87">
        <v>1.0241192365989291E-2</v>
      </c>
      <c r="R22" s="87">
        <v>2.7874070958404871</v>
      </c>
      <c r="S22" s="87">
        <v>317.51982231620298</v>
      </c>
      <c r="T22" s="87">
        <v>598.58355520869395</v>
      </c>
      <c r="U22" s="87">
        <v>3.4941569175383105</v>
      </c>
      <c r="V22" s="87">
        <v>26.312614740020802</v>
      </c>
      <c r="W22" s="87">
        <v>0.54757612410191903</v>
      </c>
      <c r="X22" s="87">
        <v>3.9110422971984596E-2</v>
      </c>
      <c r="Y22" s="87">
        <v>8.3625794159956392E-3</v>
      </c>
      <c r="Z22" s="87">
        <v>72.610059544492401</v>
      </c>
      <c r="AA22" s="87">
        <v>72.610059544492401</v>
      </c>
      <c r="AB22" s="87">
        <v>0</v>
      </c>
      <c r="AC22" s="87">
        <v>0</v>
      </c>
      <c r="AD22" s="87">
        <v>0.54222744323373795</v>
      </c>
      <c r="AE22" s="87">
        <v>7.9638439211406602E-3</v>
      </c>
      <c r="AF22" s="87">
        <v>0.31463973390822098</v>
      </c>
      <c r="AG22" s="87">
        <v>1.9938470755138119E-2</v>
      </c>
      <c r="AH22" s="87">
        <v>0.1261449444435257</v>
      </c>
      <c r="AI22" s="87">
        <v>4.1517078046925298E-3</v>
      </c>
      <c r="AJ22" s="87">
        <v>29.1123827332903</v>
      </c>
      <c r="AK22" s="87">
        <v>0</v>
      </c>
      <c r="AL22" s="87">
        <v>125.9608399378296</v>
      </c>
      <c r="AM22" s="87">
        <v>974.31275835248505</v>
      </c>
      <c r="AN22" s="87">
        <v>108.2566874134823</v>
      </c>
      <c r="AO22" s="87">
        <v>1082.5694457659679</v>
      </c>
      <c r="AP22" s="87">
        <v>5.9421860064926097E-5</v>
      </c>
      <c r="AQ22" s="87">
        <v>2.1660808159587059</v>
      </c>
      <c r="AR22" s="87">
        <v>0.89014665376962698</v>
      </c>
      <c r="AS22" s="87">
        <v>8.0600656113626101</v>
      </c>
      <c r="AT22" s="87">
        <v>1.176901266775795</v>
      </c>
      <c r="AU22" s="87">
        <v>3.5426033167435502</v>
      </c>
      <c r="AV22" s="87">
        <v>6.7521322883424997</v>
      </c>
      <c r="AW22" s="87">
        <v>1.6897856463676029</v>
      </c>
      <c r="AX22" s="87">
        <v>0</v>
      </c>
      <c r="AY22" s="87">
        <v>0.50344365504279598</v>
      </c>
      <c r="AZ22" s="87">
        <v>113.0545265047371</v>
      </c>
      <c r="BA22" s="87">
        <v>103.56572235707151</v>
      </c>
      <c r="BB22" s="87">
        <v>9.4888041476655687</v>
      </c>
      <c r="BC22" s="87">
        <v>1.2258877737175979E-4</v>
      </c>
      <c r="BD22" s="87">
        <v>3.3493688718398001E-3</v>
      </c>
      <c r="BE22" s="87">
        <v>5.1211149148189099</v>
      </c>
      <c r="BF22" s="87">
        <v>0.22080796596063651</v>
      </c>
      <c r="BG22" s="87">
        <v>18.080195682247812</v>
      </c>
      <c r="BH22" s="87">
        <v>4.9112747975330198</v>
      </c>
      <c r="BI22" s="87">
        <v>2.4657632456444913</v>
      </c>
      <c r="BJ22" s="87">
        <v>45.186456140698802</v>
      </c>
      <c r="BK22" s="87">
        <v>7.6357802610510497</v>
      </c>
      <c r="BL22" s="87">
        <v>2.816484394583239</v>
      </c>
      <c r="BM22" s="87">
        <v>10.19179736768133</v>
      </c>
      <c r="BN22" s="87">
        <v>1.334306321202401E-2</v>
      </c>
      <c r="BO22" s="87">
        <v>200.07846246135</v>
      </c>
      <c r="BP22" s="87">
        <v>3.9055891591478602</v>
      </c>
      <c r="BQ22" s="87">
        <v>0</v>
      </c>
      <c r="BR22" s="87">
        <v>1.335337680400359E-2</v>
      </c>
      <c r="BS22" s="87">
        <v>0.46809531200264498</v>
      </c>
      <c r="BT22" s="87">
        <v>0</v>
      </c>
      <c r="BU22" s="87">
        <v>0.22495087063985811</v>
      </c>
      <c r="BV22" s="87">
        <v>99.526807529886298</v>
      </c>
      <c r="BW22" s="87">
        <v>0.2347995875819148</v>
      </c>
      <c r="BX22" s="48"/>
      <c r="BY22" s="78">
        <f t="shared" si="0"/>
        <v>7.2748549802721238E-3</v>
      </c>
      <c r="BZ22" s="54">
        <f t="shared" si="1"/>
        <v>5.6179842533582739E-3</v>
      </c>
      <c r="CA22" s="78">
        <f t="shared" si="2"/>
        <v>8.1843037489718919E-3</v>
      </c>
      <c r="CB22" s="78">
        <f t="shared" si="3"/>
        <v>9.4715884391137883E-3</v>
      </c>
      <c r="CC22" s="78">
        <f t="shared" si="4"/>
        <v>5.484325852922356E-3</v>
      </c>
      <c r="CD22" s="78">
        <f t="shared" si="5"/>
        <v>8.7723949712591766E-3</v>
      </c>
      <c r="CE22" s="78">
        <f t="shared" si="6"/>
        <v>6.4726686158927552E-3</v>
      </c>
      <c r="CF22" s="78" t="str">
        <f t="shared" si="7"/>
        <v/>
      </c>
      <c r="CH22" s="87">
        <f t="shared" si="8"/>
        <v>8.7881522659679376</v>
      </c>
      <c r="CI22" s="87">
        <f t="shared" si="9"/>
        <v>1.7399041713499912</v>
      </c>
    </row>
    <row r="23" spans="1:87" x14ac:dyDescent="0.25">
      <c r="A23" s="86" t="s">
        <v>22</v>
      </c>
      <c r="B23" s="87">
        <v>3466.9171161999998</v>
      </c>
      <c r="C23" s="87">
        <v>330.88518928000002</v>
      </c>
      <c r="D23" s="87">
        <v>6366.1711265000004</v>
      </c>
      <c r="E23" s="87">
        <v>1265.7032317000001</v>
      </c>
      <c r="F23" s="87">
        <v>854.35200687999998</v>
      </c>
      <c r="G23" s="87">
        <v>11103.506137</v>
      </c>
      <c r="H23" s="87">
        <v>461.63382402000002</v>
      </c>
      <c r="I23" s="87">
        <v>42.190372340000003</v>
      </c>
      <c r="J23" s="87"/>
      <c r="K23" s="87" t="s">
        <v>22</v>
      </c>
      <c r="L23" s="87">
        <v>0</v>
      </c>
      <c r="M23" s="87">
        <v>9.7514985753732707E-3</v>
      </c>
      <c r="N23" s="87">
        <v>0.503763722540716</v>
      </c>
      <c r="O23" s="87">
        <v>0.503763722540716</v>
      </c>
      <c r="P23" s="87">
        <v>0.20319045288447179</v>
      </c>
      <c r="Q23" s="87">
        <v>6.9452706953928899E-3</v>
      </c>
      <c r="R23" s="87">
        <v>10.350836530077121</v>
      </c>
      <c r="S23" s="87">
        <v>1810.546426833283</v>
      </c>
      <c r="T23" s="87">
        <v>3484.3237738278199</v>
      </c>
      <c r="U23" s="87">
        <v>39.093698162952371</v>
      </c>
      <c r="V23" s="87">
        <v>253.2069243479794</v>
      </c>
      <c r="W23" s="87">
        <v>17.080885710732602</v>
      </c>
      <c r="X23" s="87">
        <v>2.5536554785716238E-2</v>
      </c>
      <c r="Y23" s="87">
        <v>0</v>
      </c>
      <c r="Z23" s="87">
        <v>147.2491669820254</v>
      </c>
      <c r="AA23" s="87">
        <v>147.2491669820254</v>
      </c>
      <c r="AB23" s="87">
        <v>42.233652893092199</v>
      </c>
      <c r="AC23" s="87">
        <v>0</v>
      </c>
      <c r="AD23" s="87">
        <v>6.3630201469479699</v>
      </c>
      <c r="AE23" s="87">
        <v>0</v>
      </c>
      <c r="AF23" s="87">
        <v>0.19956811269640679</v>
      </c>
      <c r="AG23" s="87">
        <v>1.7891664147886019E-3</v>
      </c>
      <c r="AH23" s="87">
        <v>0.20436084093101131</v>
      </c>
      <c r="AI23" s="87">
        <v>1.2075649386233231E-3</v>
      </c>
      <c r="AJ23" s="87">
        <v>333.53916790070343</v>
      </c>
      <c r="AK23" s="87">
        <v>0</v>
      </c>
      <c r="AL23" s="87">
        <v>717.32065157602801</v>
      </c>
      <c r="AM23" s="87">
        <v>5743.9811527329002</v>
      </c>
      <c r="AN23" s="87">
        <v>638.22060540242501</v>
      </c>
      <c r="AO23" s="87">
        <v>6382.2017581353193</v>
      </c>
      <c r="AP23" s="87">
        <v>0</v>
      </c>
      <c r="AQ23" s="87">
        <v>24.943737620534879</v>
      </c>
      <c r="AR23" s="87">
        <v>34.848643553740402</v>
      </c>
      <c r="AS23" s="87">
        <v>95.246555467682896</v>
      </c>
      <c r="AT23" s="87">
        <v>22.088307983487312</v>
      </c>
      <c r="AU23" s="87">
        <v>9.2837227943583702</v>
      </c>
      <c r="AV23" s="87">
        <v>44.708409922231894</v>
      </c>
      <c r="AW23" s="87">
        <v>20.845228817165079</v>
      </c>
      <c r="AX23" s="87">
        <v>0</v>
      </c>
      <c r="AY23" s="87">
        <v>3.7357240106483101</v>
      </c>
      <c r="AZ23" s="87">
        <v>1336.8007093018259</v>
      </c>
      <c r="BA23" s="87">
        <v>857.47001080341897</v>
      </c>
      <c r="BB23" s="87">
        <v>479.33069849840501</v>
      </c>
      <c r="BC23" s="87">
        <v>2.6021935988800488E-4</v>
      </c>
      <c r="BD23" s="87">
        <v>0.15357129108175188</v>
      </c>
      <c r="BE23" s="87">
        <v>325.55916040576</v>
      </c>
      <c r="BF23" s="87">
        <v>0.37341503662428199</v>
      </c>
      <c r="BG23" s="87">
        <v>64.671720723997794</v>
      </c>
      <c r="BH23" s="87">
        <v>16.267952430320101</v>
      </c>
      <c r="BI23" s="87">
        <v>8.01797335791486</v>
      </c>
      <c r="BJ23" s="87">
        <v>161.55108564846159</v>
      </c>
      <c r="BK23" s="87">
        <v>54.848520800935603</v>
      </c>
      <c r="BL23" s="87">
        <v>56.658745370459101</v>
      </c>
      <c r="BM23" s="87">
        <v>86.369265206655712</v>
      </c>
      <c r="BN23" s="87">
        <v>2.3368240311513073</v>
      </c>
      <c r="BO23" s="87">
        <v>11102.168323858959</v>
      </c>
      <c r="BP23" s="87">
        <v>42.185060667167399</v>
      </c>
      <c r="BQ23" s="87">
        <v>199.1304493835321</v>
      </c>
      <c r="BR23" s="87">
        <v>1.522348517557057E-2</v>
      </c>
      <c r="BS23" s="87">
        <v>21.635163680971541</v>
      </c>
      <c r="BT23" s="87">
        <v>0</v>
      </c>
      <c r="BU23" s="87">
        <v>0.2273840233800159</v>
      </c>
      <c r="BV23" s="87">
        <v>464.19103247959299</v>
      </c>
      <c r="BW23" s="87">
        <v>46.296797305628303</v>
      </c>
      <c r="BX23" s="48"/>
      <c r="BY23" s="78">
        <f t="shared" si="0"/>
        <v>5.0207885116385744E-3</v>
      </c>
      <c r="BZ23" s="54">
        <f t="shared" si="1"/>
        <v>8.0208444097435144E-3</v>
      </c>
      <c r="CA23" s="78">
        <f t="shared" si="2"/>
        <v>2.5180962491864879E-3</v>
      </c>
      <c r="CB23" s="78">
        <f t="shared" si="3"/>
        <v>5.6172312609436038E-2</v>
      </c>
      <c r="CC23" s="78">
        <f t="shared" si="4"/>
        <v>3.6495541630499652E-3</v>
      </c>
      <c r="CD23" s="78">
        <f t="shared" si="5"/>
        <v>-1.2048564881528077E-4</v>
      </c>
      <c r="CE23" s="78">
        <f t="shared" si="6"/>
        <v>5.5394737701936272E-3</v>
      </c>
      <c r="CF23" s="78">
        <f t="shared" si="7"/>
        <v>1.0258395622444359E-3</v>
      </c>
      <c r="CH23" s="87">
        <f t="shared" si="8"/>
        <v>16.030631635318969</v>
      </c>
      <c r="CI23" s="87">
        <f t="shared" si="9"/>
        <v>-1.3378131410408969</v>
      </c>
    </row>
    <row r="24" spans="1:87" x14ac:dyDescent="0.25">
      <c r="A24" s="86" t="s">
        <v>23</v>
      </c>
      <c r="B24" s="87">
        <v>1562.3878041999999</v>
      </c>
      <c r="C24" s="87">
        <v>78.004124880000006</v>
      </c>
      <c r="D24" s="87">
        <v>3023.9340762000002</v>
      </c>
      <c r="E24" s="87">
        <v>214.12308934999999</v>
      </c>
      <c r="F24" s="87">
        <v>161.95849971999999</v>
      </c>
      <c r="G24" s="87">
        <v>2552.3534137000001</v>
      </c>
      <c r="H24" s="87">
        <v>91.69509687</v>
      </c>
      <c r="I24" s="87">
        <v>18.366694389999999</v>
      </c>
      <c r="J24" s="87"/>
      <c r="K24" s="87" t="s">
        <v>23</v>
      </c>
      <c r="L24" s="87">
        <v>0</v>
      </c>
      <c r="M24" s="87">
        <v>0.1220676231580107</v>
      </c>
      <c r="N24" s="87">
        <v>5.4319992511582496E-2</v>
      </c>
      <c r="O24" s="87">
        <v>5.4319992511582496E-2</v>
      </c>
      <c r="P24" s="87">
        <v>2.2498029461465868E-2</v>
      </c>
      <c r="Q24" s="87">
        <v>2.7311329009849117E-2</v>
      </c>
      <c r="R24" s="87">
        <v>0.98028718237911694</v>
      </c>
      <c r="S24" s="87">
        <v>185.2580459026681</v>
      </c>
      <c r="T24" s="87">
        <v>1565.4698954316839</v>
      </c>
      <c r="U24" s="87">
        <v>1.7560207848631668</v>
      </c>
      <c r="V24" s="87">
        <v>23.022341750189071</v>
      </c>
      <c r="W24" s="87">
        <v>0.49757813849104604</v>
      </c>
      <c r="X24" s="87">
        <v>0.10715273654295421</v>
      </c>
      <c r="Y24" s="87">
        <v>0</v>
      </c>
      <c r="Z24" s="87">
        <v>26.257723839908177</v>
      </c>
      <c r="AA24" s="87">
        <v>26.257723839908177</v>
      </c>
      <c r="AB24" s="87">
        <v>18.373999776464462</v>
      </c>
      <c r="AC24" s="87">
        <v>0</v>
      </c>
      <c r="AD24" s="87">
        <v>1.2308227821460309</v>
      </c>
      <c r="AE24" s="87">
        <v>0</v>
      </c>
      <c r="AF24" s="87">
        <v>0.78478446785148404</v>
      </c>
      <c r="AG24" s="87">
        <v>7.0357352954468905E-3</v>
      </c>
      <c r="AH24" s="87">
        <v>0.803632899161692</v>
      </c>
      <c r="AI24" s="87">
        <v>4.7483504996279598E-3</v>
      </c>
      <c r="AJ24" s="87">
        <v>78.31481751952461</v>
      </c>
      <c r="AK24" s="87">
        <v>0</v>
      </c>
      <c r="AL24" s="87">
        <v>115.18386223405361</v>
      </c>
      <c r="AM24" s="87">
        <v>2727.45216891786</v>
      </c>
      <c r="AN24" s="87">
        <v>303.050043902477</v>
      </c>
      <c r="AO24" s="87">
        <v>3030.50221282034</v>
      </c>
      <c r="AP24" s="87">
        <v>0</v>
      </c>
      <c r="AQ24" s="87">
        <v>3.2569348613898903</v>
      </c>
      <c r="AR24" s="87">
        <v>7.8109723667609092</v>
      </c>
      <c r="AS24" s="87">
        <v>19.318182922955039</v>
      </c>
      <c r="AT24" s="87">
        <v>4.7516230503480399</v>
      </c>
      <c r="AU24" s="87">
        <v>1.5776782825112821</v>
      </c>
      <c r="AV24" s="87">
        <v>7.3105787433654497</v>
      </c>
      <c r="AW24" s="87">
        <v>4.1922156044246703</v>
      </c>
      <c r="AX24" s="87">
        <v>0</v>
      </c>
      <c r="AY24" s="87">
        <v>0.94706982653041993</v>
      </c>
      <c r="AZ24" s="87">
        <v>214.65042506457951</v>
      </c>
      <c r="BA24" s="87">
        <v>162.27543731964369</v>
      </c>
      <c r="BB24" s="87">
        <v>52.374987744936178</v>
      </c>
      <c r="BC24" s="87">
        <v>1.5243934809327691E-3</v>
      </c>
      <c r="BD24" s="87">
        <v>3.84571468553822E-2</v>
      </c>
      <c r="BE24" s="87">
        <v>76.378714114926908</v>
      </c>
      <c r="BF24" s="87">
        <v>1.503804471083626</v>
      </c>
      <c r="BG24" s="87">
        <v>6.6223621425618697</v>
      </c>
      <c r="BH24" s="87">
        <v>2.0234783197473409</v>
      </c>
      <c r="BI24" s="87">
        <v>0.78099148067924296</v>
      </c>
      <c r="BJ24" s="87">
        <v>16.533929229870409</v>
      </c>
      <c r="BK24" s="87">
        <v>5.4957386593840001</v>
      </c>
      <c r="BL24" s="87">
        <v>12.34327143981657</v>
      </c>
      <c r="BM24" s="87">
        <v>18.90477586820764</v>
      </c>
      <c r="BN24" s="87">
        <v>0.55399083847285802</v>
      </c>
      <c r="BO24" s="87">
        <v>2554.4473321758901</v>
      </c>
      <c r="BP24" s="87">
        <v>10.988921020067721</v>
      </c>
      <c r="BQ24" s="87">
        <v>60.409740102184102</v>
      </c>
      <c r="BR24" s="87">
        <v>5.9865155764480198E-2</v>
      </c>
      <c r="BS24" s="87">
        <v>8.1217422946704509</v>
      </c>
      <c r="BT24" s="87">
        <v>0</v>
      </c>
      <c r="BU24" s="87">
        <v>5.1140008439292901E-2</v>
      </c>
      <c r="BV24" s="87">
        <v>92.024001786625604</v>
      </c>
      <c r="BW24" s="87">
        <v>23.364243073176979</v>
      </c>
      <c r="BX24" s="48"/>
      <c r="BY24" s="78">
        <f t="shared" si="0"/>
        <v>1.9726800371832995E-3</v>
      </c>
      <c r="BZ24" s="54">
        <f t="shared" si="1"/>
        <v>3.983028333470401E-3</v>
      </c>
      <c r="CA24" s="78">
        <f t="shared" si="2"/>
        <v>2.1720502017668385E-3</v>
      </c>
      <c r="CB24" s="78">
        <f t="shared" si="3"/>
        <v>2.4627690371006768E-3</v>
      </c>
      <c r="CC24" s="78">
        <f t="shared" si="4"/>
        <v>1.9569062456840968E-3</v>
      </c>
      <c r="CD24" s="78">
        <f t="shared" si="5"/>
        <v>8.203873588393532E-4</v>
      </c>
      <c r="CE24" s="78">
        <f t="shared" si="6"/>
        <v>3.5869411544644076E-3</v>
      </c>
      <c r="CF24" s="78">
        <f t="shared" si="7"/>
        <v>3.977518386999617E-4</v>
      </c>
      <c r="CH24" s="87">
        <f t="shared" si="8"/>
        <v>6.5681366203398284</v>
      </c>
      <c r="CI24" s="87">
        <f t="shared" si="9"/>
        <v>2.0939184758899501</v>
      </c>
    </row>
    <row r="25" spans="1:87" x14ac:dyDescent="0.25">
      <c r="A25" s="86" t="s">
        <v>24</v>
      </c>
      <c r="B25" s="87">
        <v>3960.7472256000001</v>
      </c>
      <c r="C25" s="87">
        <v>552.32287571999996</v>
      </c>
      <c r="D25" s="87">
        <v>1458.8239483</v>
      </c>
      <c r="E25" s="87">
        <v>338.59922518000002</v>
      </c>
      <c r="F25" s="87">
        <v>315.57450997000001</v>
      </c>
      <c r="G25" s="87">
        <v>100.65231944999999</v>
      </c>
      <c r="H25" s="87">
        <v>152.23779406</v>
      </c>
      <c r="I25" s="87">
        <v>10.3277456</v>
      </c>
      <c r="J25" s="87"/>
      <c r="K25" s="87" t="s">
        <v>24</v>
      </c>
      <c r="L25" s="87">
        <v>0</v>
      </c>
      <c r="M25" s="87">
        <v>0.34769441481836599</v>
      </c>
      <c r="N25" s="87">
        <v>0.34133606154464902</v>
      </c>
      <c r="O25" s="87">
        <v>0.34133606154464902</v>
      </c>
      <c r="P25" s="87">
        <v>2.0541832856032581E-2</v>
      </c>
      <c r="Q25" s="87">
        <v>2.6966390591810909E-2</v>
      </c>
      <c r="R25" s="87">
        <v>1.5222572143159361</v>
      </c>
      <c r="S25" s="87">
        <v>303.78465716117211</v>
      </c>
      <c r="T25" s="87">
        <v>3976.0005985407497</v>
      </c>
      <c r="U25" s="87">
        <v>1.329044885031829</v>
      </c>
      <c r="V25" s="87">
        <v>3.7215740861545199</v>
      </c>
      <c r="W25" s="87">
        <v>6.9983096337637801E-2</v>
      </c>
      <c r="X25" s="87">
        <v>1.2992485724759542</v>
      </c>
      <c r="Y25" s="87">
        <v>0</v>
      </c>
      <c r="Z25" s="87">
        <v>121.8696518483971</v>
      </c>
      <c r="AA25" s="87">
        <v>121.8696518483971</v>
      </c>
      <c r="AB25" s="87">
        <v>10.39604015045</v>
      </c>
      <c r="AC25" s="87">
        <v>0</v>
      </c>
      <c r="AD25" s="87">
        <v>0.2752171840263225</v>
      </c>
      <c r="AE25" s="87">
        <v>0</v>
      </c>
      <c r="AF25" s="87">
        <v>2.1700187196481351</v>
      </c>
      <c r="AG25" s="87">
        <v>6.4162611998655097E-2</v>
      </c>
      <c r="AH25" s="87">
        <v>4.0587267994510405</v>
      </c>
      <c r="AI25" s="87">
        <v>7.3519769194596393E-2</v>
      </c>
      <c r="AJ25" s="87">
        <v>554.25796561781704</v>
      </c>
      <c r="AK25" s="87">
        <v>0</v>
      </c>
      <c r="AL25" s="87">
        <v>157.30883920424159</v>
      </c>
      <c r="AM25" s="87">
        <v>1316.2202071409899</v>
      </c>
      <c r="AN25" s="87">
        <v>146.2467039324944</v>
      </c>
      <c r="AO25" s="87">
        <v>1462.4669110734849</v>
      </c>
      <c r="AP25" s="87">
        <v>0</v>
      </c>
      <c r="AQ25" s="87">
        <v>0.75737807386585798</v>
      </c>
      <c r="AR25" s="87">
        <v>3.3865207503100203</v>
      </c>
      <c r="AS25" s="87">
        <v>5.4230585511929599</v>
      </c>
      <c r="AT25" s="87">
        <v>3.72004599172163</v>
      </c>
      <c r="AU25" s="87">
        <v>8.0665343654271098</v>
      </c>
      <c r="AV25" s="87">
        <v>17.311709586247467</v>
      </c>
      <c r="AW25" s="87">
        <v>4.27234193808318</v>
      </c>
      <c r="AX25" s="87">
        <v>0</v>
      </c>
      <c r="AY25" s="87">
        <v>3.6371720104829697</v>
      </c>
      <c r="AZ25" s="87">
        <v>351.14475691253602</v>
      </c>
      <c r="BA25" s="87">
        <v>317.012709993991</v>
      </c>
      <c r="BB25" s="87">
        <v>34.132046918544702</v>
      </c>
      <c r="BC25" s="87">
        <v>2.9804050992906603E-2</v>
      </c>
      <c r="BD25" s="87">
        <v>9.4746485005814604E-3</v>
      </c>
      <c r="BE25" s="87">
        <v>25.801307400805698</v>
      </c>
      <c r="BF25" s="87">
        <v>15.93030958404294</v>
      </c>
      <c r="BG25" s="87">
        <v>43.035655613132903</v>
      </c>
      <c r="BH25" s="87">
        <v>10.587738440560621</v>
      </c>
      <c r="BI25" s="87">
        <v>5.5075226995596198</v>
      </c>
      <c r="BJ25" s="87">
        <v>107.55719458577889</v>
      </c>
      <c r="BK25" s="87">
        <v>1.0298901180244371</v>
      </c>
      <c r="BL25" s="87">
        <v>9.7772745421275609</v>
      </c>
      <c r="BM25" s="87">
        <v>58.263557814888799</v>
      </c>
      <c r="BN25" s="87">
        <v>0.118545971328891</v>
      </c>
      <c r="BO25" s="87">
        <v>100.71500466167321</v>
      </c>
      <c r="BP25" s="87">
        <v>3.2090070475791501</v>
      </c>
      <c r="BQ25" s="87">
        <v>2.2824624814122778</v>
      </c>
      <c r="BR25" s="87">
        <v>1.0623126915766889</v>
      </c>
      <c r="BS25" s="87">
        <v>2.659259411949785</v>
      </c>
      <c r="BT25" s="87">
        <v>4.3305332323616302E-2</v>
      </c>
      <c r="BU25" s="87">
        <v>0.893933323056465</v>
      </c>
      <c r="BV25" s="87">
        <v>152.81762200267832</v>
      </c>
      <c r="BW25" s="87">
        <v>6.4861420109173897</v>
      </c>
      <c r="BX25" s="48"/>
      <c r="BY25" s="78">
        <f t="shared" si="0"/>
        <v>3.851135170192269E-3</v>
      </c>
      <c r="BZ25" s="54">
        <f t="shared" si="1"/>
        <v>3.5035483462359301E-3</v>
      </c>
      <c r="CA25" s="78">
        <f t="shared" si="2"/>
        <v>2.4971915067134192E-3</v>
      </c>
      <c r="CB25" s="78">
        <f t="shared" si="3"/>
        <v>3.7051271236272838E-2</v>
      </c>
      <c r="CC25" s="78">
        <f t="shared" si="4"/>
        <v>4.5574023837594143E-3</v>
      </c>
      <c r="CD25" s="78">
        <f t="shared" si="5"/>
        <v>6.227895394338317E-4</v>
      </c>
      <c r="CE25" s="78">
        <f t="shared" si="6"/>
        <v>3.8086990570147063E-3</v>
      </c>
      <c r="CF25" s="78">
        <f t="shared" si="7"/>
        <v>6.612725864393881E-3</v>
      </c>
      <c r="CH25" s="87">
        <f t="shared" si="8"/>
        <v>3.6429627734848964</v>
      </c>
      <c r="CI25" s="87">
        <f t="shared" si="9"/>
        <v>6.2685211673212393E-2</v>
      </c>
    </row>
    <row r="26" spans="1:87" x14ac:dyDescent="0.25">
      <c r="A26" s="86" t="s">
        <v>25</v>
      </c>
      <c r="B26" s="87">
        <v>4020.1170723</v>
      </c>
      <c r="C26" s="87">
        <v>76.075960230000007</v>
      </c>
      <c r="D26" s="87">
        <v>13848.513465</v>
      </c>
      <c r="E26" s="87">
        <v>1339.5527399</v>
      </c>
      <c r="F26" s="87">
        <v>1166.0501879000001</v>
      </c>
      <c r="G26" s="87">
        <v>38927.641852000001</v>
      </c>
      <c r="H26" s="87">
        <v>344.99844761999998</v>
      </c>
      <c r="I26" s="87">
        <v>51.706997289999997</v>
      </c>
      <c r="J26" s="87"/>
      <c r="K26" s="87" t="s">
        <v>25</v>
      </c>
      <c r="L26" s="87">
        <v>0</v>
      </c>
      <c r="M26" s="87">
        <v>0</v>
      </c>
      <c r="N26" s="87">
        <v>4.1684024627655802E-2</v>
      </c>
      <c r="O26" s="87">
        <v>4.1684024627655802E-2</v>
      </c>
      <c r="P26" s="87">
        <v>1.6800292861985072E-2</v>
      </c>
      <c r="Q26" s="87">
        <v>0</v>
      </c>
      <c r="R26" s="87">
        <v>0.1899392492448177</v>
      </c>
      <c r="S26" s="87">
        <v>212.11271788631677</v>
      </c>
      <c r="T26" s="87">
        <v>4029.5549855639001</v>
      </c>
      <c r="U26" s="87">
        <v>0.87535920249011911</v>
      </c>
      <c r="V26" s="87">
        <v>25.59567616852528</v>
      </c>
      <c r="W26" s="87">
        <v>0.44462018035351003</v>
      </c>
      <c r="X26" s="87">
        <v>0</v>
      </c>
      <c r="Y26" s="87">
        <v>0</v>
      </c>
      <c r="Z26" s="87">
        <v>46.214191730893397</v>
      </c>
      <c r="AA26" s="87">
        <v>46.214191730893397</v>
      </c>
      <c r="AB26" s="87">
        <v>51.777846423158202</v>
      </c>
      <c r="AC26" s="87">
        <v>0</v>
      </c>
      <c r="AD26" s="87">
        <v>4.9602802150247598</v>
      </c>
      <c r="AE26" s="87">
        <v>0</v>
      </c>
      <c r="AF26" s="87">
        <v>0</v>
      </c>
      <c r="AG26" s="87">
        <v>0</v>
      </c>
      <c r="AH26" s="87">
        <v>0</v>
      </c>
      <c r="AI26" s="87">
        <v>0</v>
      </c>
      <c r="AJ26" s="87">
        <v>76.305770212580597</v>
      </c>
      <c r="AK26" s="87">
        <v>0</v>
      </c>
      <c r="AL26" s="87">
        <v>371.69662354536098</v>
      </c>
      <c r="AM26" s="87">
        <v>12519.85956587685</v>
      </c>
      <c r="AN26" s="87">
        <v>1391.0955256764601</v>
      </c>
      <c r="AO26" s="87">
        <v>13910.955091553309</v>
      </c>
      <c r="AP26" s="87">
        <v>0</v>
      </c>
      <c r="AQ26" s="87">
        <v>9.89810511806097</v>
      </c>
      <c r="AR26" s="87">
        <v>67.509545166972501</v>
      </c>
      <c r="AS26" s="87">
        <v>88.870170103870706</v>
      </c>
      <c r="AT26" s="87">
        <v>39.2761079748893</v>
      </c>
      <c r="AU26" s="87">
        <v>1.913442280350752</v>
      </c>
      <c r="AV26" s="87">
        <v>51.068559119914795</v>
      </c>
      <c r="AW26" s="87">
        <v>33.534628952859606</v>
      </c>
      <c r="AX26" s="87">
        <v>0</v>
      </c>
      <c r="AY26" s="87">
        <v>5.3860255725899293</v>
      </c>
      <c r="AZ26" s="87">
        <v>1623.744199263087</v>
      </c>
      <c r="BA26" s="87">
        <v>1167.730445017592</v>
      </c>
      <c r="BB26" s="87">
        <v>456.01375424549502</v>
      </c>
      <c r="BC26" s="87">
        <v>0</v>
      </c>
      <c r="BD26" s="87">
        <v>0.31896686931000701</v>
      </c>
      <c r="BE26" s="87">
        <v>658.10331995414299</v>
      </c>
      <c r="BF26" s="87">
        <v>0</v>
      </c>
      <c r="BG26" s="87">
        <v>22.115524370552812</v>
      </c>
      <c r="BH26" s="87">
        <v>5.8579508396853903</v>
      </c>
      <c r="BI26" s="87">
        <v>1.6857199664897369</v>
      </c>
      <c r="BJ26" s="87">
        <v>55.1136521249799</v>
      </c>
      <c r="BK26" s="87">
        <v>9.3123170395700789</v>
      </c>
      <c r="BL26" s="87">
        <v>102.4366916321367</v>
      </c>
      <c r="BM26" s="87">
        <v>118.55550275533651</v>
      </c>
      <c r="BN26" s="87">
        <v>4.8548074373804599</v>
      </c>
      <c r="BO26" s="87">
        <v>38975.127049058297</v>
      </c>
      <c r="BP26" s="87">
        <v>56.689743545386705</v>
      </c>
      <c r="BQ26" s="87">
        <v>954.87330203144802</v>
      </c>
      <c r="BR26" s="87">
        <v>0</v>
      </c>
      <c r="BS26" s="87">
        <v>45.300202126628704</v>
      </c>
      <c r="BT26" s="87">
        <v>0</v>
      </c>
      <c r="BU26" s="87">
        <v>1.7039351393376201E-2</v>
      </c>
      <c r="BV26" s="87">
        <v>346.13749326873699</v>
      </c>
      <c r="BW26" s="87">
        <v>140.8993718086158</v>
      </c>
      <c r="BX26" s="48"/>
      <c r="BY26" s="78">
        <f t="shared" si="0"/>
        <v>2.3476712479172791E-3</v>
      </c>
      <c r="BZ26" s="54">
        <f t="shared" si="1"/>
        <v>3.020796344677181E-3</v>
      </c>
      <c r="CA26" s="78">
        <f t="shared" si="2"/>
        <v>4.5089046352246231E-3</v>
      </c>
      <c r="CB26" s="78">
        <f t="shared" si="3"/>
        <v>0.21215399058069367</v>
      </c>
      <c r="CC26" s="78">
        <f t="shared" si="4"/>
        <v>1.4409818162441409E-3</v>
      </c>
      <c r="CD26" s="78">
        <f t="shared" si="5"/>
        <v>1.2198323556004741E-3</v>
      </c>
      <c r="CE26" s="78">
        <f t="shared" si="6"/>
        <v>3.3015964465776871E-3</v>
      </c>
      <c r="CF26" s="78">
        <f t="shared" si="7"/>
        <v>1.37020397376483E-3</v>
      </c>
      <c r="CH26" s="87">
        <f t="shared" si="8"/>
        <v>62.441626553309106</v>
      </c>
      <c r="CI26" s="87">
        <f t="shared" si="9"/>
        <v>47.485197058296762</v>
      </c>
    </row>
    <row r="27" spans="1:87" x14ac:dyDescent="0.25">
      <c r="A27" s="86" t="s">
        <v>26</v>
      </c>
      <c r="B27" s="87">
        <v>670.47395744999994</v>
      </c>
      <c r="C27" s="87">
        <v>9.9480712199999992</v>
      </c>
      <c r="D27" s="87">
        <v>2217.3994788</v>
      </c>
      <c r="E27" s="87">
        <v>419.01292052000002</v>
      </c>
      <c r="F27" s="87">
        <v>366.39315073</v>
      </c>
      <c r="G27" s="87">
        <v>1345.116659</v>
      </c>
      <c r="H27" s="87">
        <v>73.577516430000003</v>
      </c>
      <c r="I27" s="87">
        <v>14.78044184</v>
      </c>
      <c r="J27" s="87"/>
      <c r="K27" s="87" t="s">
        <v>26</v>
      </c>
      <c r="L27" s="87">
        <v>0</v>
      </c>
      <c r="M27" s="87">
        <v>0.2037271766762011</v>
      </c>
      <c r="N27" s="87">
        <v>4.0753883661965203E-2</v>
      </c>
      <c r="O27" s="87">
        <v>4.0753883661965203E-2</v>
      </c>
      <c r="P27" s="87">
        <v>1.964033237983422E-2</v>
      </c>
      <c r="Q27" s="87">
        <v>0.1451003039739413</v>
      </c>
      <c r="R27" s="87">
        <v>0.38071455482524397</v>
      </c>
      <c r="S27" s="87">
        <v>14.37245401108704</v>
      </c>
      <c r="T27" s="87">
        <v>674.95983103776894</v>
      </c>
      <c r="U27" s="87">
        <v>1.961947381570452</v>
      </c>
      <c r="V27" s="87">
        <v>1.6387884216759461</v>
      </c>
      <c r="W27" s="87">
        <v>0.13415361298963269</v>
      </c>
      <c r="X27" s="87">
        <v>0.53350303360483098</v>
      </c>
      <c r="Y27" s="87">
        <v>0</v>
      </c>
      <c r="Z27" s="87">
        <v>0.67514825878359797</v>
      </c>
      <c r="AA27" s="87">
        <v>0.67514825878359797</v>
      </c>
      <c r="AB27" s="87">
        <v>14.884924282015239</v>
      </c>
      <c r="AC27" s="87">
        <v>0</v>
      </c>
      <c r="AD27" s="87">
        <v>0.89865569666165102</v>
      </c>
      <c r="AE27" s="87">
        <v>0</v>
      </c>
      <c r="AF27" s="87">
        <v>4.1693522788681401</v>
      </c>
      <c r="AG27" s="87">
        <v>3.7379395611699902E-2</v>
      </c>
      <c r="AH27" s="87">
        <v>4.2694685965486503</v>
      </c>
      <c r="AI27" s="87">
        <v>2.522843196464886E-2</v>
      </c>
      <c r="AJ27" s="87">
        <v>10.00308057959511</v>
      </c>
      <c r="AK27" s="87">
        <v>0</v>
      </c>
      <c r="AL27" s="87">
        <v>76.095268693816507</v>
      </c>
      <c r="AM27" s="87">
        <v>1993.1179224299281</v>
      </c>
      <c r="AN27" s="87">
        <v>221.45756215193103</v>
      </c>
      <c r="AO27" s="87">
        <v>2214.5754845818569</v>
      </c>
      <c r="AP27" s="87">
        <v>0</v>
      </c>
      <c r="AQ27" s="87">
        <v>1.67984778637212</v>
      </c>
      <c r="AR27" s="87">
        <v>20.236346931992848</v>
      </c>
      <c r="AS27" s="87">
        <v>18.039602321291621</v>
      </c>
      <c r="AT27" s="87">
        <v>11.86680774086873</v>
      </c>
      <c r="AU27" s="87">
        <v>1.1413906264984539</v>
      </c>
      <c r="AV27" s="87">
        <v>14.95947047845808</v>
      </c>
      <c r="AW27" s="87">
        <v>9.9063207124235895</v>
      </c>
      <c r="AX27" s="87">
        <v>0</v>
      </c>
      <c r="AY27" s="87">
        <v>2.3246930557714238</v>
      </c>
      <c r="AZ27" s="87">
        <v>447.78362187569201</v>
      </c>
      <c r="BA27" s="87">
        <v>368.83857053555596</v>
      </c>
      <c r="BB27" s="87">
        <v>78.945051340134498</v>
      </c>
      <c r="BC27" s="87">
        <v>5.4364633454036301E-3</v>
      </c>
      <c r="BD27" s="87">
        <v>9.6865610873195604E-2</v>
      </c>
      <c r="BE27" s="87">
        <v>198.33490346687819</v>
      </c>
      <c r="BF27" s="87">
        <v>7.8013319223752493</v>
      </c>
      <c r="BG27" s="87">
        <v>4.9577760214289199</v>
      </c>
      <c r="BH27" s="87">
        <v>1.5036317145896361</v>
      </c>
      <c r="BI27" s="87">
        <v>0.30282533617729501</v>
      </c>
      <c r="BJ27" s="87">
        <v>12.345154009380661</v>
      </c>
      <c r="BK27" s="87">
        <v>1.0386612597836149</v>
      </c>
      <c r="BL27" s="87">
        <v>30.5924871794616</v>
      </c>
      <c r="BM27" s="87">
        <v>51.001373121248605</v>
      </c>
      <c r="BN27" s="87">
        <v>1.461756143785446</v>
      </c>
      <c r="BO27" s="87">
        <v>1345.903311893383</v>
      </c>
      <c r="BP27" s="87">
        <v>12.19862708357876</v>
      </c>
      <c r="BQ27" s="87">
        <v>21.86462818498978</v>
      </c>
      <c r="BR27" s="87">
        <v>0.31804932830458998</v>
      </c>
      <c r="BS27" s="87">
        <v>11.826646638392381</v>
      </c>
      <c r="BT27" s="87">
        <v>0</v>
      </c>
      <c r="BU27" s="87">
        <v>0.16493495487689919</v>
      </c>
      <c r="BV27" s="87">
        <v>74.107920688723794</v>
      </c>
      <c r="BW27" s="87">
        <v>28.086251901036107</v>
      </c>
      <c r="BX27" s="48"/>
      <c r="BY27" s="78">
        <f t="shared" si="0"/>
        <v>6.6906007875831971E-3</v>
      </c>
      <c r="BZ27" s="54">
        <f t="shared" si="1"/>
        <v>5.5296507612971344E-3</v>
      </c>
      <c r="CA27" s="78">
        <f t="shared" si="2"/>
        <v>-1.2735613249405761E-3</v>
      </c>
      <c r="CB27" s="78">
        <f t="shared" si="3"/>
        <v>6.8663041034599123E-2</v>
      </c>
      <c r="CC27" s="78">
        <f t="shared" si="4"/>
        <v>6.6743054576312751E-3</v>
      </c>
      <c r="CD27" s="78">
        <f t="shared" si="5"/>
        <v>5.8482131502841407E-4</v>
      </c>
      <c r="CE27" s="78">
        <f t="shared" si="6"/>
        <v>7.208781764581661E-3</v>
      </c>
      <c r="CF27" s="78">
        <f t="shared" si="7"/>
        <v>7.068966080058638E-3</v>
      </c>
      <c r="CH27" s="87">
        <f t="shared" si="8"/>
        <v>-2.8239942181430706</v>
      </c>
      <c r="CI27" s="87">
        <f t="shared" si="9"/>
        <v>0.78665289338300681</v>
      </c>
    </row>
    <row r="28" spans="1:87" x14ac:dyDescent="0.25">
      <c r="A28" s="86" t="s">
        <v>27</v>
      </c>
      <c r="B28" s="87">
        <v>3463.6580343999999</v>
      </c>
      <c r="C28" s="87">
        <v>15.169045540000001</v>
      </c>
      <c r="D28" s="87">
        <v>5251.6432284000002</v>
      </c>
      <c r="E28" s="87">
        <v>291.37611969</v>
      </c>
      <c r="F28" s="87">
        <v>375.22502689999999</v>
      </c>
      <c r="G28" s="87">
        <v>11418.046402</v>
      </c>
      <c r="H28" s="87">
        <v>129.58421633</v>
      </c>
      <c r="I28" s="87">
        <v>22.31742796</v>
      </c>
      <c r="J28" s="87"/>
      <c r="K28" s="87" t="s">
        <v>27</v>
      </c>
      <c r="L28" s="87">
        <v>0</v>
      </c>
      <c r="M28" s="87">
        <v>0</v>
      </c>
      <c r="N28" s="87">
        <v>4.5597006164321399E-2</v>
      </c>
      <c r="O28" s="87">
        <v>4.5597006164321399E-2</v>
      </c>
      <c r="P28" s="87">
        <v>1.837737245986203E-2</v>
      </c>
      <c r="Q28" s="87">
        <v>0</v>
      </c>
      <c r="R28" s="87">
        <v>0.1671595791932842</v>
      </c>
      <c r="S28" s="87">
        <v>118.3326592990625</v>
      </c>
      <c r="T28" s="87">
        <v>3476.7252145945804</v>
      </c>
      <c r="U28" s="87">
        <v>0.95752999982473197</v>
      </c>
      <c r="V28" s="87">
        <v>23.737699994301749</v>
      </c>
      <c r="W28" s="87">
        <v>0.486357446723656</v>
      </c>
      <c r="X28" s="87">
        <v>0</v>
      </c>
      <c r="Y28" s="87">
        <v>0</v>
      </c>
      <c r="Z28" s="87">
        <v>1.9899083449631538</v>
      </c>
      <c r="AA28" s="87">
        <v>1.9899083449631538</v>
      </c>
      <c r="AB28" s="87">
        <v>22.39749236138157</v>
      </c>
      <c r="AC28" s="87">
        <v>0</v>
      </c>
      <c r="AD28" s="87">
        <v>2.2863332203155831</v>
      </c>
      <c r="AE28" s="87">
        <v>0</v>
      </c>
      <c r="AF28" s="87">
        <v>0</v>
      </c>
      <c r="AG28" s="87">
        <v>0</v>
      </c>
      <c r="AH28" s="87">
        <v>0</v>
      </c>
      <c r="AI28" s="87">
        <v>0</v>
      </c>
      <c r="AJ28" s="87">
        <v>15.249903739590041</v>
      </c>
      <c r="AK28" s="87">
        <v>0</v>
      </c>
      <c r="AL28" s="87">
        <v>153.81967465731901</v>
      </c>
      <c r="AM28" s="87">
        <v>4827.7496429995999</v>
      </c>
      <c r="AN28" s="87">
        <v>536.41672016997495</v>
      </c>
      <c r="AO28" s="87">
        <v>5364.1663631695701</v>
      </c>
      <c r="AP28" s="87">
        <v>0</v>
      </c>
      <c r="AQ28" s="87">
        <v>5.1208724303091397</v>
      </c>
      <c r="AR28" s="87">
        <v>22.108522309892681</v>
      </c>
      <c r="AS28" s="87">
        <v>38.179887303692098</v>
      </c>
      <c r="AT28" s="87">
        <v>12.817071156489568</v>
      </c>
      <c r="AU28" s="87">
        <v>0.41931844673357599</v>
      </c>
      <c r="AV28" s="87">
        <v>16.263915707380491</v>
      </c>
      <c r="AW28" s="87">
        <v>10.893377486289999</v>
      </c>
      <c r="AX28" s="87">
        <v>0</v>
      </c>
      <c r="AY28" s="87">
        <v>1.7407536790180529</v>
      </c>
      <c r="AZ28" s="87">
        <v>542.26381901684795</v>
      </c>
      <c r="BA28" s="87">
        <v>376.05432911126104</v>
      </c>
      <c r="BB28" s="87">
        <v>166.20948990558699</v>
      </c>
      <c r="BC28" s="87">
        <v>0</v>
      </c>
      <c r="BD28" s="87">
        <v>0.10473674443470721</v>
      </c>
      <c r="BE28" s="87">
        <v>215.87672693078002</v>
      </c>
      <c r="BF28" s="87">
        <v>0</v>
      </c>
      <c r="BG28" s="87">
        <v>5.9053625489839305</v>
      </c>
      <c r="BH28" s="87">
        <v>1.5860568523509477</v>
      </c>
      <c r="BI28" s="87">
        <v>0.37260441288160501</v>
      </c>
      <c r="BJ28" s="87">
        <v>14.70700276680059</v>
      </c>
      <c r="BK28" s="87">
        <v>6.517149058060701</v>
      </c>
      <c r="BL28" s="87">
        <v>33.451804073590203</v>
      </c>
      <c r="BM28" s="87">
        <v>38.212936224695</v>
      </c>
      <c r="BN28" s="87">
        <v>1.5941397709397729</v>
      </c>
      <c r="BO28" s="87">
        <v>11534.933784839901</v>
      </c>
      <c r="BP28" s="87">
        <v>23.246180373938031</v>
      </c>
      <c r="BQ28" s="87">
        <v>282.60579817787897</v>
      </c>
      <c r="BR28" s="87">
        <v>0</v>
      </c>
      <c r="BS28" s="87">
        <v>18.178773316780941</v>
      </c>
      <c r="BT28" s="87">
        <v>0</v>
      </c>
      <c r="BU28" s="87">
        <v>1.8072232305428322E-2</v>
      </c>
      <c r="BV28" s="87">
        <v>130.10154836554818</v>
      </c>
      <c r="BW28" s="87">
        <v>56.496702760800602</v>
      </c>
      <c r="BX28" s="48"/>
      <c r="BY28" s="78">
        <f t="shared" si="0"/>
        <v>3.7726530924246048E-3</v>
      </c>
      <c r="BZ28" s="54">
        <f t="shared" si="1"/>
        <v>5.3304737847098384E-3</v>
      </c>
      <c r="CA28" s="78">
        <f t="shared" si="2"/>
        <v>2.1426271716453196E-2</v>
      </c>
      <c r="CB28" s="78">
        <f t="shared" si="3"/>
        <v>0.86104413633406762</v>
      </c>
      <c r="CC28" s="78">
        <f t="shared" si="4"/>
        <v>2.2101463170314229E-3</v>
      </c>
      <c r="CD28" s="78">
        <f t="shared" si="5"/>
        <v>1.0237073727378339E-2</v>
      </c>
      <c r="CE28" s="78">
        <f t="shared" si="6"/>
        <v>3.992245739486807E-3</v>
      </c>
      <c r="CF28" s="78">
        <f t="shared" si="7"/>
        <v>3.5875281652111087E-3</v>
      </c>
      <c r="CH28" s="87">
        <f t="shared" si="8"/>
        <v>112.52313476956988</v>
      </c>
      <c r="CI28" s="87">
        <f t="shared" si="9"/>
        <v>116.88738283990097</v>
      </c>
    </row>
    <row r="29" spans="1:87" x14ac:dyDescent="0.25">
      <c r="A29" s="86" t="s">
        <v>28</v>
      </c>
      <c r="B29" s="87">
        <v>206.06597961</v>
      </c>
      <c r="C29" s="87">
        <v>151.87862444999999</v>
      </c>
      <c r="D29" s="87">
        <v>364.12858926000001</v>
      </c>
      <c r="E29" s="87">
        <v>211.52466662</v>
      </c>
      <c r="F29" s="87">
        <v>211.48090766999999</v>
      </c>
      <c r="G29" s="87">
        <v>0.70711000000000002</v>
      </c>
      <c r="H29" s="87">
        <v>96.403062559999995</v>
      </c>
      <c r="I29" s="87">
        <v>1.693704E-2</v>
      </c>
      <c r="J29" s="87"/>
      <c r="K29" s="87" t="s">
        <v>28</v>
      </c>
      <c r="L29" s="87">
        <v>0</v>
      </c>
      <c r="M29" s="87">
        <v>1.460499732270704E-2</v>
      </c>
      <c r="N29" s="87">
        <v>3.6848729943352102E-2</v>
      </c>
      <c r="O29" s="87">
        <v>3.6848729943352102E-2</v>
      </c>
      <c r="P29" s="87">
        <v>1.508196430165842E-2</v>
      </c>
      <c r="Q29" s="87">
        <v>1.040213044968776E-2</v>
      </c>
      <c r="R29" s="87">
        <v>0.12883015160956141</v>
      </c>
      <c r="S29" s="87">
        <v>285.39816042835798</v>
      </c>
      <c r="T29" s="87">
        <v>207.14043391017191</v>
      </c>
      <c r="U29" s="87">
        <v>0.71246400631954798</v>
      </c>
      <c r="V29" s="87">
        <v>15.83294265974339</v>
      </c>
      <c r="W29" s="87">
        <v>0.36188090653615201</v>
      </c>
      <c r="X29" s="87">
        <v>3.82466007987785E-2</v>
      </c>
      <c r="Y29" s="87">
        <v>0</v>
      </c>
      <c r="Z29" s="87">
        <v>86.09306764503151</v>
      </c>
      <c r="AA29" s="87">
        <v>86.09306764503151</v>
      </c>
      <c r="AB29" s="87">
        <v>1.697677127157083E-2</v>
      </c>
      <c r="AC29" s="87">
        <v>0</v>
      </c>
      <c r="AD29" s="87">
        <v>0.35313702385022799</v>
      </c>
      <c r="AE29" s="87">
        <v>0</v>
      </c>
      <c r="AF29" s="87">
        <v>0.29889768008273898</v>
      </c>
      <c r="AG29" s="87">
        <v>2.6796880063052163E-3</v>
      </c>
      <c r="AH29" s="87">
        <v>0.30607623499947501</v>
      </c>
      <c r="AI29" s="87">
        <v>1.808587429851677E-3</v>
      </c>
      <c r="AJ29" s="87">
        <v>152.28955535243631</v>
      </c>
      <c r="AK29" s="87">
        <v>0</v>
      </c>
      <c r="AL29" s="87">
        <v>112.558524595314</v>
      </c>
      <c r="AM29" s="87">
        <v>328.60118799362704</v>
      </c>
      <c r="AN29" s="87">
        <v>36.5112479269388</v>
      </c>
      <c r="AO29" s="87">
        <v>365.11243592056599</v>
      </c>
      <c r="AP29" s="87">
        <v>0</v>
      </c>
      <c r="AQ29" s="87">
        <v>1.3610774902497829</v>
      </c>
      <c r="AR29" s="87">
        <v>1.683903894023812</v>
      </c>
      <c r="AS29" s="87">
        <v>3.2606203510640004</v>
      </c>
      <c r="AT29" s="87">
        <v>2.2813659594239248</v>
      </c>
      <c r="AU29" s="87">
        <v>6.0065203049322804</v>
      </c>
      <c r="AV29" s="87">
        <v>14.391665079118361</v>
      </c>
      <c r="AW29" s="87">
        <v>3.36071757910458</v>
      </c>
      <c r="AX29" s="87">
        <v>0</v>
      </c>
      <c r="AY29" s="87">
        <v>0.84474747857382892</v>
      </c>
      <c r="AZ29" s="87">
        <v>217.41787013828349</v>
      </c>
      <c r="BA29" s="87">
        <v>212.11072034193529</v>
      </c>
      <c r="BB29" s="87">
        <v>5.3071497963480301</v>
      </c>
      <c r="BC29" s="87">
        <v>3.89736161863345E-4</v>
      </c>
      <c r="BD29" s="87">
        <v>7.2950146882939999E-5</v>
      </c>
      <c r="BE29" s="87">
        <v>6.3235263369654398</v>
      </c>
      <c r="BF29" s="87">
        <v>0.55927049058350797</v>
      </c>
      <c r="BG29" s="87">
        <v>38.604697567089296</v>
      </c>
      <c r="BH29" s="87">
        <v>9.6156069728776306</v>
      </c>
      <c r="BI29" s="87">
        <v>5.1502289129339598</v>
      </c>
      <c r="BJ29" s="87">
        <v>96.480329114127613</v>
      </c>
      <c r="BK29" s="87">
        <v>3.2911089229699302</v>
      </c>
      <c r="BL29" s="87">
        <v>5.2566674751015396</v>
      </c>
      <c r="BM29" s="87">
        <v>21.550802190512311</v>
      </c>
      <c r="BN29" s="87">
        <v>2.0830025849192792E-4</v>
      </c>
      <c r="BO29" s="87">
        <v>0.70876985664445502</v>
      </c>
      <c r="BP29" s="87">
        <v>0.82858924667134604</v>
      </c>
      <c r="BQ29" s="87">
        <v>1.736481335119067E-2</v>
      </c>
      <c r="BR29" s="87">
        <v>2.280066562321905E-2</v>
      </c>
      <c r="BS29" s="87">
        <v>0.26840642641174528</v>
      </c>
      <c r="BT29" s="87">
        <v>0</v>
      </c>
      <c r="BU29" s="87">
        <v>2.5270948977330877E-2</v>
      </c>
      <c r="BV29" s="87">
        <v>96.705978253608606</v>
      </c>
      <c r="BW29" s="87">
        <v>0.1283987269938324</v>
      </c>
      <c r="BX29" s="48"/>
      <c r="BY29" s="78">
        <f t="shared" si="0"/>
        <v>5.2141275440294307E-3</v>
      </c>
      <c r="BZ29" s="78">
        <f t="shared" si="1"/>
        <v>2.7056533065428347E-3</v>
      </c>
      <c r="CA29" s="78">
        <f t="shared" si="2"/>
        <v>2.7019209410757742E-3</v>
      </c>
      <c r="CB29" s="78">
        <f t="shared" si="3"/>
        <v>2.7860597123032047E-2</v>
      </c>
      <c r="CC29" s="78">
        <f t="shared" si="4"/>
        <v>2.978106529210065E-3</v>
      </c>
      <c r="CD29" s="78">
        <f t="shared" si="5"/>
        <v>2.3473810926942121E-3</v>
      </c>
      <c r="CE29" s="78">
        <f t="shared" si="6"/>
        <v>3.1421791545271738E-3</v>
      </c>
      <c r="CF29" s="78">
        <f t="shared" si="7"/>
        <v>2.3458214405131894E-3</v>
      </c>
      <c r="CH29" s="87">
        <f t="shared" si="8"/>
        <v>0.98384666056597325</v>
      </c>
      <c r="CI29" s="87">
        <f t="shared" si="9"/>
        <v>1.6598566444550045E-3</v>
      </c>
    </row>
    <row r="30" spans="1:87" x14ac:dyDescent="0.25">
      <c r="A30" s="86" t="s">
        <v>29</v>
      </c>
      <c r="B30" s="87">
        <v>129.32238774000001</v>
      </c>
      <c r="C30" s="87">
        <v>8.6408590000000007</v>
      </c>
      <c r="D30" s="87">
        <v>117.62329201999999</v>
      </c>
      <c r="E30" s="87">
        <v>16.777217369999999</v>
      </c>
      <c r="F30" s="87">
        <v>20.494841600000001</v>
      </c>
      <c r="G30" s="87">
        <v>39.449909460000001</v>
      </c>
      <c r="H30" s="87">
        <v>19.318723330000001</v>
      </c>
      <c r="I30" s="87">
        <v>0.92299613999999996</v>
      </c>
      <c r="J30" s="87"/>
      <c r="K30" s="87" t="s">
        <v>29</v>
      </c>
      <c r="L30" s="87">
        <v>1.330625250197036E-3</v>
      </c>
      <c r="M30" s="87">
        <v>2.6790213970689447E-3</v>
      </c>
      <c r="N30" s="87">
        <v>3.0054344120636803E-2</v>
      </c>
      <c r="O30" s="87">
        <v>2.9948969646852501E-2</v>
      </c>
      <c r="P30" s="87">
        <v>1.448086229931049E-2</v>
      </c>
      <c r="Q30" s="87">
        <v>6.3795268303598498E-4</v>
      </c>
      <c r="R30" s="87">
        <v>0.18000575583452039</v>
      </c>
      <c r="S30" s="87">
        <v>97.533155249524597</v>
      </c>
      <c r="T30" s="87">
        <v>130.34461504544259</v>
      </c>
      <c r="U30" s="87">
        <v>0.68185137512855598</v>
      </c>
      <c r="V30" s="87">
        <v>13.289074538110739</v>
      </c>
      <c r="W30" s="87">
        <v>0.304684297520461</v>
      </c>
      <c r="X30" s="87">
        <v>2.4786346518515978E-3</v>
      </c>
      <c r="Y30" s="87">
        <v>7.6555370734745294E-4</v>
      </c>
      <c r="Z30" s="87">
        <v>11.113991261460219</v>
      </c>
      <c r="AA30" s="87">
        <v>11.113991261460219</v>
      </c>
      <c r="AB30" s="87">
        <v>0.93080350190975292</v>
      </c>
      <c r="AC30" s="87">
        <v>0</v>
      </c>
      <c r="AD30" s="87">
        <v>0.29795080152008602</v>
      </c>
      <c r="AE30" s="87">
        <v>7.28760332479041E-4</v>
      </c>
      <c r="AF30" s="87">
        <v>2.0194844787512961E-2</v>
      </c>
      <c r="AG30" s="87">
        <v>1.7479021765130572E-3</v>
      </c>
      <c r="AH30" s="87">
        <v>2.7341016152162998E-3</v>
      </c>
      <c r="AI30" s="87">
        <v>3.2799588018981701E-4</v>
      </c>
      <c r="AJ30" s="87">
        <v>8.7059603168041697</v>
      </c>
      <c r="AK30" s="87">
        <v>0</v>
      </c>
      <c r="AL30" s="87">
        <v>32.768600781538403</v>
      </c>
      <c r="AM30" s="87">
        <v>106.7619858353037</v>
      </c>
      <c r="AN30" s="87">
        <v>11.86259338944096</v>
      </c>
      <c r="AO30" s="87">
        <v>118.62457922474459</v>
      </c>
      <c r="AP30" s="87">
        <v>5.4389274095140401E-6</v>
      </c>
      <c r="AQ30" s="87">
        <v>1.149579741706487</v>
      </c>
      <c r="AR30" s="87">
        <v>0.19087846911048939</v>
      </c>
      <c r="AS30" s="87">
        <v>2.7088307255410879</v>
      </c>
      <c r="AT30" s="87">
        <v>0.24691349614466701</v>
      </c>
      <c r="AU30" s="87">
        <v>0.82059941467286002</v>
      </c>
      <c r="AV30" s="87">
        <v>1.298821706708112</v>
      </c>
      <c r="AW30" s="87">
        <v>0.34725128281441897</v>
      </c>
      <c r="AX30" s="87">
        <v>0</v>
      </c>
      <c r="AY30" s="87">
        <v>0.11607527902247058</v>
      </c>
      <c r="AZ30" s="87">
        <v>21.107444880592141</v>
      </c>
      <c r="BA30" s="87">
        <v>20.658434998374002</v>
      </c>
      <c r="BB30" s="87">
        <v>0.44900988221806898</v>
      </c>
      <c r="BC30" s="87">
        <v>0</v>
      </c>
      <c r="BD30" s="87">
        <v>1.2872379944553749E-3</v>
      </c>
      <c r="BE30" s="87">
        <v>1.4040393304562999</v>
      </c>
      <c r="BF30" s="87">
        <v>1.735698892728604E-2</v>
      </c>
      <c r="BG30" s="87">
        <v>3.47272582769775</v>
      </c>
      <c r="BH30" s="87">
        <v>1.022349101892116</v>
      </c>
      <c r="BI30" s="87">
        <v>0.48400672409706902</v>
      </c>
      <c r="BJ30" s="87">
        <v>8.6792450271995207</v>
      </c>
      <c r="BK30" s="87">
        <v>2.7609200128344238</v>
      </c>
      <c r="BL30" s="87">
        <v>0.61019366501871097</v>
      </c>
      <c r="BM30" s="87">
        <v>1.9415423976366442</v>
      </c>
      <c r="BN30" s="87">
        <v>5.1490489811890604E-3</v>
      </c>
      <c r="BO30" s="87">
        <v>39.774915149611104</v>
      </c>
      <c r="BP30" s="87">
        <v>0.66851863940587497</v>
      </c>
      <c r="BQ30" s="87">
        <v>0</v>
      </c>
      <c r="BR30" s="87">
        <v>5.6582796148525391E-4</v>
      </c>
      <c r="BS30" s="87">
        <v>6.1344457338470007E-2</v>
      </c>
      <c r="BT30" s="87">
        <v>0</v>
      </c>
      <c r="BU30" s="87">
        <v>2.9160814484366429E-2</v>
      </c>
      <c r="BV30" s="87">
        <v>19.47322166922946</v>
      </c>
      <c r="BW30" s="87">
        <v>0.10151566380947649</v>
      </c>
      <c r="BX30" s="48"/>
      <c r="BY30" s="78">
        <f t="shared" si="0"/>
        <v>7.9044883357532111E-3</v>
      </c>
      <c r="BZ30" s="78">
        <f t="shared" si="1"/>
        <v>7.5341255775807671E-3</v>
      </c>
      <c r="CA30" s="78">
        <f t="shared" si="2"/>
        <v>8.5126609496216643E-3</v>
      </c>
      <c r="CB30" s="78">
        <f t="shared" si="3"/>
        <v>0.25810165148931025</v>
      </c>
      <c r="CC30" s="78">
        <f t="shared" si="4"/>
        <v>7.9821743230257987E-3</v>
      </c>
      <c r="CD30" s="78">
        <f t="shared" si="5"/>
        <v>8.2384394301497927E-3</v>
      </c>
      <c r="CE30" s="78">
        <f t="shared" si="6"/>
        <v>7.9973369145744152E-3</v>
      </c>
      <c r="CF30" s="78">
        <f t="shared" si="7"/>
        <v>8.4587156667339392E-3</v>
      </c>
      <c r="CH30" s="87">
        <f t="shared" si="8"/>
        <v>1.0012872047445995</v>
      </c>
      <c r="CI30" s="87">
        <f t="shared" si="9"/>
        <v>0.32500568961110332</v>
      </c>
    </row>
    <row r="31" spans="1:87" x14ac:dyDescent="0.25">
      <c r="A31" s="86" t="s">
        <v>30</v>
      </c>
      <c r="B31" s="87">
        <v>724.49840453000002</v>
      </c>
      <c r="C31" s="87">
        <v>90.696150739999993</v>
      </c>
      <c r="D31" s="87">
        <v>906.13292627999999</v>
      </c>
      <c r="E31" s="87">
        <v>180.80676549</v>
      </c>
      <c r="F31" s="87">
        <v>168.49800357999999</v>
      </c>
      <c r="G31" s="87">
        <v>226.78261763</v>
      </c>
      <c r="H31" s="87">
        <v>100.20087238000001</v>
      </c>
      <c r="I31" s="87">
        <v>5.9917903199999998</v>
      </c>
      <c r="J31" s="87"/>
      <c r="K31" s="87" t="s">
        <v>30</v>
      </c>
      <c r="L31" s="87">
        <v>0</v>
      </c>
      <c r="M31" s="87">
        <v>0</v>
      </c>
      <c r="N31" s="87">
        <v>0.1054232568240876</v>
      </c>
      <c r="O31" s="87">
        <v>0.1054232568240876</v>
      </c>
      <c r="P31" s="87">
        <v>4.24897145455446E-2</v>
      </c>
      <c r="Q31" s="87">
        <v>0</v>
      </c>
      <c r="R31" s="87">
        <v>2.0072901523054458</v>
      </c>
      <c r="S31" s="87">
        <v>434.86010525850702</v>
      </c>
      <c r="T31" s="87">
        <v>729.48539255080198</v>
      </c>
      <c r="U31" s="87">
        <v>4.04518764959737</v>
      </c>
      <c r="V31" s="87">
        <v>50.041857207632297</v>
      </c>
      <c r="W31" s="87">
        <v>1.124492707018965</v>
      </c>
      <c r="X31" s="87">
        <v>0</v>
      </c>
      <c r="Y31" s="87">
        <v>0</v>
      </c>
      <c r="Z31" s="87">
        <v>66.519529874802998</v>
      </c>
      <c r="AA31" s="87">
        <v>66.519529874802998</v>
      </c>
      <c r="AB31" s="87">
        <v>6.0443562023820903</v>
      </c>
      <c r="AC31" s="87">
        <v>0</v>
      </c>
      <c r="AD31" s="87">
        <v>1.0969115804659459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90.718474674735489</v>
      </c>
      <c r="AK31" s="87">
        <v>0</v>
      </c>
      <c r="AL31" s="87">
        <v>150.81337064005629</v>
      </c>
      <c r="AM31" s="87">
        <v>821.25801074664992</v>
      </c>
      <c r="AN31" s="87">
        <v>91.250890766932798</v>
      </c>
      <c r="AO31" s="87">
        <v>912.50890151358294</v>
      </c>
      <c r="AP31" s="87">
        <v>0</v>
      </c>
      <c r="AQ31" s="87">
        <v>4.4464259167093694</v>
      </c>
      <c r="AR31" s="87">
        <v>1.7062999210745269</v>
      </c>
      <c r="AS31" s="87">
        <v>10.33208774803485</v>
      </c>
      <c r="AT31" s="87">
        <v>2.1562584601817649</v>
      </c>
      <c r="AU31" s="87">
        <v>8.0350492081548897</v>
      </c>
      <c r="AV31" s="87">
        <v>10.01628389666935</v>
      </c>
      <c r="AW31" s="87">
        <v>2.9396723544811683</v>
      </c>
      <c r="AX31" s="87">
        <v>0</v>
      </c>
      <c r="AY31" s="87">
        <v>1.1635923731102249</v>
      </c>
      <c r="AZ31" s="87">
        <v>183.70364700805229</v>
      </c>
      <c r="BA31" s="87">
        <v>169.36784337285042</v>
      </c>
      <c r="BB31" s="87">
        <v>14.33580363520119</v>
      </c>
      <c r="BC31" s="87">
        <v>0</v>
      </c>
      <c r="BD31" s="87">
        <v>1.7684450249949E-2</v>
      </c>
      <c r="BE31" s="87">
        <v>15.878628195682209</v>
      </c>
      <c r="BF31" s="87">
        <v>0.23844415416921499</v>
      </c>
      <c r="BG31" s="87">
        <v>26.687581356062978</v>
      </c>
      <c r="BH31" s="87">
        <v>8.8155973066133004</v>
      </c>
      <c r="BI31" s="87">
        <v>3.8457626199727697</v>
      </c>
      <c r="BJ31" s="87">
        <v>66.700931880487303</v>
      </c>
      <c r="BK31" s="87">
        <v>10.47532396903387</v>
      </c>
      <c r="BL31" s="87">
        <v>5.5220366660603801</v>
      </c>
      <c r="BM31" s="87">
        <v>15.57328401197107</v>
      </c>
      <c r="BN31" s="87">
        <v>7.0736517909797791E-2</v>
      </c>
      <c r="BO31" s="87">
        <v>228.77719263876719</v>
      </c>
      <c r="BP31" s="87">
        <v>2.310261852498217</v>
      </c>
      <c r="BQ31" s="87">
        <v>0</v>
      </c>
      <c r="BR31" s="87">
        <v>0</v>
      </c>
      <c r="BS31" s="87">
        <v>0.19459652039837461</v>
      </c>
      <c r="BT31" s="87">
        <v>0</v>
      </c>
      <c r="BU31" s="87">
        <v>4.1784177879925201E-2</v>
      </c>
      <c r="BV31" s="87">
        <v>100.7895610532581</v>
      </c>
      <c r="BW31" s="87">
        <v>0.35478249740791501</v>
      </c>
      <c r="BX31" s="48"/>
      <c r="BY31" s="78">
        <f t="shared" si="0"/>
        <v>6.8833664637772962E-3</v>
      </c>
      <c r="BZ31" s="78">
        <f t="shared" si="1"/>
        <v>2.4613982570762639E-4</v>
      </c>
      <c r="CA31" s="78">
        <f t="shared" si="2"/>
        <v>7.0364678830937199E-3</v>
      </c>
      <c r="CB31" s="78">
        <f t="shared" si="3"/>
        <v>1.6021975229751576E-2</v>
      </c>
      <c r="CC31" s="78">
        <f t="shared" si="4"/>
        <v>5.1623151275940349E-3</v>
      </c>
      <c r="CD31" s="78">
        <f t="shared" si="5"/>
        <v>8.7950965096512419E-3</v>
      </c>
      <c r="CE31" s="78">
        <f t="shared" si="6"/>
        <v>5.8750853088938987E-3</v>
      </c>
      <c r="CF31" s="78">
        <f t="shared" si="7"/>
        <v>8.7729842959675657E-3</v>
      </c>
      <c r="CH31" s="87">
        <f t="shared" si="8"/>
        <v>6.3759752335829489</v>
      </c>
      <c r="CI31" s="87">
        <f t="shared" si="9"/>
        <v>1.9945750087671854</v>
      </c>
    </row>
    <row r="32" spans="1:87" x14ac:dyDescent="0.25">
      <c r="A32" s="86" t="s">
        <v>31</v>
      </c>
      <c r="B32" s="87">
        <v>81.606196909999994</v>
      </c>
      <c r="C32" s="87">
        <v>70.902400470000003</v>
      </c>
      <c r="D32" s="87">
        <v>173.11538962</v>
      </c>
      <c r="E32" s="87">
        <v>35.684126689999999</v>
      </c>
      <c r="F32" s="87">
        <v>35.275992369999997</v>
      </c>
      <c r="G32" s="87"/>
      <c r="H32" s="87">
        <v>15.95119283</v>
      </c>
      <c r="I32" s="87"/>
      <c r="J32" s="87"/>
      <c r="K32" s="87" t="s">
        <v>31</v>
      </c>
      <c r="L32" s="87">
        <v>0</v>
      </c>
      <c r="M32" s="87">
        <v>1.1226570795041791E-2</v>
      </c>
      <c r="N32" s="87">
        <v>3.9922454783974503E-3</v>
      </c>
      <c r="O32" s="87">
        <v>3.9922454783974503E-3</v>
      </c>
      <c r="P32" s="87">
        <v>1.7864125233552079E-3</v>
      </c>
      <c r="Q32" s="87">
        <v>7.9960408485589898E-3</v>
      </c>
      <c r="R32" s="87">
        <v>0.22381511987495301</v>
      </c>
      <c r="S32" s="87">
        <v>36.300692444782399</v>
      </c>
      <c r="T32" s="87">
        <v>82.212618903531094</v>
      </c>
      <c r="U32" s="87">
        <v>3.6680986289455798E-2</v>
      </c>
      <c r="V32" s="87">
        <v>0.81514522217629204</v>
      </c>
      <c r="W32" s="87">
        <v>1.8631322768894901E-2</v>
      </c>
      <c r="X32" s="87">
        <v>2.9398940085561272E-2</v>
      </c>
      <c r="Y32" s="87">
        <v>0</v>
      </c>
      <c r="Z32" s="87">
        <v>12.860643771400531</v>
      </c>
      <c r="AA32" s="87">
        <v>12.860643771400531</v>
      </c>
      <c r="AB32" s="87">
        <v>0</v>
      </c>
      <c r="AC32" s="87">
        <v>0</v>
      </c>
      <c r="AD32" s="87">
        <v>1.8174398774230091E-2</v>
      </c>
      <c r="AE32" s="87">
        <v>0</v>
      </c>
      <c r="AF32" s="87">
        <v>0.2297569944848073</v>
      </c>
      <c r="AG32" s="87">
        <v>2.059822203850363E-3</v>
      </c>
      <c r="AH32" s="87">
        <v>0.23526764813130663</v>
      </c>
      <c r="AI32" s="87">
        <v>1.390492075728765E-3</v>
      </c>
      <c r="AJ32" s="87">
        <v>71.183587283740309</v>
      </c>
      <c r="AK32" s="87">
        <v>0</v>
      </c>
      <c r="AL32" s="87">
        <v>16.87811923698024</v>
      </c>
      <c r="AM32" s="87">
        <v>155.8156395398951</v>
      </c>
      <c r="AN32" s="87">
        <v>17.312821385935521</v>
      </c>
      <c r="AO32" s="87">
        <v>173.12846092583081</v>
      </c>
      <c r="AP32" s="87">
        <v>0</v>
      </c>
      <c r="AQ32" s="87">
        <v>7.0753341275483994E-2</v>
      </c>
      <c r="AR32" s="87">
        <v>0.27196350027833249</v>
      </c>
      <c r="AS32" s="87">
        <v>1.617263439243368</v>
      </c>
      <c r="AT32" s="87">
        <v>0.37520061288491202</v>
      </c>
      <c r="AU32" s="87">
        <v>1.0070086366066451</v>
      </c>
      <c r="AV32" s="87">
        <v>2.3362755116100828</v>
      </c>
      <c r="AW32" s="87">
        <v>0.54165614951746199</v>
      </c>
      <c r="AX32" s="87">
        <v>0</v>
      </c>
      <c r="AY32" s="87">
        <v>0.16870488819810711</v>
      </c>
      <c r="AZ32" s="87">
        <v>35.887843195709699</v>
      </c>
      <c r="BA32" s="87">
        <v>35.450345265298601</v>
      </c>
      <c r="BB32" s="87">
        <v>0.43749793041110502</v>
      </c>
      <c r="BC32" s="87">
        <v>2.9957638188461998E-4</v>
      </c>
      <c r="BD32" s="87">
        <v>4.9924436581292594E-5</v>
      </c>
      <c r="BE32" s="87">
        <v>1.0466996698578559</v>
      </c>
      <c r="BF32" s="87">
        <v>0.429891808175839</v>
      </c>
      <c r="BG32" s="87">
        <v>6.2408660747256599</v>
      </c>
      <c r="BH32" s="87">
        <v>1.5615613794319709</v>
      </c>
      <c r="BI32" s="87">
        <v>0.83354612124318506</v>
      </c>
      <c r="BJ32" s="87">
        <v>15.597181148277311</v>
      </c>
      <c r="BK32" s="87">
        <v>0.38342261507410202</v>
      </c>
      <c r="BL32" s="87">
        <v>0.84963876386844905</v>
      </c>
      <c r="BM32" s="87">
        <v>4.1897349272750199</v>
      </c>
      <c r="BN32" s="87">
        <v>6.6572529307693499E-5</v>
      </c>
      <c r="BO32" s="87">
        <v>0</v>
      </c>
      <c r="BP32" s="87">
        <v>1.242546307909455</v>
      </c>
      <c r="BQ32" s="87">
        <v>0</v>
      </c>
      <c r="BR32" s="87">
        <v>1.7525895864900731E-2</v>
      </c>
      <c r="BS32" s="87">
        <v>0.26738851116674089</v>
      </c>
      <c r="BT32" s="87">
        <v>0</v>
      </c>
      <c r="BU32" s="87">
        <v>1.276697226475304E-2</v>
      </c>
      <c r="BV32" s="87">
        <v>16.043862277264211</v>
      </c>
      <c r="BW32" s="87">
        <v>1.368052030787544E-2</v>
      </c>
      <c r="BX32" s="48"/>
      <c r="BY32" s="78">
        <f t="shared" si="0"/>
        <v>7.4310777427833968E-3</v>
      </c>
      <c r="BZ32" s="78">
        <f t="shared" si="1"/>
        <v>3.9658292508626724E-3</v>
      </c>
      <c r="CA32" s="78">
        <f t="shared" si="2"/>
        <v>7.5506318990463349E-5</v>
      </c>
      <c r="CB32" s="78">
        <f t="shared" si="3"/>
        <v>5.7088830414557612E-3</v>
      </c>
      <c r="CC32" s="78">
        <f t="shared" si="4"/>
        <v>4.9425369375825159E-3</v>
      </c>
      <c r="CD32" s="78" t="str">
        <f t="shared" si="5"/>
        <v/>
      </c>
      <c r="CE32" s="78">
        <f t="shared" si="6"/>
        <v>5.8095622222009364E-3</v>
      </c>
      <c r="CF32" s="78" t="str">
        <f t="shared" si="7"/>
        <v/>
      </c>
      <c r="CH32" s="87">
        <f t="shared" si="8"/>
        <v>1.3071305830806068E-2</v>
      </c>
      <c r="CI32" s="87">
        <f t="shared" si="9"/>
        <v>0</v>
      </c>
    </row>
    <row r="33" spans="1:87" x14ac:dyDescent="0.25">
      <c r="A33" s="86" t="s">
        <v>32</v>
      </c>
      <c r="B33" s="87">
        <v>2781.7703508</v>
      </c>
      <c r="C33" s="87">
        <v>224.26347025000001</v>
      </c>
      <c r="D33" s="87">
        <v>2377.7014592</v>
      </c>
      <c r="E33" s="87">
        <v>357.57558182000002</v>
      </c>
      <c r="F33" s="87">
        <v>340.67851875000002</v>
      </c>
      <c r="G33" s="87">
        <v>334.80478692999998</v>
      </c>
      <c r="H33" s="87">
        <v>340.07333769000002</v>
      </c>
      <c r="I33" s="87">
        <v>11.761402289999999</v>
      </c>
      <c r="J33" s="87"/>
      <c r="K33" s="87" t="s">
        <v>32</v>
      </c>
      <c r="L33" s="87">
        <v>3.2063545358443904E-3</v>
      </c>
      <c r="M33" s="87">
        <v>0.1245791396959825</v>
      </c>
      <c r="N33" s="87">
        <v>0.78294362062752298</v>
      </c>
      <c r="O33" s="87">
        <v>0.78268879407172598</v>
      </c>
      <c r="P33" s="87">
        <v>0.32312647698539898</v>
      </c>
      <c r="Q33" s="87">
        <v>8.5667217760258305E-2</v>
      </c>
      <c r="R33" s="87">
        <v>10.53929685792569</v>
      </c>
      <c r="S33" s="87">
        <v>2180.115834227086</v>
      </c>
      <c r="T33" s="87">
        <v>2801.5308736330471</v>
      </c>
      <c r="U33" s="87">
        <v>23.17015096094309</v>
      </c>
      <c r="V33" s="87">
        <v>354.77877502659697</v>
      </c>
      <c r="W33" s="87">
        <v>8.0608810804236111</v>
      </c>
      <c r="X33" s="87">
        <v>0.31530467064957901</v>
      </c>
      <c r="Y33" s="87">
        <v>1.844784746220446E-3</v>
      </c>
      <c r="Z33" s="87">
        <v>94.0043179429926</v>
      </c>
      <c r="AA33" s="87">
        <v>94.0043179429926</v>
      </c>
      <c r="AB33" s="87">
        <v>11.864822455816611</v>
      </c>
      <c r="AC33" s="87">
        <v>0</v>
      </c>
      <c r="AD33" s="87">
        <v>7.8649535472533003</v>
      </c>
      <c r="AE33" s="87">
        <v>1.756789903933593E-3</v>
      </c>
      <c r="AF33" s="87">
        <v>2.4660847478156418</v>
      </c>
      <c r="AG33" s="87">
        <v>2.5884873365410569E-2</v>
      </c>
      <c r="AH33" s="87">
        <v>2.4820663676637018</v>
      </c>
      <c r="AI33" s="87">
        <v>1.5417962358967498E-2</v>
      </c>
      <c r="AJ33" s="87">
        <v>225.59399822362548</v>
      </c>
      <c r="AK33" s="87">
        <v>0</v>
      </c>
      <c r="AL33" s="87">
        <v>697.41579121535199</v>
      </c>
      <c r="AM33" s="87">
        <v>2156.9356329498378</v>
      </c>
      <c r="AN33" s="87">
        <v>239.65981778841098</v>
      </c>
      <c r="AO33" s="87">
        <v>2396.5954507382489</v>
      </c>
      <c r="AP33" s="87">
        <v>1.3111867336871761E-5</v>
      </c>
      <c r="AQ33" s="87">
        <v>30.578370176403801</v>
      </c>
      <c r="AR33" s="87">
        <v>2.778256763350357</v>
      </c>
      <c r="AS33" s="87">
        <v>80.335503619511201</v>
      </c>
      <c r="AT33" s="87">
        <v>3.7375002438532299</v>
      </c>
      <c r="AU33" s="87">
        <v>10.39577599647259</v>
      </c>
      <c r="AV33" s="87">
        <v>22.793887287377888</v>
      </c>
      <c r="AW33" s="87">
        <v>5.4420487562625004</v>
      </c>
      <c r="AX33" s="87">
        <v>0</v>
      </c>
      <c r="AY33" s="87">
        <v>1.4973256203199929</v>
      </c>
      <c r="AZ33" s="87">
        <v>367.79169926034797</v>
      </c>
      <c r="BA33" s="87">
        <v>341.636767905223</v>
      </c>
      <c r="BB33" s="87">
        <v>26.154931355125967</v>
      </c>
      <c r="BC33" s="87">
        <v>7.9581827300936295E-4</v>
      </c>
      <c r="BD33" s="87">
        <v>4.1300071099059097E-3</v>
      </c>
      <c r="BE33" s="87">
        <v>12.772069216885189</v>
      </c>
      <c r="BF33" s="87">
        <v>1.1958965866940039</v>
      </c>
      <c r="BG33" s="87">
        <v>60.990593157183895</v>
      </c>
      <c r="BH33" s="87">
        <v>15.675645036458871</v>
      </c>
      <c r="BI33" s="87">
        <v>8.1951989494755697</v>
      </c>
      <c r="BJ33" s="87">
        <v>152.4278930133319</v>
      </c>
      <c r="BK33" s="87">
        <v>74.56032536597931</v>
      </c>
      <c r="BL33" s="87">
        <v>8.7253995047757602</v>
      </c>
      <c r="BM33" s="87">
        <v>34.988185476170699</v>
      </c>
      <c r="BN33" s="87">
        <v>1.6166471226927191E-2</v>
      </c>
      <c r="BO33" s="87">
        <v>337.74970983108801</v>
      </c>
      <c r="BP33" s="87">
        <v>24.479393534751182</v>
      </c>
      <c r="BQ33" s="87">
        <v>0.22468966941605678</v>
      </c>
      <c r="BR33" s="87">
        <v>0.18577111729263529</v>
      </c>
      <c r="BS33" s="87">
        <v>3.7020819168403301</v>
      </c>
      <c r="BT33" s="87">
        <v>0</v>
      </c>
      <c r="BU33" s="87">
        <v>0.46377546786156998</v>
      </c>
      <c r="BV33" s="87">
        <v>342.53473630372997</v>
      </c>
      <c r="BW33" s="87">
        <v>2.6383260363062568</v>
      </c>
      <c r="BX33" s="48"/>
      <c r="BY33" s="78">
        <f t="shared" si="0"/>
        <v>7.1035780604118883E-3</v>
      </c>
      <c r="BZ33" s="78">
        <f t="shared" si="1"/>
        <v>5.9328787347410839E-3</v>
      </c>
      <c r="CA33" s="78">
        <f t="shared" si="2"/>
        <v>7.9463262577152746E-3</v>
      </c>
      <c r="CB33" s="78">
        <f t="shared" si="3"/>
        <v>2.8570511969384517E-2</v>
      </c>
      <c r="CC33" s="78">
        <f t="shared" si="4"/>
        <v>2.8127665892728744E-3</v>
      </c>
      <c r="CD33" s="78">
        <f t="shared" si="5"/>
        <v>8.7959402495154607E-3</v>
      </c>
      <c r="CE33" s="78">
        <f t="shared" si="6"/>
        <v>7.2378464905522438E-3</v>
      </c>
      <c r="CF33" s="78">
        <f t="shared" si="7"/>
        <v>8.7931832673169997E-3</v>
      </c>
      <c r="CH33" s="87">
        <f t="shared" si="8"/>
        <v>18.893991538248883</v>
      </c>
      <c r="CI33" s="87">
        <f t="shared" si="9"/>
        <v>2.9449229010880345</v>
      </c>
    </row>
    <row r="34" spans="1:87" x14ac:dyDescent="0.25">
      <c r="A34" s="86" t="s">
        <v>33</v>
      </c>
      <c r="B34" s="87">
        <v>3663.8378422999999</v>
      </c>
      <c r="C34" s="87">
        <v>260.64816618999998</v>
      </c>
      <c r="D34" s="87">
        <v>7556.5276264000004</v>
      </c>
      <c r="E34" s="87">
        <v>945.92618956000001</v>
      </c>
      <c r="F34" s="87">
        <v>835.81235475999995</v>
      </c>
      <c r="G34" s="87">
        <v>3737.4882827000001</v>
      </c>
      <c r="H34" s="87">
        <v>331.30940012000002</v>
      </c>
      <c r="I34" s="87">
        <v>49.681111649999998</v>
      </c>
      <c r="J34" s="87"/>
      <c r="K34" s="87" t="s">
        <v>33</v>
      </c>
      <c r="L34" s="87">
        <v>0</v>
      </c>
      <c r="M34" s="87">
        <v>0.17028995601280039</v>
      </c>
      <c r="N34" s="87">
        <v>0.34554469840948898</v>
      </c>
      <c r="O34" s="87">
        <v>0.34554469840948898</v>
      </c>
      <c r="P34" s="87">
        <v>0.14195535829775618</v>
      </c>
      <c r="Q34" s="87">
        <v>0.1212842403517172</v>
      </c>
      <c r="R34" s="87">
        <v>1.1991834902261691</v>
      </c>
      <c r="S34" s="87">
        <v>1081.564777446375</v>
      </c>
      <c r="T34" s="87">
        <v>3683.9700145112602</v>
      </c>
      <c r="U34" s="87">
        <v>6.5410438479841799</v>
      </c>
      <c r="V34" s="87">
        <v>147.52577355619891</v>
      </c>
      <c r="W34" s="87">
        <v>3.3223791111832099</v>
      </c>
      <c r="X34" s="87">
        <v>0.44594014166989004</v>
      </c>
      <c r="Y34" s="87">
        <v>0</v>
      </c>
      <c r="Z34" s="87">
        <v>131.0541077127927</v>
      </c>
      <c r="AA34" s="87">
        <v>131.0541077127927</v>
      </c>
      <c r="AB34" s="87">
        <v>49.871049907019902</v>
      </c>
      <c r="AC34" s="87">
        <v>0</v>
      </c>
      <c r="AD34" s="87">
        <v>4.8376896346225902</v>
      </c>
      <c r="AE34" s="87">
        <v>0</v>
      </c>
      <c r="AF34" s="87">
        <v>3.4850687907131399</v>
      </c>
      <c r="AG34" s="87">
        <v>3.1243784514408797E-2</v>
      </c>
      <c r="AH34" s="87">
        <v>3.5687509648141398</v>
      </c>
      <c r="AI34" s="87">
        <v>2.1087403518981661E-2</v>
      </c>
      <c r="AJ34" s="87">
        <v>262.29849473914351</v>
      </c>
      <c r="AK34" s="87">
        <v>0</v>
      </c>
      <c r="AL34" s="87">
        <v>480.195316480982</v>
      </c>
      <c r="AM34" s="87">
        <v>6805.5249416868601</v>
      </c>
      <c r="AN34" s="87">
        <v>756.16965341798993</v>
      </c>
      <c r="AO34" s="87">
        <v>7561.6945951048501</v>
      </c>
      <c r="AP34" s="87">
        <v>0</v>
      </c>
      <c r="AQ34" s="87">
        <v>15.398350989864252</v>
      </c>
      <c r="AR34" s="87">
        <v>29.248403317294688</v>
      </c>
      <c r="AS34" s="87">
        <v>60.051180404533703</v>
      </c>
      <c r="AT34" s="87">
        <v>19.35658917607763</v>
      </c>
      <c r="AU34" s="87">
        <v>11.634294165578119</v>
      </c>
      <c r="AV34" s="87">
        <v>44.855523677419598</v>
      </c>
      <c r="AW34" s="87">
        <v>18.850674289367639</v>
      </c>
      <c r="AX34" s="87">
        <v>0</v>
      </c>
      <c r="AY34" s="87">
        <v>4.04650133138224</v>
      </c>
      <c r="AZ34" s="87">
        <v>951.48258608235005</v>
      </c>
      <c r="BA34" s="87">
        <v>838.63378413148007</v>
      </c>
      <c r="BB34" s="87">
        <v>112.8488019508699</v>
      </c>
      <c r="BC34" s="87">
        <v>4.2765940644962103E-3</v>
      </c>
      <c r="BD34" s="87">
        <v>0.12522241336959922</v>
      </c>
      <c r="BE34" s="87">
        <v>268.16253369467074</v>
      </c>
      <c r="BF34" s="87">
        <v>6.1369589035312497</v>
      </c>
      <c r="BG34" s="87">
        <v>75.081978732232002</v>
      </c>
      <c r="BH34" s="87">
        <v>18.94586926856152</v>
      </c>
      <c r="BI34" s="87">
        <v>9.5374860820008998</v>
      </c>
      <c r="BJ34" s="87">
        <v>187.58392679122719</v>
      </c>
      <c r="BK34" s="87">
        <v>32.0648130479616</v>
      </c>
      <c r="BL34" s="87">
        <v>49.034167854186194</v>
      </c>
      <c r="BM34" s="87">
        <v>94.1333328108378</v>
      </c>
      <c r="BN34" s="87">
        <v>1.8960450296782829</v>
      </c>
      <c r="BO34" s="87">
        <v>3735.3484375513203</v>
      </c>
      <c r="BP34" s="87">
        <v>27.433798273947971</v>
      </c>
      <c r="BQ34" s="87">
        <v>84.395653903007499</v>
      </c>
      <c r="BR34" s="87">
        <v>0.26585259582132481</v>
      </c>
      <c r="BS34" s="87">
        <v>18.90811586337896</v>
      </c>
      <c r="BT34" s="87">
        <v>0</v>
      </c>
      <c r="BU34" s="87">
        <v>0.2613923937055832</v>
      </c>
      <c r="BV34" s="87">
        <v>332.43707399020002</v>
      </c>
      <c r="BW34" s="87">
        <v>50.820710439228606</v>
      </c>
      <c r="BX34" s="48"/>
      <c r="BY34" s="78">
        <f t="shared" si="0"/>
        <v>5.4948316704491835E-3</v>
      </c>
      <c r="BZ34" s="78">
        <f t="shared" si="1"/>
        <v>6.3316330717650754E-3</v>
      </c>
      <c r="CA34" s="78">
        <f t="shared" si="2"/>
        <v>6.837755329310352E-4</v>
      </c>
      <c r="CB34" s="78">
        <f t="shared" si="3"/>
        <v>5.8740275760147988E-3</v>
      </c>
      <c r="CC34" s="78">
        <f t="shared" si="4"/>
        <v>3.3756732063266559E-3</v>
      </c>
      <c r="CD34" s="78">
        <f t="shared" si="5"/>
        <v>-5.7253561398029336E-4</v>
      </c>
      <c r="CE34" s="78">
        <f t="shared" si="6"/>
        <v>3.403688122919411E-3</v>
      </c>
      <c r="CF34" s="78">
        <f t="shared" si="7"/>
        <v>3.8231482893942804E-3</v>
      </c>
      <c r="CH34" s="87">
        <f t="shared" si="8"/>
        <v>5.1669687048497508</v>
      </c>
      <c r="CI34" s="87">
        <f t="shared" si="9"/>
        <v>-2.1398451486797967</v>
      </c>
    </row>
    <row r="35" spans="1:87" x14ac:dyDescent="0.25">
      <c r="A35" s="86" t="s">
        <v>34</v>
      </c>
      <c r="B35" s="87">
        <v>903.79234129999998</v>
      </c>
      <c r="C35" s="87">
        <v>42.109170399999996</v>
      </c>
      <c r="D35" s="87">
        <v>6106.4450717999998</v>
      </c>
      <c r="E35" s="87">
        <v>573.65433675999998</v>
      </c>
      <c r="F35" s="87">
        <v>389.97014135000001</v>
      </c>
      <c r="G35" s="87">
        <v>7828.7760986000003</v>
      </c>
      <c r="H35" s="87">
        <v>120.52502379000001</v>
      </c>
      <c r="I35" s="87">
        <v>24.85551315</v>
      </c>
      <c r="J35" s="87"/>
      <c r="K35" s="87" t="s">
        <v>34</v>
      </c>
      <c r="L35" s="87">
        <v>0.12252458839597191</v>
      </c>
      <c r="M35" s="87">
        <v>0.2728274253363972</v>
      </c>
      <c r="N35" s="87">
        <v>0.1559416053996919</v>
      </c>
      <c r="O35" s="87">
        <v>0.1462114138978487</v>
      </c>
      <c r="P35" s="87">
        <v>0.28130491583855533</v>
      </c>
      <c r="Q35" s="87">
        <v>7.7331598441111704E-2</v>
      </c>
      <c r="R35" s="87">
        <v>0.481274948324388</v>
      </c>
      <c r="S35" s="87">
        <v>5.0820669089987103</v>
      </c>
      <c r="T35" s="87">
        <v>906.63491689126204</v>
      </c>
      <c r="U35" s="87">
        <v>0.48004108927065497</v>
      </c>
      <c r="V35" s="87">
        <v>2.4423947096413561</v>
      </c>
      <c r="W35" s="87">
        <v>0.14434715797218861</v>
      </c>
      <c r="X35" s="87">
        <v>0.29661252976757702</v>
      </c>
      <c r="Y35" s="87">
        <v>7.0493333581353304E-2</v>
      </c>
      <c r="Z35" s="87">
        <v>1.968462274008056</v>
      </c>
      <c r="AA35" s="87">
        <v>1.968462274008056</v>
      </c>
      <c r="AB35" s="87">
        <v>24.981159284379668</v>
      </c>
      <c r="AC35" s="87">
        <v>0</v>
      </c>
      <c r="AD35" s="87">
        <v>1.836738276051737</v>
      </c>
      <c r="AE35" s="87">
        <v>6.7134896101787203E-2</v>
      </c>
      <c r="AF35" s="87">
        <v>2.393787080196863</v>
      </c>
      <c r="AG35" s="87">
        <v>0.1657549220148038</v>
      </c>
      <c r="AH35" s="87">
        <v>0.79869431599949203</v>
      </c>
      <c r="AI35" s="87">
        <v>3.3435492055589398E-2</v>
      </c>
      <c r="AJ35" s="87">
        <v>42.247529204076301</v>
      </c>
      <c r="AK35" s="87">
        <v>0</v>
      </c>
      <c r="AL35" s="87">
        <v>124.763924116911</v>
      </c>
      <c r="AM35" s="87">
        <v>5492.2608956166505</v>
      </c>
      <c r="AN35" s="87">
        <v>610.25106621251302</v>
      </c>
      <c r="AO35" s="87">
        <v>6102.5119618291601</v>
      </c>
      <c r="AP35" s="87">
        <v>5.0089390344857905E-4</v>
      </c>
      <c r="AQ35" s="87">
        <v>3.6522457640117398</v>
      </c>
      <c r="AR35" s="87">
        <v>15.20978426671511</v>
      </c>
      <c r="AS35" s="87">
        <v>35.253128099042598</v>
      </c>
      <c r="AT35" s="87">
        <v>41.755142363464898</v>
      </c>
      <c r="AU35" s="87">
        <v>0.44363433808980401</v>
      </c>
      <c r="AV35" s="87">
        <v>9.1271087925836412</v>
      </c>
      <c r="AW35" s="87">
        <v>9.9007498668959393</v>
      </c>
      <c r="AX35" s="87">
        <v>0.46017967669218396</v>
      </c>
      <c r="AY35" s="87">
        <v>1.634736927197868</v>
      </c>
      <c r="AZ35" s="87">
        <v>577.00330525427501</v>
      </c>
      <c r="BA35" s="87">
        <v>391.91907567298801</v>
      </c>
      <c r="BB35" s="87">
        <v>185.0842295812871</v>
      </c>
      <c r="BC35" s="87">
        <v>2.6453142182685982</v>
      </c>
      <c r="BD35" s="87">
        <v>9.5305342129774998E-2</v>
      </c>
      <c r="BE35" s="87">
        <v>131.21180260586311</v>
      </c>
      <c r="BF35" s="87">
        <v>1.5200538037996609</v>
      </c>
      <c r="BG35" s="87">
        <v>32.953820620931758</v>
      </c>
      <c r="BH35" s="87">
        <v>1.4735289053500591</v>
      </c>
      <c r="BI35" s="87">
        <v>1.1837244751621769</v>
      </c>
      <c r="BJ35" s="87">
        <v>82.356736277605904</v>
      </c>
      <c r="BK35" s="87">
        <v>2.2842523704867213</v>
      </c>
      <c r="BL35" s="87">
        <v>24.76502341749471</v>
      </c>
      <c r="BM35" s="87">
        <v>32.984389027596201</v>
      </c>
      <c r="BN35" s="87">
        <v>2.198040747146385</v>
      </c>
      <c r="BO35" s="87">
        <v>7835.5602440516495</v>
      </c>
      <c r="BP35" s="87">
        <v>24.350539142014917</v>
      </c>
      <c r="BQ35" s="87">
        <v>223.0408935862032</v>
      </c>
      <c r="BR35" s="87">
        <v>9.2854977572159894E-2</v>
      </c>
      <c r="BS35" s="87">
        <v>17.44016524468767</v>
      </c>
      <c r="BT35" s="87">
        <v>0</v>
      </c>
      <c r="BU35" s="87">
        <v>1.6692890335885151</v>
      </c>
      <c r="BV35" s="87">
        <v>121.25656541940171</v>
      </c>
      <c r="BW35" s="87">
        <v>51.178485268287602</v>
      </c>
      <c r="BX35" s="48"/>
      <c r="BY35" s="78">
        <f t="shared" ref="BY35:BY61" si="10">+IF(B35=0,"",(T35-B35)/B35)</f>
        <v>3.1451645044627704E-3</v>
      </c>
      <c r="BZ35" s="78">
        <f t="shared" ref="BZ35:BZ61" si="11">IF(C35=0,"",(AJ35-C35)/C35)</f>
        <v>3.2857166921603474E-3</v>
      </c>
      <c r="CA35" s="78">
        <f t="shared" ref="CA35:CA61" si="12">IF(D35=0,"",(AO35-D35)/D35)</f>
        <v>-6.4409159905541547E-4</v>
      </c>
      <c r="CB35" s="78">
        <f t="shared" ref="CB35:CB61" si="13">IF(E35=0,"",(AZ35-E35)/E35)</f>
        <v>5.8379555067778329E-3</v>
      </c>
      <c r="CC35" s="78">
        <f t="shared" ref="CC35:CC61" si="14">IF(F35=0,"",(BA35-F35)/F35)</f>
        <v>4.9976501181377159E-3</v>
      </c>
      <c r="CD35" s="78">
        <f t="shared" ref="CD35:CD61" si="15">IF(G35=0,"",(BO35-G35)/G35)</f>
        <v>8.6656526718939227E-4</v>
      </c>
      <c r="CE35" s="78">
        <f t="shared" ref="CE35:CE61" si="16">IF(H35=0,"",(BV35-H35)/H35)</f>
        <v>6.0696244348088678E-3</v>
      </c>
      <c r="CF35" s="78">
        <f t="shared" ref="CF35:CF54" si="17">IF(I35=0,"",(AB35-I35)/I35)</f>
        <v>5.0550609686232928E-3</v>
      </c>
      <c r="CH35" s="87">
        <f t="shared" ref="CH35:CH51" si="18">AO35-D35</f>
        <v>-3.9331099708397232</v>
      </c>
      <c r="CI35" s="87">
        <f t="shared" ref="CI35:CI51" si="19">BO35-G35</f>
        <v>6.7841454516492377</v>
      </c>
    </row>
    <row r="36" spans="1:87" x14ac:dyDescent="0.25">
      <c r="A36" s="86" t="s">
        <v>35</v>
      </c>
      <c r="B36" s="87">
        <v>4194.1740529999997</v>
      </c>
      <c r="C36" s="87">
        <v>317.66389888999998</v>
      </c>
      <c r="D36" s="87">
        <v>14402.79355</v>
      </c>
      <c r="E36" s="87">
        <v>2097.6563101000002</v>
      </c>
      <c r="F36" s="87">
        <v>1692.0710357</v>
      </c>
      <c r="G36" s="87">
        <v>21758.231724000001</v>
      </c>
      <c r="H36" s="87">
        <v>354.36962536999999</v>
      </c>
      <c r="I36" s="87">
        <v>86.016002040000004</v>
      </c>
      <c r="J36" s="87"/>
      <c r="K36" s="87" t="s">
        <v>35</v>
      </c>
      <c r="L36" s="87">
        <v>0</v>
      </c>
      <c r="M36" s="87">
        <v>8.4447250766932803E-3</v>
      </c>
      <c r="N36" s="87">
        <v>0.17557099934739639</v>
      </c>
      <c r="O36" s="87">
        <v>0.17557099934739639</v>
      </c>
      <c r="P36" s="87">
        <v>7.0895350986292599E-2</v>
      </c>
      <c r="Q36" s="87">
        <v>6.0143409900736793E-3</v>
      </c>
      <c r="R36" s="87">
        <v>1.343563915902793</v>
      </c>
      <c r="S36" s="87">
        <v>680.38308865537692</v>
      </c>
      <c r="T36" s="87">
        <v>4208.8841494588105</v>
      </c>
      <c r="U36" s="87">
        <v>3.7989522206104498</v>
      </c>
      <c r="V36" s="87">
        <v>91.078500077045803</v>
      </c>
      <c r="W36" s="87">
        <v>4.6376942469683602</v>
      </c>
      <c r="X36" s="87">
        <v>2.211389333761021E-2</v>
      </c>
      <c r="Y36" s="87">
        <v>0</v>
      </c>
      <c r="Z36" s="87">
        <v>105.9659292783323</v>
      </c>
      <c r="AA36" s="87">
        <v>105.9659292783323</v>
      </c>
      <c r="AB36" s="87">
        <v>86.326288743887901</v>
      </c>
      <c r="AC36" s="87">
        <v>0</v>
      </c>
      <c r="AD36" s="87">
        <v>4.5868330768057106</v>
      </c>
      <c r="AE36" s="87">
        <v>0</v>
      </c>
      <c r="AF36" s="87">
        <v>0.17282197698509039</v>
      </c>
      <c r="AG36" s="87">
        <v>1.5495298072609189E-3</v>
      </c>
      <c r="AH36" s="87">
        <v>0.17697267224656429</v>
      </c>
      <c r="AI36" s="87">
        <v>1.045708718915656E-3</v>
      </c>
      <c r="AJ36" s="87">
        <v>319.60628615376038</v>
      </c>
      <c r="AK36" s="87">
        <v>0</v>
      </c>
      <c r="AL36" s="87">
        <v>447.36059953658696</v>
      </c>
      <c r="AM36" s="87">
        <v>12975.619894590851</v>
      </c>
      <c r="AN36" s="87">
        <v>1441.7358748146401</v>
      </c>
      <c r="AO36" s="87">
        <v>14417.355769405491</v>
      </c>
      <c r="AP36" s="87">
        <v>0</v>
      </c>
      <c r="AQ36" s="87">
        <v>14.26492061623868</v>
      </c>
      <c r="AR36" s="87">
        <v>81.951622268225293</v>
      </c>
      <c r="AS36" s="87">
        <v>77.777981004559791</v>
      </c>
      <c r="AT36" s="87">
        <v>49.688063859378104</v>
      </c>
      <c r="AU36" s="87">
        <v>11.513174240425052</v>
      </c>
      <c r="AV36" s="87">
        <v>82.336762842419105</v>
      </c>
      <c r="AW36" s="87">
        <v>44.628687115141801</v>
      </c>
      <c r="AX36" s="87">
        <v>0</v>
      </c>
      <c r="AY36" s="87">
        <v>7.5891984048898404</v>
      </c>
      <c r="AZ36" s="87">
        <v>2130.9622823479158</v>
      </c>
      <c r="BA36" s="87">
        <v>1699.6646279401639</v>
      </c>
      <c r="BB36" s="87">
        <v>431.29765440775395</v>
      </c>
      <c r="BC36" s="87">
        <v>2.2534742086784918E-4</v>
      </c>
      <c r="BD36" s="87">
        <v>0.37490332109768099</v>
      </c>
      <c r="BE36" s="87">
        <v>783.1832841359801</v>
      </c>
      <c r="BF36" s="87">
        <v>0.32336901514024002</v>
      </c>
      <c r="BG36" s="87">
        <v>85.905598609324301</v>
      </c>
      <c r="BH36" s="87">
        <v>21.796510307930482</v>
      </c>
      <c r="BI36" s="87">
        <v>9.97279845952038</v>
      </c>
      <c r="BJ36" s="87">
        <v>214.5093163175089</v>
      </c>
      <c r="BK36" s="87">
        <v>23.662634711789032</v>
      </c>
      <c r="BL36" s="87">
        <v>128.5431265027529</v>
      </c>
      <c r="BM36" s="87">
        <v>171.64230693981852</v>
      </c>
      <c r="BN36" s="87">
        <v>5.7056802531898008</v>
      </c>
      <c r="BO36" s="87">
        <v>21784.101188057499</v>
      </c>
      <c r="BP36" s="87">
        <v>40.588203888624896</v>
      </c>
      <c r="BQ36" s="87">
        <v>444.59944050221202</v>
      </c>
      <c r="BR36" s="87">
        <v>1.318348545158925E-2</v>
      </c>
      <c r="BS36" s="87">
        <v>30.570033699155598</v>
      </c>
      <c r="BT36" s="87">
        <v>0</v>
      </c>
      <c r="BU36" s="87">
        <v>7.5758258802771095E-2</v>
      </c>
      <c r="BV36" s="87">
        <v>356.31520490373902</v>
      </c>
      <c r="BW36" s="87">
        <v>89.545086147557797</v>
      </c>
      <c r="BX36" s="48"/>
      <c r="BY36" s="78">
        <f t="shared" si="10"/>
        <v>3.5072689575886724E-3</v>
      </c>
      <c r="BZ36" s="78">
        <f t="shared" si="11"/>
        <v>6.1145987017964575E-3</v>
      </c>
      <c r="CA36" s="78">
        <f t="shared" si="12"/>
        <v>1.0110690925990808E-3</v>
      </c>
      <c r="CB36" s="78">
        <f t="shared" si="13"/>
        <v>1.5877706985434548E-2</v>
      </c>
      <c r="CC36" s="78">
        <f t="shared" si="14"/>
        <v>4.4877502657696749E-3</v>
      </c>
      <c r="CD36" s="78">
        <f t="shared" si="15"/>
        <v>1.1889506640819006E-3</v>
      </c>
      <c r="CE36" s="78">
        <f t="shared" si="16"/>
        <v>5.4902547917520502E-3</v>
      </c>
      <c r="CF36" s="78">
        <f t="shared" si="17"/>
        <v>3.6073137152271314E-3</v>
      </c>
      <c r="CH36" s="87">
        <f t="shared" si="18"/>
        <v>14.562219405490396</v>
      </c>
      <c r="CI36" s="87">
        <f t="shared" si="19"/>
        <v>25.86946405749768</v>
      </c>
    </row>
    <row r="37" spans="1:87" x14ac:dyDescent="0.25">
      <c r="A37" s="86" t="s">
        <v>36</v>
      </c>
      <c r="B37" s="87">
        <v>2435.4324307000002</v>
      </c>
      <c r="C37" s="87">
        <v>212.53965170999999</v>
      </c>
      <c r="D37" s="87">
        <v>1706.6216508</v>
      </c>
      <c r="E37" s="87">
        <v>461.49047488000002</v>
      </c>
      <c r="F37" s="87">
        <v>428.61967637999999</v>
      </c>
      <c r="G37" s="87">
        <v>1551.0952872</v>
      </c>
      <c r="H37" s="87">
        <v>96.497397129999996</v>
      </c>
      <c r="I37" s="87">
        <v>9.0997702199999999</v>
      </c>
      <c r="J37" s="87"/>
      <c r="K37" s="87" t="s">
        <v>36</v>
      </c>
      <c r="L37" s="87">
        <v>0</v>
      </c>
      <c r="M37" s="87">
        <v>0</v>
      </c>
      <c r="N37" s="87">
        <v>1.080374372717802E-2</v>
      </c>
      <c r="O37" s="87">
        <v>1.080374372717802E-2</v>
      </c>
      <c r="P37" s="87">
        <v>4.3543230873526202E-3</v>
      </c>
      <c r="Q37" s="87">
        <v>0</v>
      </c>
      <c r="R37" s="87">
        <v>8.5998449714225711E-2</v>
      </c>
      <c r="S37" s="87">
        <v>171.5328861273953</v>
      </c>
      <c r="T37" s="87">
        <v>2446.5190635466802</v>
      </c>
      <c r="U37" s="87">
        <v>0.2342375543682928</v>
      </c>
      <c r="V37" s="87">
        <v>5.7219833521718204</v>
      </c>
      <c r="W37" s="87">
        <v>0.1152370982721274</v>
      </c>
      <c r="X37" s="87">
        <v>0</v>
      </c>
      <c r="Y37" s="87">
        <v>0</v>
      </c>
      <c r="Z37" s="87">
        <v>61.780829229120599</v>
      </c>
      <c r="AA37" s="87">
        <v>61.780829229120599</v>
      </c>
      <c r="AB37" s="87">
        <v>9.1444148887602807</v>
      </c>
      <c r="AC37" s="87">
        <v>0</v>
      </c>
      <c r="AD37" s="87">
        <v>0.61193459554996898</v>
      </c>
      <c r="AE37" s="8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213.39018464116953</v>
      </c>
      <c r="AK37" s="87">
        <v>0</v>
      </c>
      <c r="AL37" s="87">
        <v>102.68926929424529</v>
      </c>
      <c r="AM37" s="87">
        <v>1536.7560847077489</v>
      </c>
      <c r="AN37" s="87">
        <v>170.7507084921377</v>
      </c>
      <c r="AO37" s="87">
        <v>1707.5067931998869</v>
      </c>
      <c r="AP37" s="87">
        <v>0</v>
      </c>
      <c r="AQ37" s="87">
        <v>1.3412302409436871</v>
      </c>
      <c r="AR37" s="87">
        <v>17.6780487998589</v>
      </c>
      <c r="AS37" s="87">
        <v>10.61937264731791</v>
      </c>
      <c r="AT37" s="87">
        <v>11.17916484223173</v>
      </c>
      <c r="AU37" s="87">
        <v>4.5906801927941796</v>
      </c>
      <c r="AV37" s="87">
        <v>22.446343621422201</v>
      </c>
      <c r="AW37" s="87">
        <v>10.53168192196739</v>
      </c>
      <c r="AX37" s="87">
        <v>0</v>
      </c>
      <c r="AY37" s="87">
        <v>1.8662502481632739</v>
      </c>
      <c r="AZ37" s="87">
        <v>480.11527747500099</v>
      </c>
      <c r="BA37" s="87">
        <v>431.19778010787201</v>
      </c>
      <c r="BB37" s="87">
        <v>48.917497367129997</v>
      </c>
      <c r="BC37" s="87">
        <v>0</v>
      </c>
      <c r="BD37" s="87">
        <v>7.8034364765731196E-2</v>
      </c>
      <c r="BE37" s="87">
        <v>165.3169371694857</v>
      </c>
      <c r="BF37" s="87">
        <v>2.300197864823595E-4</v>
      </c>
      <c r="BG37" s="87">
        <v>32.145664798469902</v>
      </c>
      <c r="BH37" s="87">
        <v>8.0862548302716597</v>
      </c>
      <c r="BI37" s="87">
        <v>3.9784081641561402</v>
      </c>
      <c r="BJ37" s="87">
        <v>80.299478056184697</v>
      </c>
      <c r="BK37" s="87">
        <v>1.66519676411228</v>
      </c>
      <c r="BL37" s="87">
        <v>28.6958835857073</v>
      </c>
      <c r="BM37" s="87">
        <v>43.117190718872102</v>
      </c>
      <c r="BN37" s="87">
        <v>1.187528773734132</v>
      </c>
      <c r="BO37" s="87">
        <v>1547.8732133886681</v>
      </c>
      <c r="BP37" s="87">
        <v>6.5824792376514702</v>
      </c>
      <c r="BQ37" s="87">
        <v>37.919679910933198</v>
      </c>
      <c r="BR37" s="87">
        <v>0</v>
      </c>
      <c r="BS37" s="87">
        <v>5.02837696767289</v>
      </c>
      <c r="BT37" s="87">
        <v>0</v>
      </c>
      <c r="BU37" s="87">
        <v>4.8385692001521093E-3</v>
      </c>
      <c r="BV37" s="87">
        <v>96.972417825140298</v>
      </c>
      <c r="BW37" s="87">
        <v>15.56959719454079</v>
      </c>
      <c r="BX37" s="48"/>
      <c r="BY37" s="78">
        <f t="shared" si="10"/>
        <v>4.5522235422862656E-3</v>
      </c>
      <c r="BZ37" s="78">
        <f t="shared" si="11"/>
        <v>4.0017611976237259E-3</v>
      </c>
      <c r="CA37" s="78">
        <f t="shared" si="12"/>
        <v>5.1865180514499133E-4</v>
      </c>
      <c r="CB37" s="78">
        <f t="shared" si="13"/>
        <v>4.0357935014463567E-2</v>
      </c>
      <c r="CC37" s="78">
        <f t="shared" si="14"/>
        <v>6.0148982184997915E-3</v>
      </c>
      <c r="CD37" s="78">
        <f t="shared" si="15"/>
        <v>-2.0772894082789388E-3</v>
      </c>
      <c r="CE37" s="78">
        <f t="shared" si="16"/>
        <v>4.9226270269275762E-3</v>
      </c>
      <c r="CF37" s="78">
        <f t="shared" si="17"/>
        <v>4.9061314385893178E-3</v>
      </c>
      <c r="CH37" s="87">
        <f t="shared" si="18"/>
        <v>0.88514239988694499</v>
      </c>
      <c r="CI37" s="87">
        <f t="shared" si="19"/>
        <v>-3.2220738113319385</v>
      </c>
    </row>
    <row r="38" spans="1:87" x14ac:dyDescent="0.25">
      <c r="A38" s="86" t="s">
        <v>37</v>
      </c>
      <c r="B38" s="87">
        <v>1173.3245532999999</v>
      </c>
      <c r="C38" s="87">
        <v>143.09759389000001</v>
      </c>
      <c r="D38" s="87">
        <v>505.00175350000001</v>
      </c>
      <c r="E38" s="87">
        <v>186.55307959000001</v>
      </c>
      <c r="F38" s="87">
        <v>189.72979004999999</v>
      </c>
      <c r="G38" s="87">
        <v>7.2522222999999997</v>
      </c>
      <c r="H38" s="87">
        <v>121.02787017999999</v>
      </c>
      <c r="I38" s="87"/>
      <c r="J38" s="87"/>
      <c r="K38" s="87" t="s">
        <v>37</v>
      </c>
      <c r="L38" s="87">
        <v>0</v>
      </c>
      <c r="M38" s="87">
        <v>3.0095022612146298E-2</v>
      </c>
      <c r="N38" s="87">
        <v>0.12626170485847971</v>
      </c>
      <c r="O38" s="87">
        <v>0.12626170485847971</v>
      </c>
      <c r="P38" s="87">
        <v>5.1363552142065796E-2</v>
      </c>
      <c r="Q38" s="87">
        <v>2.1435074394307599E-2</v>
      </c>
      <c r="R38" s="87">
        <v>0.73863568026029802</v>
      </c>
      <c r="S38" s="87">
        <v>500.30538013304806</v>
      </c>
      <c r="T38" s="87">
        <v>1176.8518844557609</v>
      </c>
      <c r="U38" s="87">
        <v>2.8512056343788599</v>
      </c>
      <c r="V38" s="87">
        <v>56.214383516499801</v>
      </c>
      <c r="W38" s="87">
        <v>1.2825467037295581</v>
      </c>
      <c r="X38" s="87">
        <v>7.8811604739275704E-2</v>
      </c>
      <c r="Y38" s="87">
        <v>0</v>
      </c>
      <c r="Z38" s="87">
        <v>84.706105935467107</v>
      </c>
      <c r="AA38" s="87">
        <v>84.706105935467107</v>
      </c>
      <c r="AB38" s="87">
        <v>0</v>
      </c>
      <c r="AC38" s="87">
        <v>0</v>
      </c>
      <c r="AD38" s="87">
        <v>1.251090728582372</v>
      </c>
      <c r="AE38" s="87">
        <v>0</v>
      </c>
      <c r="AF38" s="87">
        <v>0.61591172402391903</v>
      </c>
      <c r="AG38" s="87">
        <v>5.5219232460854105E-3</v>
      </c>
      <c r="AH38" s="87">
        <v>0.63070344176766502</v>
      </c>
      <c r="AI38" s="87">
        <v>3.72711622368094E-3</v>
      </c>
      <c r="AJ38" s="87">
        <v>143.45220744500841</v>
      </c>
      <c r="AK38" s="87">
        <v>0</v>
      </c>
      <c r="AL38" s="87">
        <v>177.69829880344088</v>
      </c>
      <c r="AM38" s="87">
        <v>456.32414980406298</v>
      </c>
      <c r="AN38" s="87">
        <v>50.702786448188498</v>
      </c>
      <c r="AO38" s="87">
        <v>507.02693625225197</v>
      </c>
      <c r="AP38" s="87">
        <v>0</v>
      </c>
      <c r="AQ38" s="87">
        <v>4.8338619831456597</v>
      </c>
      <c r="AR38" s="87">
        <v>1.5207746016523629</v>
      </c>
      <c r="AS38" s="87">
        <v>11.42608076030357</v>
      </c>
      <c r="AT38" s="87">
        <v>2.061947929033213</v>
      </c>
      <c r="AU38" s="87">
        <v>5.6637728059877501</v>
      </c>
      <c r="AV38" s="87">
        <v>12.65143105320303</v>
      </c>
      <c r="AW38" s="87">
        <v>2.9956555709144101</v>
      </c>
      <c r="AX38" s="87">
        <v>0</v>
      </c>
      <c r="AY38" s="87">
        <v>0.85458402067935302</v>
      </c>
      <c r="AZ38" s="87">
        <v>196.07029421231567</v>
      </c>
      <c r="BA38" s="87">
        <v>190.33009275395818</v>
      </c>
      <c r="BB38" s="87">
        <v>5.7402014583574399</v>
      </c>
      <c r="BC38" s="87">
        <v>8.0310091106003596E-4</v>
      </c>
      <c r="BD38" s="87">
        <v>1.5930098050562951E-3</v>
      </c>
      <c r="BE38" s="87">
        <v>6.5393596223482398</v>
      </c>
      <c r="BF38" s="87">
        <v>1.172125905961847</v>
      </c>
      <c r="BG38" s="87">
        <v>33.869954970595799</v>
      </c>
      <c r="BH38" s="87">
        <v>8.6296825807304902</v>
      </c>
      <c r="BI38" s="87">
        <v>4.54408027800282</v>
      </c>
      <c r="BJ38" s="87">
        <v>84.647846392962705</v>
      </c>
      <c r="BK38" s="87">
        <v>11.663516459518171</v>
      </c>
      <c r="BL38" s="87">
        <v>4.7662036817187197</v>
      </c>
      <c r="BM38" s="87">
        <v>20.40426189806929</v>
      </c>
      <c r="BN38" s="87">
        <v>6.0153313822428698E-3</v>
      </c>
      <c r="BO38" s="87">
        <v>7.3059035147185902</v>
      </c>
      <c r="BP38" s="87">
        <v>2.8070414035468101</v>
      </c>
      <c r="BQ38" s="87">
        <v>0</v>
      </c>
      <c r="BR38" s="87">
        <v>4.6984762936997299E-2</v>
      </c>
      <c r="BS38" s="87">
        <v>0.64329257887509095</v>
      </c>
      <c r="BT38" s="87">
        <v>0</v>
      </c>
      <c r="BU38" s="87">
        <v>7.2022182952760305E-2</v>
      </c>
      <c r="BV38" s="87">
        <v>121.45217061569571</v>
      </c>
      <c r="BW38" s="87">
        <v>0.42556762511560398</v>
      </c>
      <c r="BX38" s="48"/>
      <c r="BY38" s="78">
        <f t="shared" si="10"/>
        <v>3.0062706399864242E-3</v>
      </c>
      <c r="BZ38" s="78">
        <f t="shared" si="11"/>
        <v>2.4781238130460281E-3</v>
      </c>
      <c r="CA38" s="78">
        <f t="shared" si="12"/>
        <v>4.0102489510503549E-3</v>
      </c>
      <c r="CB38" s="78">
        <f t="shared" si="13"/>
        <v>5.1016121755975682E-2</v>
      </c>
      <c r="CC38" s="78">
        <f t="shared" si="14"/>
        <v>3.1639876046876611E-3</v>
      </c>
      <c r="CD38" s="78">
        <f t="shared" si="15"/>
        <v>7.40203657554603E-3</v>
      </c>
      <c r="CE38" s="78">
        <f t="shared" si="16"/>
        <v>3.5058076711146583E-3</v>
      </c>
      <c r="CF38" s="78" t="str">
        <f t="shared" si="17"/>
        <v/>
      </c>
      <c r="CH38" s="87">
        <f t="shared" si="18"/>
        <v>2.0251827522519648</v>
      </c>
      <c r="CI38" s="87">
        <f t="shared" si="19"/>
        <v>5.3681214718590553E-2</v>
      </c>
    </row>
    <row r="39" spans="1:87" x14ac:dyDescent="0.25">
      <c r="A39" s="86" t="s">
        <v>130</v>
      </c>
      <c r="B39" s="87">
        <v>3931.0358250999998</v>
      </c>
      <c r="C39" s="87">
        <v>457.44685599000002</v>
      </c>
      <c r="D39" s="87">
        <v>5590.3586054999996</v>
      </c>
      <c r="E39" s="87">
        <v>1369.8382581999999</v>
      </c>
      <c r="F39" s="87">
        <v>983.72469196999998</v>
      </c>
      <c r="G39" s="87">
        <v>3603.1091154000001</v>
      </c>
      <c r="H39" s="87">
        <v>487.53706498999998</v>
      </c>
      <c r="I39" s="87">
        <v>44.613824309999998</v>
      </c>
      <c r="J39" s="87"/>
      <c r="K39" s="87" t="s">
        <v>130</v>
      </c>
      <c r="L39" s="87">
        <v>1.4368810512078549E-2</v>
      </c>
      <c r="M39" s="87">
        <v>0.14768553359105369</v>
      </c>
      <c r="N39" s="87">
        <v>0.31985018142892502</v>
      </c>
      <c r="O39" s="87">
        <v>0.31870911184490403</v>
      </c>
      <c r="P39" s="87">
        <v>0.1547708416805825</v>
      </c>
      <c r="Q39" s="87">
        <v>1.9918469964781062E-2</v>
      </c>
      <c r="R39" s="87">
        <v>9.622836035057249</v>
      </c>
      <c r="S39" s="87">
        <v>1542.2185672962542</v>
      </c>
      <c r="T39" s="87">
        <v>3956.0404199804798</v>
      </c>
      <c r="U39" s="87">
        <v>9.5295133251508695</v>
      </c>
      <c r="V39" s="87">
        <v>151.5415983848217</v>
      </c>
      <c r="W39" s="87">
        <v>3.9207991460738301</v>
      </c>
      <c r="X39" s="87">
        <v>7.4673007595892599E-2</v>
      </c>
      <c r="Y39" s="87">
        <v>8.2667685146910405E-3</v>
      </c>
      <c r="Z39" s="87">
        <v>309.73268334500801</v>
      </c>
      <c r="AA39" s="87">
        <v>309.73268334500801</v>
      </c>
      <c r="AB39" s="87">
        <v>44.877407428143002</v>
      </c>
      <c r="AC39" s="87">
        <v>0</v>
      </c>
      <c r="AD39" s="87">
        <v>3.1981659232591899</v>
      </c>
      <c r="AE39" s="87">
        <v>7.8725016585371108E-3</v>
      </c>
      <c r="AF39" s="87">
        <v>0.59245311053072802</v>
      </c>
      <c r="AG39" s="87">
        <v>2.2232376732419491E-2</v>
      </c>
      <c r="AH39" s="87">
        <v>0.412863966480706</v>
      </c>
      <c r="AI39" s="87">
        <v>5.8069599791663101E-3</v>
      </c>
      <c r="AJ39" s="87">
        <v>461.55410382887601</v>
      </c>
      <c r="AK39" s="87">
        <v>0</v>
      </c>
      <c r="AL39" s="87">
        <v>643.918339732248</v>
      </c>
      <c r="AM39" s="87">
        <v>5064.9250182928399</v>
      </c>
      <c r="AN39" s="87">
        <v>562.76932167749601</v>
      </c>
      <c r="AO39" s="87">
        <v>5627.6943399703396</v>
      </c>
      <c r="AP39" s="87">
        <v>5.8743176485501801E-5</v>
      </c>
      <c r="AQ39" s="87">
        <v>18.117336663806149</v>
      </c>
      <c r="AR39" s="87">
        <v>17.239225183396989</v>
      </c>
      <c r="AS39" s="87">
        <v>82.978603467606902</v>
      </c>
      <c r="AT39" s="87">
        <v>19.272127111890061</v>
      </c>
      <c r="AU39" s="87">
        <v>25.298188390460531</v>
      </c>
      <c r="AV39" s="87">
        <v>60.1227662604649</v>
      </c>
      <c r="AW39" s="87">
        <v>18.369463913093721</v>
      </c>
      <c r="AX39" s="87">
        <v>0</v>
      </c>
      <c r="AY39" s="87">
        <v>4.3530209738917502</v>
      </c>
      <c r="AZ39" s="87">
        <v>1402.5081942217948</v>
      </c>
      <c r="BA39" s="87">
        <v>990.73415369753695</v>
      </c>
      <c r="BB39" s="87">
        <v>411.774040524258</v>
      </c>
      <c r="BC39" s="87">
        <v>0.34590713834553999</v>
      </c>
      <c r="BD39" s="87">
        <v>6.8214371379597197E-2</v>
      </c>
      <c r="BE39" s="87">
        <v>133.6249056664295</v>
      </c>
      <c r="BF39" s="87">
        <v>0.96429066618164805</v>
      </c>
      <c r="BG39" s="87">
        <v>147.8265268385166</v>
      </c>
      <c r="BH39" s="87">
        <v>37.776150989048404</v>
      </c>
      <c r="BI39" s="87">
        <v>19.381413503309581</v>
      </c>
      <c r="BJ39" s="87">
        <v>369.428737523216</v>
      </c>
      <c r="BK39" s="87">
        <v>44.083079507686605</v>
      </c>
      <c r="BL39" s="87">
        <v>37.1071918395916</v>
      </c>
      <c r="BM39" s="87">
        <v>98.583547578498298</v>
      </c>
      <c r="BN39" s="87">
        <v>0.97247574981949603</v>
      </c>
      <c r="BO39" s="87">
        <v>3610.9028051742398</v>
      </c>
      <c r="BP39" s="87">
        <v>37.734501937447703</v>
      </c>
      <c r="BQ39" s="87">
        <v>17.781591841289199</v>
      </c>
      <c r="BR39" s="87">
        <v>3.4668146718254703E-2</v>
      </c>
      <c r="BS39" s="87">
        <v>4.9270983958435499</v>
      </c>
      <c r="BT39" s="87">
        <v>0</v>
      </c>
      <c r="BU39" s="87">
        <v>0.40252151935395597</v>
      </c>
      <c r="BV39" s="87">
        <v>492.17839628080202</v>
      </c>
      <c r="BW39" s="87">
        <v>3.8544361669499505</v>
      </c>
      <c r="BX39" s="48"/>
      <c r="BY39" s="78">
        <f t="shared" si="10"/>
        <v>6.3608158238659448E-3</v>
      </c>
      <c r="BZ39" s="78">
        <f t="shared" si="11"/>
        <v>8.9786338786549194E-3</v>
      </c>
      <c r="CA39" s="78">
        <f t="shared" si="12"/>
        <v>6.6785938264510786E-3</v>
      </c>
      <c r="CB39" s="78">
        <f t="shared" si="13"/>
        <v>2.3849484292199564E-2</v>
      </c>
      <c r="CC39" s="78">
        <f t="shared" si="14"/>
        <v>7.1254303005243011E-3</v>
      </c>
      <c r="CD39" s="78">
        <f t="shared" si="15"/>
        <v>2.1630457265168113E-3</v>
      </c>
      <c r="CE39" s="78">
        <f t="shared" si="16"/>
        <v>9.5199557615116767E-3</v>
      </c>
      <c r="CF39" s="78">
        <f t="shared" si="17"/>
        <v>5.9081040959746301E-3</v>
      </c>
      <c r="CH39" s="87">
        <f t="shared" si="18"/>
        <v>37.335734470339958</v>
      </c>
      <c r="CI39" s="87">
        <f t="shared" si="19"/>
        <v>7.7936897742397377</v>
      </c>
    </row>
    <row r="40" spans="1:87" x14ac:dyDescent="0.25">
      <c r="A40" s="86" t="s">
        <v>39</v>
      </c>
      <c r="B40" s="87">
        <v>270.92514641999998</v>
      </c>
      <c r="C40" s="87">
        <v>3.7844723299999998</v>
      </c>
      <c r="D40" s="87">
        <v>126.34440660999999</v>
      </c>
      <c r="E40" s="87">
        <v>47.00027626</v>
      </c>
      <c r="F40" s="87">
        <v>26.799197769999999</v>
      </c>
      <c r="G40" s="87"/>
      <c r="H40" s="87">
        <v>21.060946690000002</v>
      </c>
      <c r="I40" s="87"/>
      <c r="J40" s="87"/>
      <c r="K40" s="87" t="s">
        <v>39</v>
      </c>
      <c r="L40" s="87">
        <v>0</v>
      </c>
      <c r="M40" s="87">
        <v>0</v>
      </c>
      <c r="N40" s="87">
        <v>2.3428120418988299E-2</v>
      </c>
      <c r="O40" s="87">
        <v>2.3428120418988299E-2</v>
      </c>
      <c r="P40" s="87">
        <v>9.4424613832900604E-3</v>
      </c>
      <c r="Q40" s="87">
        <v>0</v>
      </c>
      <c r="R40" s="87">
        <v>8.6353583583392499E-2</v>
      </c>
      <c r="S40" s="87">
        <v>92.391966085638501</v>
      </c>
      <c r="T40" s="87">
        <v>272.50346555553693</v>
      </c>
      <c r="U40" s="87">
        <v>0.49198793144727798</v>
      </c>
      <c r="V40" s="87">
        <v>10.933235366656181</v>
      </c>
      <c r="W40" s="87">
        <v>0.24989530128143631</v>
      </c>
      <c r="X40" s="87">
        <v>0</v>
      </c>
      <c r="Y40" s="87">
        <v>0</v>
      </c>
      <c r="Z40" s="87">
        <v>14.55983556099358</v>
      </c>
      <c r="AA40" s="87">
        <v>14.55983556099358</v>
      </c>
      <c r="AB40" s="87">
        <v>0</v>
      </c>
      <c r="AC40" s="87">
        <v>0</v>
      </c>
      <c r="AD40" s="87">
        <v>0.2437657984755037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3.8074404074141404</v>
      </c>
      <c r="AK40" s="87">
        <v>0</v>
      </c>
      <c r="AL40" s="87">
        <v>32.131252611099001</v>
      </c>
      <c r="AM40" s="87">
        <v>114.5082340206241</v>
      </c>
      <c r="AN40" s="87">
        <v>12.72312016622849</v>
      </c>
      <c r="AO40" s="87">
        <v>127.2313541868527</v>
      </c>
      <c r="AP40" s="87">
        <v>0</v>
      </c>
      <c r="AQ40" s="87">
        <v>0.93905487855288494</v>
      </c>
      <c r="AR40" s="87">
        <v>0.21565388537067898</v>
      </c>
      <c r="AS40" s="87">
        <v>2.193493295193373</v>
      </c>
      <c r="AT40" s="87">
        <v>0.29095937432827834</v>
      </c>
      <c r="AU40" s="87">
        <v>0.76242207487998503</v>
      </c>
      <c r="AV40" s="87">
        <v>1.842742990679954</v>
      </c>
      <c r="AW40" s="87">
        <v>0.43105106455684306</v>
      </c>
      <c r="AX40" s="87">
        <v>0</v>
      </c>
      <c r="AY40" s="87">
        <v>0.1014856363365796</v>
      </c>
      <c r="AZ40" s="87">
        <v>47.297696585591602</v>
      </c>
      <c r="BA40" s="87">
        <v>26.94261884510875</v>
      </c>
      <c r="BB40" s="87">
        <v>20.355077740482869</v>
      </c>
      <c r="BC40" s="87">
        <v>0</v>
      </c>
      <c r="BD40" s="87">
        <v>0</v>
      </c>
      <c r="BE40" s="87">
        <v>0.80283307153447092</v>
      </c>
      <c r="BF40" s="87">
        <v>0</v>
      </c>
      <c r="BG40" s="87">
        <v>4.9490035659760601</v>
      </c>
      <c r="BH40" s="87">
        <v>1.231189580956475</v>
      </c>
      <c r="BI40" s="87">
        <v>0.66004712379503605</v>
      </c>
      <c r="BJ40" s="87">
        <v>12.3684667405215</v>
      </c>
      <c r="BK40" s="87">
        <v>2.2730143151837749</v>
      </c>
      <c r="BL40" s="87">
        <v>0.67351682402155999</v>
      </c>
      <c r="BM40" s="87">
        <v>2.6132469121513218</v>
      </c>
      <c r="BN40" s="87">
        <v>0</v>
      </c>
      <c r="BO40" s="87">
        <v>0</v>
      </c>
      <c r="BP40" s="87">
        <v>0.51588721867491105</v>
      </c>
      <c r="BQ40" s="87">
        <v>0</v>
      </c>
      <c r="BR40" s="87">
        <v>0</v>
      </c>
      <c r="BS40" s="87">
        <v>4.3477748562421002E-2</v>
      </c>
      <c r="BT40" s="87">
        <v>0</v>
      </c>
      <c r="BU40" s="87">
        <v>9.2921701747713994E-3</v>
      </c>
      <c r="BV40" s="87">
        <v>21.202047211979831</v>
      </c>
      <c r="BW40" s="87">
        <v>7.8842987837651604E-2</v>
      </c>
      <c r="BX40" s="48"/>
      <c r="BY40" s="78">
        <f t="shared" si="10"/>
        <v>5.825664972014739E-3</v>
      </c>
      <c r="BZ40" s="78">
        <f t="shared" si="11"/>
        <v>6.0690303459400722E-3</v>
      </c>
      <c r="CA40" s="78">
        <f t="shared" si="12"/>
        <v>7.0200779017510111E-3</v>
      </c>
      <c r="CB40" s="78">
        <f t="shared" si="13"/>
        <v>6.3280548383653767E-3</v>
      </c>
      <c r="CC40" s="78">
        <f t="shared" si="14"/>
        <v>5.3516928506457768E-3</v>
      </c>
      <c r="CD40" s="78" t="str">
        <f t="shared" si="15"/>
        <v/>
      </c>
      <c r="CE40" s="78">
        <f t="shared" si="16"/>
        <v>6.6996286566180846E-3</v>
      </c>
      <c r="CF40" s="78" t="str">
        <f t="shared" si="17"/>
        <v/>
      </c>
      <c r="CH40" s="87">
        <f t="shared" si="18"/>
        <v>0.88694757685270531</v>
      </c>
      <c r="CI40" s="87">
        <f t="shared" si="19"/>
        <v>0</v>
      </c>
    </row>
    <row r="41" spans="1:87" x14ac:dyDescent="0.25">
      <c r="A41" s="86" t="s">
        <v>40</v>
      </c>
      <c r="B41" s="87">
        <v>1958.7560484000001</v>
      </c>
      <c r="C41" s="87">
        <v>231.47258386999999</v>
      </c>
      <c r="D41" s="87">
        <v>3913.2755118999999</v>
      </c>
      <c r="E41" s="87">
        <v>1308.0643958000001</v>
      </c>
      <c r="F41" s="87">
        <v>1438.5118660000001</v>
      </c>
      <c r="G41" s="87">
        <v>3955.7873715999999</v>
      </c>
      <c r="H41" s="87">
        <v>250.94202848</v>
      </c>
      <c r="I41" s="87">
        <v>33.432262360000003</v>
      </c>
      <c r="J41" s="87"/>
      <c r="K41" s="87" t="s">
        <v>40</v>
      </c>
      <c r="L41" s="87">
        <v>0</v>
      </c>
      <c r="M41" s="87">
        <v>0.65860062937548502</v>
      </c>
      <c r="N41" s="87">
        <v>0.31633149573118702</v>
      </c>
      <c r="O41" s="87">
        <v>0.31633149573118702</v>
      </c>
      <c r="P41" s="87">
        <v>0.18590039798632579</v>
      </c>
      <c r="Q41" s="87">
        <v>0.36757646515041498</v>
      </c>
      <c r="R41" s="87">
        <v>1.301873272948701</v>
      </c>
      <c r="S41" s="87">
        <v>481.68767345127901</v>
      </c>
      <c r="T41" s="87">
        <v>1966.5697111416071</v>
      </c>
      <c r="U41" s="87">
        <v>2.5462343224149802</v>
      </c>
      <c r="V41" s="87">
        <v>58.654500269486498</v>
      </c>
      <c r="W41" s="87">
        <v>1.2933060525242799</v>
      </c>
      <c r="X41" s="87">
        <v>1.3681838213709441</v>
      </c>
      <c r="Y41" s="87">
        <v>0</v>
      </c>
      <c r="Z41" s="87">
        <v>75.608399979480794</v>
      </c>
      <c r="AA41" s="87">
        <v>75.608399979480794</v>
      </c>
      <c r="AB41" s="87">
        <v>33.451767020387202</v>
      </c>
      <c r="AC41" s="87">
        <v>0</v>
      </c>
      <c r="AD41" s="87">
        <v>2.7873635701150201</v>
      </c>
      <c r="AE41" s="87">
        <v>0</v>
      </c>
      <c r="AF41" s="87">
        <v>11.472908751027839</v>
      </c>
      <c r="AG41" s="87">
        <v>9.463718786818559E-2</v>
      </c>
      <c r="AH41" s="87">
        <v>11.926125751417839</v>
      </c>
      <c r="AI41" s="87">
        <v>0.11501677082045</v>
      </c>
      <c r="AJ41" s="87">
        <v>233.09944659314192</v>
      </c>
      <c r="AK41" s="87">
        <v>0</v>
      </c>
      <c r="AL41" s="87">
        <v>311.59417909389902</v>
      </c>
      <c r="AM41" s="87">
        <v>3515.4132183102602</v>
      </c>
      <c r="AN41" s="87">
        <v>390.601578763514</v>
      </c>
      <c r="AO41" s="87">
        <v>3906.0147970737698</v>
      </c>
      <c r="AP41" s="87">
        <v>0</v>
      </c>
      <c r="AQ41" s="87">
        <v>7.6768253304783398</v>
      </c>
      <c r="AR41" s="87">
        <v>69.989825184697594</v>
      </c>
      <c r="AS41" s="87">
        <v>47.704765303913703</v>
      </c>
      <c r="AT41" s="87">
        <v>42.298919857063197</v>
      </c>
      <c r="AU41" s="87">
        <v>9.43475973324073</v>
      </c>
      <c r="AV41" s="87">
        <v>66.835980743949605</v>
      </c>
      <c r="AW41" s="87">
        <v>37.315968440075501</v>
      </c>
      <c r="AX41" s="87">
        <v>0</v>
      </c>
      <c r="AY41" s="87">
        <v>7.4816982060439603</v>
      </c>
      <c r="AZ41" s="87">
        <v>1658.542355112319</v>
      </c>
      <c r="BA41" s="87">
        <v>1441.589861257703</v>
      </c>
      <c r="BB41" s="87">
        <v>216.95249385461611</v>
      </c>
      <c r="BC41" s="87">
        <v>8.9706492060604992E-3</v>
      </c>
      <c r="BD41" s="87">
        <v>0.32397796050419603</v>
      </c>
      <c r="BE41" s="87">
        <v>672.84706268996899</v>
      </c>
      <c r="BF41" s="87">
        <v>12.87280389336243</v>
      </c>
      <c r="BG41" s="87">
        <v>62.187094164696205</v>
      </c>
      <c r="BH41" s="87">
        <v>16.09983572766297</v>
      </c>
      <c r="BI41" s="87">
        <v>7.0521265594117999</v>
      </c>
      <c r="BJ41" s="87">
        <v>155.26148110594789</v>
      </c>
      <c r="BK41" s="87">
        <v>14.22502025299624</v>
      </c>
      <c r="BL41" s="87">
        <v>108.9955566532735</v>
      </c>
      <c r="BM41" s="87">
        <v>167.6734725770373</v>
      </c>
      <c r="BN41" s="87">
        <v>4.9103271115593801</v>
      </c>
      <c r="BO41" s="87">
        <v>3954.2431997989302</v>
      </c>
      <c r="BP41" s="87">
        <v>28.281393763219441</v>
      </c>
      <c r="BQ41" s="87">
        <v>89.365755092952298</v>
      </c>
      <c r="BR41" s="87">
        <v>1.628682174145295</v>
      </c>
      <c r="BS41" s="87">
        <v>23.046326573207061</v>
      </c>
      <c r="BT41" s="87">
        <v>0</v>
      </c>
      <c r="BU41" s="87">
        <v>0.50254450274111606</v>
      </c>
      <c r="BV41" s="87">
        <v>251.9266596342523</v>
      </c>
      <c r="BW41" s="87">
        <v>48.213326998926199</v>
      </c>
      <c r="BX41" s="48"/>
      <c r="BY41" s="78">
        <f t="shared" si="10"/>
        <v>3.9890943785417052E-3</v>
      </c>
      <c r="BZ41" s="78">
        <f t="shared" si="11"/>
        <v>7.0283171161886161E-3</v>
      </c>
      <c r="CA41" s="78">
        <f t="shared" si="12"/>
        <v>-1.8554059902377645E-3</v>
      </c>
      <c r="CB41" s="78">
        <f t="shared" si="13"/>
        <v>0.26793631906628718</v>
      </c>
      <c r="CC41" s="78">
        <f t="shared" si="14"/>
        <v>2.1397079373851502E-3</v>
      </c>
      <c r="CD41" s="78">
        <f t="shared" si="15"/>
        <v>-3.9035763452704969E-4</v>
      </c>
      <c r="CE41" s="78">
        <f t="shared" si="16"/>
        <v>3.9237395195072834E-3</v>
      </c>
      <c r="CF41" s="78">
        <f t="shared" si="17"/>
        <v>5.8340833106571336E-4</v>
      </c>
      <c r="CH41" s="87">
        <f t="shared" si="18"/>
        <v>-7.2607148262300143</v>
      </c>
      <c r="CI41" s="87">
        <f t="shared" si="19"/>
        <v>-1.5441718010697514</v>
      </c>
    </row>
    <row r="42" spans="1:87" x14ac:dyDescent="0.25">
      <c r="A42" s="86" t="s">
        <v>41</v>
      </c>
      <c r="B42" s="87">
        <v>131.40298304999999</v>
      </c>
      <c r="C42" s="87">
        <v>8.2138091600000003</v>
      </c>
      <c r="D42" s="87">
        <v>302.07373145999998</v>
      </c>
      <c r="E42" s="87">
        <v>22.295939279999999</v>
      </c>
      <c r="F42" s="87">
        <v>10.84157823</v>
      </c>
      <c r="G42" s="87">
        <v>279.2377242</v>
      </c>
      <c r="H42" s="87">
        <v>28.599819320000002</v>
      </c>
      <c r="I42" s="87">
        <v>3.9719031400000002</v>
      </c>
      <c r="J42" s="87"/>
      <c r="K42" s="87" t="s">
        <v>41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2.7021246903218121</v>
      </c>
      <c r="T42" s="87">
        <v>131.41618801324969</v>
      </c>
      <c r="U42" s="87">
        <v>0</v>
      </c>
      <c r="V42" s="87">
        <v>0.58580929046445807</v>
      </c>
      <c r="W42" s="87">
        <v>0</v>
      </c>
      <c r="X42" s="87">
        <v>0</v>
      </c>
      <c r="Y42" s="87">
        <v>0</v>
      </c>
      <c r="Z42" s="87">
        <v>1.158053002560447</v>
      </c>
      <c r="AA42" s="87">
        <v>1.158053002560447</v>
      </c>
      <c r="AB42" s="87">
        <v>3.9714779982032198</v>
      </c>
      <c r="AC42" s="87">
        <v>0</v>
      </c>
      <c r="AD42" s="87">
        <v>0.431666773006607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8.2143500710439294</v>
      </c>
      <c r="AK42" s="87">
        <v>0</v>
      </c>
      <c r="AL42" s="87">
        <v>29.184390616026402</v>
      </c>
      <c r="AM42" s="87">
        <v>272.31830302220521</v>
      </c>
      <c r="AN42" s="87">
        <v>30.257594558485799</v>
      </c>
      <c r="AO42" s="87">
        <v>302.57589758069099</v>
      </c>
      <c r="AP42" s="87">
        <v>0</v>
      </c>
      <c r="AQ42" s="87">
        <v>0.78457806511350903</v>
      </c>
      <c r="AR42" s="87">
        <v>0.60739377624188995</v>
      </c>
      <c r="AS42" s="87">
        <v>8.0802750905272696</v>
      </c>
      <c r="AT42" s="87">
        <v>0.35577902335245803</v>
      </c>
      <c r="AU42" s="87">
        <v>2.8210684369781171E-2</v>
      </c>
      <c r="AV42" s="87">
        <v>0.48388910244327199</v>
      </c>
      <c r="AW42" s="87">
        <v>0.30642540121364303</v>
      </c>
      <c r="AX42" s="87">
        <v>0</v>
      </c>
      <c r="AY42" s="87">
        <v>4.9684195439739301E-2</v>
      </c>
      <c r="AZ42" s="87">
        <v>22.354639177720081</v>
      </c>
      <c r="BA42" s="87">
        <v>10.843706734613109</v>
      </c>
      <c r="BB42" s="87">
        <v>11.51093244310696</v>
      </c>
      <c r="BC42" s="87">
        <v>0</v>
      </c>
      <c r="BD42" s="87">
        <v>2.8549733516316901E-3</v>
      </c>
      <c r="BE42" s="87">
        <v>5.9021634869403599</v>
      </c>
      <c r="BF42" s="87">
        <v>0</v>
      </c>
      <c r="BG42" s="87">
        <v>0.26989783605328488</v>
      </c>
      <c r="BH42" s="87">
        <v>7.0331661237784907E-2</v>
      </c>
      <c r="BI42" s="87">
        <v>2.4684113824633331E-2</v>
      </c>
      <c r="BJ42" s="87">
        <v>0.67311833088069095</v>
      </c>
      <c r="BK42" s="87">
        <v>0.498917839849643</v>
      </c>
      <c r="BL42" s="87">
        <v>0.92667281932571499</v>
      </c>
      <c r="BM42" s="87">
        <v>1.099147359689588</v>
      </c>
      <c r="BN42" s="87">
        <v>4.34539702486261E-2</v>
      </c>
      <c r="BO42" s="87">
        <v>279.5566222986489</v>
      </c>
      <c r="BP42" s="87">
        <v>5.3001005179649106</v>
      </c>
      <c r="BQ42" s="87">
        <v>6.8491314560976999</v>
      </c>
      <c r="BR42" s="87">
        <v>0</v>
      </c>
      <c r="BS42" s="87">
        <v>4.3108418576585699</v>
      </c>
      <c r="BT42" s="87">
        <v>0</v>
      </c>
      <c r="BU42" s="87">
        <v>0</v>
      </c>
      <c r="BV42" s="87">
        <v>28.601384393480927</v>
      </c>
      <c r="BW42" s="87">
        <v>13.423182952870679</v>
      </c>
      <c r="BX42" s="48"/>
      <c r="BY42" s="78">
        <f t="shared" si="10"/>
        <v>1.0049211169491613E-4</v>
      </c>
      <c r="BZ42" s="78">
        <f t="shared" si="11"/>
        <v>6.5853860662276563E-5</v>
      </c>
      <c r="CA42" s="78">
        <f t="shared" si="12"/>
        <v>1.6623958603216419E-3</v>
      </c>
      <c r="CB42" s="78">
        <f t="shared" si="13"/>
        <v>2.6327618219133446E-3</v>
      </c>
      <c r="CC42" s="78">
        <f t="shared" si="14"/>
        <v>1.9632793011810677E-4</v>
      </c>
      <c r="CD42" s="78">
        <f t="shared" si="15"/>
        <v>1.1420308612044669E-3</v>
      </c>
      <c r="CE42" s="78">
        <f t="shared" si="16"/>
        <v>5.4723194696238553E-5</v>
      </c>
      <c r="CF42" s="78">
        <f t="shared" si="17"/>
        <v>-1.0703730221891492E-4</v>
      </c>
      <c r="CH42" s="87">
        <f t="shared" si="18"/>
        <v>0.50216612069101529</v>
      </c>
      <c r="CI42" s="87">
        <f t="shared" si="19"/>
        <v>0.3188980986489014</v>
      </c>
    </row>
    <row r="43" spans="1:87" x14ac:dyDescent="0.25">
      <c r="A43" s="86" t="s">
        <v>42</v>
      </c>
      <c r="B43" s="87">
        <v>711.67806254000004</v>
      </c>
      <c r="C43" s="87">
        <v>77.924611850000005</v>
      </c>
      <c r="D43" s="87">
        <v>1272.4421791</v>
      </c>
      <c r="E43" s="87">
        <v>478.50386021000003</v>
      </c>
      <c r="F43" s="87">
        <v>468.17100654000001</v>
      </c>
      <c r="G43" s="87">
        <v>1449.2413893</v>
      </c>
      <c r="H43" s="87">
        <v>121.10029805000001</v>
      </c>
      <c r="I43" s="87">
        <v>9.5927550299999993</v>
      </c>
      <c r="J43" s="87"/>
      <c r="K43" s="87" t="s">
        <v>42</v>
      </c>
      <c r="L43" s="87">
        <v>0</v>
      </c>
      <c r="M43" s="87">
        <v>0</v>
      </c>
      <c r="N43" s="87">
        <v>4.6827542609917998E-2</v>
      </c>
      <c r="O43" s="87">
        <v>4.6827542609917998E-2</v>
      </c>
      <c r="P43" s="87">
        <v>1.887332270275624E-2</v>
      </c>
      <c r="Q43" s="87">
        <v>0</v>
      </c>
      <c r="R43" s="87">
        <v>0.1716706730859896</v>
      </c>
      <c r="S43" s="87">
        <v>290.410687123657</v>
      </c>
      <c r="T43" s="87">
        <v>714.32167781874602</v>
      </c>
      <c r="U43" s="87">
        <v>0.98337174243555503</v>
      </c>
      <c r="V43" s="87">
        <v>22.576172368049971</v>
      </c>
      <c r="W43" s="87">
        <v>0.49948312725772498</v>
      </c>
      <c r="X43" s="87">
        <v>0</v>
      </c>
      <c r="Y43" s="87">
        <v>0</v>
      </c>
      <c r="Z43" s="87">
        <v>74.422697342429998</v>
      </c>
      <c r="AA43" s="87">
        <v>74.422697342429998</v>
      </c>
      <c r="AB43" s="87">
        <v>9.5961758649007596</v>
      </c>
      <c r="AC43" s="87">
        <v>0</v>
      </c>
      <c r="AD43" s="87">
        <v>1.020057207187288</v>
      </c>
      <c r="AE43" s="87">
        <v>0</v>
      </c>
      <c r="AF43" s="87">
        <v>0</v>
      </c>
      <c r="AG43" s="87">
        <v>0</v>
      </c>
      <c r="AH43" s="87">
        <v>0</v>
      </c>
      <c r="AI43" s="87">
        <v>0</v>
      </c>
      <c r="AJ43" s="87">
        <v>78.382656237040905</v>
      </c>
      <c r="AK43" s="87">
        <v>0</v>
      </c>
      <c r="AL43" s="87">
        <v>144.12980528778581</v>
      </c>
      <c r="AM43" s="87">
        <v>1144.8736822165251</v>
      </c>
      <c r="AN43" s="87">
        <v>127.20818791580541</v>
      </c>
      <c r="AO43" s="87">
        <v>1272.081870132331</v>
      </c>
      <c r="AP43" s="87">
        <v>0</v>
      </c>
      <c r="AQ43" s="87">
        <v>2.8453991660796802</v>
      </c>
      <c r="AR43" s="87">
        <v>21.695520747146311</v>
      </c>
      <c r="AS43" s="87">
        <v>14.352104390221321</v>
      </c>
      <c r="AT43" s="87">
        <v>13.290502586241999</v>
      </c>
      <c r="AU43" s="87">
        <v>3.6692925302997699</v>
      </c>
      <c r="AV43" s="87">
        <v>23.19501791486843</v>
      </c>
      <c r="AW43" s="87">
        <v>12.08519860083665</v>
      </c>
      <c r="AX43" s="87">
        <v>0</v>
      </c>
      <c r="AY43" s="87">
        <v>2.0712729879792899</v>
      </c>
      <c r="AZ43" s="87">
        <v>484.16310335400101</v>
      </c>
      <c r="BA43" s="87">
        <v>469.01685208661797</v>
      </c>
      <c r="BB43" s="87">
        <v>15.146251267382059</v>
      </c>
      <c r="BC43" s="87">
        <v>0</v>
      </c>
      <c r="BD43" s="87">
        <v>9.8391110964136302E-2</v>
      </c>
      <c r="BE43" s="87">
        <v>206.2466360823866</v>
      </c>
      <c r="BF43" s="87">
        <v>0</v>
      </c>
      <c r="BG43" s="87">
        <v>26.808613807767919</v>
      </c>
      <c r="BH43" s="87">
        <v>6.7791803305830598</v>
      </c>
      <c r="BI43" s="87">
        <v>3.1856055795675502</v>
      </c>
      <c r="BJ43" s="87">
        <v>66.951183737605803</v>
      </c>
      <c r="BK43" s="87">
        <v>5.1581526265906001</v>
      </c>
      <c r="BL43" s="87">
        <v>34.318543783351778</v>
      </c>
      <c r="BM43" s="87">
        <v>47.124335338877799</v>
      </c>
      <c r="BN43" s="87">
        <v>1.4975569481417739</v>
      </c>
      <c r="BO43" s="87">
        <v>1447.4564901315559</v>
      </c>
      <c r="BP43" s="87">
        <v>7.5683475464988996</v>
      </c>
      <c r="BQ43" s="87">
        <v>32.712510943192342</v>
      </c>
      <c r="BR43" s="87">
        <v>0</v>
      </c>
      <c r="BS43" s="87">
        <v>5.4074976709356601</v>
      </c>
      <c r="BT43" s="87">
        <v>0</v>
      </c>
      <c r="BU43" s="87">
        <v>1.8559958145471889E-2</v>
      </c>
      <c r="BV43" s="87">
        <v>121.5651387313502</v>
      </c>
      <c r="BW43" s="87">
        <v>16.726334749196681</v>
      </c>
      <c r="BX43" s="48"/>
      <c r="BY43" s="78">
        <f t="shared" si="10"/>
        <v>3.7146224084958334E-3</v>
      </c>
      <c r="BZ43" s="78">
        <f t="shared" si="11"/>
        <v>5.8780451537263556E-3</v>
      </c>
      <c r="CA43" s="78">
        <f t="shared" si="12"/>
        <v>-2.8316333235968146E-4</v>
      </c>
      <c r="CB43" s="78">
        <f t="shared" si="13"/>
        <v>1.1826954000992429E-2</v>
      </c>
      <c r="CC43" s="78">
        <f t="shared" si="14"/>
        <v>1.8067021126941521E-3</v>
      </c>
      <c r="CD43" s="78">
        <f t="shared" si="15"/>
        <v>-1.231609296851662E-3</v>
      </c>
      <c r="CE43" s="78">
        <f t="shared" si="16"/>
        <v>3.8384767736762511E-3</v>
      </c>
      <c r="CF43" s="78">
        <f t="shared" si="17"/>
        <v>3.5660609387627441E-4</v>
      </c>
      <c r="CH43" s="87">
        <f t="shared" si="18"/>
        <v>-0.36030896766897058</v>
      </c>
      <c r="CI43" s="87">
        <f t="shared" si="19"/>
        <v>-1.7848991684440989</v>
      </c>
    </row>
    <row r="44" spans="1:87" x14ac:dyDescent="0.25">
      <c r="A44" s="86" t="s">
        <v>43</v>
      </c>
      <c r="B44" s="87">
        <v>23010.270122000002</v>
      </c>
      <c r="C44" s="87">
        <v>806.88425665</v>
      </c>
      <c r="D44" s="87">
        <v>10360.195383</v>
      </c>
      <c r="E44" s="87">
        <v>1762.5424137</v>
      </c>
      <c r="F44" s="87">
        <v>1418.2796983000001</v>
      </c>
      <c r="G44" s="87">
        <v>13936.438071</v>
      </c>
      <c r="H44" s="87">
        <v>440.44058847999997</v>
      </c>
      <c r="I44" s="87">
        <v>53.080716070000001</v>
      </c>
      <c r="J44" s="87"/>
      <c r="K44" s="87" t="s">
        <v>43</v>
      </c>
      <c r="L44" s="87">
        <v>0</v>
      </c>
      <c r="M44" s="87">
        <v>6.0899335215859898E-2</v>
      </c>
      <c r="N44" s="87">
        <v>0.2310922812551785</v>
      </c>
      <c r="O44" s="87">
        <v>0.2310922812551785</v>
      </c>
      <c r="P44" s="87">
        <v>9.4100230557714187E-2</v>
      </c>
      <c r="Q44" s="87">
        <v>4.3374382105744597E-2</v>
      </c>
      <c r="R44" s="87">
        <v>1.476246134804323</v>
      </c>
      <c r="S44" s="87">
        <v>1104.1728729485719</v>
      </c>
      <c r="T44" s="87">
        <v>23090.167562293398</v>
      </c>
      <c r="U44" s="87">
        <v>4.78598002639262</v>
      </c>
      <c r="V44" s="87">
        <v>107.8824254424821</v>
      </c>
      <c r="W44" s="87">
        <v>2.3469955203075399</v>
      </c>
      <c r="X44" s="87">
        <v>0.17282384415654919</v>
      </c>
      <c r="Y44" s="87">
        <v>0</v>
      </c>
      <c r="Z44" s="87">
        <v>237.0714917376616</v>
      </c>
      <c r="AA44" s="87">
        <v>237.0714917376616</v>
      </c>
      <c r="AB44" s="87">
        <v>53.196084909157399</v>
      </c>
      <c r="AC44" s="87">
        <v>0</v>
      </c>
      <c r="AD44" s="87">
        <v>4.2324769680621399</v>
      </c>
      <c r="AE44" s="87">
        <v>0</v>
      </c>
      <c r="AF44" s="87">
        <v>1.2463288892951261</v>
      </c>
      <c r="AG44" s="87">
        <v>1.1173700656426189E-2</v>
      </c>
      <c r="AH44" s="87">
        <v>1.276260461008504</v>
      </c>
      <c r="AI44" s="87">
        <v>7.5414582097918202E-3</v>
      </c>
      <c r="AJ44" s="87">
        <v>810.11090826177701</v>
      </c>
      <c r="AK44" s="87">
        <v>0</v>
      </c>
      <c r="AL44" s="87">
        <v>550.47368854573597</v>
      </c>
      <c r="AM44" s="87">
        <v>9334.3507606416606</v>
      </c>
      <c r="AN44" s="87">
        <v>1037.150241487027</v>
      </c>
      <c r="AO44" s="87">
        <v>10371.501002128691</v>
      </c>
      <c r="AP44" s="87">
        <v>0</v>
      </c>
      <c r="AQ44" s="87">
        <v>14.00258414079817</v>
      </c>
      <c r="AR44" s="87">
        <v>30.236946640609702</v>
      </c>
      <c r="AS44" s="87">
        <v>66.211752548752301</v>
      </c>
      <c r="AT44" s="87">
        <v>91.147959395614606</v>
      </c>
      <c r="AU44" s="87">
        <v>23.85228668653582</v>
      </c>
      <c r="AV44" s="87">
        <v>65.677728420932496</v>
      </c>
      <c r="AW44" s="87">
        <v>29.729545005687903</v>
      </c>
      <c r="AX44" s="87">
        <v>0</v>
      </c>
      <c r="AY44" s="87">
        <v>5.8768500149318097</v>
      </c>
      <c r="AZ44" s="87">
        <v>1779.391034279028</v>
      </c>
      <c r="BA44" s="87">
        <v>1423.785548416148</v>
      </c>
      <c r="BB44" s="87">
        <v>355.60548586288201</v>
      </c>
      <c r="BC44" s="87">
        <v>5.5094455538837002</v>
      </c>
      <c r="BD44" s="87">
        <v>0.1608054087203821</v>
      </c>
      <c r="BE44" s="87">
        <v>164.43808380072772</v>
      </c>
      <c r="BF44" s="87">
        <v>3.4165445168295197</v>
      </c>
      <c r="BG44" s="87">
        <v>213.60286158681907</v>
      </c>
      <c r="BH44" s="87">
        <v>39.728883295201101</v>
      </c>
      <c r="BI44" s="87">
        <v>22.16969476611564</v>
      </c>
      <c r="BJ44" s="87">
        <v>533.85123358278202</v>
      </c>
      <c r="BK44" s="87">
        <v>26.845391666692883</v>
      </c>
      <c r="BL44" s="87">
        <v>59.907296283530599</v>
      </c>
      <c r="BM44" s="87">
        <v>130.47561050826661</v>
      </c>
      <c r="BN44" s="87">
        <v>4.0037729489574696</v>
      </c>
      <c r="BO44" s="87">
        <v>13933.819872101049</v>
      </c>
      <c r="BP44" s="87">
        <v>32.403240536278602</v>
      </c>
      <c r="BQ44" s="87">
        <v>356.69579493928899</v>
      </c>
      <c r="BR44" s="87">
        <v>9.5073201705936417E-2</v>
      </c>
      <c r="BS44" s="87">
        <v>21.083600808325201</v>
      </c>
      <c r="BT44" s="87">
        <v>0</v>
      </c>
      <c r="BU44" s="87">
        <v>0.14477624972833542</v>
      </c>
      <c r="BV44" s="87">
        <v>442.53581347064005</v>
      </c>
      <c r="BW44" s="87">
        <v>61.564422688015</v>
      </c>
      <c r="BX44" s="48"/>
      <c r="BY44" s="78">
        <f t="shared" si="10"/>
        <v>3.4722512977805862E-3</v>
      </c>
      <c r="BZ44" s="78">
        <f t="shared" si="11"/>
        <v>3.9989026743108601E-3</v>
      </c>
      <c r="CA44" s="78">
        <f t="shared" si="12"/>
        <v>1.0912553972912387E-3</v>
      </c>
      <c r="CB44" s="78">
        <f t="shared" si="13"/>
        <v>9.5592709985677232E-3</v>
      </c>
      <c r="CC44" s="78">
        <f t="shared" si="14"/>
        <v>3.8820622778056018E-3</v>
      </c>
      <c r="CD44" s="78">
        <f t="shared" si="15"/>
        <v>-1.8786714981356009E-4</v>
      </c>
      <c r="CE44" s="78">
        <f t="shared" si="16"/>
        <v>4.7571115048022396E-3</v>
      </c>
      <c r="CF44" s="78">
        <f t="shared" si="17"/>
        <v>2.1734604899688184E-3</v>
      </c>
      <c r="CH44" s="87">
        <f t="shared" si="18"/>
        <v>11.305619128690523</v>
      </c>
      <c r="CI44" s="87">
        <f t="shared" si="19"/>
        <v>-2.6181988989519596</v>
      </c>
    </row>
    <row r="45" spans="1:87" x14ac:dyDescent="0.25">
      <c r="A45" s="86" t="s">
        <v>44</v>
      </c>
      <c r="B45" s="87">
        <v>3390.6031902</v>
      </c>
      <c r="C45" s="87">
        <v>134.52578589999999</v>
      </c>
      <c r="D45" s="87">
        <v>4262.7083567</v>
      </c>
      <c r="E45" s="87">
        <v>209.10260541</v>
      </c>
      <c r="F45" s="87">
        <v>190.56021781000001</v>
      </c>
      <c r="G45" s="87">
        <v>3700.1332788</v>
      </c>
      <c r="H45" s="87">
        <v>112.76504877000001</v>
      </c>
      <c r="I45" s="87">
        <v>32.219721309999997</v>
      </c>
      <c r="J45" s="87"/>
      <c r="K45" s="87" t="s">
        <v>44</v>
      </c>
      <c r="L45" s="87">
        <v>0</v>
      </c>
      <c r="M45" s="87">
        <v>0.1301442139888776</v>
      </c>
      <c r="N45" s="87">
        <v>6.9777587733527199E-2</v>
      </c>
      <c r="O45" s="87">
        <v>6.9777587733527199E-2</v>
      </c>
      <c r="P45" s="87">
        <v>3.0176833280973502E-2</v>
      </c>
      <c r="Q45" s="87">
        <v>9.2692521247154602E-2</v>
      </c>
      <c r="R45" s="87">
        <v>0.29925026354719197</v>
      </c>
      <c r="S45" s="87">
        <v>200.20777276163437</v>
      </c>
      <c r="T45" s="87">
        <v>3401.8442597705998</v>
      </c>
      <c r="U45" s="87">
        <v>0.91860315934787096</v>
      </c>
      <c r="V45" s="87">
        <v>21.959341893414219</v>
      </c>
      <c r="W45" s="87">
        <v>0.87156561789050691</v>
      </c>
      <c r="X45" s="87">
        <v>0.34081178220340902</v>
      </c>
      <c r="Y45" s="87">
        <v>0</v>
      </c>
      <c r="Z45" s="87">
        <v>39.357825879281499</v>
      </c>
      <c r="AA45" s="87">
        <v>39.357825879281499</v>
      </c>
      <c r="AB45" s="87">
        <v>32.305100372051896</v>
      </c>
      <c r="AC45" s="87">
        <v>0</v>
      </c>
      <c r="AD45" s="87">
        <v>1.249637986232135</v>
      </c>
      <c r="AE45" s="87">
        <v>0</v>
      </c>
      <c r="AF45" s="87">
        <v>2.6634495591093228</v>
      </c>
      <c r="AG45" s="87">
        <v>2.3878533604501762E-2</v>
      </c>
      <c r="AH45" s="87">
        <v>2.7274088165721428</v>
      </c>
      <c r="AI45" s="87">
        <v>1.611625164883675E-2</v>
      </c>
      <c r="AJ45" s="87">
        <v>135.1751200890667</v>
      </c>
      <c r="AK45" s="87">
        <v>0</v>
      </c>
      <c r="AL45" s="87">
        <v>135.43089513164341</v>
      </c>
      <c r="AM45" s="87">
        <v>3849.6752701199803</v>
      </c>
      <c r="AN45" s="87">
        <v>427.74174791088797</v>
      </c>
      <c r="AO45" s="87">
        <v>4277.4170180308702</v>
      </c>
      <c r="AP45" s="87">
        <v>0</v>
      </c>
      <c r="AQ45" s="87">
        <v>3.2980574613116298</v>
      </c>
      <c r="AR45" s="87">
        <v>5.8039642641798501</v>
      </c>
      <c r="AS45" s="87">
        <v>20.430251666925681</v>
      </c>
      <c r="AT45" s="87">
        <v>4.40457830321267</v>
      </c>
      <c r="AU45" s="87">
        <v>3.0598156936016316</v>
      </c>
      <c r="AV45" s="87">
        <v>9.7451169937774402</v>
      </c>
      <c r="AW45" s="87">
        <v>3.9046412065896003</v>
      </c>
      <c r="AX45" s="87">
        <v>0</v>
      </c>
      <c r="AY45" s="87">
        <v>1.203198767616307</v>
      </c>
      <c r="AZ45" s="87">
        <v>220.0015166841381</v>
      </c>
      <c r="BA45" s="87">
        <v>191.30969564543059</v>
      </c>
      <c r="BB45" s="87">
        <v>28.691821038707602</v>
      </c>
      <c r="BC45" s="87">
        <v>3.6740525030726799E-2</v>
      </c>
      <c r="BD45" s="87">
        <v>2.5103199678125132E-2</v>
      </c>
      <c r="BE45" s="87">
        <v>52.355501413713796</v>
      </c>
      <c r="BF45" s="87">
        <v>4.9901622061652198</v>
      </c>
      <c r="BG45" s="87">
        <v>17.513275550190929</v>
      </c>
      <c r="BH45" s="87">
        <v>4.4060916130667795</v>
      </c>
      <c r="BI45" s="87">
        <v>2.2181551491702289</v>
      </c>
      <c r="BJ45" s="87">
        <v>43.758699405303197</v>
      </c>
      <c r="BK45" s="87">
        <v>5.2978911801936697</v>
      </c>
      <c r="BL45" s="87">
        <v>9.9155847296857793</v>
      </c>
      <c r="BM45" s="87">
        <v>27.58560029101001</v>
      </c>
      <c r="BN45" s="87">
        <v>0.38346633343805203</v>
      </c>
      <c r="BO45" s="87">
        <v>3707.8196839674301</v>
      </c>
      <c r="BP45" s="87">
        <v>11.84082946332472</v>
      </c>
      <c r="BQ45" s="87">
        <v>64.366993281414395</v>
      </c>
      <c r="BR45" s="87">
        <v>0.2031740851685151</v>
      </c>
      <c r="BS45" s="87">
        <v>10.186390917608851</v>
      </c>
      <c r="BT45" s="87">
        <v>0</v>
      </c>
      <c r="BU45" s="87">
        <v>0.12270056691413529</v>
      </c>
      <c r="BV45" s="87">
        <v>113.2577823707402</v>
      </c>
      <c r="BW45" s="87">
        <v>25.320368731623631</v>
      </c>
      <c r="BX45" s="48"/>
      <c r="BY45" s="78">
        <f t="shared" si="10"/>
        <v>3.3153598165336405E-3</v>
      </c>
      <c r="BZ45" s="78">
        <f t="shared" si="11"/>
        <v>4.826838101874318E-3</v>
      </c>
      <c r="CA45" s="78">
        <f t="shared" si="12"/>
        <v>3.4505436684992906E-3</v>
      </c>
      <c r="CB45" s="78">
        <f t="shared" si="13"/>
        <v>5.2122312167119836E-2</v>
      </c>
      <c r="CC45" s="78">
        <f t="shared" si="14"/>
        <v>3.93302360820062E-3</v>
      </c>
      <c r="CD45" s="78">
        <f t="shared" si="15"/>
        <v>2.077331973815539E-3</v>
      </c>
      <c r="CE45" s="78">
        <f t="shared" si="16"/>
        <v>4.3695595941717139E-3</v>
      </c>
      <c r="CF45" s="78">
        <f t="shared" si="17"/>
        <v>2.6499006999604392E-3</v>
      </c>
      <c r="CH45" s="87">
        <f t="shared" si="18"/>
        <v>14.7086613308702</v>
      </c>
      <c r="CI45" s="87">
        <f t="shared" si="19"/>
        <v>7.6864051674301663</v>
      </c>
    </row>
    <row r="46" spans="1:87" x14ac:dyDescent="0.25">
      <c r="A46" s="86" t="s">
        <v>45</v>
      </c>
      <c r="B46" s="87">
        <v>17.443181320000001</v>
      </c>
      <c r="C46" s="87">
        <v>0.17309643999999999</v>
      </c>
      <c r="D46" s="87">
        <v>2.04024736</v>
      </c>
      <c r="E46" s="87">
        <v>1.8337073500000001</v>
      </c>
      <c r="F46" s="87">
        <v>1.8334652499999999</v>
      </c>
      <c r="G46" s="87"/>
      <c r="H46" s="87">
        <v>2.8393684100000001</v>
      </c>
      <c r="I46" s="87"/>
      <c r="J46" s="87"/>
      <c r="K46" s="87" t="s">
        <v>45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87">
        <v>6.6751613732526405</v>
      </c>
      <c r="T46" s="87">
        <v>17.57475024212258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2.8607914138846988</v>
      </c>
      <c r="AA46" s="87">
        <v>2.8607914138846988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0.17440239069208541</v>
      </c>
      <c r="AK46" s="87">
        <v>0</v>
      </c>
      <c r="AL46" s="87">
        <v>2.8607842215204089</v>
      </c>
      <c r="AM46" s="87">
        <v>1.8500705106455599</v>
      </c>
      <c r="AN46" s="87">
        <v>0.2055635562757317</v>
      </c>
      <c r="AO46" s="87">
        <v>2.0556340669212898</v>
      </c>
      <c r="AP46" s="87">
        <v>0</v>
      </c>
      <c r="AQ46" s="87">
        <v>0</v>
      </c>
      <c r="AR46" s="87">
        <v>1.4787217601701921E-2</v>
      </c>
      <c r="AS46" s="87">
        <v>0</v>
      </c>
      <c r="AT46" s="87">
        <v>1.9950831197605698E-2</v>
      </c>
      <c r="AU46" s="87">
        <v>5.22783326443889E-2</v>
      </c>
      <c r="AV46" s="87">
        <v>0.12635458412561928</v>
      </c>
      <c r="AW46" s="87">
        <v>2.9556667162706558E-2</v>
      </c>
      <c r="AX46" s="87">
        <v>0</v>
      </c>
      <c r="AY46" s="87">
        <v>6.9587589080507195E-3</v>
      </c>
      <c r="AZ46" s="87">
        <v>1.8476703561015579</v>
      </c>
      <c r="BA46" s="87">
        <v>1.847426431102797</v>
      </c>
      <c r="BB46" s="87">
        <v>2.4392499875989962E-4</v>
      </c>
      <c r="BC46" s="87">
        <v>0</v>
      </c>
      <c r="BD46" s="87">
        <v>0</v>
      </c>
      <c r="BE46" s="87">
        <v>5.50493539906413E-2</v>
      </c>
      <c r="BF46" s="87">
        <v>0</v>
      </c>
      <c r="BG46" s="87">
        <v>0.33934789574342583</v>
      </c>
      <c r="BH46" s="87">
        <v>8.4421358488070197E-2</v>
      </c>
      <c r="BI46" s="87">
        <v>4.52586788802724E-2</v>
      </c>
      <c r="BJ46" s="87">
        <v>0.84809299316015907</v>
      </c>
      <c r="BK46" s="87">
        <v>0</v>
      </c>
      <c r="BL46" s="87">
        <v>4.6182366771937197E-2</v>
      </c>
      <c r="BM46" s="87">
        <v>0.1791873924282251</v>
      </c>
      <c r="BN46" s="87">
        <v>0</v>
      </c>
      <c r="BO46" s="87">
        <v>0</v>
      </c>
      <c r="BP46" s="87">
        <v>0</v>
      </c>
      <c r="BQ46" s="87">
        <v>0</v>
      </c>
      <c r="BR46" s="87">
        <v>0</v>
      </c>
      <c r="BS46" s="87">
        <v>0</v>
      </c>
      <c r="BT46" s="87">
        <v>0</v>
      </c>
      <c r="BU46" s="87">
        <v>0</v>
      </c>
      <c r="BV46" s="87">
        <v>2.8607842215204089</v>
      </c>
      <c r="BW46" s="87">
        <v>0</v>
      </c>
      <c r="BX46" s="48"/>
      <c r="BY46" s="78">
        <f t="shared" si="10"/>
        <v>7.542713666097399E-3</v>
      </c>
      <c r="BZ46" s="78">
        <f t="shared" si="11"/>
        <v>7.5446421202274121E-3</v>
      </c>
      <c r="CA46" s="78">
        <f t="shared" si="12"/>
        <v>7.5415889381618166E-3</v>
      </c>
      <c r="CB46" s="78">
        <f t="shared" si="13"/>
        <v>7.6146316922151578E-3</v>
      </c>
      <c r="CC46" s="78">
        <f t="shared" si="14"/>
        <v>7.6146417843463866E-3</v>
      </c>
      <c r="CD46" s="78" t="str">
        <f t="shared" si="15"/>
        <v/>
      </c>
      <c r="CE46" s="78">
        <f t="shared" si="16"/>
        <v>7.5424560775503007E-3</v>
      </c>
      <c r="CF46" s="78" t="str">
        <f t="shared" si="17"/>
        <v/>
      </c>
      <c r="CH46" s="87">
        <f t="shared" si="18"/>
        <v>1.538670692128985E-2</v>
      </c>
      <c r="CI46" s="87">
        <f t="shared" si="19"/>
        <v>0</v>
      </c>
    </row>
    <row r="47" spans="1:87" x14ac:dyDescent="0.25">
      <c r="A47" s="86" t="s">
        <v>46</v>
      </c>
      <c r="B47" s="87">
        <v>1585.0260367000001</v>
      </c>
      <c r="C47" s="87">
        <v>241.75201036999999</v>
      </c>
      <c r="D47" s="87">
        <v>1684.7709319999999</v>
      </c>
      <c r="E47" s="87">
        <v>383.6135587</v>
      </c>
      <c r="F47" s="87">
        <v>357.77153286999999</v>
      </c>
      <c r="G47" s="87">
        <v>265.23722658999998</v>
      </c>
      <c r="H47" s="87">
        <v>144.34246637999999</v>
      </c>
      <c r="I47" s="87">
        <v>30.63196413</v>
      </c>
      <c r="J47" s="87"/>
      <c r="K47" s="87" t="s">
        <v>46</v>
      </c>
      <c r="L47" s="87">
        <v>0</v>
      </c>
      <c r="M47" s="87">
        <v>0.18935990897942478</v>
      </c>
      <c r="N47" s="87">
        <v>4.8167817974900301E-2</v>
      </c>
      <c r="O47" s="87">
        <v>4.8167817974900301E-2</v>
      </c>
      <c r="P47" s="87">
        <v>2.239254647232921E-2</v>
      </c>
      <c r="Q47" s="87">
        <v>0.1348697002523189</v>
      </c>
      <c r="R47" s="87">
        <v>1.942657959647268</v>
      </c>
      <c r="S47" s="87">
        <v>293.78932895811704</v>
      </c>
      <c r="T47" s="87">
        <v>1593.442429409653</v>
      </c>
      <c r="U47" s="87">
        <v>1.3537821771193299</v>
      </c>
      <c r="V47" s="87">
        <v>7.3971702637937096</v>
      </c>
      <c r="W47" s="87">
        <v>2.233097986415443</v>
      </c>
      <c r="X47" s="87">
        <v>0.495886872424741</v>
      </c>
      <c r="Y47" s="87">
        <v>0</v>
      </c>
      <c r="Z47" s="87">
        <v>109.6850153246032</v>
      </c>
      <c r="AA47" s="87">
        <v>109.6850153246032</v>
      </c>
      <c r="AB47" s="87">
        <v>30.855606252087398</v>
      </c>
      <c r="AC47" s="87">
        <v>0</v>
      </c>
      <c r="AD47" s="87">
        <v>0.18272734535844321</v>
      </c>
      <c r="AE47" s="87">
        <v>2.0499981914603959E-2</v>
      </c>
      <c r="AF47" s="87">
        <v>3.8754037701317499</v>
      </c>
      <c r="AG47" s="87">
        <v>3.4743681705495397E-2</v>
      </c>
      <c r="AH47" s="87">
        <v>3.9684303005715398</v>
      </c>
      <c r="AI47" s="87">
        <v>2.3449286655748219E-2</v>
      </c>
      <c r="AJ47" s="87">
        <v>243.0964411058383</v>
      </c>
      <c r="AK47" s="87">
        <v>0</v>
      </c>
      <c r="AL47" s="87">
        <v>152.89868615662729</v>
      </c>
      <c r="AM47" s="87">
        <v>1524.0527543861499</v>
      </c>
      <c r="AN47" s="87">
        <v>169.33960044533291</v>
      </c>
      <c r="AO47" s="87">
        <v>1693.3923548314742</v>
      </c>
      <c r="AP47" s="87">
        <v>0</v>
      </c>
      <c r="AQ47" s="87">
        <v>1.0081760016369299</v>
      </c>
      <c r="AR47" s="87">
        <v>4.4286815960360801</v>
      </c>
      <c r="AS47" s="87">
        <v>10.106515052041189</v>
      </c>
      <c r="AT47" s="87">
        <v>11.14527784002159</v>
      </c>
      <c r="AU47" s="87">
        <v>9.4975056296124798</v>
      </c>
      <c r="AV47" s="87">
        <v>20.016936386183531</v>
      </c>
      <c r="AW47" s="87">
        <v>6.1005423340332898</v>
      </c>
      <c r="AX47" s="87">
        <v>0</v>
      </c>
      <c r="AY47" s="87">
        <v>1.9863318123646159</v>
      </c>
      <c r="AZ47" s="87">
        <v>385.41460857797802</v>
      </c>
      <c r="BA47" s="87">
        <v>359.42830050044898</v>
      </c>
      <c r="BB47" s="87">
        <v>25.986308077528804</v>
      </c>
      <c r="BC47" s="87">
        <v>0.55286326504516703</v>
      </c>
      <c r="BD47" s="87">
        <v>1.9414589526943141E-2</v>
      </c>
      <c r="BE47" s="87">
        <v>23.30970246994822</v>
      </c>
      <c r="BF47" s="87">
        <v>6.04243571652969</v>
      </c>
      <c r="BG47" s="87">
        <v>57.419362674647303</v>
      </c>
      <c r="BH47" s="87">
        <v>13.60744290293599</v>
      </c>
      <c r="BI47" s="87">
        <v>7.1291379068216401</v>
      </c>
      <c r="BJ47" s="87">
        <v>143.50601484041289</v>
      </c>
      <c r="BK47" s="87">
        <v>2.1095634648914947</v>
      </c>
      <c r="BL47" s="87">
        <v>10.92033807161714</v>
      </c>
      <c r="BM47" s="87">
        <v>43.355250229225398</v>
      </c>
      <c r="BN47" s="87">
        <v>0.391062235486697</v>
      </c>
      <c r="BO47" s="87">
        <v>266.56178126401903</v>
      </c>
      <c r="BP47" s="87">
        <v>6.0343493520751998</v>
      </c>
      <c r="BQ47" s="87">
        <v>0</v>
      </c>
      <c r="BR47" s="87">
        <v>0.31492199148795302</v>
      </c>
      <c r="BS47" s="87">
        <v>4.8008049356792597</v>
      </c>
      <c r="BT47" s="87">
        <v>0</v>
      </c>
      <c r="BU47" s="87">
        <v>0.76294262310355609</v>
      </c>
      <c r="BV47" s="87">
        <v>145.17457955213101</v>
      </c>
      <c r="BW47" s="87">
        <v>2.274976857741251</v>
      </c>
      <c r="BX47" s="48"/>
      <c r="BY47" s="78">
        <f t="shared" si="10"/>
        <v>5.3099397200917177E-3</v>
      </c>
      <c r="BZ47" s="78">
        <f t="shared" si="11"/>
        <v>5.5611977488032394E-3</v>
      </c>
      <c r="CA47" s="78">
        <f t="shared" si="12"/>
        <v>5.1172670822613175E-3</v>
      </c>
      <c r="CB47" s="78">
        <f t="shared" si="13"/>
        <v>4.6949588645444724E-3</v>
      </c>
      <c r="CC47" s="78">
        <f t="shared" si="14"/>
        <v>4.6307978087541139E-3</v>
      </c>
      <c r="CD47" s="78">
        <f t="shared" si="15"/>
        <v>4.9938490574949835E-3</v>
      </c>
      <c r="CE47" s="78">
        <f t="shared" si="16"/>
        <v>5.7648534973787436E-3</v>
      </c>
      <c r="CF47" s="78">
        <f t="shared" si="17"/>
        <v>7.3009396700216712E-3</v>
      </c>
      <c r="CH47" s="87">
        <f t="shared" si="18"/>
        <v>8.6214228314743195</v>
      </c>
      <c r="CI47" s="87">
        <f t="shared" si="19"/>
        <v>1.3245546740190548</v>
      </c>
    </row>
    <row r="48" spans="1:87" x14ac:dyDescent="0.25">
      <c r="A48" s="86" t="s">
        <v>47</v>
      </c>
      <c r="B48" s="87">
        <v>850.09270347999995</v>
      </c>
      <c r="C48" s="87">
        <v>68.05233321</v>
      </c>
      <c r="D48" s="87">
        <v>777.40826706999997</v>
      </c>
      <c r="E48" s="87">
        <v>185.09262797</v>
      </c>
      <c r="F48" s="87">
        <v>172.62061702</v>
      </c>
      <c r="G48" s="87">
        <v>37.572264439999998</v>
      </c>
      <c r="H48" s="87">
        <v>109.08945813</v>
      </c>
      <c r="I48" s="87">
        <v>0.58755104999999996</v>
      </c>
      <c r="J48" s="87"/>
      <c r="K48" s="87" t="s">
        <v>47</v>
      </c>
      <c r="L48" s="87">
        <v>1.078217993066463E-2</v>
      </c>
      <c r="M48" s="87">
        <v>1.2941419203793041</v>
      </c>
      <c r="N48" s="87">
        <v>0.15921472108216073</v>
      </c>
      <c r="O48" s="87">
        <v>0.15835838595181781</v>
      </c>
      <c r="P48" s="87">
        <v>8.4832565006035102E-2</v>
      </c>
      <c r="Q48" s="87">
        <v>7.1720247650038094E-2</v>
      </c>
      <c r="R48" s="87">
        <v>2.138250676612524</v>
      </c>
      <c r="S48" s="87">
        <v>458.03477476541099</v>
      </c>
      <c r="T48" s="87">
        <v>854.64316773315204</v>
      </c>
      <c r="U48" s="87">
        <v>4.1220572328510601</v>
      </c>
      <c r="V48" s="87">
        <v>59.855816873960194</v>
      </c>
      <c r="W48" s="87">
        <v>1.3701085160822761</v>
      </c>
      <c r="X48" s="87">
        <v>1.593365917834396</v>
      </c>
      <c r="Y48" s="87">
        <v>6.2033867706145903E-3</v>
      </c>
      <c r="Z48" s="87">
        <v>60.405456413344503</v>
      </c>
      <c r="AA48" s="87">
        <v>60.405456413344503</v>
      </c>
      <c r="AB48" s="87">
        <v>0.59191771182283504</v>
      </c>
      <c r="AC48" s="87">
        <v>0</v>
      </c>
      <c r="AD48" s="87">
        <v>1.342536981183551</v>
      </c>
      <c r="AE48" s="87">
        <v>5.9078133109564095E-3</v>
      </c>
      <c r="AF48" s="87">
        <v>2.0758890057672819</v>
      </c>
      <c r="AG48" s="87">
        <v>3.1309435374262E-2</v>
      </c>
      <c r="AH48" s="87">
        <v>1.980357967184196</v>
      </c>
      <c r="AI48" s="87">
        <v>1.4227780973114629E-2</v>
      </c>
      <c r="AJ48" s="87">
        <v>68.345085879947305</v>
      </c>
      <c r="AK48" s="87">
        <v>0</v>
      </c>
      <c r="AL48" s="87">
        <v>170.82579058295619</v>
      </c>
      <c r="AM48" s="87">
        <v>703.75633056322499</v>
      </c>
      <c r="AN48" s="87">
        <v>78.195143502152106</v>
      </c>
      <c r="AO48" s="87">
        <v>781.95147406537694</v>
      </c>
      <c r="AP48" s="87">
        <v>4.4079210304403099E-5</v>
      </c>
      <c r="AQ48" s="87">
        <v>5.2981661894927594</v>
      </c>
      <c r="AR48" s="87">
        <v>1.122426642856748</v>
      </c>
      <c r="AS48" s="87">
        <v>13.768887050715112</v>
      </c>
      <c r="AT48" s="87">
        <v>1.6793649553288379</v>
      </c>
      <c r="AU48" s="87">
        <v>4.7366422912636299</v>
      </c>
      <c r="AV48" s="87">
        <v>9.89859790450679</v>
      </c>
      <c r="AW48" s="87">
        <v>2.183784848735367</v>
      </c>
      <c r="AX48" s="87">
        <v>0</v>
      </c>
      <c r="AY48" s="87">
        <v>2.174999543643239</v>
      </c>
      <c r="AZ48" s="87">
        <v>186.39727960614371</v>
      </c>
      <c r="BA48" s="87">
        <v>173.39028251404028</v>
      </c>
      <c r="BB48" s="87">
        <v>13.006997092103589</v>
      </c>
      <c r="BC48" s="87">
        <v>2.2009077641274841E-2</v>
      </c>
      <c r="BD48" s="87">
        <v>2.3485672712842392E-3</v>
      </c>
      <c r="BE48" s="87">
        <v>11.569431164536439</v>
      </c>
      <c r="BF48" s="87">
        <v>4.78573018733774</v>
      </c>
      <c r="BG48" s="87">
        <v>26.559285581220998</v>
      </c>
      <c r="BH48" s="87">
        <v>6.4267294322547102</v>
      </c>
      <c r="BI48" s="87">
        <v>3.3298610261412902</v>
      </c>
      <c r="BJ48" s="87">
        <v>66.380933877874895</v>
      </c>
      <c r="BK48" s="87">
        <v>12.49025316039395</v>
      </c>
      <c r="BL48" s="87">
        <v>5.30662165489949</v>
      </c>
      <c r="BM48" s="87">
        <v>27.199871944531658</v>
      </c>
      <c r="BN48" s="87">
        <v>1.1643813996042699E-2</v>
      </c>
      <c r="BO48" s="87">
        <v>37.8510011519149</v>
      </c>
      <c r="BP48" s="87">
        <v>3.9188708091244804</v>
      </c>
      <c r="BQ48" s="87">
        <v>0</v>
      </c>
      <c r="BR48" s="87">
        <v>0.15046071695850338</v>
      </c>
      <c r="BS48" s="87">
        <v>1.6187901165660779</v>
      </c>
      <c r="BT48" s="87">
        <v>0</v>
      </c>
      <c r="BU48" s="87">
        <v>0.28892469945600802</v>
      </c>
      <c r="BV48" s="87">
        <v>109.55938284914311</v>
      </c>
      <c r="BW48" s="87">
        <v>0.54405609040548397</v>
      </c>
      <c r="BX48" s="48"/>
      <c r="BY48" s="78">
        <f t="shared" si="10"/>
        <v>5.3529035533700989E-3</v>
      </c>
      <c r="BZ48" s="78">
        <f t="shared" si="11"/>
        <v>4.3018755733754341E-3</v>
      </c>
      <c r="CA48" s="78">
        <f t="shared" si="12"/>
        <v>5.8440425550142679E-3</v>
      </c>
      <c r="CB48" s="78">
        <f t="shared" si="13"/>
        <v>7.0486418095223992E-3</v>
      </c>
      <c r="CC48" s="78">
        <f t="shared" si="14"/>
        <v>4.4587112902690421E-3</v>
      </c>
      <c r="CD48" s="78">
        <f t="shared" si="15"/>
        <v>7.4186827988508234E-3</v>
      </c>
      <c r="CE48" s="78">
        <f t="shared" si="16"/>
        <v>4.3077005532753433E-3</v>
      </c>
      <c r="CF48" s="78">
        <f t="shared" si="17"/>
        <v>7.4319700778937795E-3</v>
      </c>
      <c r="CH48" s="87">
        <f t="shared" si="18"/>
        <v>4.5432069953769769</v>
      </c>
      <c r="CI48" s="87">
        <f t="shared" si="19"/>
        <v>0.27873671191490246</v>
      </c>
    </row>
    <row r="49" spans="1:87" x14ac:dyDescent="0.25">
      <c r="A49" s="86" t="s">
        <v>48</v>
      </c>
      <c r="B49" s="87">
        <v>2528.9478233</v>
      </c>
      <c r="C49" s="87">
        <v>30.445695570000002</v>
      </c>
      <c r="D49" s="87">
        <v>9468.3001985999999</v>
      </c>
      <c r="E49" s="87">
        <v>1336.0481881999999</v>
      </c>
      <c r="F49" s="87">
        <v>1091.2583678000001</v>
      </c>
      <c r="G49" s="87">
        <v>11939.159378</v>
      </c>
      <c r="H49" s="87">
        <v>231.49121216</v>
      </c>
      <c r="I49" s="87">
        <v>93.533011149999993</v>
      </c>
      <c r="J49" s="87"/>
      <c r="K49" s="87" t="s">
        <v>48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0.287034476431069</v>
      </c>
      <c r="S49" s="87">
        <v>23.130118449323071</v>
      </c>
      <c r="T49" s="87">
        <v>2532.9664685840198</v>
      </c>
      <c r="U49" s="87">
        <v>0</v>
      </c>
      <c r="V49" s="87">
        <v>5.9548265897696595</v>
      </c>
      <c r="W49" s="87">
        <v>1.1716791208287161</v>
      </c>
      <c r="X49" s="87">
        <v>0</v>
      </c>
      <c r="Y49" s="87">
        <v>0</v>
      </c>
      <c r="Z49" s="87">
        <v>9.9129154924624991</v>
      </c>
      <c r="AA49" s="87">
        <v>9.9129154924624991</v>
      </c>
      <c r="AB49" s="87">
        <v>93.627707041685994</v>
      </c>
      <c r="AC49" s="87">
        <v>0</v>
      </c>
      <c r="AD49" s="87">
        <v>3.3913890013516497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30.56275055517888</v>
      </c>
      <c r="AK49" s="87">
        <v>0</v>
      </c>
      <c r="AL49" s="87">
        <v>237.69579763113319</v>
      </c>
      <c r="AM49" s="87">
        <v>8514.15609321802</v>
      </c>
      <c r="AN49" s="87">
        <v>946.01737186725802</v>
      </c>
      <c r="AO49" s="87">
        <v>9460.1734650852795</v>
      </c>
      <c r="AP49" s="87">
        <v>0</v>
      </c>
      <c r="AQ49" s="87">
        <v>6.4304946549105102</v>
      </c>
      <c r="AR49" s="87">
        <v>64.612188808897798</v>
      </c>
      <c r="AS49" s="87">
        <v>65.511939807146206</v>
      </c>
      <c r="AT49" s="87">
        <v>38.140080326945302</v>
      </c>
      <c r="AU49" s="87">
        <v>0.96218999776230807</v>
      </c>
      <c r="AV49" s="87">
        <v>46.862620215832401</v>
      </c>
      <c r="AW49" s="87">
        <v>31.776875737363298</v>
      </c>
      <c r="AX49" s="87">
        <v>0</v>
      </c>
      <c r="AY49" s="87">
        <v>5.0655937745884101</v>
      </c>
      <c r="AZ49" s="87">
        <v>1338.624092546502</v>
      </c>
      <c r="BA49" s="87">
        <v>1093.0388744465561</v>
      </c>
      <c r="BB49" s="87">
        <v>245.58521809994619</v>
      </c>
      <c r="BC49" s="87">
        <v>5.9454103628256497E-2</v>
      </c>
      <c r="BD49" s="87">
        <v>0.30696927311408301</v>
      </c>
      <c r="BE49" s="87">
        <v>630.36524579517902</v>
      </c>
      <c r="BF49" s="87">
        <v>1.170580421854416E-2</v>
      </c>
      <c r="BG49" s="87">
        <v>16.175152595225882</v>
      </c>
      <c r="BH49" s="87">
        <v>4.2195456712798203</v>
      </c>
      <c r="BI49" s="87">
        <v>0.87959550780711704</v>
      </c>
      <c r="BJ49" s="87">
        <v>40.274530915193601</v>
      </c>
      <c r="BK49" s="87">
        <v>4.3146269525694398</v>
      </c>
      <c r="BL49" s="87">
        <v>97.681246300478904</v>
      </c>
      <c r="BM49" s="87">
        <v>110.95682818091129</v>
      </c>
      <c r="BN49" s="87">
        <v>4.6890514381300301</v>
      </c>
      <c r="BO49" s="87">
        <v>11931.31715713994</v>
      </c>
      <c r="BP49" s="87">
        <v>42.748976046442998</v>
      </c>
      <c r="BQ49" s="87">
        <v>258.87441131852881</v>
      </c>
      <c r="BR49" s="87">
        <v>0</v>
      </c>
      <c r="BS49" s="87">
        <v>34.878887914726299</v>
      </c>
      <c r="BT49" s="87">
        <v>0</v>
      </c>
      <c r="BU49" s="87">
        <v>0</v>
      </c>
      <c r="BV49" s="87">
        <v>231.76300840953053</v>
      </c>
      <c r="BW49" s="87">
        <v>106.5496564203965</v>
      </c>
      <c r="BX49" s="48"/>
      <c r="BY49" s="78">
        <f t="shared" si="10"/>
        <v>1.5890582031763503E-3</v>
      </c>
      <c r="BZ49" s="78">
        <f t="shared" si="11"/>
        <v>3.8447137760327563E-3</v>
      </c>
      <c r="CA49" s="78">
        <f t="shared" si="12"/>
        <v>-8.5830965899476156E-4</v>
      </c>
      <c r="CB49" s="78">
        <f t="shared" si="13"/>
        <v>1.9280025744973029E-3</v>
      </c>
      <c r="CC49" s="78">
        <f t="shared" si="14"/>
        <v>1.6316086997303092E-3</v>
      </c>
      <c r="CD49" s="78">
        <f t="shared" si="15"/>
        <v>-6.5684866176685347E-4</v>
      </c>
      <c r="CE49" s="78">
        <f t="shared" si="16"/>
        <v>1.1741104424416195E-3</v>
      </c>
      <c r="CF49" s="78">
        <f t="shared" si="17"/>
        <v>1.0124328354417706E-3</v>
      </c>
      <c r="CH49" s="87">
        <f t="shared" si="18"/>
        <v>-8.1267335147203994</v>
      </c>
      <c r="CI49" s="87">
        <f t="shared" si="19"/>
        <v>-7.842220860060479</v>
      </c>
    </row>
    <row r="50" spans="1:87" x14ac:dyDescent="0.25">
      <c r="A50" s="86" t="s">
        <v>49</v>
      </c>
      <c r="B50" s="87">
        <v>1933.2071937999999</v>
      </c>
      <c r="C50" s="87">
        <v>77.238052319999994</v>
      </c>
      <c r="D50" s="87">
        <v>2168.8551278</v>
      </c>
      <c r="E50" s="87">
        <v>575.98980173999996</v>
      </c>
      <c r="F50" s="87">
        <v>444.82378984000002</v>
      </c>
      <c r="G50" s="87">
        <v>901.69351126000004</v>
      </c>
      <c r="H50" s="87">
        <v>255.36653258000001</v>
      </c>
      <c r="I50" s="87">
        <v>27.313851719999999</v>
      </c>
      <c r="J50" s="87"/>
      <c r="K50" s="87" t="s">
        <v>49</v>
      </c>
      <c r="L50" s="87">
        <v>0</v>
      </c>
      <c r="M50" s="87">
        <v>0.16208054163924601</v>
      </c>
      <c r="N50" s="87">
        <v>0.27893369087160819</v>
      </c>
      <c r="O50" s="87">
        <v>0.27893369087160819</v>
      </c>
      <c r="P50" s="87">
        <v>0.1149791815175515</v>
      </c>
      <c r="Q50" s="87">
        <v>0.11543876895718061</v>
      </c>
      <c r="R50" s="87">
        <v>0.97492751528559096</v>
      </c>
      <c r="S50" s="87">
        <v>786.8038474043351</v>
      </c>
      <c r="T50" s="87">
        <v>1939.5334489437068</v>
      </c>
      <c r="U50" s="87">
        <v>5.1766813471750401</v>
      </c>
      <c r="V50" s="87">
        <v>117.20153630585159</v>
      </c>
      <c r="W50" s="87">
        <v>2.6293859309413099</v>
      </c>
      <c r="X50" s="87">
        <v>0.42444724763222402</v>
      </c>
      <c r="Y50" s="87">
        <v>0</v>
      </c>
      <c r="Z50" s="87">
        <v>74.068747828611706</v>
      </c>
      <c r="AA50" s="87">
        <v>74.068747828611706</v>
      </c>
      <c r="AB50" s="87">
        <v>27.295150414303578</v>
      </c>
      <c r="AC50" s="87">
        <v>0</v>
      </c>
      <c r="AD50" s="87">
        <v>4.1581909067047906</v>
      </c>
      <c r="AE50" s="87">
        <v>0</v>
      </c>
      <c r="AF50" s="87">
        <v>3.3170484865907097</v>
      </c>
      <c r="AG50" s="87">
        <v>2.9738583116122798E-2</v>
      </c>
      <c r="AH50" s="87">
        <v>3.3967194484567003</v>
      </c>
      <c r="AI50" s="87">
        <v>2.007164850665516E-2</v>
      </c>
      <c r="AJ50" s="87">
        <v>77.647666863980191</v>
      </c>
      <c r="AK50" s="87">
        <v>0</v>
      </c>
      <c r="AL50" s="87">
        <v>373.842314412164</v>
      </c>
      <c r="AM50" s="87">
        <v>1951.3030292586368</v>
      </c>
      <c r="AN50" s="87">
        <v>216.81139453209602</v>
      </c>
      <c r="AO50" s="87">
        <v>2168.1144237907347</v>
      </c>
      <c r="AP50" s="87">
        <v>0</v>
      </c>
      <c r="AQ50" s="87">
        <v>12.787328352290871</v>
      </c>
      <c r="AR50" s="87">
        <v>19.16076183667052</v>
      </c>
      <c r="AS50" s="87">
        <v>53.969264311218602</v>
      </c>
      <c r="AT50" s="87">
        <v>11.929815782888809</v>
      </c>
      <c r="AU50" s="87">
        <v>4.2299210315426201</v>
      </c>
      <c r="AV50" s="87">
        <v>21.40155407992853</v>
      </c>
      <c r="AW50" s="87">
        <v>10.78743535276706</v>
      </c>
      <c r="AX50" s="87">
        <v>0</v>
      </c>
      <c r="AY50" s="87">
        <v>2.4542045481351589</v>
      </c>
      <c r="AZ50" s="87">
        <v>577.37165890332108</v>
      </c>
      <c r="BA50" s="87">
        <v>445.67983463362896</v>
      </c>
      <c r="BB50" s="87">
        <v>131.6918242696913</v>
      </c>
      <c r="BC50" s="87">
        <v>4.3251176992564798E-3</v>
      </c>
      <c r="BD50" s="87">
        <v>8.7168949012604802E-2</v>
      </c>
      <c r="BE50" s="87">
        <v>182.07371999206299</v>
      </c>
      <c r="BF50" s="87">
        <v>6.2066061828623607</v>
      </c>
      <c r="BG50" s="87">
        <v>25.814106430331151</v>
      </c>
      <c r="BH50" s="87">
        <v>6.6482076026389194</v>
      </c>
      <c r="BI50" s="87">
        <v>3.1176519541218113</v>
      </c>
      <c r="BJ50" s="87">
        <v>64.473218086718703</v>
      </c>
      <c r="BK50" s="87">
        <v>25.775065995209289</v>
      </c>
      <c r="BL50" s="87">
        <v>30.464845275219403</v>
      </c>
      <c r="BM50" s="87">
        <v>55.509549650842899</v>
      </c>
      <c r="BN50" s="87">
        <v>1.316742760186731</v>
      </c>
      <c r="BO50" s="87">
        <v>899.79059308079309</v>
      </c>
      <c r="BP50" s="87">
        <v>26.007690059543389</v>
      </c>
      <c r="BQ50" s="87">
        <v>22.044862236963759</v>
      </c>
      <c r="BR50" s="87">
        <v>0.25303394061718321</v>
      </c>
      <c r="BS50" s="87">
        <v>18.646603073576799</v>
      </c>
      <c r="BT50" s="87">
        <v>0</v>
      </c>
      <c r="BU50" s="87">
        <v>0.22922650652953822</v>
      </c>
      <c r="BV50" s="87">
        <v>256.4114402244299</v>
      </c>
      <c r="BW50" s="87">
        <v>50.487450585255999</v>
      </c>
      <c r="BX50" s="48"/>
      <c r="BY50" s="78">
        <f t="shared" si="10"/>
        <v>3.272414443726415E-3</v>
      </c>
      <c r="BZ50" s="78">
        <f t="shared" si="11"/>
        <v>5.3032738614789202E-3</v>
      </c>
      <c r="CA50" s="78">
        <f t="shared" si="12"/>
        <v>-3.4151843512786448E-4</v>
      </c>
      <c r="CB50" s="78">
        <f t="shared" si="13"/>
        <v>2.3991000520264092E-3</v>
      </c>
      <c r="CC50" s="78">
        <f t="shared" si="14"/>
        <v>1.9244582083544869E-3</v>
      </c>
      <c r="CD50" s="78">
        <f t="shared" si="15"/>
        <v>-2.110382469701781E-3</v>
      </c>
      <c r="CE50" s="78">
        <f t="shared" si="16"/>
        <v>4.0917955609650622E-3</v>
      </c>
      <c r="CF50" s="78">
        <f t="shared" si="17"/>
        <v>-6.8468211250951119E-4</v>
      </c>
      <c r="CH50" s="87">
        <f t="shared" si="18"/>
        <v>-0.74070400926530056</v>
      </c>
      <c r="CI50" s="87">
        <f t="shared" si="19"/>
        <v>-1.9029181792069494</v>
      </c>
    </row>
    <row r="51" spans="1:87" x14ac:dyDescent="0.25">
      <c r="A51" s="86" t="s">
        <v>50</v>
      </c>
      <c r="B51" s="87">
        <v>1209.9514397</v>
      </c>
      <c r="C51" s="87">
        <v>35.438911539999999</v>
      </c>
      <c r="D51" s="87">
        <v>3361.0580220000002</v>
      </c>
      <c r="E51" s="87">
        <v>287.6589654</v>
      </c>
      <c r="F51" s="87">
        <v>192.26470814000001</v>
      </c>
      <c r="G51" s="87">
        <v>3013.2490389</v>
      </c>
      <c r="H51" s="87">
        <v>107.90881586</v>
      </c>
      <c r="I51" s="87">
        <v>30.723452040000002</v>
      </c>
      <c r="J51" s="87"/>
      <c r="K51" s="87" t="s">
        <v>50</v>
      </c>
      <c r="L51" s="87">
        <v>0</v>
      </c>
      <c r="M51" s="87">
        <v>2.8196501898730621E-3</v>
      </c>
      <c r="N51" s="87">
        <v>5.6407247174721799E-4</v>
      </c>
      <c r="O51" s="87">
        <v>5.6407247174721799E-4</v>
      </c>
      <c r="P51" s="87">
        <v>2.7182822963342588E-4</v>
      </c>
      <c r="Q51" s="87">
        <v>2.0082833477184838E-3</v>
      </c>
      <c r="R51" s="87">
        <v>8.5951867722901005E-4</v>
      </c>
      <c r="S51" s="87">
        <v>0.73963131478871391</v>
      </c>
      <c r="T51" s="87">
        <v>1210.7327337475811</v>
      </c>
      <c r="U51" s="87">
        <v>0</v>
      </c>
      <c r="V51" s="87">
        <v>2.2942333610344008</v>
      </c>
      <c r="W51" s="87">
        <v>0</v>
      </c>
      <c r="X51" s="87">
        <v>7.3838984126501205E-3</v>
      </c>
      <c r="Y51" s="87">
        <v>0</v>
      </c>
      <c r="Z51" s="87">
        <v>0.32343510001995102</v>
      </c>
      <c r="AA51" s="87">
        <v>0.32343510001995102</v>
      </c>
      <c r="AB51" s="87">
        <v>30.754787781984902</v>
      </c>
      <c r="AC51" s="87">
        <v>0</v>
      </c>
      <c r="AD51" s="87">
        <v>1.6905553309854089</v>
      </c>
      <c r="AE51" s="87">
        <v>0</v>
      </c>
      <c r="AF51" s="87">
        <v>5.7705167180045897E-2</v>
      </c>
      <c r="AG51" s="87">
        <v>5.1733899039335901E-4</v>
      </c>
      <c r="AH51" s="87">
        <v>5.9090953013993697E-2</v>
      </c>
      <c r="AI51" s="87">
        <v>3.49167250334826E-4</v>
      </c>
      <c r="AJ51" s="87">
        <v>35.486765135115704</v>
      </c>
      <c r="AK51" s="87">
        <v>0</v>
      </c>
      <c r="AL51" s="87">
        <v>110.2807093492506</v>
      </c>
      <c r="AM51" s="87">
        <v>3021.7942144621002</v>
      </c>
      <c r="AN51" s="87">
        <v>335.75496319163</v>
      </c>
      <c r="AO51" s="87">
        <v>3357.5491776537201</v>
      </c>
      <c r="AP51" s="87">
        <v>0</v>
      </c>
      <c r="AQ51" s="87">
        <v>3.0728667664081599</v>
      </c>
      <c r="AR51" s="87">
        <v>11.44699587129416</v>
      </c>
      <c r="AS51" s="87">
        <v>31.661784656730298</v>
      </c>
      <c r="AT51" s="87">
        <v>6.6193087577506109</v>
      </c>
      <c r="AU51" s="87">
        <v>0.1417944220859029</v>
      </c>
      <c r="AV51" s="87">
        <v>8.2313353780099909</v>
      </c>
      <c r="AW51" s="87">
        <v>5.60255581683999</v>
      </c>
      <c r="AX51" s="87">
        <v>0</v>
      </c>
      <c r="AY51" s="87">
        <v>0.90186035758968597</v>
      </c>
      <c r="AZ51" s="87">
        <v>327.10457327976098</v>
      </c>
      <c r="BA51" s="87">
        <v>192.41490573675622</v>
      </c>
      <c r="BB51" s="87">
        <v>134.68966754300379</v>
      </c>
      <c r="BC51" s="87">
        <v>7.5242315514476005E-5</v>
      </c>
      <c r="BD51" s="87">
        <v>5.4358258128165603E-2</v>
      </c>
      <c r="BE51" s="87">
        <v>111.9308060991969</v>
      </c>
      <c r="BF51" s="87">
        <v>0.10797313668105168</v>
      </c>
      <c r="BG51" s="87">
        <v>2.49797030815103</v>
      </c>
      <c r="BH51" s="87">
        <v>0.68437327766662703</v>
      </c>
      <c r="BI51" s="87">
        <v>0.11812472803231969</v>
      </c>
      <c r="BJ51" s="87">
        <v>6.2161442462121705</v>
      </c>
      <c r="BK51" s="87">
        <v>1.953939774295202</v>
      </c>
      <c r="BL51" s="87">
        <v>17.28048367675823</v>
      </c>
      <c r="BM51" s="87">
        <v>19.753563756896241</v>
      </c>
      <c r="BN51" s="87">
        <v>0.82718240314819891</v>
      </c>
      <c r="BO51" s="87">
        <v>3008.546132486757</v>
      </c>
      <c r="BP51" s="87">
        <v>20.77316177586296</v>
      </c>
      <c r="BQ51" s="87">
        <v>73.709371517386103</v>
      </c>
      <c r="BR51" s="87">
        <v>4.4018185499098798E-3</v>
      </c>
      <c r="BS51" s="87">
        <v>16.922211150395277</v>
      </c>
      <c r="BT51" s="87">
        <v>0</v>
      </c>
      <c r="BU51" s="87">
        <v>2.2827517650754778E-3</v>
      </c>
      <c r="BV51" s="87">
        <v>107.9925569878248</v>
      </c>
      <c r="BW51" s="87">
        <v>52.571734712239405</v>
      </c>
      <c r="BX51" s="48"/>
      <c r="BY51" s="78">
        <f t="shared" si="10"/>
        <v>6.4572347446830651E-4</v>
      </c>
      <c r="BZ51" s="78">
        <f t="shared" si="11"/>
        <v>1.3503122143492389E-3</v>
      </c>
      <c r="CA51" s="78">
        <f t="shared" si="12"/>
        <v>-1.0439701794234769E-3</v>
      </c>
      <c r="CB51" s="78">
        <f t="shared" si="13"/>
        <v>0.13712629406460691</v>
      </c>
      <c r="CC51" s="78">
        <f t="shared" si="14"/>
        <v>7.812021156105585E-4</v>
      </c>
      <c r="CD51" s="78">
        <f t="shared" si="15"/>
        <v>-1.5607426908729111E-3</v>
      </c>
      <c r="CE51" s="78">
        <f t="shared" si="16"/>
        <v>7.7603601853475242E-4</v>
      </c>
      <c r="CF51" s="78">
        <f t="shared" si="17"/>
        <v>1.019929073858737E-3</v>
      </c>
      <c r="CH51" s="87">
        <f t="shared" si="18"/>
        <v>-3.5088443462800569</v>
      </c>
      <c r="CI51" s="87">
        <f t="shared" si="19"/>
        <v>-4.7029064132429994</v>
      </c>
    </row>
    <row r="52" spans="1:87" x14ac:dyDescent="0.25"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BX52" s="48"/>
      <c r="BY52" s="78" t="str">
        <f t="shared" si="10"/>
        <v/>
      </c>
      <c r="BZ52" s="78" t="str">
        <f t="shared" si="11"/>
        <v/>
      </c>
      <c r="CA52" s="78" t="str">
        <f t="shared" si="12"/>
        <v/>
      </c>
      <c r="CB52" s="78" t="str">
        <f t="shared" si="13"/>
        <v/>
      </c>
      <c r="CC52" s="78" t="str">
        <f t="shared" si="14"/>
        <v/>
      </c>
      <c r="CD52" s="78" t="str">
        <f t="shared" si="15"/>
        <v/>
      </c>
      <c r="CE52" s="78" t="str">
        <f t="shared" si="16"/>
        <v/>
      </c>
      <c r="CF52" s="78" t="str">
        <f t="shared" si="17"/>
        <v/>
      </c>
    </row>
    <row r="53" spans="1:87" x14ac:dyDescent="0.25"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BX53" s="48"/>
      <c r="BY53" s="78" t="str">
        <f t="shared" si="10"/>
        <v/>
      </c>
      <c r="BZ53" s="78" t="str">
        <f t="shared" si="11"/>
        <v/>
      </c>
      <c r="CA53" s="78" t="str">
        <f t="shared" si="12"/>
        <v/>
      </c>
      <c r="CB53" s="78" t="str">
        <f t="shared" si="13"/>
        <v/>
      </c>
      <c r="CC53" s="78" t="str">
        <f t="shared" si="14"/>
        <v/>
      </c>
      <c r="CD53" s="78" t="str">
        <f t="shared" si="15"/>
        <v/>
      </c>
      <c r="CE53" s="78" t="str">
        <f t="shared" si="16"/>
        <v/>
      </c>
      <c r="CF53" s="78" t="str">
        <f t="shared" si="17"/>
        <v/>
      </c>
    </row>
    <row r="54" spans="1:87" x14ac:dyDescent="0.25">
      <c r="A54" s="86" t="s">
        <v>51</v>
      </c>
      <c r="B54" s="87">
        <v>466.46005366999998</v>
      </c>
      <c r="C54" s="87">
        <v>29.25778369</v>
      </c>
      <c r="D54" s="87">
        <v>1727.7232071999999</v>
      </c>
      <c r="E54" s="87">
        <v>848.47831298999995</v>
      </c>
      <c r="F54" s="87">
        <v>450.16615884999999</v>
      </c>
      <c r="G54" s="87">
        <v>2049.4195722999998</v>
      </c>
      <c r="H54" s="87">
        <v>55.679350399999997</v>
      </c>
      <c r="I54" s="87">
        <v>15.743753269999999</v>
      </c>
      <c r="J54" s="87"/>
      <c r="K54" s="87" t="s">
        <v>51</v>
      </c>
      <c r="L54" s="87">
        <v>0</v>
      </c>
      <c r="M54" s="87">
        <v>0</v>
      </c>
      <c r="N54" s="87">
        <v>0</v>
      </c>
      <c r="O54" s="87">
        <v>0</v>
      </c>
      <c r="P54" s="87">
        <v>0</v>
      </c>
      <c r="Q54" s="87">
        <v>0</v>
      </c>
      <c r="R54" s="87">
        <v>1.9739196317035659</v>
      </c>
      <c r="S54" s="87">
        <v>5.2531371906501967</v>
      </c>
      <c r="T54" s="87">
        <v>471.92561627451801</v>
      </c>
      <c r="U54" s="87">
        <v>0</v>
      </c>
      <c r="V54" s="87">
        <v>9.5387028063393799</v>
      </c>
      <c r="W54" s="87">
        <v>8.0575819353494502</v>
      </c>
      <c r="X54" s="87">
        <v>0</v>
      </c>
      <c r="Y54" s="87">
        <v>0</v>
      </c>
      <c r="Z54" s="87">
        <v>2.2513460940756191</v>
      </c>
      <c r="AA54" s="87">
        <v>2.2513460940756191</v>
      </c>
      <c r="AB54" s="87">
        <v>15.925051276421009</v>
      </c>
      <c r="AC54" s="87">
        <v>0</v>
      </c>
      <c r="AD54" s="87">
        <v>0.1755882379668971</v>
      </c>
      <c r="AE54" s="87">
        <v>0</v>
      </c>
      <c r="AF54" s="87">
        <v>0</v>
      </c>
      <c r="AG54" s="87">
        <v>0</v>
      </c>
      <c r="AH54" s="87">
        <v>0</v>
      </c>
      <c r="AI54" s="87">
        <v>0</v>
      </c>
      <c r="AJ54" s="87">
        <v>29.547959754625502</v>
      </c>
      <c r="AK54" s="87">
        <v>0</v>
      </c>
      <c r="AL54" s="87">
        <v>65.871794198537103</v>
      </c>
      <c r="AM54" s="87">
        <v>1559.75850899651</v>
      </c>
      <c r="AN54" s="87">
        <v>173.30651577373919</v>
      </c>
      <c r="AO54" s="87">
        <v>1733.0650247702438</v>
      </c>
      <c r="AP54" s="87">
        <v>0</v>
      </c>
      <c r="AQ54" s="87">
        <v>2.1514741489332301</v>
      </c>
      <c r="AR54" s="87">
        <v>26.834306140423301</v>
      </c>
      <c r="AS54" s="87">
        <v>17.24120517204318</v>
      </c>
      <c r="AT54" s="87">
        <v>15.542331631365151</v>
      </c>
      <c r="AU54" s="87">
        <v>0.44299584759447996</v>
      </c>
      <c r="AV54" s="87">
        <v>19.593919762782569</v>
      </c>
      <c r="AW54" s="87">
        <v>13.19363078534146</v>
      </c>
      <c r="AX54" s="87">
        <v>0</v>
      </c>
      <c r="AY54" s="87">
        <v>2.1054965455778012</v>
      </c>
      <c r="AZ54" s="87">
        <v>859.92529455480303</v>
      </c>
      <c r="BA54" s="87">
        <v>454.41310377012201</v>
      </c>
      <c r="BB54" s="87">
        <v>405.51219078467898</v>
      </c>
      <c r="BC54" s="87">
        <v>0</v>
      </c>
      <c r="BD54" s="87">
        <v>0.12721319245798809</v>
      </c>
      <c r="BE54" s="87">
        <v>262.13449833495798</v>
      </c>
      <c r="BF54" s="87">
        <v>0</v>
      </c>
      <c r="BG54" s="87">
        <v>6.7422382314522302</v>
      </c>
      <c r="BH54" s="87">
        <v>1.8193460198305711</v>
      </c>
      <c r="BI54" s="87">
        <v>0.39516028483716104</v>
      </c>
      <c r="BJ54" s="87">
        <v>16.787436884428189</v>
      </c>
      <c r="BK54" s="87">
        <v>2.9183921593765199</v>
      </c>
      <c r="BL54" s="87">
        <v>40.572055211450703</v>
      </c>
      <c r="BM54" s="87">
        <v>46.186230250720499</v>
      </c>
      <c r="BN54" s="87">
        <v>1.936244646902221</v>
      </c>
      <c r="BO54" s="87">
        <v>2064.8193257163621</v>
      </c>
      <c r="BP54" s="87">
        <v>9.7796677716893399</v>
      </c>
      <c r="BQ54" s="87">
        <v>50.159505437148894</v>
      </c>
      <c r="BR54" s="87">
        <v>0</v>
      </c>
      <c r="BS54" s="87">
        <v>8.7038130189542304</v>
      </c>
      <c r="BT54" s="87">
        <v>0</v>
      </c>
      <c r="BU54" s="87">
        <v>0</v>
      </c>
      <c r="BV54" s="87">
        <v>56.373201629215501</v>
      </c>
      <c r="BW54" s="87">
        <v>12.95893628140896</v>
      </c>
      <c r="BX54" s="48"/>
      <c r="BY54" s="78">
        <f t="shared" si="10"/>
        <v>1.1717107524033928E-2</v>
      </c>
      <c r="BZ54" s="78">
        <f t="shared" si="11"/>
        <v>9.9179099722676925E-3</v>
      </c>
      <c r="CA54" s="78">
        <f t="shared" si="12"/>
        <v>3.0918248640654411E-3</v>
      </c>
      <c r="CB54" s="78">
        <f t="shared" si="13"/>
        <v>1.3491189332187438E-2</v>
      </c>
      <c r="CC54" s="78">
        <f t="shared" si="14"/>
        <v>9.4341718866014189E-3</v>
      </c>
      <c r="CD54" s="78">
        <f t="shared" si="15"/>
        <v>7.514202374421363E-3</v>
      </c>
      <c r="CE54" s="78">
        <f t="shared" si="16"/>
        <v>1.2461553955476894E-2</v>
      </c>
      <c r="CF54" s="78">
        <f t="shared" si="17"/>
        <v>1.1515551807234939E-2</v>
      </c>
    </row>
    <row r="55" spans="1:87" x14ac:dyDescent="0.25">
      <c r="A55" s="86" t="s">
        <v>1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BY55" s="78" t="str">
        <f t="shared" si="10"/>
        <v/>
      </c>
      <c r="BZ55" s="78" t="str">
        <f t="shared" si="11"/>
        <v/>
      </c>
      <c r="CA55" s="78" t="str">
        <f t="shared" si="12"/>
        <v/>
      </c>
      <c r="CB55" s="78" t="str">
        <f t="shared" si="13"/>
        <v/>
      </c>
      <c r="CC55" s="78" t="str">
        <f t="shared" si="14"/>
        <v/>
      </c>
      <c r="CD55" s="78" t="str">
        <f t="shared" si="15"/>
        <v/>
      </c>
      <c r="CE55" s="78" t="str">
        <f t="shared" si="16"/>
        <v/>
      </c>
      <c r="CF55" s="78" t="str">
        <f t="shared" ref="CF55:CF61" si="20">IF(I55=0,"",(Z55-I55)/I55)</f>
        <v/>
      </c>
    </row>
    <row r="56" spans="1:87" x14ac:dyDescent="0.25">
      <c r="A56" s="86" t="s">
        <v>11</v>
      </c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BY56" s="78" t="str">
        <f t="shared" si="10"/>
        <v/>
      </c>
      <c r="BZ56" s="78" t="str">
        <f t="shared" si="11"/>
        <v/>
      </c>
      <c r="CA56" s="78" t="str">
        <f t="shared" si="12"/>
        <v/>
      </c>
      <c r="CB56" s="78" t="str">
        <f t="shared" si="13"/>
        <v/>
      </c>
      <c r="CC56" s="78" t="str">
        <f t="shared" si="14"/>
        <v/>
      </c>
      <c r="CD56" s="78" t="str">
        <f t="shared" si="15"/>
        <v/>
      </c>
      <c r="CE56" s="78" t="str">
        <f t="shared" si="16"/>
        <v/>
      </c>
      <c r="CF56" s="78" t="str">
        <f t="shared" si="20"/>
        <v/>
      </c>
    </row>
    <row r="57" spans="1:87" x14ac:dyDescent="0.25">
      <c r="A57" s="86" t="s">
        <v>58</v>
      </c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BY57" s="78" t="str">
        <f t="shared" si="10"/>
        <v/>
      </c>
      <c r="BZ57" s="78" t="str">
        <f t="shared" si="11"/>
        <v/>
      </c>
      <c r="CA57" s="78" t="str">
        <f t="shared" si="12"/>
        <v/>
      </c>
      <c r="CB57" s="78" t="str">
        <f t="shared" si="13"/>
        <v/>
      </c>
      <c r="CC57" s="78" t="str">
        <f t="shared" si="14"/>
        <v/>
      </c>
      <c r="CD57" s="78" t="str">
        <f t="shared" si="15"/>
        <v/>
      </c>
      <c r="CE57" s="78" t="str">
        <f t="shared" si="16"/>
        <v/>
      </c>
      <c r="CF57" s="78" t="str">
        <f t="shared" si="20"/>
        <v/>
      </c>
    </row>
    <row r="58" spans="1:87" x14ac:dyDescent="0.25">
      <c r="A58" s="86" t="s">
        <v>75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BY58" s="78" t="str">
        <f t="shared" si="10"/>
        <v/>
      </c>
      <c r="BZ58" s="78" t="str">
        <f t="shared" si="11"/>
        <v/>
      </c>
      <c r="CA58" s="78" t="str">
        <f t="shared" si="12"/>
        <v/>
      </c>
      <c r="CB58" s="78" t="str">
        <f t="shared" si="13"/>
        <v/>
      </c>
      <c r="CC58" s="78" t="str">
        <f t="shared" si="14"/>
        <v/>
      </c>
      <c r="CD58" s="78" t="str">
        <f t="shared" si="15"/>
        <v/>
      </c>
      <c r="CE58" s="78" t="str">
        <f t="shared" si="16"/>
        <v/>
      </c>
      <c r="CF58" s="78" t="str">
        <f t="shared" si="20"/>
        <v/>
      </c>
    </row>
    <row r="59" spans="1:87" x14ac:dyDescent="0.25">
      <c r="A59" s="86" t="s">
        <v>235</v>
      </c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BY59" s="78" t="str">
        <f t="shared" si="10"/>
        <v/>
      </c>
      <c r="BZ59" s="78" t="str">
        <f t="shared" si="11"/>
        <v/>
      </c>
      <c r="CA59" s="78" t="str">
        <f t="shared" si="12"/>
        <v/>
      </c>
      <c r="CB59" s="78" t="str">
        <f t="shared" si="13"/>
        <v/>
      </c>
      <c r="CC59" s="78" t="str">
        <f t="shared" si="14"/>
        <v/>
      </c>
      <c r="CD59" s="78" t="str">
        <f t="shared" si="15"/>
        <v/>
      </c>
      <c r="CE59" s="78" t="str">
        <f t="shared" si="16"/>
        <v/>
      </c>
      <c r="CF59" s="78" t="str">
        <f t="shared" si="20"/>
        <v/>
      </c>
    </row>
    <row r="60" spans="1:87" x14ac:dyDescent="0.25">
      <c r="BY60" s="78" t="str">
        <f t="shared" si="10"/>
        <v/>
      </c>
      <c r="BZ60" s="78" t="str">
        <f t="shared" si="11"/>
        <v/>
      </c>
      <c r="CA60" s="78" t="str">
        <f t="shared" si="12"/>
        <v/>
      </c>
      <c r="CB60" s="78" t="str">
        <f t="shared" si="13"/>
        <v/>
      </c>
      <c r="CC60" s="78" t="str">
        <f t="shared" si="14"/>
        <v/>
      </c>
      <c r="CD60" s="78" t="str">
        <f t="shared" si="15"/>
        <v/>
      </c>
      <c r="CE60" s="78" t="str">
        <f t="shared" si="16"/>
        <v/>
      </c>
      <c r="CF60" s="78" t="str">
        <f t="shared" si="20"/>
        <v/>
      </c>
    </row>
    <row r="61" spans="1:87" x14ac:dyDescent="0.25">
      <c r="A61" s="1" t="s">
        <v>55</v>
      </c>
      <c r="B61" s="1">
        <f>SUM(B3:B54)</f>
        <v>125860.75591358998</v>
      </c>
      <c r="C61" s="1">
        <f t="shared" ref="C61:I61" si="21">SUM(C3:C54)</f>
        <v>8606.9495474700052</v>
      </c>
      <c r="D61" s="1">
        <f t="shared" si="21"/>
        <v>175665.76419385002</v>
      </c>
      <c r="E61" s="1">
        <f t="shared" si="21"/>
        <v>32719.833590600003</v>
      </c>
      <c r="F61" s="1">
        <f t="shared" si="21"/>
        <v>27914.577747470004</v>
      </c>
      <c r="G61" s="1">
        <f t="shared" si="21"/>
        <v>206302.52353193006</v>
      </c>
      <c r="H61" s="1">
        <f t="shared" si="21"/>
        <v>10157.887030609996</v>
      </c>
      <c r="I61" s="1">
        <f t="shared" si="21"/>
        <v>1250.28556981</v>
      </c>
      <c r="L61" s="1">
        <f>SUM(L3:L54)</f>
        <v>0.16900101093029507</v>
      </c>
      <c r="M61" s="1">
        <f t="shared" ref="M61:BU61" si="22">SUM(M3:M54)</f>
        <v>9.7923365457601967</v>
      </c>
      <c r="N61" s="1">
        <f t="shared" si="22"/>
        <v>8.7545526170541343</v>
      </c>
      <c r="O61" s="1">
        <f t="shared" si="22"/>
        <v>8.7411314879413506</v>
      </c>
      <c r="P61" s="1">
        <f t="shared" si="22"/>
        <v>3.8560037967429457</v>
      </c>
      <c r="Q61" s="1">
        <f t="shared" si="22"/>
        <v>3.8302394636084118</v>
      </c>
      <c r="R61" s="1">
        <f t="shared" si="22"/>
        <v>121.77950551192701</v>
      </c>
      <c r="S61" s="1">
        <f t="shared" si="22"/>
        <v>28203.667433509563</v>
      </c>
      <c r="T61" s="1">
        <f t="shared" si="22"/>
        <v>126465.75966306917</v>
      </c>
      <c r="U61" s="1">
        <f t="shared" si="22"/>
        <v>258.43206202891895</v>
      </c>
      <c r="V61" s="1">
        <f t="shared" si="22"/>
        <v>3433.9139218750443</v>
      </c>
      <c r="W61" s="1">
        <f t="shared" si="22"/>
        <v>108.75223237519704</v>
      </c>
      <c r="X61" s="1">
        <f t="shared" si="22"/>
        <v>42.639986350876498</v>
      </c>
      <c r="Y61" s="1">
        <f t="shared" si="22"/>
        <v>9.7233052673930884E-2</v>
      </c>
      <c r="Z61" s="1">
        <f t="shared" si="22"/>
        <v>4265.0681183094257</v>
      </c>
      <c r="AA61" s="1">
        <f t="shared" si="22"/>
        <v>4265.0681183094257</v>
      </c>
      <c r="AB61" s="1">
        <f t="shared" si="22"/>
        <v>1255.826943121433</v>
      </c>
      <c r="AC61" s="1">
        <f t="shared" si="22"/>
        <v>0</v>
      </c>
      <c r="AD61" s="1">
        <f t="shared" si="22"/>
        <v>123.43622078677505</v>
      </c>
      <c r="AE61" s="1">
        <f t="shared" si="22"/>
        <v>0.11309918313080551</v>
      </c>
      <c r="AF61" s="1">
        <f t="shared" si="22"/>
        <v>112.7491414059057</v>
      </c>
      <c r="AG61" s="1">
        <f t="shared" si="22"/>
        <v>1.2450168681773859</v>
      </c>
      <c r="AH61" s="1">
        <f t="shared" si="22"/>
        <v>115.33782982565143</v>
      </c>
      <c r="AI61" s="1">
        <f t="shared" si="22"/>
        <v>0.81346579242842321</v>
      </c>
      <c r="AJ61" s="1">
        <f t="shared" si="22"/>
        <v>8652.7502540219502</v>
      </c>
      <c r="AK61" s="1">
        <f t="shared" si="22"/>
        <v>0</v>
      </c>
      <c r="AL61" s="1">
        <f t="shared" si="22"/>
        <v>13669.191572861493</v>
      </c>
      <c r="AM61" s="1">
        <f t="shared" si="22"/>
        <v>158501.46512509865</v>
      </c>
      <c r="AN61" s="1">
        <f t="shared" si="22"/>
        <v>17611.275751183482</v>
      </c>
      <c r="AO61" s="1">
        <f t="shared" si="22"/>
        <v>176112.74087628216</v>
      </c>
      <c r="AP61" s="1">
        <f t="shared" si="22"/>
        <v>1.0020553755529448E-3</v>
      </c>
      <c r="AQ61" s="1">
        <f t="shared" si="22"/>
        <v>400.8518101719402</v>
      </c>
      <c r="AR61" s="1">
        <f t="shared" si="22"/>
        <v>1035.8977032073158</v>
      </c>
      <c r="AS61" s="1">
        <f t="shared" si="22"/>
        <v>1762.9932109523486</v>
      </c>
      <c r="AT61" s="1">
        <f t="shared" si="22"/>
        <v>789.16954453791971</v>
      </c>
      <c r="AU61" s="1">
        <f t="shared" si="22"/>
        <v>359.79917521700054</v>
      </c>
      <c r="AV61" s="1">
        <f t="shared" si="22"/>
        <v>1431.4463871069686</v>
      </c>
      <c r="AW61" s="1">
        <f t="shared" si="22"/>
        <v>647.29732190677282</v>
      </c>
      <c r="AX61" s="1">
        <f t="shared" si="22"/>
        <v>2.2977376169138548</v>
      </c>
      <c r="AY61" s="1">
        <f t="shared" si="22"/>
        <v>145.34564399123059</v>
      </c>
      <c r="AZ61" s="1">
        <f t="shared" si="22"/>
        <v>34357.009111109859</v>
      </c>
      <c r="BA61" s="1">
        <f t="shared" si="22"/>
        <v>28044.548411967113</v>
      </c>
      <c r="BB61" s="1">
        <f t="shared" si="22"/>
        <v>6312.4606991427418</v>
      </c>
      <c r="BC61" s="1">
        <f t="shared" si="22"/>
        <v>9.40198988947831</v>
      </c>
      <c r="BD61" s="1">
        <f t="shared" si="22"/>
        <v>4.6917837886877454</v>
      </c>
      <c r="BE61" s="1">
        <f t="shared" si="22"/>
        <v>9575.2980331345298</v>
      </c>
      <c r="BF61" s="1">
        <f t="shared" si="22"/>
        <v>197.24233016308642</v>
      </c>
      <c r="BG61" s="1">
        <f t="shared" si="22"/>
        <v>2306.8984742238631</v>
      </c>
      <c r="BH61" s="1">
        <f t="shared" si="22"/>
        <v>568.44282016855777</v>
      </c>
      <c r="BI61" s="1">
        <f t="shared" si="22"/>
        <v>280.30092377978258</v>
      </c>
      <c r="BJ61" s="1">
        <f t="shared" si="22"/>
        <v>5764.3147001408797</v>
      </c>
      <c r="BK61" s="1">
        <f t="shared" si="22"/>
        <v>788.33070577930437</v>
      </c>
      <c r="BL61" s="1">
        <f t="shared" si="22"/>
        <v>1727.7875415615326</v>
      </c>
      <c r="BM61" s="1">
        <f t="shared" si="22"/>
        <v>3126.2912064205316</v>
      </c>
      <c r="BN61" s="1">
        <f t="shared" si="22"/>
        <v>72.625095112059526</v>
      </c>
      <c r="BO61" s="1">
        <f t="shared" si="22"/>
        <v>206545.23233432852</v>
      </c>
      <c r="BP61" s="1">
        <f t="shared" si="22"/>
        <v>866.53478824069055</v>
      </c>
      <c r="BQ61" s="1">
        <f t="shared" si="22"/>
        <v>4567.3268344047538</v>
      </c>
      <c r="BR61" s="1">
        <f t="shared" si="22"/>
        <v>10.135342910928239</v>
      </c>
      <c r="BS61" s="1">
        <f t="shared" si="22"/>
        <v>585.20268088982493</v>
      </c>
      <c r="BT61" s="1">
        <f t="shared" si="22"/>
        <v>4.3305332323616302E-2</v>
      </c>
      <c r="BU61" s="1">
        <f t="shared" si="22"/>
        <v>12.65484429900712</v>
      </c>
      <c r="BV61" s="1">
        <f>SUM(BV3:BV54)</f>
        <v>10221.663675607573</v>
      </c>
      <c r="BW61" s="1">
        <f>SUM(BW3:BW54)</f>
        <v>1505.2795354845248</v>
      </c>
      <c r="BX61" s="1"/>
      <c r="BY61" s="78">
        <f t="shared" si="10"/>
        <v>4.8069292535836772E-3</v>
      </c>
      <c r="BZ61" s="78">
        <f t="shared" si="11"/>
        <v>5.3213634283946817E-3</v>
      </c>
      <c r="CA61" s="78">
        <f t="shared" si="12"/>
        <v>2.5444723647966793E-3</v>
      </c>
      <c r="CB61" s="78">
        <f t="shared" si="13"/>
        <v>5.0036181143054352E-2</v>
      </c>
      <c r="CC61" s="78">
        <f t="shared" si="14"/>
        <v>4.6560139892815704E-3</v>
      </c>
      <c r="CD61" s="78">
        <f t="shared" si="15"/>
        <v>1.1764703516140174E-3</v>
      </c>
      <c r="CE61" s="78">
        <f t="shared" si="16"/>
        <v>6.2785345815907483E-3</v>
      </c>
      <c r="CF61" s="78">
        <f t="shared" si="20"/>
        <v>2.4112751688860712</v>
      </c>
    </row>
    <row r="62" spans="1:87" x14ac:dyDescent="0.25">
      <c r="A62" s="86" t="s">
        <v>56</v>
      </c>
      <c r="B62" s="1">
        <f>SUM(B2:B54)</f>
        <v>125860.75591358998</v>
      </c>
      <c r="C62" s="1">
        <f t="shared" ref="C62:I62" si="23">SUM(C2:C54)</f>
        <v>8606.9495474700052</v>
      </c>
      <c r="D62" s="1">
        <f t="shared" si="23"/>
        <v>175665.76419385002</v>
      </c>
      <c r="E62" s="1">
        <f t="shared" si="23"/>
        <v>32719.833590600003</v>
      </c>
      <c r="F62" s="1">
        <f t="shared" si="23"/>
        <v>27914.577747470004</v>
      </c>
      <c r="G62" s="1">
        <f t="shared" si="23"/>
        <v>206302.52353193006</v>
      </c>
      <c r="H62" s="1">
        <f t="shared" si="23"/>
        <v>10157.887030609996</v>
      </c>
      <c r="I62" s="1">
        <f t="shared" si="23"/>
        <v>1250.28556981</v>
      </c>
      <c r="L62" s="1">
        <f>SUM(L2:L54)</f>
        <v>0.16900101093029507</v>
      </c>
      <c r="M62" s="1">
        <f t="shared" ref="M62:BU62" si="24">SUM(M2:M54)</f>
        <v>9.7923365457601967</v>
      </c>
      <c r="N62" s="1">
        <f t="shared" si="24"/>
        <v>8.7545526170541343</v>
      </c>
      <c r="O62" s="1">
        <f t="shared" si="24"/>
        <v>8.7411314879413506</v>
      </c>
      <c r="P62" s="1">
        <f t="shared" si="24"/>
        <v>3.8560037967429457</v>
      </c>
      <c r="Q62" s="1">
        <f t="shared" si="24"/>
        <v>3.8302394636084118</v>
      </c>
      <c r="R62" s="1">
        <f t="shared" si="24"/>
        <v>121.77950551192701</v>
      </c>
      <c r="S62" s="1">
        <f t="shared" si="24"/>
        <v>28203.667433509563</v>
      </c>
      <c r="T62" s="1">
        <f t="shared" si="24"/>
        <v>126465.75966306917</v>
      </c>
      <c r="U62" s="1">
        <f t="shared" si="24"/>
        <v>258.43206202891895</v>
      </c>
      <c r="V62" s="1">
        <f t="shared" si="24"/>
        <v>3433.9139218750443</v>
      </c>
      <c r="W62" s="1">
        <f t="shared" si="24"/>
        <v>108.75223237519704</v>
      </c>
      <c r="X62" s="1">
        <f t="shared" si="24"/>
        <v>42.639986350876498</v>
      </c>
      <c r="Y62" s="1">
        <f t="shared" si="24"/>
        <v>9.7233052673930884E-2</v>
      </c>
      <c r="Z62" s="1">
        <f t="shared" si="24"/>
        <v>4265.0681183094257</v>
      </c>
      <c r="AA62" s="1">
        <f t="shared" si="24"/>
        <v>4265.0681183094257</v>
      </c>
      <c r="AB62" s="1">
        <f t="shared" si="24"/>
        <v>1255.826943121433</v>
      </c>
      <c r="AC62" s="1">
        <f t="shared" si="24"/>
        <v>0</v>
      </c>
      <c r="AD62" s="1">
        <f t="shared" si="24"/>
        <v>123.43622078677505</v>
      </c>
      <c r="AE62" s="1">
        <f t="shared" si="24"/>
        <v>0.11309918313080551</v>
      </c>
      <c r="AF62" s="1">
        <f t="shared" si="24"/>
        <v>112.7491414059057</v>
      </c>
      <c r="AG62" s="1">
        <f t="shared" si="24"/>
        <v>1.2450168681773859</v>
      </c>
      <c r="AH62" s="1">
        <f t="shared" si="24"/>
        <v>115.33782982565143</v>
      </c>
      <c r="AI62" s="1">
        <f t="shared" si="24"/>
        <v>0.81346579242842321</v>
      </c>
      <c r="AJ62" s="1">
        <f t="shared" si="24"/>
        <v>8652.7502540219502</v>
      </c>
      <c r="AK62" s="1">
        <f t="shared" si="24"/>
        <v>0</v>
      </c>
      <c r="AL62" s="1">
        <f t="shared" si="24"/>
        <v>13669.191572861493</v>
      </c>
      <c r="AM62" s="1">
        <f t="shared" si="24"/>
        <v>158501.46512509865</v>
      </c>
      <c r="AN62" s="1">
        <f t="shared" si="24"/>
        <v>17611.275751183482</v>
      </c>
      <c r="AO62" s="1">
        <f t="shared" si="24"/>
        <v>176112.74087628216</v>
      </c>
      <c r="AP62" s="1">
        <f t="shared" si="24"/>
        <v>1.0020553755529448E-3</v>
      </c>
      <c r="AQ62" s="1">
        <f t="shared" si="24"/>
        <v>400.8518101719402</v>
      </c>
      <c r="AR62" s="1">
        <f t="shared" si="24"/>
        <v>1035.8977032073158</v>
      </c>
      <c r="AS62" s="1">
        <f t="shared" si="24"/>
        <v>1762.9932109523486</v>
      </c>
      <c r="AT62" s="1">
        <f t="shared" si="24"/>
        <v>789.16954453791971</v>
      </c>
      <c r="AU62" s="1">
        <f t="shared" si="24"/>
        <v>359.79917521700054</v>
      </c>
      <c r="AV62" s="1">
        <f t="shared" si="24"/>
        <v>1431.4463871069686</v>
      </c>
      <c r="AW62" s="1">
        <f t="shared" si="24"/>
        <v>647.29732190677282</v>
      </c>
      <c r="AX62" s="1">
        <f t="shared" si="24"/>
        <v>2.2977376169138548</v>
      </c>
      <c r="AY62" s="1">
        <f t="shared" si="24"/>
        <v>145.34564399123059</v>
      </c>
      <c r="AZ62" s="1">
        <f t="shared" si="24"/>
        <v>34357.009111109859</v>
      </c>
      <c r="BA62" s="1">
        <f t="shared" si="24"/>
        <v>28044.548411967113</v>
      </c>
      <c r="BB62" s="1">
        <f t="shared" si="24"/>
        <v>6312.4606991427418</v>
      </c>
      <c r="BC62" s="1">
        <f t="shared" si="24"/>
        <v>9.40198988947831</v>
      </c>
      <c r="BD62" s="1">
        <f t="shared" si="24"/>
        <v>4.6917837886877454</v>
      </c>
      <c r="BE62" s="1">
        <f t="shared" si="24"/>
        <v>9575.2980331345298</v>
      </c>
      <c r="BF62" s="1">
        <f t="shared" si="24"/>
        <v>197.24233016308642</v>
      </c>
      <c r="BG62" s="1">
        <f t="shared" si="24"/>
        <v>2306.8984742238631</v>
      </c>
      <c r="BH62" s="1">
        <f t="shared" si="24"/>
        <v>568.44282016855777</v>
      </c>
      <c r="BI62" s="1">
        <f t="shared" si="24"/>
        <v>280.30092377978258</v>
      </c>
      <c r="BJ62" s="1">
        <f t="shared" si="24"/>
        <v>5764.3147001408797</v>
      </c>
      <c r="BK62" s="1">
        <f t="shared" si="24"/>
        <v>788.33070577930437</v>
      </c>
      <c r="BL62" s="1">
        <f t="shared" si="24"/>
        <v>1727.7875415615326</v>
      </c>
      <c r="BM62" s="1">
        <f t="shared" si="24"/>
        <v>3126.2912064205316</v>
      </c>
      <c r="BN62" s="1">
        <f t="shared" si="24"/>
        <v>72.625095112059526</v>
      </c>
      <c r="BO62" s="1">
        <f t="shared" si="24"/>
        <v>206545.23233432852</v>
      </c>
      <c r="BP62" s="1">
        <f t="shared" si="24"/>
        <v>866.53478824069055</v>
      </c>
      <c r="BQ62" s="1">
        <f t="shared" si="24"/>
        <v>4567.3268344047538</v>
      </c>
      <c r="BR62" s="1">
        <f t="shared" si="24"/>
        <v>10.135342910928239</v>
      </c>
      <c r="BS62" s="1">
        <f t="shared" si="24"/>
        <v>585.20268088982493</v>
      </c>
      <c r="BT62" s="1">
        <f t="shared" si="24"/>
        <v>4.3305332323616302E-2</v>
      </c>
      <c r="BU62" s="1">
        <f t="shared" si="24"/>
        <v>12.65484429900712</v>
      </c>
      <c r="BV62" s="1">
        <f>SUM(BV2:BV54)</f>
        <v>10221.663675607573</v>
      </c>
      <c r="BW62" s="1">
        <f>SUM(BW2:BW54)</f>
        <v>1505.2795354845248</v>
      </c>
    </row>
    <row r="63" spans="1:87" x14ac:dyDescent="0.25">
      <c r="A63" s="86" t="s">
        <v>238</v>
      </c>
      <c r="B63" s="87">
        <f>+B3+B5+B8+B9+B11+B12+B14+B15+B16+B17+B18+B19+B20+B21+B22+B23+B24+B25+B26+B28+B30+B31+B33+B34+B35+B36+B37+B39+B40+B41+B42+B43+B44+B46+B47+B49+B50+B10</f>
        <v>106103.75726816003</v>
      </c>
      <c r="C63" s="87">
        <f t="shared" ref="C63:I63" si="25">+C3+C5+C8+C9+C11+C12+C14+C15+C16+C17+C18+C19+C20+C21+C22+C23+C24+C25+C26+C28+C30+C31+C33+C34+C35+C36+C37+C39+C40+C41+C42+C43+C44+C46+C47+C49+C50+C10</f>
        <v>6729.4422719499989</v>
      </c>
      <c r="D63" s="87">
        <f t="shared" si="25"/>
        <v>153667.24259298004</v>
      </c>
      <c r="E63" s="87">
        <f t="shared" si="25"/>
        <v>27883.66918108</v>
      </c>
      <c r="F63" s="87">
        <f t="shared" si="25"/>
        <v>23954.375517500011</v>
      </c>
      <c r="G63" s="87">
        <f t="shared" si="25"/>
        <v>190922.45261694002</v>
      </c>
      <c r="H63" s="87">
        <f t="shared" si="25"/>
        <v>7976.1146318699984</v>
      </c>
      <c r="I63" s="87">
        <f t="shared" si="25"/>
        <v>1115.3654472100002</v>
      </c>
      <c r="L63" s="87">
        <f t="shared" ref="L63:BT63" si="26">+L3+L5+L8+L9+L11+L12+L14+L15+L16+L17+L18+L19+L20+L21+L22+L23+L24+L25+L26+L28+L30+L31+L33+L34+L35+L36+L37+L39+L40+L41+L42+L43+L44+L46+L47+L49+L50+L10</f>
        <v>0.15821883099963044</v>
      </c>
      <c r="M63" s="87">
        <f t="shared" si="26"/>
        <v>7.3146981088209841</v>
      </c>
      <c r="N63" s="87">
        <f t="shared" si="26"/>
        <v>5.8181267775838501</v>
      </c>
      <c r="O63" s="87">
        <f t="shared" si="26"/>
        <v>5.8055619836014101</v>
      </c>
      <c r="P63" s="87">
        <f t="shared" si="26"/>
        <v>2.6220406196219632</v>
      </c>
      <c r="Q63" s="87">
        <f t="shared" si="26"/>
        <v>2.9155975336243647</v>
      </c>
      <c r="R63" s="87">
        <f t="shared" si="26"/>
        <v>102.73327857470277</v>
      </c>
      <c r="S63" s="87">
        <f t="shared" si="26"/>
        <v>19522.835701044805</v>
      </c>
      <c r="T63" s="87">
        <f t="shared" si="26"/>
        <v>106604.27841053582</v>
      </c>
      <c r="U63" s="87">
        <f t="shared" si="26"/>
        <v>187.27071894273183</v>
      </c>
      <c r="V63" s="87">
        <f t="shared" si="26"/>
        <v>2187.335329985468</v>
      </c>
      <c r="W63" s="87">
        <f t="shared" si="26"/>
        <v>67.789803733841879</v>
      </c>
      <c r="X63" s="87">
        <f t="shared" si="26"/>
        <v>37.870306992046231</v>
      </c>
      <c r="Y63" s="87">
        <f t="shared" si="26"/>
        <v>9.1029665903316292E-2</v>
      </c>
      <c r="Z63" s="87">
        <f t="shared" si="26"/>
        <v>3365.2104356047967</v>
      </c>
      <c r="AA63" s="87">
        <f t="shared" si="26"/>
        <v>3365.2104356047967</v>
      </c>
      <c r="AB63" s="87">
        <f t="shared" si="26"/>
        <v>1119.950401850894</v>
      </c>
      <c r="AC63" s="87">
        <f t="shared" si="26"/>
        <v>0</v>
      </c>
      <c r="AD63" s="87">
        <f t="shared" si="26"/>
        <v>87.384471154517243</v>
      </c>
      <c r="AE63" s="87">
        <f t="shared" si="26"/>
        <v>0.1071913698198491</v>
      </c>
      <c r="AF63" s="87">
        <f t="shared" si="26"/>
        <v>86.30521549725556</v>
      </c>
      <c r="AG63" s="87">
        <f t="shared" si="26"/>
        <v>0.99656214916064789</v>
      </c>
      <c r="AH63" s="87">
        <f t="shared" si="26"/>
        <v>88.25790003151225</v>
      </c>
      <c r="AI63" s="87">
        <f t="shared" si="26"/>
        <v>0.65268034913311279</v>
      </c>
      <c r="AJ63" s="87">
        <f t="shared" si="26"/>
        <v>6766.1868526593471</v>
      </c>
      <c r="AK63" s="87">
        <f t="shared" si="26"/>
        <v>0</v>
      </c>
      <c r="AL63" s="87">
        <f t="shared" si="26"/>
        <v>10224.027362737841</v>
      </c>
      <c r="AM63" s="87">
        <f t="shared" si="26"/>
        <v>138657.44335144098</v>
      </c>
      <c r="AN63" s="87">
        <f t="shared" si="26"/>
        <v>15406.384806047497</v>
      </c>
      <c r="AO63" s="87">
        <f t="shared" si="26"/>
        <v>154063.82815748852</v>
      </c>
      <c r="AP63" s="87">
        <f t="shared" si="26"/>
        <v>6.4682207362445269E-4</v>
      </c>
      <c r="AQ63" s="87">
        <f t="shared" si="26"/>
        <v>275.41234291118684</v>
      </c>
      <c r="AR63" s="87">
        <f t="shared" si="26"/>
        <v>926.46163180961571</v>
      </c>
      <c r="AS63" s="87">
        <f t="shared" si="26"/>
        <v>1375.0670967035487</v>
      </c>
      <c r="AT63" s="87">
        <f t="shared" si="26"/>
        <v>710.54066442547673</v>
      </c>
      <c r="AU63" s="87">
        <f t="shared" si="26"/>
        <v>288.94994638006438</v>
      </c>
      <c r="AV63" s="87">
        <f t="shared" si="26"/>
        <v>1199.4637982690076</v>
      </c>
      <c r="AW63" s="87">
        <f t="shared" si="26"/>
        <v>566.61795395000001</v>
      </c>
      <c r="AX63" s="87">
        <f t="shared" si="26"/>
        <v>2.2977376169138548</v>
      </c>
      <c r="AY63" s="87">
        <f t="shared" si="26"/>
        <v>124.02737457528414</v>
      </c>
      <c r="AZ63" s="87">
        <f t="shared" si="26"/>
        <v>29207.078527120273</v>
      </c>
      <c r="BA63" s="87">
        <f t="shared" si="26"/>
        <v>24061.994621378424</v>
      </c>
      <c r="BB63" s="87">
        <f t="shared" si="26"/>
        <v>5145.0839057418407</v>
      </c>
      <c r="BC63" s="87">
        <f t="shared" si="26"/>
        <v>9.3177699763404167</v>
      </c>
      <c r="BD63" s="87">
        <f t="shared" si="26"/>
        <v>4.2474222188657125</v>
      </c>
      <c r="BE63" s="87">
        <f t="shared" si="26"/>
        <v>8603.1596175542018</v>
      </c>
      <c r="BF63" s="87">
        <f t="shared" si="26"/>
        <v>150.86791149324529</v>
      </c>
      <c r="BG63" s="87">
        <f t="shared" si="26"/>
        <v>1870.8515276758505</v>
      </c>
      <c r="BH63" s="87">
        <f t="shared" si="26"/>
        <v>458.58288791519402</v>
      </c>
      <c r="BI63" s="87">
        <f t="shared" si="26"/>
        <v>224.00053278443445</v>
      </c>
      <c r="BJ63" s="87">
        <f t="shared" si="26"/>
        <v>4673.8451583246715</v>
      </c>
      <c r="BK63" s="87">
        <f t="shared" si="26"/>
        <v>522.73511556377491</v>
      </c>
      <c r="BL63" s="87">
        <f t="shared" si="26"/>
        <v>1531.3792726077759</v>
      </c>
      <c r="BM63" s="87">
        <f t="shared" si="26"/>
        <v>2651.3997243316262</v>
      </c>
      <c r="BN63" s="87">
        <f t="shared" si="26"/>
        <v>65.98368946985866</v>
      </c>
      <c r="BO63" s="87">
        <f t="shared" si="26"/>
        <v>191149.71109645269</v>
      </c>
      <c r="BP63" s="87">
        <f t="shared" si="26"/>
        <v>717.15202148970184</v>
      </c>
      <c r="BQ63" s="87">
        <f t="shared" si="26"/>
        <v>4230.8102080868193</v>
      </c>
      <c r="BR63" s="87">
        <f t="shared" si="26"/>
        <v>8.137266544838635</v>
      </c>
      <c r="BS63" s="87">
        <f t="shared" si="26"/>
        <v>497.29360640985163</v>
      </c>
      <c r="BT63" s="87">
        <f t="shared" si="26"/>
        <v>4.3305332323616302E-2</v>
      </c>
      <c r="BU63" s="87">
        <f>+BU3+BU5+BU8+BU9+BU11+BU12+BU14+BU15+BU16+BU17+BU18+BU19+BU20+BU21+BU22+BU23+BU24+BU25+BU26+BU28+BU30+BU31+BU33+BU34+BU35+BU36+BU37+BU39+BU40+BU41+BU42+BU43+BU44+BU46+BU47+BU49+BU50+BU10</f>
        <v>9.5800176186519579</v>
      </c>
      <c r="BV63" s="87">
        <f>+BV3+BV5+BV8+BV9+BV11+BV12+BV14+BV15+BV16+BV17+BV18+BV19+BV20+BV21+BV22+BV23+BV24+BV25+BV26+BV28+BV30+BV31+BV33+BV34+BV35+BV36+BV37+BV39+BV40+BV41+BV42+BV43+BV44+BV46+BV47+BV49+BV50+BV10</f>
        <v>8026.0421226409471</v>
      </c>
      <c r="BW63" s="87">
        <f>+BW3+BW5+BW8+BW9+BW11+BW12+BW14+BW15+BW16+BW17+BW18+BW19+BW20+BW21+BW22+BW23+BW24+BW25+BW26+BW28+BW30+BW31+BW33+BW34+BW35+BW36+BW37+BW39+BW40+BW41+BW42+BW43+BW44+BW46+BW47+BW49+BW50+BW10</f>
        <v>1310.3638746914585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71"/>
  <sheetViews>
    <sheetView workbookViewId="0"/>
  </sheetViews>
  <sheetFormatPr defaultRowHeight="15" x14ac:dyDescent="0.25"/>
  <cols>
    <col min="1" max="1" width="18.5703125" customWidth="1"/>
    <col min="2" max="2" width="10.140625" bestFit="1" customWidth="1"/>
    <col min="3" max="3" width="9.28515625" bestFit="1" customWidth="1"/>
    <col min="4" max="4" width="10.5703125" customWidth="1"/>
    <col min="5" max="6" width="10.140625" bestFit="1" customWidth="1"/>
    <col min="7" max="7" width="9.28515625" bestFit="1" customWidth="1"/>
    <col min="8" max="8" width="10.42578125" customWidth="1"/>
    <col min="12" max="12" width="15.42578125" customWidth="1"/>
    <col min="13" max="13" width="10.28515625" bestFit="1" customWidth="1"/>
    <col min="14" max="14" width="9.28515625" bestFit="1" customWidth="1"/>
    <col min="15" max="16" width="10.28515625" bestFit="1" customWidth="1"/>
    <col min="17" max="18" width="9.28515625" bestFit="1" customWidth="1"/>
    <col min="19" max="19" width="10.140625" bestFit="1" customWidth="1"/>
    <col min="21" max="21" width="10.140625" bestFit="1" customWidth="1"/>
  </cols>
  <sheetData>
    <row r="1" spans="1:28" s="26" customFormat="1" x14ac:dyDescent="0.25">
      <c r="L1" s="95"/>
      <c r="M1" s="98"/>
      <c r="N1" s="98"/>
      <c r="O1" s="98"/>
    </row>
    <row r="2" spans="1:28" s="26" customFormat="1" x14ac:dyDescent="0.25">
      <c r="A2" s="7" t="s">
        <v>496</v>
      </c>
    </row>
    <row r="3" spans="1:28" x14ac:dyDescent="0.25">
      <c r="A3" s="2" t="s">
        <v>242</v>
      </c>
      <c r="L3" s="2"/>
    </row>
    <row r="4" spans="1:28" x14ac:dyDescent="0.25">
      <c r="A4" s="2" t="s">
        <v>213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/>
      <c r="M4" s="2"/>
      <c r="N4" s="2"/>
      <c r="O4" s="2"/>
      <c r="P4" s="2"/>
      <c r="Q4" s="2"/>
      <c r="R4" s="2"/>
      <c r="S4" s="2"/>
    </row>
    <row r="5" spans="1:28" x14ac:dyDescent="0.25">
      <c r="A5" s="2" t="s">
        <v>214</v>
      </c>
      <c r="B5" s="25"/>
      <c r="C5" s="25"/>
      <c r="D5" s="25"/>
      <c r="E5" s="25">
        <f>afdust!BA62</f>
        <v>6458048.5413830234</v>
      </c>
      <c r="F5" s="25">
        <f>afdust!BB62</f>
        <v>912011.27421290078</v>
      </c>
      <c r="G5" s="25"/>
      <c r="H5" s="25"/>
      <c r="L5" s="2"/>
      <c r="P5" s="25"/>
      <c r="Q5" s="25"/>
      <c r="V5" s="86"/>
      <c r="W5" s="86"/>
      <c r="X5" s="86"/>
      <c r="Y5" s="86"/>
      <c r="Z5" s="86"/>
      <c r="AA5" s="86"/>
      <c r="AB5" s="86"/>
    </row>
    <row r="6" spans="1:28" s="86" customFormat="1" x14ac:dyDescent="0.25">
      <c r="A6" s="2" t="s">
        <v>442</v>
      </c>
      <c r="B6" s="87">
        <f>airports!B62</f>
        <v>567554.61582977988</v>
      </c>
      <c r="C6" s="87">
        <f>airports!C62</f>
        <v>0</v>
      </c>
      <c r="D6" s="87">
        <f>airports!D62</f>
        <v>165343.52620668896</v>
      </c>
      <c r="E6" s="87">
        <f>airports!E62</f>
        <v>10575.870777860704</v>
      </c>
      <c r="F6" s="87">
        <f>airports!F62</f>
        <v>9283.4120990487008</v>
      </c>
      <c r="G6" s="87">
        <f>airports!G62</f>
        <v>20226.116915683695</v>
      </c>
      <c r="H6" s="87">
        <f>airports!H62</f>
        <v>63333.552924072988</v>
      </c>
      <c r="L6" s="2"/>
      <c r="M6" s="87"/>
      <c r="N6" s="87"/>
      <c r="O6" s="87"/>
      <c r="P6" s="87"/>
      <c r="Q6" s="87"/>
      <c r="R6" s="87"/>
      <c r="S6" s="87"/>
    </row>
    <row r="7" spans="1:28" s="27" customFormat="1" x14ac:dyDescent="0.25">
      <c r="A7" s="2" t="s">
        <v>377</v>
      </c>
      <c r="B7" s="25">
        <f>+'cmv_c1c2 12'!B62</f>
        <v>24262.505195239304</v>
      </c>
      <c r="C7" s="25">
        <f>'cmv_c1c2 12'!AO62</f>
        <v>43.475639836725733</v>
      </c>
      <c r="D7" s="25">
        <f>+'cmv_c1c2 12'!D62</f>
        <v>85428.517421066106</v>
      </c>
      <c r="E7" s="25">
        <f>+'cmv_c1c2 12'!E62</f>
        <v>2338.0904044097001</v>
      </c>
      <c r="F7" s="25">
        <f>+'cmv_c1c2 12'!F62</f>
        <v>2266.0338227698003</v>
      </c>
      <c r="G7" s="25">
        <f>+'cmv_c1c2 12'!G62</f>
        <v>245.63336081119002</v>
      </c>
      <c r="H7" s="25">
        <f>+'cmv_c1c2 12'!H62</f>
        <v>3319.1895538128015</v>
      </c>
      <c r="L7" s="2"/>
      <c r="M7" s="25"/>
      <c r="N7" s="25"/>
      <c r="O7" s="25"/>
      <c r="P7" s="25"/>
      <c r="Q7" s="25"/>
      <c r="R7" s="25"/>
      <c r="S7" s="25"/>
      <c r="U7" s="86"/>
      <c r="V7" s="86"/>
      <c r="W7" s="86"/>
      <c r="X7" s="86"/>
      <c r="Y7" s="86"/>
      <c r="Z7" s="86"/>
      <c r="AA7" s="86"/>
      <c r="AB7" s="86"/>
    </row>
    <row r="8" spans="1:28" x14ac:dyDescent="0.25">
      <c r="A8" s="2" t="s">
        <v>378</v>
      </c>
      <c r="B8" s="25">
        <f>'cmv_c3 12'!B62</f>
        <v>20561.026469457</v>
      </c>
      <c r="C8" s="25">
        <f>'cmv_c3 12'!AO62</f>
        <v>57.587056589081492</v>
      </c>
      <c r="D8" s="25">
        <f>'cmv_c3 12'!D62</f>
        <v>107189.53913415098</v>
      </c>
      <c r="E8" s="25">
        <f>'cmv_c3 12'!E62</f>
        <v>3252.5601781273999</v>
      </c>
      <c r="F8" s="25">
        <f>'cmv_c3 12'!F62</f>
        <v>2992.3544459270993</v>
      </c>
      <c r="G8" s="25">
        <f>'cmv_c3 12'!G62</f>
        <v>6650.9724976783991</v>
      </c>
      <c r="H8" s="25">
        <f>'cmv_c3 12'!H62</f>
        <v>12856.3261280883</v>
      </c>
      <c r="L8" s="2"/>
      <c r="M8" s="25"/>
      <c r="N8" s="25"/>
      <c r="O8" s="25"/>
      <c r="P8" s="25"/>
      <c r="Q8" s="25"/>
      <c r="R8" s="25"/>
      <c r="S8" s="25"/>
      <c r="U8" s="86"/>
      <c r="V8" s="86"/>
      <c r="W8" s="86"/>
      <c r="X8" s="86"/>
      <c r="Y8" s="86"/>
      <c r="Z8" s="86"/>
      <c r="AA8" s="86"/>
      <c r="AB8" s="86"/>
    </row>
    <row r="9" spans="1:28" s="86" customFormat="1" x14ac:dyDescent="0.25">
      <c r="A9" s="2" t="s">
        <v>483</v>
      </c>
      <c r="B9" s="87"/>
      <c r="C9" s="87">
        <f>fertilizer!B62</f>
        <v>1183386.5656929561</v>
      </c>
      <c r="D9" s="87"/>
      <c r="E9" s="87"/>
      <c r="F9" s="87"/>
      <c r="G9" s="87"/>
      <c r="H9" s="87"/>
      <c r="L9" s="2"/>
      <c r="M9" s="87"/>
      <c r="N9" s="87"/>
      <c r="O9" s="87"/>
      <c r="P9" s="87"/>
      <c r="Q9" s="87"/>
      <c r="R9" s="87"/>
      <c r="S9" s="87"/>
    </row>
    <row r="10" spans="1:28" s="86" customFormat="1" x14ac:dyDescent="0.25">
      <c r="A10" s="2" t="s">
        <v>482</v>
      </c>
      <c r="B10" s="87"/>
      <c r="C10" s="87">
        <f>livestock!B62</f>
        <v>2732951.7154440111</v>
      </c>
      <c r="D10" s="87"/>
      <c r="E10" s="87"/>
      <c r="F10" s="87"/>
      <c r="G10" s="87"/>
      <c r="H10" s="87">
        <f>livestock!C62</f>
        <v>245305.24115395901</v>
      </c>
      <c r="L10" s="2"/>
      <c r="M10" s="87"/>
      <c r="N10" s="87"/>
      <c r="O10" s="87"/>
      <c r="P10" s="87"/>
      <c r="Q10" s="87"/>
      <c r="R10" s="87"/>
      <c r="S10" s="87"/>
    </row>
    <row r="11" spans="1:28" s="27" customFormat="1" x14ac:dyDescent="0.25">
      <c r="A11" s="2" t="s">
        <v>215</v>
      </c>
      <c r="B11" s="25">
        <f>+nonpt!B62</f>
        <v>1903520.0766427997</v>
      </c>
      <c r="C11" s="25">
        <f>+nonpt!C62</f>
        <v>110927.66455354201</v>
      </c>
      <c r="D11" s="25">
        <f>+nonpt!D62</f>
        <v>687427.45697514981</v>
      </c>
      <c r="E11" s="25">
        <f>+nonpt!E62</f>
        <v>528663.61863464012</v>
      </c>
      <c r="F11" s="25">
        <f>+nonpt!F62</f>
        <v>452252.4981422</v>
      </c>
      <c r="G11" s="25">
        <f>+nonpt!G62</f>
        <v>97673.473519038002</v>
      </c>
      <c r="H11" s="25">
        <f>+nonpt!H62</f>
        <v>730932.26633640018</v>
      </c>
      <c r="L11" s="2"/>
      <c r="M11" s="25"/>
      <c r="N11" s="25"/>
      <c r="O11" s="25"/>
      <c r="P11" s="25"/>
      <c r="Q11" s="25"/>
      <c r="R11" s="25"/>
      <c r="S11" s="25"/>
      <c r="U11" s="86"/>
      <c r="V11" s="86"/>
      <c r="W11" s="86"/>
      <c r="X11" s="86"/>
      <c r="Y11" s="86"/>
      <c r="Z11" s="86"/>
      <c r="AA11" s="86"/>
      <c r="AB11" s="86"/>
    </row>
    <row r="12" spans="1:28" x14ac:dyDescent="0.25">
      <c r="A12" s="2" t="s">
        <v>216</v>
      </c>
      <c r="B12" s="25">
        <f>+nonroad!B62</f>
        <v>11248704.536760697</v>
      </c>
      <c r="C12" s="25">
        <f>+nonroad!C62</f>
        <v>2165.0192527319991</v>
      </c>
      <c r="D12" s="25">
        <f>+nonroad!D62</f>
        <v>562189.41188627016</v>
      </c>
      <c r="E12" s="25">
        <f>+nonroad!E62</f>
        <v>52588.574489551029</v>
      </c>
      <c r="F12" s="25">
        <f>+nonroad!F62</f>
        <v>48732.805403801001</v>
      </c>
      <c r="G12" s="25">
        <f>+nonroad!G62</f>
        <v>1043.0621455503997</v>
      </c>
      <c r="H12" s="25">
        <f>+nonroad!H62</f>
        <v>801699.8462979797</v>
      </c>
      <c r="L12" s="2"/>
      <c r="M12" s="25"/>
      <c r="N12" s="25"/>
      <c r="O12" s="25"/>
      <c r="P12" s="25"/>
      <c r="Q12" s="25"/>
      <c r="R12" s="25"/>
      <c r="S12" s="25"/>
      <c r="U12" s="86"/>
      <c r="V12" s="86"/>
      <c r="W12" s="86"/>
      <c r="X12" s="86"/>
      <c r="Y12" s="86"/>
      <c r="Z12" s="86"/>
      <c r="AA12" s="86"/>
      <c r="AB12" s="86"/>
    </row>
    <row r="13" spans="1:28" s="27" customFormat="1" x14ac:dyDescent="0.25">
      <c r="A13" s="2" t="s">
        <v>232</v>
      </c>
      <c r="B13" s="25">
        <f>+np_oilgas!B62</f>
        <v>729183.5762830989</v>
      </c>
      <c r="C13" s="25">
        <f>+np_oilgas!C62</f>
        <v>30.3739672769</v>
      </c>
      <c r="D13" s="25">
        <f>+np_oilgas!D62</f>
        <v>538818.3414968889</v>
      </c>
      <c r="E13" s="25">
        <f>+np_oilgas!E62</f>
        <v>14810.716157815001</v>
      </c>
      <c r="F13" s="25">
        <f>+np_oilgas!F62</f>
        <v>14682.598075950504</v>
      </c>
      <c r="G13" s="25">
        <f>+np_oilgas!G62</f>
        <v>64243.531735643082</v>
      </c>
      <c r="H13" s="25">
        <f>+np_oilgas!H62</f>
        <v>2408435.1312916982</v>
      </c>
      <c r="L13" s="2"/>
      <c r="M13" s="25"/>
      <c r="N13" s="25"/>
      <c r="O13" s="25"/>
      <c r="P13" s="25"/>
      <c r="Q13" s="25"/>
      <c r="R13" s="25"/>
      <c r="S13" s="25"/>
      <c r="U13" s="86"/>
      <c r="V13" s="86"/>
      <c r="W13" s="86"/>
      <c r="X13" s="86"/>
      <c r="Y13" s="86"/>
      <c r="Z13" s="86"/>
      <c r="AA13" s="86"/>
      <c r="AB13" s="86"/>
    </row>
    <row r="14" spans="1:28" x14ac:dyDescent="0.25">
      <c r="A14" s="2" t="s">
        <v>309</v>
      </c>
      <c r="B14" s="25">
        <f>'onroad all'!Q62</f>
        <v>8679800.5003227331</v>
      </c>
      <c r="C14" s="25">
        <f>'onroad all'!AR62</f>
        <v>102102.33810191898</v>
      </c>
      <c r="D14" s="25">
        <f>'onroad all'!AG62+'onroad all'!AT62+'onroad all'!AU62</f>
        <v>1019701.3160820466</v>
      </c>
      <c r="E14" s="25">
        <f>'onroad all'!BI62</f>
        <v>191467.93397304893</v>
      </c>
      <c r="F14" s="25">
        <f>'onroad all'!BL62</f>
        <v>50703.459994900993</v>
      </c>
      <c r="G14" s="25">
        <f>'onroad all'!CB62</f>
        <v>9769.9023971567713</v>
      </c>
      <c r="H14" s="25">
        <f>'onroad all'!CN62</f>
        <v>585930.01851500536</v>
      </c>
      <c r="L14" s="2"/>
      <c r="M14" s="25"/>
      <c r="N14" s="25"/>
      <c r="O14" s="25"/>
      <c r="P14" s="25"/>
      <c r="Q14" s="25"/>
      <c r="R14" s="25"/>
      <c r="S14" s="25"/>
      <c r="U14" s="86"/>
      <c r="V14" s="86"/>
      <c r="W14" s="86"/>
      <c r="X14" s="86"/>
      <c r="Y14" s="86"/>
      <c r="Z14" s="86"/>
      <c r="AA14" s="86"/>
      <c r="AB14" s="86"/>
    </row>
    <row r="15" spans="1:28" x14ac:dyDescent="0.25">
      <c r="A15" s="2" t="s">
        <v>228</v>
      </c>
      <c r="B15" s="25">
        <f>+pt_oilgas!B62</f>
        <v>225893.70166725296</v>
      </c>
      <c r="C15" s="25">
        <f>+pt_oilgas!C62</f>
        <v>320.93182386590001</v>
      </c>
      <c r="D15" s="25">
        <f>+pt_oilgas!D62</f>
        <v>401808.43937435804</v>
      </c>
      <c r="E15" s="25">
        <f>+pt_oilgas!E62</f>
        <v>17778.658705086895</v>
      </c>
      <c r="F15" s="25">
        <f>+pt_oilgas!F62</f>
        <v>16834.550889693899</v>
      </c>
      <c r="G15" s="25">
        <f>+pt_oilgas!G62</f>
        <v>67026.152750790425</v>
      </c>
      <c r="H15" s="25">
        <f>+pt_oilgas!H62</f>
        <v>226978.74360070701</v>
      </c>
      <c r="L15" s="2"/>
      <c r="M15" s="25"/>
      <c r="N15" s="25"/>
      <c r="O15" s="25"/>
      <c r="P15" s="25"/>
      <c r="Q15" s="25"/>
      <c r="R15" s="25"/>
      <c r="S15" s="25"/>
      <c r="U15" s="86"/>
      <c r="V15" s="86"/>
      <c r="W15" s="86"/>
      <c r="X15" s="86"/>
      <c r="Y15" s="86"/>
      <c r="Z15" s="86"/>
      <c r="AA15" s="86"/>
      <c r="AB15" s="86"/>
    </row>
    <row r="16" spans="1:28" x14ac:dyDescent="0.25">
      <c r="A16" s="2" t="s">
        <v>370</v>
      </c>
      <c r="B16" s="25">
        <f>ptagfire!B62</f>
        <v>262644.92189470009</v>
      </c>
      <c r="C16" s="25">
        <f>ptagfire!C62</f>
        <v>51276.23660425</v>
      </c>
      <c r="D16" s="25">
        <f>ptagfire!D62</f>
        <v>10239.719775980004</v>
      </c>
      <c r="E16" s="25">
        <f>ptagfire!E62</f>
        <v>38688.481814789986</v>
      </c>
      <c r="F16" s="25">
        <f>ptagfire!F62</f>
        <v>26951.283707839997</v>
      </c>
      <c r="G16" s="25">
        <f>ptagfire!G62</f>
        <v>3694.3607044599985</v>
      </c>
      <c r="H16" s="25">
        <f>ptagfire!H62</f>
        <v>17180.735428470001</v>
      </c>
      <c r="L16" s="2"/>
      <c r="M16" s="25"/>
      <c r="N16" s="25"/>
      <c r="O16" s="25"/>
      <c r="P16" s="25"/>
      <c r="Q16" s="25"/>
      <c r="R16" s="25"/>
      <c r="S16" s="25"/>
      <c r="U16" s="86"/>
      <c r="V16" s="86"/>
      <c r="W16" s="86"/>
      <c r="X16" s="86"/>
      <c r="Y16" s="86"/>
      <c r="Z16" s="86"/>
      <c r="AA16" s="86"/>
      <c r="AB16" s="86"/>
    </row>
    <row r="17" spans="1:28" x14ac:dyDescent="0.25">
      <c r="A17" s="2" t="s">
        <v>231</v>
      </c>
      <c r="B17" s="25">
        <f>+ptegu_summer!B62+ptegu_winter!B62+ptegu_wintershld!B62</f>
        <v>451569.78103452001</v>
      </c>
      <c r="C17" s="87">
        <f>+ptegu_summer!C62+ptegu_winter!C62+ptegu_wintershld!C62</f>
        <v>36760.657758829999</v>
      </c>
      <c r="D17" s="25">
        <f>ptegu_summer!AO62+ptegu_winter!AO62+ptegu_wintershld!AO62</f>
        <v>604699.92776796583</v>
      </c>
      <c r="E17" s="87">
        <f>+ptegu_summer!E62+ptegu_winter!E62+ptegu_wintershld!E62</f>
        <v>116719.44156203998</v>
      </c>
      <c r="F17" s="87">
        <f>+ptegu_summer!F62+ptegu_winter!F62+ptegu_wintershld!F62</f>
        <v>100419.63064192998</v>
      </c>
      <c r="G17" s="25">
        <f>ptegu_summer!BO62+ptegu_winter!BO62+ptegu_wintershld!BO62</f>
        <v>713589.55319305393</v>
      </c>
      <c r="H17" s="87">
        <f>+ptegu_summer!H62+ptegu_winter!H62+ptegu_wintershld!H62</f>
        <v>40632.486382679992</v>
      </c>
      <c r="L17" s="2"/>
      <c r="M17" s="25"/>
      <c r="N17" s="25"/>
      <c r="O17" s="25"/>
      <c r="P17" s="25"/>
      <c r="Q17" s="25"/>
      <c r="R17" s="25"/>
      <c r="S17" s="25"/>
      <c r="U17" s="86"/>
      <c r="V17" s="86"/>
      <c r="W17" s="86"/>
      <c r="X17" s="86"/>
      <c r="Y17" s="86"/>
      <c r="Z17" s="86"/>
      <c r="AA17" s="86"/>
      <c r="AB17" s="86"/>
    </row>
    <row r="18" spans="1:28" s="86" customFormat="1" x14ac:dyDescent="0.25">
      <c r="A18" s="2" t="s">
        <v>467</v>
      </c>
      <c r="B18" s="87">
        <f>'ptfire-rx'!B62</f>
        <v>7094333.2531080572</v>
      </c>
      <c r="C18" s="87">
        <f>'ptfire-rx'!C62</f>
        <v>130849.00882590999</v>
      </c>
      <c r="D18" s="87">
        <f>'ptfire-rx'!D62</f>
        <v>127469.51659707999</v>
      </c>
      <c r="E18" s="87">
        <f>'ptfire-rx'!E62</f>
        <v>778863.80194733012</v>
      </c>
      <c r="F18" s="87">
        <f>'ptfire-rx'!F62</f>
        <v>655354.0717573599</v>
      </c>
      <c r="G18" s="87">
        <f>'ptfire-rx'!G62</f>
        <v>58690.292627649993</v>
      </c>
      <c r="H18" s="87">
        <f>'ptfire-rx'!H62</f>
        <v>1546840.0202119001</v>
      </c>
      <c r="L18" s="2"/>
      <c r="M18" s="87"/>
      <c r="N18" s="87"/>
      <c r="O18" s="87"/>
      <c r="P18" s="87"/>
      <c r="Q18" s="87"/>
      <c r="R18" s="87"/>
      <c r="S18" s="87"/>
    </row>
    <row r="19" spans="1:28" s="86" customFormat="1" x14ac:dyDescent="0.25">
      <c r="A19" s="2" t="s">
        <v>466</v>
      </c>
      <c r="B19" s="87">
        <f>'ptfire-wild'!B62</f>
        <v>6643510.3214399982</v>
      </c>
      <c r="C19" s="87">
        <f>'ptfire-wild'!C62</f>
        <v>109088.37978942001</v>
      </c>
      <c r="D19" s="87">
        <f>'ptfire-wild'!D62</f>
        <v>100030.13445903003</v>
      </c>
      <c r="E19" s="87">
        <f>'ptfire-wild'!E62</f>
        <v>684798.49454430002</v>
      </c>
      <c r="F19" s="87">
        <f>'ptfire-wild'!F62</f>
        <v>580376.97353349999</v>
      </c>
      <c r="G19" s="87">
        <f>'ptfire-wild'!G62</f>
        <v>52718.90852918</v>
      </c>
      <c r="H19" s="87">
        <f>'ptfire-wild'!H62</f>
        <v>1567399.9800070005</v>
      </c>
      <c r="L19" s="2"/>
      <c r="M19" s="87"/>
      <c r="N19" s="87"/>
      <c r="O19" s="87"/>
      <c r="P19" s="87"/>
      <c r="Q19" s="87"/>
      <c r="R19" s="87"/>
      <c r="S19" s="87"/>
    </row>
    <row r="20" spans="1:28" s="27" customFormat="1" x14ac:dyDescent="0.25">
      <c r="A20" s="2" t="s">
        <v>217</v>
      </c>
      <c r="B20" s="25">
        <f>+ptnonipm!B62</f>
        <v>1448923.1270454701</v>
      </c>
      <c r="C20" s="25">
        <f>+ptnonipm!C62</f>
        <v>62325.970569030498</v>
      </c>
      <c r="D20" s="25">
        <f>+ptnonipm!D62</f>
        <v>919014.13646923995</v>
      </c>
      <c r="E20" s="25">
        <f>+ptnonipm!E62</f>
        <v>386807.08221932809</v>
      </c>
      <c r="F20" s="25">
        <f>+ptnonipm!F62</f>
        <v>247645.90292726705</v>
      </c>
      <c r="G20" s="25">
        <f>+ptnonipm!G62</f>
        <v>538254.66788822482</v>
      </c>
      <c r="H20" s="25">
        <f>+ptnonipm!H62</f>
        <v>588691.94582093298</v>
      </c>
      <c r="L20" s="2"/>
      <c r="M20" s="25"/>
      <c r="N20" s="25"/>
      <c r="O20" s="25"/>
      <c r="P20" s="25"/>
      <c r="Q20" s="25"/>
      <c r="R20" s="25"/>
      <c r="S20" s="25"/>
      <c r="U20" s="86"/>
      <c r="V20" s="86"/>
      <c r="W20" s="86"/>
      <c r="X20" s="86"/>
      <c r="Y20" s="86"/>
      <c r="Z20" s="86"/>
      <c r="AA20" s="86"/>
      <c r="AB20" s="86"/>
    </row>
    <row r="21" spans="1:28" s="27" customFormat="1" x14ac:dyDescent="0.25">
      <c r="A21" s="2" t="s">
        <v>358</v>
      </c>
      <c r="B21" s="25">
        <f>+rail!B62</f>
        <v>108119.52954165319</v>
      </c>
      <c r="C21" s="25">
        <f>+rail!C62</f>
        <v>336.9477942012</v>
      </c>
      <c r="D21" s="25">
        <f>+rail!D62</f>
        <v>417807.71878229902</v>
      </c>
      <c r="E21" s="25">
        <f>+rail!E62</f>
        <v>10029.120523049998</v>
      </c>
      <c r="F21" s="25">
        <f>+rail!F62</f>
        <v>9715.8959867108988</v>
      </c>
      <c r="G21" s="25">
        <f>+rail!G62</f>
        <v>466.05210813770009</v>
      </c>
      <c r="H21" s="25">
        <f>+rail!H62</f>
        <v>15775.205026089701</v>
      </c>
      <c r="L21" s="2"/>
      <c r="M21" s="25"/>
      <c r="N21" s="25"/>
      <c r="O21" s="25"/>
      <c r="P21" s="25"/>
      <c r="Q21" s="25"/>
      <c r="R21" s="25"/>
      <c r="S21" s="25"/>
      <c r="U21" s="86"/>
      <c r="V21" s="86"/>
      <c r="W21" s="86"/>
      <c r="X21" s="86"/>
      <c r="Y21" s="86"/>
      <c r="Z21" s="86"/>
      <c r="AA21" s="86"/>
      <c r="AB21" s="86"/>
    </row>
    <row r="22" spans="1:28" x14ac:dyDescent="0.25">
      <c r="A22" s="2" t="s">
        <v>218</v>
      </c>
      <c r="B22" s="25">
        <f>+rwc!B62</f>
        <v>2210901.2252729</v>
      </c>
      <c r="C22" s="25">
        <f>+rwc!C62</f>
        <v>16832.664213134802</v>
      </c>
      <c r="D22" s="25">
        <f>+rwc!D62</f>
        <v>37501.329042134013</v>
      </c>
      <c r="E22" s="25">
        <f>+rwc!E62</f>
        <v>302688.5601409981</v>
      </c>
      <c r="F22" s="25">
        <f>+rwc!F62</f>
        <v>301776.75230412598</v>
      </c>
      <c r="G22" s="25">
        <f>+rwc!G62</f>
        <v>7559.2724988102991</v>
      </c>
      <c r="H22" s="25">
        <f>+rwc!H62</f>
        <v>331058.38833055791</v>
      </c>
      <c r="L22" s="2"/>
      <c r="M22" s="25"/>
      <c r="N22" s="25"/>
      <c r="O22" s="25"/>
      <c r="P22" s="25"/>
      <c r="Q22" s="25"/>
      <c r="R22" s="25"/>
      <c r="S22" s="25"/>
      <c r="U22" s="86"/>
      <c r="V22" s="86"/>
      <c r="W22" s="86"/>
      <c r="X22" s="86"/>
      <c r="Y22" s="86"/>
      <c r="Z22" s="86"/>
      <c r="AA22" s="86"/>
      <c r="AB22" s="86"/>
    </row>
    <row r="23" spans="1:28" s="86" customFormat="1" x14ac:dyDescent="0.25">
      <c r="A23" s="2" t="s">
        <v>484</v>
      </c>
      <c r="B23" s="87">
        <f>solvents!B62</f>
        <v>0</v>
      </c>
      <c r="C23" s="87">
        <f>solvents!C62</f>
        <v>0</v>
      </c>
      <c r="D23" s="87">
        <f>solvents!D62</f>
        <v>0</v>
      </c>
      <c r="E23" s="87">
        <f>solvents!E62</f>
        <v>0</v>
      </c>
      <c r="F23" s="87">
        <f>solvents!F62</f>
        <v>0</v>
      </c>
      <c r="G23" s="87">
        <f>solvents!G62</f>
        <v>0</v>
      </c>
      <c r="H23" s="87">
        <f>solvents!H62</f>
        <v>3152515.4855822008</v>
      </c>
      <c r="L23" s="2"/>
      <c r="M23" s="87"/>
      <c r="N23" s="87"/>
      <c r="O23" s="87"/>
      <c r="P23" s="87"/>
      <c r="Q23" s="87"/>
      <c r="R23" s="87"/>
      <c r="S23" s="87"/>
    </row>
    <row r="24" spans="1:28" x14ac:dyDescent="0.25">
      <c r="B24" s="25"/>
      <c r="C24" s="25"/>
      <c r="D24" s="25"/>
      <c r="E24" s="25"/>
      <c r="F24" s="25"/>
      <c r="G24" s="25"/>
      <c r="H24" s="25"/>
    </row>
    <row r="25" spans="1:28" x14ac:dyDescent="0.25">
      <c r="A25" s="2" t="s">
        <v>240</v>
      </c>
      <c r="B25" s="1">
        <f>SUM(B5:B23)</f>
        <v>41619482.698508359</v>
      </c>
      <c r="C25" s="1">
        <f t="shared" ref="C25:H25" si="0">SUM(C5:C23)</f>
        <v>4539455.5370875057</v>
      </c>
      <c r="D25" s="1">
        <f t="shared" si="0"/>
        <v>5784669.0314703491</v>
      </c>
      <c r="E25" s="1">
        <f t="shared" si="0"/>
        <v>9598119.5474554002</v>
      </c>
      <c r="F25" s="1">
        <f t="shared" si="0"/>
        <v>3431999.4979459262</v>
      </c>
      <c r="G25" s="1">
        <f t="shared" si="0"/>
        <v>1641851.9528718686</v>
      </c>
      <c r="H25" s="1">
        <f t="shared" si="0"/>
        <v>12338884.562591556</v>
      </c>
      <c r="L25" s="2"/>
      <c r="M25" s="1"/>
      <c r="N25" s="1"/>
      <c r="O25" s="1"/>
      <c r="P25" s="1"/>
      <c r="Q25" s="1"/>
      <c r="R25" s="1"/>
      <c r="S25" s="1"/>
    </row>
    <row r="26" spans="1:28" x14ac:dyDescent="0.25">
      <c r="B26" s="25"/>
      <c r="C26" s="87"/>
      <c r="D26" s="87"/>
      <c r="E26" s="87"/>
      <c r="F26" s="87"/>
      <c r="G26" s="87"/>
      <c r="H26" s="87"/>
    </row>
    <row r="27" spans="1:28" s="27" customFormat="1" x14ac:dyDescent="0.25">
      <c r="A27" s="2" t="s">
        <v>425</v>
      </c>
      <c r="B27" s="25">
        <f>'biogenics 12'!H53</f>
        <v>3973014.3766919957</v>
      </c>
      <c r="D27" s="25">
        <f>'biogenics 12'!T53</f>
        <v>983247.29745604855</v>
      </c>
      <c r="H27" s="25">
        <f>'biogenics 12'!Z53</f>
        <v>26791907.033023972</v>
      </c>
      <c r="L27" s="2"/>
      <c r="M27" s="25"/>
      <c r="O27" s="25"/>
      <c r="S27" s="25"/>
    </row>
    <row r="28" spans="1:28" s="27" customFormat="1" x14ac:dyDescent="0.25">
      <c r="A28" s="2" t="s">
        <v>346</v>
      </c>
      <c r="B28" s="1">
        <f>B27+B25</f>
        <v>45592497.075200357</v>
      </c>
      <c r="C28" s="1">
        <f t="shared" ref="C28:H28" si="1">C27+C25</f>
        <v>4539455.5370875057</v>
      </c>
      <c r="D28" s="1">
        <f t="shared" si="1"/>
        <v>6767916.3289263975</v>
      </c>
      <c r="E28" s="1">
        <f t="shared" si="1"/>
        <v>9598119.5474554002</v>
      </c>
      <c r="F28" s="1">
        <f t="shared" si="1"/>
        <v>3431999.4979459262</v>
      </c>
      <c r="G28" s="1">
        <f t="shared" si="1"/>
        <v>1641851.9528718686</v>
      </c>
      <c r="H28" s="1">
        <f t="shared" si="1"/>
        <v>39130791.595615529</v>
      </c>
      <c r="L28" s="2"/>
      <c r="M28" s="1"/>
      <c r="N28" s="1"/>
      <c r="O28" s="1"/>
      <c r="P28" s="1"/>
      <c r="Q28" s="1"/>
      <c r="R28" s="1"/>
      <c r="S28" s="1"/>
    </row>
    <row r="29" spans="1:28" x14ac:dyDescent="0.25">
      <c r="B29" s="25"/>
      <c r="C29" s="25"/>
      <c r="D29" s="25"/>
      <c r="E29" s="25"/>
      <c r="F29" s="25"/>
      <c r="G29" s="25"/>
      <c r="H29" s="25"/>
      <c r="M29" s="25"/>
      <c r="N29" s="25"/>
      <c r="O29" s="25"/>
      <c r="P29" s="25"/>
      <c r="Q29" s="25"/>
      <c r="R29" s="25"/>
      <c r="S29" s="25"/>
    </row>
    <row r="30" spans="1:28" x14ac:dyDescent="0.25">
      <c r="A30" s="2" t="s">
        <v>426</v>
      </c>
      <c r="B30" s="25"/>
      <c r="E30" s="25"/>
      <c r="H30" s="25"/>
    </row>
    <row r="31" spans="1:28" x14ac:dyDescent="0.25">
      <c r="N31" s="25"/>
    </row>
    <row r="32" spans="1:28" x14ac:dyDescent="0.25">
      <c r="A32" s="27"/>
      <c r="B32" s="25"/>
      <c r="C32" s="25"/>
      <c r="D32" s="25"/>
      <c r="E32" s="25"/>
      <c r="F32" s="25"/>
      <c r="G32" s="25"/>
      <c r="H32" s="25"/>
      <c r="M32" s="25"/>
      <c r="N32" s="25"/>
      <c r="O32" s="25"/>
      <c r="P32" s="25"/>
      <c r="Q32" s="25"/>
      <c r="R32" s="25"/>
      <c r="S32" s="25"/>
    </row>
    <row r="33" spans="1:16" x14ac:dyDescent="0.25">
      <c r="A33" s="86"/>
    </row>
    <row r="34" spans="1:16" x14ac:dyDescent="0.25">
      <c r="A34" s="2" t="s">
        <v>382</v>
      </c>
      <c r="B34" s="86"/>
      <c r="C34" s="86"/>
      <c r="D34" s="86"/>
      <c r="E34" s="86"/>
      <c r="F34" s="86"/>
      <c r="G34" s="86"/>
      <c r="H34" s="86"/>
    </row>
    <row r="35" spans="1:16" x14ac:dyDescent="0.25">
      <c r="A35" s="2" t="s">
        <v>213</v>
      </c>
      <c r="B35" s="2" t="s">
        <v>59</v>
      </c>
      <c r="C35" s="2" t="s">
        <v>57</v>
      </c>
      <c r="D35" s="2" t="s">
        <v>60</v>
      </c>
      <c r="E35" s="2" t="s">
        <v>54</v>
      </c>
      <c r="F35" s="2" t="s">
        <v>53</v>
      </c>
      <c r="G35" s="2" t="s">
        <v>61</v>
      </c>
      <c r="H35" s="2" t="s">
        <v>62</v>
      </c>
    </row>
    <row r="36" spans="1:16" s="27" customFormat="1" x14ac:dyDescent="0.25">
      <c r="A36" s="86" t="s">
        <v>497</v>
      </c>
      <c r="B36" s="87"/>
      <c r="C36" s="87">
        <f>'canada_ag 12US1'!AA18</f>
        <v>666106.07794673729</v>
      </c>
      <c r="D36" s="87"/>
      <c r="E36" s="87"/>
      <c r="F36" s="87"/>
      <c r="G36" s="87"/>
      <c r="H36" s="87">
        <f>'canada_ag 12US1'!AM18</f>
        <v>104731.55315844389</v>
      </c>
    </row>
    <row r="37" spans="1:16" x14ac:dyDescent="0.25">
      <c r="A37" s="86" t="s">
        <v>498</v>
      </c>
      <c r="B37" s="87">
        <f>'canada_og2D 12US1'!U11</f>
        <v>511.27340305683339</v>
      </c>
      <c r="C37" s="87">
        <f>'canada_og2D 12US1'!AJ11</f>
        <v>7.3969774632516998</v>
      </c>
      <c r="D37" s="87">
        <f>'canada_og2D 12US1'!AO11</f>
        <v>1207.9590708040841</v>
      </c>
      <c r="E37" s="87">
        <f>'canada_og2D 12US1'!AZ11</f>
        <v>135.98758435707512</v>
      </c>
      <c r="F37" s="87">
        <f>'canada_og2D 12US1'!BA11</f>
        <v>135.98741768278191</v>
      </c>
      <c r="G37" s="87">
        <f>'canada_og2D 12US1'!BO11</f>
        <v>3713.4183352170458</v>
      </c>
      <c r="H37" s="87">
        <f>'canada_og2D 12US1'!BV11</f>
        <v>471499.28326328058</v>
      </c>
      <c r="I37" s="27"/>
    </row>
    <row r="38" spans="1:16" x14ac:dyDescent="0.25">
      <c r="A38" s="86" t="s">
        <v>345</v>
      </c>
      <c r="B38" s="86"/>
      <c r="C38" s="86"/>
      <c r="D38" s="86"/>
      <c r="E38" s="87">
        <f>'othafdust 12US1'!AZ18</f>
        <v>854957.38399672462</v>
      </c>
      <c r="F38" s="87">
        <f>'othafdust 12US1'!BA18</f>
        <v>132557.36123168713</v>
      </c>
      <c r="G38" s="2"/>
      <c r="H38" s="2"/>
      <c r="I38" s="27"/>
    </row>
    <row r="39" spans="1:16" x14ac:dyDescent="0.25">
      <c r="A39" s="86" t="s">
        <v>337</v>
      </c>
      <c r="B39" s="87">
        <f>'othar 12US1'!S50</f>
        <v>2207683.3160437462</v>
      </c>
      <c r="C39" s="87">
        <f>'othar 12US1'!AH50</f>
        <v>3708.1186232987066</v>
      </c>
      <c r="D39" s="87">
        <f>'othar 12US1'!AM50</f>
        <v>224882.63578621051</v>
      </c>
      <c r="E39" s="87">
        <f>'othar 12US1'!AX50</f>
        <v>214775.26685779347</v>
      </c>
      <c r="F39" s="87">
        <f>'othar 12US1'!AY50</f>
        <v>156436.00308677289</v>
      </c>
      <c r="G39" s="87">
        <f>'othar 12US1'!BM50</f>
        <v>16152.504482496681</v>
      </c>
      <c r="H39" s="87">
        <f>'othar 12US1'!BT50</f>
        <v>755356.41549635259</v>
      </c>
      <c r="I39" s="27"/>
    </row>
    <row r="40" spans="1:16" s="86" customFormat="1" x14ac:dyDescent="0.25">
      <c r="A40" s="86" t="s">
        <v>383</v>
      </c>
      <c r="B40" s="87">
        <f>'onroad_can 12US1'!S50</f>
        <v>1176830.4903458846</v>
      </c>
      <c r="C40" s="87">
        <f>'onroad_can 12US1'!AH50</f>
        <v>6504.6266726526201</v>
      </c>
      <c r="D40" s="87">
        <f>'onroad_can 12US1'!AM50</f>
        <v>156012.53722489969</v>
      </c>
      <c r="E40" s="87">
        <f>'onroad_can 12US1'!AX50</f>
        <v>25851.888448433485</v>
      </c>
      <c r="F40" s="87">
        <f>'onroad_can 12US1'!AY50</f>
        <v>8338.3781352251281</v>
      </c>
      <c r="G40" s="87">
        <f>'onroad_can 12US1'!BM50</f>
        <v>846.26320762647379</v>
      </c>
      <c r="H40" s="87">
        <f>'onroad_can 12US1'!BT50</f>
        <v>67108.112109749098</v>
      </c>
    </row>
    <row r="41" spans="1:16" s="27" customFormat="1" x14ac:dyDescent="0.25">
      <c r="A41" s="86" t="s">
        <v>338</v>
      </c>
      <c r="B41" s="87">
        <f>'othpt 12US1'!V50</f>
        <v>1170309.7602139742</v>
      </c>
      <c r="C41" s="87">
        <f>'othpt 12US1'!AK50</f>
        <v>23892.938923380294</v>
      </c>
      <c r="D41" s="87">
        <f>'othpt 12US1'!AP50</f>
        <v>457199.39347487065</v>
      </c>
      <c r="E41" s="87">
        <f>'othpt 12US1'!BA50</f>
        <v>77956.635132445168</v>
      </c>
      <c r="F41" s="87">
        <f>'othpt 12US1'!BB50</f>
        <v>46064.780918857869</v>
      </c>
      <c r="G41" s="87">
        <f>'othpt 12US1'!BP50</f>
        <v>868994.58777663286</v>
      </c>
      <c r="H41" s="87">
        <f>'othpt 12US1'!BW50</f>
        <v>163782.23403656637</v>
      </c>
      <c r="J41" s="25"/>
      <c r="K41" s="25"/>
      <c r="L41" s="25"/>
      <c r="M41" s="25"/>
      <c r="N41" s="25"/>
      <c r="O41" s="25"/>
      <c r="P41" s="25"/>
    </row>
    <row r="42" spans="1:16" s="86" customFormat="1" x14ac:dyDescent="0.25">
      <c r="A42" s="86" t="s">
        <v>436</v>
      </c>
      <c r="B42" s="87"/>
      <c r="C42" s="87"/>
      <c r="D42" s="87"/>
      <c r="E42" s="87">
        <f>'othptdust 12US1'!AZ18</f>
        <v>152565.50057595535</v>
      </c>
      <c r="F42" s="87">
        <f>'othptdust 12US1'!BA18</f>
        <v>53683.64574659575</v>
      </c>
      <c r="G42" s="87"/>
      <c r="H42" s="87"/>
      <c r="J42" s="87"/>
      <c r="K42" s="87"/>
      <c r="L42" s="87"/>
      <c r="M42" s="87"/>
      <c r="N42" s="87"/>
      <c r="O42" s="87"/>
      <c r="P42" s="87"/>
    </row>
    <row r="43" spans="1:16" x14ac:dyDescent="0.25">
      <c r="A43" s="86" t="s">
        <v>437</v>
      </c>
      <c r="B43" s="87">
        <f>'ptfire_othna 12US1'!S60</f>
        <v>761402.4883969794</v>
      </c>
      <c r="C43" s="87">
        <f>'ptfire_othna 12US1'!AI60</f>
        <v>13032.231314697647</v>
      </c>
      <c r="D43" s="87">
        <f>'ptfire_othna 12US1'!AN60</f>
        <v>16359.064265959292</v>
      </c>
      <c r="E43" s="87">
        <f>'ptfire_othna 12US1'!AY60</f>
        <v>84480.711712578748</v>
      </c>
      <c r="F43" s="87">
        <f>'ptfire_othna 12US1'!AZ60</f>
        <v>71749.388253670928</v>
      </c>
      <c r="G43" s="87">
        <f>'ptfire_othna 12US1'!BN60</f>
        <v>6731.0626489973984</v>
      </c>
      <c r="H43" s="87">
        <f>'ptfire_othna 12US1'!BU60</f>
        <v>185475.66362154327</v>
      </c>
    </row>
    <row r="44" spans="1:16" x14ac:dyDescent="0.25">
      <c r="A44" s="86" t="s">
        <v>452</v>
      </c>
      <c r="B44" s="87">
        <f>'cmv_c1c2 12'!Z64+'cmv_c3 12'!Z64</f>
        <v>12790.232477384412</v>
      </c>
      <c r="C44" s="87">
        <f>'cmv_c1c2 12'!AO64+'cmv_c3 12'!AO64</f>
        <v>43.323964360532734</v>
      </c>
      <c r="D44" s="87">
        <f>'cmv_c1c2 12'!AT64+'cmv_c3 12'!AT64</f>
        <v>71969.771505739205</v>
      </c>
      <c r="E44" s="87">
        <f>'cmv_c1c2 12'!BE64+'cmv_c3 12'!BE64</f>
        <v>1970.2776294709729</v>
      </c>
      <c r="F44" s="87">
        <f>'cmv_c1c2 12'!BF64+'cmv_c3 12'!BF64</f>
        <v>1828.9940000099486</v>
      </c>
      <c r="G44" s="87">
        <f>'cmv_c1c2 12'!BT64+'cmv_c3 12'!BT64</f>
        <v>3530.8605187558373</v>
      </c>
      <c r="H44" s="87">
        <f>'cmv_c1c2 12'!CA64+'cmv_c3 12'!CA64</f>
        <v>6060.7006881837679</v>
      </c>
      <c r="I44" s="27"/>
    </row>
    <row r="45" spans="1:16" x14ac:dyDescent="0.25">
      <c r="A45" s="2" t="s">
        <v>339</v>
      </c>
      <c r="B45" s="1">
        <f>SUM(B36:B44)</f>
        <v>5329527.5608810252</v>
      </c>
      <c r="C45" s="1">
        <f t="shared" ref="C45:H45" si="2">SUM(C36:C44)</f>
        <v>713294.71442259045</v>
      </c>
      <c r="D45" s="1">
        <f t="shared" si="2"/>
        <v>927631.36132848344</v>
      </c>
      <c r="E45" s="1">
        <f t="shared" si="2"/>
        <v>1412693.6519377588</v>
      </c>
      <c r="F45" s="1">
        <f t="shared" si="2"/>
        <v>470794.53879050247</v>
      </c>
      <c r="G45" s="1">
        <f t="shared" si="2"/>
        <v>899968.69696972636</v>
      </c>
      <c r="H45" s="1">
        <f t="shared" si="2"/>
        <v>1754013.9623741196</v>
      </c>
      <c r="I45" s="27"/>
    </row>
    <row r="46" spans="1:16" x14ac:dyDescent="0.25">
      <c r="A46" s="86" t="s">
        <v>340</v>
      </c>
      <c r="B46" s="87">
        <f>'othar 12US1'!S51</f>
        <v>132782.10689006309</v>
      </c>
      <c r="C46" s="87">
        <f>'othar 12US1'!AH51</f>
        <v>110718.89370279388</v>
      </c>
      <c r="D46" s="87">
        <f>'othar 12US1'!AM51</f>
        <v>75548.615039825818</v>
      </c>
      <c r="E46" s="87">
        <f>'othar 12US1'!AX51</f>
        <v>109361.58346348071</v>
      </c>
      <c r="F46" s="87">
        <f>'othar 12US1'!AY51</f>
        <v>37259.579438960776</v>
      </c>
      <c r="G46" s="87">
        <f>'othar 12US1'!BM51</f>
        <v>2095.336528777837</v>
      </c>
      <c r="H46" s="87">
        <f>'othar 12US1'!BT51</f>
        <v>435707.15810550976</v>
      </c>
      <c r="I46" s="27"/>
    </row>
    <row r="47" spans="1:16" s="27" customFormat="1" x14ac:dyDescent="0.25">
      <c r="A47" s="86" t="s">
        <v>384</v>
      </c>
      <c r="B47" s="87">
        <f>'onroad_mex 12US1'!Y38</f>
        <v>1595503.7310861894</v>
      </c>
      <c r="C47" s="87">
        <f>'onroad_mex 12US1'!AL38</f>
        <v>4194.8537578200639</v>
      </c>
      <c r="D47" s="87">
        <f>'onroad_mex 12US1'!AQ38</f>
        <v>383146.01843441557</v>
      </c>
      <c r="E47" s="87">
        <f>'onroad_mex 12US1'!BA38</f>
        <v>20987.06797836539</v>
      </c>
      <c r="F47" s="87">
        <f>'onroad_mex 12US1'!BB38</f>
        <v>14132.472030447578</v>
      </c>
      <c r="G47" s="87">
        <f>'onroad_mex 12US1'!BP38</f>
        <v>9391.8679741355554</v>
      </c>
      <c r="H47" s="87">
        <f>'onroad_mex 12US1'!BU38</f>
        <v>173324.68266189212</v>
      </c>
    </row>
    <row r="48" spans="1:16" s="86" customFormat="1" x14ac:dyDescent="0.25">
      <c r="A48" s="86" t="s">
        <v>341</v>
      </c>
      <c r="B48" s="87">
        <f>'othpt 12US1'!V51</f>
        <v>136412.6050386375</v>
      </c>
      <c r="C48" s="87">
        <f>'othpt 12US1'!AK51</f>
        <v>1527.9984016801725</v>
      </c>
      <c r="D48" s="87">
        <f>'othpt 12US1'!AP51</f>
        <v>209778.42943267472</v>
      </c>
      <c r="E48" s="87">
        <f>'othpt 12US1'!BA51</f>
        <v>67099.542873727216</v>
      </c>
      <c r="F48" s="87">
        <f>'othpt 12US1'!BB51</f>
        <v>46302.941211796453</v>
      </c>
      <c r="G48" s="87">
        <f>'othpt 12US1'!BP51</f>
        <v>307140.6689777741</v>
      </c>
      <c r="H48" s="87">
        <f>'othpt 12US1'!BW51</f>
        <v>51870.282867338407</v>
      </c>
    </row>
    <row r="49" spans="1:22" x14ac:dyDescent="0.25">
      <c r="A49" s="86" t="s">
        <v>438</v>
      </c>
      <c r="B49" s="87">
        <f>'ptfire_othna 12US1'!S61</f>
        <v>383162.15475839569</v>
      </c>
      <c r="C49" s="87">
        <f>'ptfire_othna 12US1'!AI61</f>
        <v>7436.0790212585007</v>
      </c>
      <c r="D49" s="87">
        <f>'ptfire_othna 12US1'!AN61</f>
        <v>16604.047363060879</v>
      </c>
      <c r="E49" s="87">
        <f>'ptfire_othna 12US1'!AY61</f>
        <v>44993.818978129413</v>
      </c>
      <c r="F49" s="87">
        <f>'ptfire_othna 12US1'!AZ61</f>
        <v>38177.750975072704</v>
      </c>
      <c r="G49" s="87">
        <f>'ptfire_othna 12US1'!BN61</f>
        <v>2784.9215466163969</v>
      </c>
      <c r="H49" s="87">
        <f>'ptfire_othna 12US1'!BU61</f>
        <v>131498.86737926642</v>
      </c>
    </row>
    <row r="50" spans="1:22" x14ac:dyDescent="0.25">
      <c r="A50" s="86" t="s">
        <v>453</v>
      </c>
      <c r="B50" s="87">
        <f>'cmv_c1c2 12'!Z65+'cmv_c3 12'!Z65</f>
        <v>0</v>
      </c>
      <c r="C50" s="87">
        <f>'cmv_c1c2 12'!AO65+'cmv_c3 12'!AO65</f>
        <v>0</v>
      </c>
      <c r="D50" s="87">
        <f>'cmv_c1c2 12'!AT65+'cmv_c3 12'!AT65</f>
        <v>0</v>
      </c>
      <c r="E50" s="87">
        <f>'cmv_c1c2 12'!BE65+'cmv_c3 12'!BE65</f>
        <v>0</v>
      </c>
      <c r="F50" s="87">
        <f>'cmv_c1c2 12'!BF65+'cmv_c3 12'!BF65</f>
        <v>0</v>
      </c>
      <c r="G50" s="87">
        <f>'cmv_c1c2 12'!BT65+'cmv_c3 12'!BT65</f>
        <v>0</v>
      </c>
      <c r="H50" s="87">
        <f>'cmv_c1c2 12'!CA65+'cmv_c3 12'!CA65</f>
        <v>0</v>
      </c>
    </row>
    <row r="51" spans="1:22" x14ac:dyDescent="0.25">
      <c r="A51" s="2" t="s">
        <v>342</v>
      </c>
      <c r="B51" s="1">
        <f>SUM(B46:B50)</f>
        <v>2247860.5977732856</v>
      </c>
      <c r="C51" s="1">
        <f t="shared" ref="C51:H51" si="3">SUM(C46:C50)</f>
        <v>123877.82488355262</v>
      </c>
      <c r="D51" s="1">
        <f t="shared" si="3"/>
        <v>685077.1102699769</v>
      </c>
      <c r="E51" s="1">
        <f t="shared" si="3"/>
        <v>242442.01329370274</v>
      </c>
      <c r="F51" s="1">
        <f t="shared" si="3"/>
        <v>135872.74365627751</v>
      </c>
      <c r="G51" s="1">
        <f t="shared" si="3"/>
        <v>321412.79502730392</v>
      </c>
      <c r="H51" s="1">
        <f t="shared" si="3"/>
        <v>792400.99101400666</v>
      </c>
      <c r="I51" s="27"/>
    </row>
    <row r="52" spans="1:22" x14ac:dyDescent="0.25">
      <c r="A52" s="86" t="s">
        <v>454</v>
      </c>
      <c r="B52" s="87">
        <f>'cmv_c1c2 12'!Z59+'cmv_c3 12'!Z59</f>
        <v>47888.824606289119</v>
      </c>
      <c r="C52" s="87">
        <f>'cmv_c1c2 12'!AO59+'cmv_c3 12'!AO59</f>
        <v>179.00972361017205</v>
      </c>
      <c r="D52" s="87">
        <f>'cmv_c1c2 12'!AT59+'cmv_c3 12'!AT59</f>
        <v>234629.62303715022</v>
      </c>
      <c r="E52" s="87">
        <f>'cmv_c1c2 12'!BE59+'cmv_c3 12'!BE59</f>
        <v>10083.890604603253</v>
      </c>
      <c r="F52" s="87">
        <f>'cmv_c1c2 12'!BF59+'cmv_c3 12'!BF59</f>
        <v>9300.3932816294346</v>
      </c>
      <c r="G52" s="87">
        <f>'cmv_c1c2 12'!BT59+'cmv_c3 12'!BT59</f>
        <v>43171.385063585964</v>
      </c>
      <c r="H52" s="87">
        <f>'cmv_c1c2 12'!CA59+'cmv_c3 12'!CA59</f>
        <v>23267.593165704606</v>
      </c>
    </row>
    <row r="53" spans="1:22" x14ac:dyDescent="0.25">
      <c r="A53" s="86" t="s">
        <v>455</v>
      </c>
      <c r="B53" s="87">
        <f>'cmv_c1c2 12'!Z60+'cmv_c3 12'!Z60</f>
        <v>34679.899583877508</v>
      </c>
      <c r="C53" s="87">
        <f>'cmv_c1c2 12'!AO60+'cmv_c3 12'!AO60</f>
        <v>337.02709657015919</v>
      </c>
      <c r="D53" s="87">
        <f>'cmv_c1c2 12'!AT60+'cmv_c3 12'!AT60</f>
        <v>381967.73549809516</v>
      </c>
      <c r="E53" s="87">
        <f>'cmv_c1c2 12'!BE60+'cmv_c3 12'!BE60</f>
        <v>19029.080069129835</v>
      </c>
      <c r="F53" s="87">
        <f>'cmv_c1c2 12'!BF60+'cmv_c3 12'!BF60</f>
        <v>17509.94750676378</v>
      </c>
      <c r="G53" s="87">
        <f>'cmv_c1c2 12'!BT60+'cmv_c3 12'!BT60</f>
        <v>50588.828368229086</v>
      </c>
      <c r="H53" s="87">
        <f>'cmv_c1c2 12'!CA60+'cmv_c3 12'!CA60</f>
        <v>16449.949691297723</v>
      </c>
    </row>
    <row r="54" spans="1:22" x14ac:dyDescent="0.25">
      <c r="A54" s="86" t="s">
        <v>456</v>
      </c>
      <c r="B54" s="87">
        <f>pt_oilgas!B59</f>
        <v>50051.887477999997</v>
      </c>
      <c r="C54" s="87">
        <f>pt_oilgas!C59</f>
        <v>14.822471386</v>
      </c>
      <c r="D54" s="87">
        <f>pt_oilgas!D59</f>
        <v>48691.175812000001</v>
      </c>
      <c r="E54" s="87">
        <f>pt_oilgas!E59</f>
        <v>667.61019500999998</v>
      </c>
      <c r="F54" s="87">
        <f>pt_oilgas!F59</f>
        <v>666.51847902999998</v>
      </c>
      <c r="G54" s="87">
        <f>pt_oilgas!G59</f>
        <v>501.91039482999997</v>
      </c>
      <c r="H54" s="87">
        <f>pt_oilgas!H59</f>
        <v>48209.665652000003</v>
      </c>
    </row>
    <row r="55" spans="1:22" x14ac:dyDescent="0.25">
      <c r="A55" s="2" t="s">
        <v>427</v>
      </c>
      <c r="B55" s="1">
        <f t="shared" ref="B55:H55" si="4">B53+B52+B51+B45+B54</f>
        <v>7710008.7703224774</v>
      </c>
      <c r="C55" s="1">
        <f t="shared" si="4"/>
        <v>837703.39859770949</v>
      </c>
      <c r="D55" s="1">
        <f t="shared" si="4"/>
        <v>2277997.0059457058</v>
      </c>
      <c r="E55" s="1">
        <f t="shared" si="4"/>
        <v>1684916.2461002045</v>
      </c>
      <c r="F55" s="1">
        <f t="shared" si="4"/>
        <v>634144.14171420317</v>
      </c>
      <c r="G55" s="1">
        <f t="shared" si="4"/>
        <v>1315643.6158236752</v>
      </c>
      <c r="H55" s="1">
        <f t="shared" si="4"/>
        <v>2634342.1618971284</v>
      </c>
      <c r="U55" s="27"/>
      <c r="V55" s="27"/>
    </row>
    <row r="56" spans="1:22" s="27" customFormat="1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</row>
    <row r="57" spans="1:22" x14ac:dyDescent="0.25">
      <c r="A57" s="32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</row>
    <row r="58" spans="1:22" x14ac:dyDescent="0.25">
      <c r="A58" s="32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</row>
    <row r="59" spans="1:22" x14ac:dyDescent="0.25">
      <c r="A59" s="32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</row>
    <row r="60" spans="1:22" x14ac:dyDescent="0.25">
      <c r="A60" s="32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</row>
    <row r="61" spans="1:22" x14ac:dyDescent="0.25">
      <c r="A61" s="32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</row>
    <row r="62" spans="1:22" x14ac:dyDescent="0.25">
      <c r="A62" s="32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N62" s="25"/>
      <c r="O62" s="25"/>
      <c r="P62" s="25"/>
      <c r="Q62" s="25"/>
      <c r="R62" s="25"/>
      <c r="S62" s="25"/>
      <c r="T62" s="25"/>
      <c r="U62" s="25"/>
      <c r="V62" s="25"/>
    </row>
    <row r="63" spans="1:22" x14ac:dyDescent="0.25">
      <c r="A63" s="32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</row>
    <row r="64" spans="1:22" x14ac:dyDescent="0.25">
      <c r="A64" s="32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</row>
    <row r="65" spans="1:22" x14ac:dyDescent="0.25">
      <c r="A65" s="32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</row>
    <row r="66" spans="1:22" x14ac:dyDescent="0.25">
      <c r="A66" s="32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</row>
    <row r="67" spans="1:22" x14ac:dyDescent="0.25">
      <c r="A67" s="32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</row>
    <row r="68" spans="1:22" x14ac:dyDescent="0.25">
      <c r="A68" s="27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</row>
    <row r="69" spans="1:22" s="27" customFormat="1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</row>
    <row r="70" spans="1:22" x14ac:dyDescent="0.25">
      <c r="A70" s="32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</row>
    <row r="71" spans="1:22" x14ac:dyDescent="0.25">
      <c r="A71" s="32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</row>
  </sheetData>
  <sortState xmlns:xlrd2="http://schemas.microsoft.com/office/spreadsheetml/2017/richdata2" ref="L5:S22">
    <sortCondition ref="L5:L22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EE6FC-6FDC-4666-9C0D-473250AFA25F}">
  <dimension ref="A1:CI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140625" style="86" customWidth="1"/>
    <col min="2" max="2" width="9.7109375" style="86" bestFit="1" customWidth="1"/>
    <col min="3" max="3" width="9.28515625" style="86" bestFit="1" customWidth="1"/>
    <col min="4" max="4" width="9.7109375" style="86" bestFit="1" customWidth="1"/>
    <col min="5" max="6" width="9.28515625" style="86" bestFit="1" customWidth="1"/>
    <col min="7" max="7" width="9.7109375" style="86" bestFit="1" customWidth="1"/>
    <col min="8" max="8" width="9.28515625" style="86" bestFit="1" customWidth="1"/>
    <col min="9" max="9" width="7.7109375" style="86" bestFit="1" customWidth="1"/>
    <col min="10" max="10" width="9.140625" style="86"/>
    <col min="11" max="11" width="19" style="86" customWidth="1"/>
    <col min="12" max="12" width="6" style="86" bestFit="1" customWidth="1"/>
    <col min="13" max="13" width="5.42578125" style="86" bestFit="1" customWidth="1"/>
    <col min="14" max="14" width="5.5703125" style="87" bestFit="1" customWidth="1"/>
    <col min="15" max="15" width="14.5703125" style="87" bestFit="1" customWidth="1"/>
    <col min="16" max="16" width="5.5703125" style="87" bestFit="1" customWidth="1"/>
    <col min="17" max="17" width="5.42578125" style="87" bestFit="1" customWidth="1"/>
    <col min="18" max="18" width="5.7109375" style="87" bestFit="1" customWidth="1"/>
    <col min="19" max="19" width="6.7109375" style="87" bestFit="1" customWidth="1"/>
    <col min="20" max="20" width="7.7109375" style="87" bestFit="1" customWidth="1"/>
    <col min="21" max="22" width="5.7109375" style="87" bestFit="1" customWidth="1"/>
    <col min="23" max="23" width="5.5703125" style="87" bestFit="1" customWidth="1"/>
    <col min="24" max="24" width="5.85546875" style="87" bestFit="1" customWidth="1"/>
    <col min="25" max="25" width="5.7109375" style="87" bestFit="1" customWidth="1"/>
    <col min="26" max="26" width="6.42578125" style="87" bestFit="1" customWidth="1"/>
    <col min="27" max="27" width="15.42578125" style="87" bestFit="1" customWidth="1"/>
    <col min="28" max="28" width="6.7109375" style="87" bestFit="1" customWidth="1"/>
    <col min="29" max="29" width="6.5703125" style="87" bestFit="1" customWidth="1"/>
    <col min="30" max="30" width="5" style="87" bestFit="1" customWidth="1"/>
    <col min="31" max="31" width="5.140625" style="87" bestFit="1" customWidth="1"/>
    <col min="32" max="32" width="5.42578125" style="87" bestFit="1" customWidth="1"/>
    <col min="33" max="33" width="4.140625" style="87" bestFit="1" customWidth="1"/>
    <col min="34" max="34" width="6.5703125" style="87" bestFit="1" customWidth="1"/>
    <col min="35" max="35" width="6.140625" style="87" bestFit="1" customWidth="1"/>
    <col min="36" max="36" width="6.7109375" style="87" bestFit="1" customWidth="1"/>
    <col min="37" max="37" width="10" style="87" bestFit="1" customWidth="1"/>
    <col min="38" max="38" width="6.85546875" style="87" bestFit="1" customWidth="1"/>
    <col min="39" max="39" width="9.28515625" style="87" bestFit="1" customWidth="1"/>
    <col min="40" max="40" width="7.7109375" style="87" bestFit="1" customWidth="1"/>
    <col min="41" max="41" width="9.28515625" style="87" bestFit="1" customWidth="1"/>
    <col min="42" max="42" width="6" style="87" bestFit="1" customWidth="1"/>
    <col min="43" max="43" width="4.28515625" style="87" bestFit="1" customWidth="1"/>
    <col min="44" max="49" width="5.7109375" style="87" bestFit="1" customWidth="1"/>
    <col min="50" max="50" width="5.85546875" style="87" bestFit="1" customWidth="1"/>
    <col min="51" max="51" width="4.140625" style="87" bestFit="1" customWidth="1"/>
    <col min="52" max="53" width="7.7109375" style="87" bestFit="1" customWidth="1"/>
    <col min="54" max="54" width="6.7109375" style="87" bestFit="1" customWidth="1"/>
    <col min="55" max="55" width="5.140625" style="87" bestFit="1" customWidth="1"/>
    <col min="56" max="56" width="5.28515625" style="87" bestFit="1" customWidth="1"/>
    <col min="57" max="57" width="8.7109375" style="87" bestFit="1" customWidth="1"/>
    <col min="58" max="58" width="4.85546875" style="87" bestFit="1" customWidth="1"/>
    <col min="59" max="59" width="7.85546875" style="87" bestFit="1" customWidth="1"/>
    <col min="60" max="60" width="5.85546875" style="87" bestFit="1" customWidth="1"/>
    <col min="61" max="61" width="6" style="87" bestFit="1" customWidth="1"/>
    <col min="62" max="62" width="6.7109375" style="87" bestFit="1" customWidth="1"/>
    <col min="63" max="64" width="5.7109375" style="87" bestFit="1" customWidth="1"/>
    <col min="65" max="65" width="6.7109375" style="87" bestFit="1" customWidth="1"/>
    <col min="66" max="66" width="4.140625" style="87" bestFit="1" customWidth="1"/>
    <col min="67" max="67" width="9.28515625" style="87" bestFit="1" customWidth="1"/>
    <col min="68" max="68" width="8" style="87" bestFit="1" customWidth="1"/>
    <col min="69" max="69" width="6.7109375" style="87" bestFit="1" customWidth="1"/>
    <col min="70" max="70" width="5.28515625" style="87" bestFit="1" customWidth="1"/>
    <col min="71" max="71" width="5.7109375" style="87" bestFit="1" customWidth="1"/>
    <col min="72" max="72" width="4.85546875" style="87" bestFit="1" customWidth="1"/>
    <col min="73" max="73" width="5" style="87" bestFit="1" customWidth="1"/>
    <col min="74" max="74" width="9.140625" style="87" bestFit="1" customWidth="1"/>
    <col min="75" max="75" width="7.140625" style="87" bestFit="1" customWidth="1"/>
    <col min="76" max="76" width="7.7109375" style="87" customWidth="1"/>
    <col min="77" max="16384" width="9.140625" style="86"/>
  </cols>
  <sheetData>
    <row r="1" spans="1:87" x14ac:dyDescent="0.25">
      <c r="B1" s="86" t="s">
        <v>491</v>
      </c>
      <c r="K1" s="86" t="s">
        <v>490</v>
      </c>
      <c r="BY1" s="86" t="s">
        <v>332</v>
      </c>
    </row>
    <row r="2" spans="1:87" x14ac:dyDescent="0.25">
      <c r="A2" s="86" t="s">
        <v>227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6" t="s">
        <v>67</v>
      </c>
      <c r="K2" s="86" t="s">
        <v>226</v>
      </c>
      <c r="L2" s="86" t="s">
        <v>457</v>
      </c>
      <c r="M2" s="86" t="s">
        <v>359</v>
      </c>
      <c r="N2" s="86" t="s">
        <v>131</v>
      </c>
      <c r="O2" s="86" t="s">
        <v>132</v>
      </c>
      <c r="P2" s="86" t="s">
        <v>133</v>
      </c>
      <c r="Q2" s="86" t="s">
        <v>335</v>
      </c>
      <c r="R2" s="86" t="s">
        <v>360</v>
      </c>
      <c r="S2" s="86" t="s">
        <v>134</v>
      </c>
      <c r="T2" s="86" t="s">
        <v>59</v>
      </c>
      <c r="U2" s="86" t="s">
        <v>136</v>
      </c>
      <c r="V2" s="86" t="s">
        <v>137</v>
      </c>
      <c r="W2" s="86" t="s">
        <v>361</v>
      </c>
      <c r="X2" s="86" t="s">
        <v>138</v>
      </c>
      <c r="Y2" s="86" t="s">
        <v>458</v>
      </c>
      <c r="Z2" s="86" t="s">
        <v>139</v>
      </c>
      <c r="AA2" s="86" t="s">
        <v>140</v>
      </c>
      <c r="AB2" s="86" t="s">
        <v>67</v>
      </c>
      <c r="AC2" s="86" t="s">
        <v>141</v>
      </c>
      <c r="AD2" s="86" t="s">
        <v>142</v>
      </c>
      <c r="AE2" s="86" t="s">
        <v>143</v>
      </c>
      <c r="AF2" s="86" t="s">
        <v>459</v>
      </c>
      <c r="AG2" s="86" t="s">
        <v>362</v>
      </c>
      <c r="AH2" s="86" t="s">
        <v>144</v>
      </c>
      <c r="AI2" s="86" t="s">
        <v>367</v>
      </c>
      <c r="AJ2" s="86" t="s">
        <v>57</v>
      </c>
      <c r="AK2" s="86" t="s">
        <v>128</v>
      </c>
      <c r="AL2" s="86" t="s">
        <v>460</v>
      </c>
      <c r="AM2" s="86" t="s">
        <v>145</v>
      </c>
      <c r="AN2" s="86" t="s">
        <v>146</v>
      </c>
      <c r="AO2" s="86" t="s">
        <v>60</v>
      </c>
      <c r="AP2" s="86" t="s">
        <v>147</v>
      </c>
      <c r="AQ2" s="86" t="s">
        <v>148</v>
      </c>
      <c r="AR2" s="86" t="s">
        <v>149</v>
      </c>
      <c r="AS2" s="86" t="s">
        <v>150</v>
      </c>
      <c r="AT2" s="86" t="s">
        <v>151</v>
      </c>
      <c r="AU2" s="86" t="s">
        <v>152</v>
      </c>
      <c r="AV2" s="86" t="s">
        <v>153</v>
      </c>
      <c r="AW2" s="86" t="s">
        <v>154</v>
      </c>
      <c r="AX2" s="86" t="s">
        <v>155</v>
      </c>
      <c r="AY2" s="86" t="s">
        <v>156</v>
      </c>
      <c r="AZ2" s="86" t="s">
        <v>54</v>
      </c>
      <c r="BA2" s="86" t="s">
        <v>53</v>
      </c>
      <c r="BB2" s="86" t="s">
        <v>157</v>
      </c>
      <c r="BC2" s="86" t="s">
        <v>158</v>
      </c>
      <c r="BD2" s="86" t="s">
        <v>159</v>
      </c>
      <c r="BE2" s="86" t="s">
        <v>160</v>
      </c>
      <c r="BF2" s="86" t="s">
        <v>161</v>
      </c>
      <c r="BG2" s="86" t="s">
        <v>162</v>
      </c>
      <c r="BH2" s="86" t="s">
        <v>163</v>
      </c>
      <c r="BI2" s="86" t="s">
        <v>164</v>
      </c>
      <c r="BJ2" s="86" t="s">
        <v>165</v>
      </c>
      <c r="BK2" s="86" t="s">
        <v>363</v>
      </c>
      <c r="BL2" s="86" t="s">
        <v>166</v>
      </c>
      <c r="BM2" s="86" t="s">
        <v>167</v>
      </c>
      <c r="BN2" s="86" t="s">
        <v>168</v>
      </c>
      <c r="BO2" s="86" t="s">
        <v>61</v>
      </c>
      <c r="BP2" s="86" t="s">
        <v>368</v>
      </c>
      <c r="BQ2" s="86" t="s">
        <v>169</v>
      </c>
      <c r="BR2" s="86" t="s">
        <v>170</v>
      </c>
      <c r="BS2" s="86" t="s">
        <v>171</v>
      </c>
      <c r="BT2" s="86" t="s">
        <v>172</v>
      </c>
      <c r="BU2" s="86" t="s">
        <v>173</v>
      </c>
      <c r="BV2" s="86" t="s">
        <v>174</v>
      </c>
      <c r="BW2" s="86" t="s">
        <v>369</v>
      </c>
      <c r="BY2" s="86" t="s">
        <v>59</v>
      </c>
      <c r="BZ2" s="86" t="s">
        <v>57</v>
      </c>
      <c r="CA2" s="86" t="s">
        <v>60</v>
      </c>
      <c r="CB2" s="86" t="s">
        <v>54</v>
      </c>
      <c r="CC2" s="86" t="s">
        <v>53</v>
      </c>
      <c r="CD2" s="86" t="s">
        <v>61</v>
      </c>
      <c r="CE2" s="86" t="s">
        <v>62</v>
      </c>
      <c r="CF2" s="86" t="s">
        <v>67</v>
      </c>
      <c r="CH2" s="86" t="s">
        <v>450</v>
      </c>
      <c r="CI2" s="86" t="s">
        <v>451</v>
      </c>
    </row>
    <row r="3" spans="1:87" x14ac:dyDescent="0.25">
      <c r="A3" s="86" t="s">
        <v>0</v>
      </c>
      <c r="B3" s="87">
        <v>1762.8407987999999</v>
      </c>
      <c r="C3" s="87">
        <v>239.87076744000001</v>
      </c>
      <c r="D3" s="87">
        <v>1834.8311328</v>
      </c>
      <c r="E3" s="87">
        <v>750.25317619999998</v>
      </c>
      <c r="F3" s="87">
        <v>708.04317993999996</v>
      </c>
      <c r="G3" s="87">
        <v>468.28156178</v>
      </c>
      <c r="H3" s="87">
        <v>297.06536136</v>
      </c>
      <c r="I3" s="87">
        <v>17.951421159999999</v>
      </c>
      <c r="J3" s="87"/>
      <c r="K3" s="87" t="s">
        <v>0</v>
      </c>
      <c r="L3" s="87">
        <v>0</v>
      </c>
      <c r="M3" s="87">
        <v>4.78444684742362E-2</v>
      </c>
      <c r="N3" s="87">
        <v>4.0488655004289879E-2</v>
      </c>
      <c r="O3" s="87">
        <v>4.0488655004289879E-2</v>
      </c>
      <c r="P3" s="87">
        <v>1.7073545826733198E-2</v>
      </c>
      <c r="Q3" s="87">
        <v>3.4076813504191499E-2</v>
      </c>
      <c r="R3" s="87">
        <v>1.049883996708157</v>
      </c>
      <c r="S3" s="87">
        <v>548.86737823972305</v>
      </c>
      <c r="T3" s="87">
        <v>1763.0006880973551</v>
      </c>
      <c r="U3" s="87">
        <v>1.4478664972668509</v>
      </c>
      <c r="V3" s="87">
        <v>16.399966937541901</v>
      </c>
      <c r="W3" s="87">
        <v>0.32978472121440461</v>
      </c>
      <c r="X3" s="87">
        <v>0.92828294461217797</v>
      </c>
      <c r="Y3" s="87">
        <v>0</v>
      </c>
      <c r="Z3" s="87">
        <v>201.49791065799678</v>
      </c>
      <c r="AA3" s="87">
        <v>201.49791065799678</v>
      </c>
      <c r="AB3" s="87">
        <v>17.985638322811671</v>
      </c>
      <c r="AC3" s="87">
        <v>0</v>
      </c>
      <c r="AD3" s="87">
        <v>1.5872493287663492</v>
      </c>
      <c r="AE3" s="87">
        <v>0</v>
      </c>
      <c r="AF3" s="87">
        <v>0.97916420813814098</v>
      </c>
      <c r="AG3" s="87">
        <v>8.7784560128308896E-3</v>
      </c>
      <c r="AH3" s="87">
        <v>1.0026881795444131</v>
      </c>
      <c r="AI3" s="87">
        <v>5.9242961346913699E-3</v>
      </c>
      <c r="AJ3" s="87">
        <v>239.406567139788</v>
      </c>
      <c r="AK3" s="87">
        <v>0</v>
      </c>
      <c r="AL3" s="87">
        <v>313.18363102454202</v>
      </c>
      <c r="AM3" s="87">
        <v>1650.1430820577939</v>
      </c>
      <c r="AN3" s="87">
        <v>183.34922271179448</v>
      </c>
      <c r="AO3" s="87">
        <v>1833.4923047695811</v>
      </c>
      <c r="AP3" s="87">
        <v>0</v>
      </c>
      <c r="AQ3" s="87">
        <v>3.6193585443156513</v>
      </c>
      <c r="AR3" s="87">
        <v>6.7978780922303503</v>
      </c>
      <c r="AS3" s="87">
        <v>26.93078365962392</v>
      </c>
      <c r="AT3" s="87">
        <v>8.1329407819794106</v>
      </c>
      <c r="AU3" s="87">
        <v>19.098278794733147</v>
      </c>
      <c r="AV3" s="87">
        <v>46.765298418183704</v>
      </c>
      <c r="AW3" s="87">
        <v>11.300802869095051</v>
      </c>
      <c r="AX3" s="87">
        <v>0</v>
      </c>
      <c r="AY3" s="87">
        <v>3.7974718990723999</v>
      </c>
      <c r="AZ3" s="87">
        <v>779.01900495484301</v>
      </c>
      <c r="BA3" s="87">
        <v>706.88809063295707</v>
      </c>
      <c r="BB3" s="87">
        <v>72.130914321885697</v>
      </c>
      <c r="BC3" s="87">
        <v>1.661043337356765E-2</v>
      </c>
      <c r="BD3" s="87">
        <v>7.4993059849975396E-3</v>
      </c>
      <c r="BE3" s="87">
        <v>36.371744975280599</v>
      </c>
      <c r="BF3" s="87">
        <v>3.0194735362687801</v>
      </c>
      <c r="BG3" s="87">
        <v>123.1986339831456</v>
      </c>
      <c r="BH3" s="87">
        <v>30.363050655599402</v>
      </c>
      <c r="BI3" s="87">
        <v>16.219900346015407</v>
      </c>
      <c r="BJ3" s="87">
        <v>307.89531431615296</v>
      </c>
      <c r="BK3" s="87">
        <v>4.5285575305969079</v>
      </c>
      <c r="BL3" s="87">
        <v>20.185316685681443</v>
      </c>
      <c r="BM3" s="87">
        <v>73.608578528965808</v>
      </c>
      <c r="BN3" s="87">
        <v>0.10929701119396799</v>
      </c>
      <c r="BO3" s="87">
        <v>466.90683619680601</v>
      </c>
      <c r="BP3" s="87">
        <v>16.489588615309891</v>
      </c>
      <c r="BQ3" s="87">
        <v>11.43673400684535</v>
      </c>
      <c r="BR3" s="87">
        <v>7.4693402631877598E-2</v>
      </c>
      <c r="BS3" s="87">
        <v>13.36737623268739</v>
      </c>
      <c r="BT3" s="87">
        <v>0</v>
      </c>
      <c r="BU3" s="87">
        <v>6.17462926411744E-2</v>
      </c>
      <c r="BV3" s="87">
        <v>296.71382797775402</v>
      </c>
      <c r="BW3" s="87">
        <v>39.492471872722099</v>
      </c>
      <c r="BX3" s="48"/>
      <c r="BY3" s="78">
        <f t="shared" ref="BY3:BY34" si="0">+IF(B3=0,"",(T3-B3)/B3)</f>
        <v>9.0699794027946726E-5</v>
      </c>
      <c r="BZ3" s="78">
        <f t="shared" ref="BZ3:BZ34" si="1">IF(C3=0,"",(AJ3-C3)/C3)</f>
        <v>-1.9352099681263829E-3</v>
      </c>
      <c r="CA3" s="78">
        <f t="shared" ref="CA3:CA34" si="2">IF(D3=0,"",(AO3-D3)/D3)</f>
        <v>-7.2967370483614737E-4</v>
      </c>
      <c r="CB3" s="78">
        <f t="shared" ref="CB3:CB34" si="3">IF(E3=0,"",(AZ3-E3)/E3)</f>
        <v>3.834149546762429E-2</v>
      </c>
      <c r="CC3" s="78">
        <f t="shared" ref="CC3:CC34" si="4">IF(F3=0,"",(BA3-F3)/F3)</f>
        <v>-1.6313825763292695E-3</v>
      </c>
      <c r="CD3" s="78">
        <f t="shared" ref="CD3:CD34" si="5">IF(G3=0,"",(BO3-G3)/G3)</f>
        <v>-2.9356816398418062E-3</v>
      </c>
      <c r="CE3" s="78">
        <f t="shared" ref="CE3:CE34" si="6">IF(H3=0,"",(BV3-H3)/H3)</f>
        <v>-1.1833536587255217E-3</v>
      </c>
      <c r="CF3" s="78">
        <f t="shared" ref="CF3:CF34" si="7">IF(I3=0,"",(AB3-I3)/I3)</f>
        <v>1.9060977126376798E-3</v>
      </c>
      <c r="CH3" s="87">
        <f t="shared" ref="CH3:CH34" si="8">AO3-D3</f>
        <v>-1.3388280304188811</v>
      </c>
      <c r="CI3" s="87">
        <f t="shared" ref="CI3:CI34" si="9">BO3-G3</f>
        <v>-1.3747255831939924</v>
      </c>
    </row>
    <row r="4" spans="1:87" x14ac:dyDescent="0.25">
      <c r="A4" s="86" t="s">
        <v>2</v>
      </c>
      <c r="B4" s="87">
        <v>970.85219045999997</v>
      </c>
      <c r="C4" s="87">
        <v>242.66963792000001</v>
      </c>
      <c r="D4" s="87">
        <v>1897.6070588</v>
      </c>
      <c r="E4" s="87">
        <v>327.34006312000002</v>
      </c>
      <c r="F4" s="87">
        <v>311.55509760000001</v>
      </c>
      <c r="G4" s="87">
        <v>0.66899522</v>
      </c>
      <c r="H4" s="87">
        <v>149.48736030000001</v>
      </c>
      <c r="I4" s="87">
        <v>3.5197239999999998E-2</v>
      </c>
      <c r="J4" s="87"/>
      <c r="K4" s="87" t="s">
        <v>2</v>
      </c>
      <c r="L4" s="87">
        <v>0</v>
      </c>
      <c r="M4" s="87">
        <v>0</v>
      </c>
      <c r="N4" s="87">
        <v>3.2414101057755496E-2</v>
      </c>
      <c r="O4" s="87">
        <v>3.2414101057755496E-2</v>
      </c>
      <c r="P4" s="87">
        <v>1.3064138477818741E-2</v>
      </c>
      <c r="Q4" s="87">
        <v>0</v>
      </c>
      <c r="R4" s="87">
        <v>0.11883092679043411</v>
      </c>
      <c r="S4" s="87">
        <v>407.40155052639</v>
      </c>
      <c r="T4" s="87">
        <v>970.19947468267196</v>
      </c>
      <c r="U4" s="87">
        <v>0.680691386663138</v>
      </c>
      <c r="V4" s="87">
        <v>15.129374139855781</v>
      </c>
      <c r="W4" s="87">
        <v>0.34574309538186698</v>
      </c>
      <c r="X4" s="87">
        <v>0</v>
      </c>
      <c r="Y4" s="87">
        <v>0</v>
      </c>
      <c r="Z4" s="87">
        <v>139.9635601965563</v>
      </c>
      <c r="AA4" s="87">
        <v>139.9635601965563</v>
      </c>
      <c r="AB4" s="87">
        <v>3.5200031365157002E-2</v>
      </c>
      <c r="AC4" s="87">
        <v>0</v>
      </c>
      <c r="AD4" s="87">
        <v>0.33922642650259699</v>
      </c>
      <c r="AE4" s="87">
        <v>0</v>
      </c>
      <c r="AF4" s="87">
        <v>0</v>
      </c>
      <c r="AG4" s="87">
        <v>0</v>
      </c>
      <c r="AH4" s="87">
        <v>0</v>
      </c>
      <c r="AI4" s="87">
        <v>0</v>
      </c>
      <c r="AJ4" s="87">
        <v>242.67288413024801</v>
      </c>
      <c r="AK4" s="87">
        <v>0</v>
      </c>
      <c r="AL4" s="87">
        <v>164.39622158104459</v>
      </c>
      <c r="AM4" s="87">
        <v>1702.136310420256</v>
      </c>
      <c r="AN4" s="87">
        <v>189.12639701714539</v>
      </c>
      <c r="AO4" s="87">
        <v>1891.2627074374009</v>
      </c>
      <c r="AP4" s="87">
        <v>0</v>
      </c>
      <c r="AQ4" s="87">
        <v>1.3028027666220221</v>
      </c>
      <c r="AR4" s="87">
        <v>2.5446312991286097</v>
      </c>
      <c r="AS4" s="87">
        <v>3.0673916064914999</v>
      </c>
      <c r="AT4" s="87">
        <v>3.38416500327937</v>
      </c>
      <c r="AU4" s="87">
        <v>8.7721761027794685</v>
      </c>
      <c r="AV4" s="87">
        <v>21.245964417621451</v>
      </c>
      <c r="AW4" s="87">
        <v>4.9902474237338499</v>
      </c>
      <c r="AX4" s="87">
        <v>0</v>
      </c>
      <c r="AY4" s="87">
        <v>1.1725156216207271</v>
      </c>
      <c r="AZ4" s="87">
        <v>327.03602041830402</v>
      </c>
      <c r="BA4" s="87">
        <v>311.03426756815804</v>
      </c>
      <c r="BB4" s="87">
        <v>16.001752850146318</v>
      </c>
      <c r="BC4" s="87">
        <v>0</v>
      </c>
      <c r="BD4" s="87">
        <v>3.01855101219707E-4</v>
      </c>
      <c r="BE4" s="87">
        <v>9.8580276854224707</v>
      </c>
      <c r="BF4" s="87">
        <v>0</v>
      </c>
      <c r="BG4" s="87">
        <v>56.950819164778899</v>
      </c>
      <c r="BH4" s="87">
        <v>14.168291296703529</v>
      </c>
      <c r="BI4" s="87">
        <v>7.5943151822395603</v>
      </c>
      <c r="BJ4" s="87">
        <v>142.33043449682242</v>
      </c>
      <c r="BK4" s="87">
        <v>3.1464674595207498</v>
      </c>
      <c r="BL4" s="87">
        <v>7.8446161345260199</v>
      </c>
      <c r="BM4" s="87">
        <v>30.173167502769502</v>
      </c>
      <c r="BN4" s="87">
        <v>4.5943816310895693E-3</v>
      </c>
      <c r="BO4" s="87">
        <v>0.66163058622000892</v>
      </c>
      <c r="BP4" s="87">
        <v>0.73442777030136708</v>
      </c>
      <c r="BQ4" s="87">
        <v>1.6209951950704609E-2</v>
      </c>
      <c r="BR4" s="87">
        <v>0</v>
      </c>
      <c r="BS4" s="87">
        <v>7.9433297320855106E-2</v>
      </c>
      <c r="BT4" s="87">
        <v>0</v>
      </c>
      <c r="BU4" s="87">
        <v>1.2847222969956509E-2</v>
      </c>
      <c r="BV4" s="87">
        <v>149.27240284506462</v>
      </c>
      <c r="BW4" s="87">
        <v>0.17011852754041351</v>
      </c>
      <c r="BX4" s="48"/>
      <c r="BY4" s="78">
        <f t="shared" si="0"/>
        <v>-6.7231220544370274E-4</v>
      </c>
      <c r="BZ4" s="78">
        <f t="shared" si="1"/>
        <v>1.3377076241668732E-5</v>
      </c>
      <c r="CA4" s="78">
        <f t="shared" si="2"/>
        <v>-3.3433430452198777E-3</v>
      </c>
      <c r="CB4" s="78">
        <f t="shared" si="3"/>
        <v>-9.2882826134406231E-4</v>
      </c>
      <c r="CC4" s="78">
        <f t="shared" si="4"/>
        <v>-1.6717108333456053E-3</v>
      </c>
      <c r="CD4" s="78">
        <f t="shared" si="5"/>
        <v>-1.1008499851450479E-2</v>
      </c>
      <c r="CE4" s="78">
        <f t="shared" si="6"/>
        <v>-1.4379640827425005E-3</v>
      </c>
      <c r="CF4" s="78">
        <f t="shared" si="7"/>
        <v>7.9306364845761908E-5</v>
      </c>
      <c r="CH4" s="87">
        <f t="shared" si="8"/>
        <v>-6.3443513625991272</v>
      </c>
      <c r="CI4" s="87">
        <f t="shared" si="9"/>
        <v>-7.364633779991081E-3</v>
      </c>
    </row>
    <row r="5" spans="1:87" x14ac:dyDescent="0.25">
      <c r="A5" s="86" t="s">
        <v>3</v>
      </c>
      <c r="B5" s="87">
        <v>990.35826080000004</v>
      </c>
      <c r="C5" s="87">
        <v>89.555813560000004</v>
      </c>
      <c r="D5" s="87">
        <v>1899.0558587999999</v>
      </c>
      <c r="E5" s="87">
        <v>283.36294956</v>
      </c>
      <c r="F5" s="87">
        <v>209.03460483999999</v>
      </c>
      <c r="G5" s="87">
        <v>4472.6223995999999</v>
      </c>
      <c r="H5" s="87">
        <v>111.78231928</v>
      </c>
      <c r="I5" s="87">
        <v>4.1831652200000002</v>
      </c>
      <c r="J5" s="87"/>
      <c r="K5" s="87" t="s">
        <v>3</v>
      </c>
      <c r="L5" s="87">
        <v>0</v>
      </c>
      <c r="M5" s="87">
        <v>0.25855250170350996</v>
      </c>
      <c r="N5" s="87">
        <v>9.7045014964929899E-2</v>
      </c>
      <c r="O5" s="87">
        <v>9.7045014964929899E-2</v>
      </c>
      <c r="P5" s="87">
        <v>4.3193221564509797E-2</v>
      </c>
      <c r="Q5" s="87">
        <v>0.18414808880283509</v>
      </c>
      <c r="R5" s="87">
        <v>0.461906914042294</v>
      </c>
      <c r="S5" s="87">
        <v>229.421495188416</v>
      </c>
      <c r="T5" s="87">
        <v>988.24670242210698</v>
      </c>
      <c r="U5" s="87">
        <v>0.951806715937763</v>
      </c>
      <c r="V5" s="87">
        <v>21.783587695599998</v>
      </c>
      <c r="W5" s="87">
        <v>0.48345073727409404</v>
      </c>
      <c r="X5" s="87">
        <v>0.67709556300203211</v>
      </c>
      <c r="Y5" s="87">
        <v>0</v>
      </c>
      <c r="Z5" s="87">
        <v>49.614497614856603</v>
      </c>
      <c r="AA5" s="87">
        <v>49.614497614856603</v>
      </c>
      <c r="AB5" s="87">
        <v>4.18577500326594</v>
      </c>
      <c r="AC5" s="87">
        <v>0</v>
      </c>
      <c r="AD5" s="87">
        <v>0.93726746284691098</v>
      </c>
      <c r="AE5" s="87">
        <v>0</v>
      </c>
      <c r="AF5" s="87">
        <v>5.2912667393575799</v>
      </c>
      <c r="AG5" s="87">
        <v>4.7436518829125196E-2</v>
      </c>
      <c r="AH5" s="87">
        <v>5.4184487966930597</v>
      </c>
      <c r="AI5" s="87">
        <v>3.2017780252318898E-2</v>
      </c>
      <c r="AJ5" s="87">
        <v>89.366399663464392</v>
      </c>
      <c r="AK5" s="87">
        <v>0</v>
      </c>
      <c r="AL5" s="87">
        <v>133.79505974635819</v>
      </c>
      <c r="AM5" s="87">
        <v>1710.10235043238</v>
      </c>
      <c r="AN5" s="87">
        <v>190.01138129598689</v>
      </c>
      <c r="AO5" s="87">
        <v>1900.1137317283681</v>
      </c>
      <c r="AP5" s="87">
        <v>0</v>
      </c>
      <c r="AQ5" s="87">
        <v>2.6801490432601902</v>
      </c>
      <c r="AR5" s="87">
        <v>4.3156119424373101</v>
      </c>
      <c r="AS5" s="87">
        <v>15.885010660427572</v>
      </c>
      <c r="AT5" s="87">
        <v>3.41437179946757</v>
      </c>
      <c r="AU5" s="87">
        <v>4.42967446595787</v>
      </c>
      <c r="AV5" s="87">
        <v>10.787586034050381</v>
      </c>
      <c r="AW5" s="87">
        <v>3.4948122359827298</v>
      </c>
      <c r="AX5" s="87">
        <v>0</v>
      </c>
      <c r="AY5" s="87">
        <v>1.645314796430716</v>
      </c>
      <c r="AZ5" s="87">
        <v>285.54978535910504</v>
      </c>
      <c r="BA5" s="87">
        <v>208.5964898339368</v>
      </c>
      <c r="BB5" s="87">
        <v>76.9532955251685</v>
      </c>
      <c r="BC5" s="87">
        <v>6.8994518207421904E-3</v>
      </c>
      <c r="BD5" s="87">
        <v>1.7149302182024602E-2</v>
      </c>
      <c r="BE5" s="87">
        <v>37.258935342074601</v>
      </c>
      <c r="BF5" s="87">
        <v>9.9006514657980311</v>
      </c>
      <c r="BG5" s="87">
        <v>22.427664903961002</v>
      </c>
      <c r="BH5" s="87">
        <v>5.80431623858418</v>
      </c>
      <c r="BI5" s="87">
        <v>2.9554722266130899</v>
      </c>
      <c r="BJ5" s="87">
        <v>56.045545729922701</v>
      </c>
      <c r="BK5" s="87">
        <v>5.1516605886949094</v>
      </c>
      <c r="BL5" s="87">
        <v>8.046623735731961</v>
      </c>
      <c r="BM5" s="87">
        <v>37.800808242089502</v>
      </c>
      <c r="BN5" s="87">
        <v>0.24505192083202301</v>
      </c>
      <c r="BO5" s="87">
        <v>4455.9292579208795</v>
      </c>
      <c r="BP5" s="87">
        <v>9.3447412936404888</v>
      </c>
      <c r="BQ5" s="87">
        <v>109.1702529957343</v>
      </c>
      <c r="BR5" s="87">
        <v>0.40363795192336599</v>
      </c>
      <c r="BS5" s="87">
        <v>8.4623481028753709</v>
      </c>
      <c r="BT5" s="87">
        <v>0</v>
      </c>
      <c r="BU5" s="87">
        <v>0.23031004693199197</v>
      </c>
      <c r="BV5" s="87">
        <v>111.5725912862315</v>
      </c>
      <c r="BW5" s="87">
        <v>14.81292706827548</v>
      </c>
      <c r="BX5" s="48"/>
      <c r="BY5" s="78">
        <f t="shared" si="0"/>
        <v>-2.132115681235767E-3</v>
      </c>
      <c r="BZ5" s="78">
        <f t="shared" si="1"/>
        <v>-2.1150374164007764E-3</v>
      </c>
      <c r="CA5" s="78">
        <f t="shared" si="2"/>
        <v>5.570520337598874E-4</v>
      </c>
      <c r="CB5" s="78">
        <f t="shared" si="3"/>
        <v>7.7174373096437366E-3</v>
      </c>
      <c r="CC5" s="78">
        <f t="shared" si="4"/>
        <v>-2.0958970233590215E-3</v>
      </c>
      <c r="CD5" s="78">
        <f t="shared" si="5"/>
        <v>-3.7322939849814426E-3</v>
      </c>
      <c r="CE5" s="78">
        <f t="shared" si="6"/>
        <v>-1.876217948593059E-3</v>
      </c>
      <c r="CF5" s="78">
        <f t="shared" si="7"/>
        <v>6.2387764496180879E-4</v>
      </c>
      <c r="CH5" s="87">
        <f t="shared" si="8"/>
        <v>1.0578729283681696</v>
      </c>
      <c r="CI5" s="87">
        <f t="shared" si="9"/>
        <v>-16.693141679120345</v>
      </c>
    </row>
    <row r="6" spans="1:87" x14ac:dyDescent="0.25">
      <c r="A6" s="86" t="s">
        <v>4</v>
      </c>
      <c r="B6" s="87">
        <v>8665.6407094999995</v>
      </c>
      <c r="C6" s="87">
        <v>682.65202136000005</v>
      </c>
      <c r="D6" s="87">
        <v>4747.1730620999997</v>
      </c>
      <c r="E6" s="87">
        <v>1306.4104467</v>
      </c>
      <c r="F6" s="87">
        <v>1231.2906201999999</v>
      </c>
      <c r="G6" s="87">
        <v>37.249706779999997</v>
      </c>
      <c r="H6" s="87">
        <v>1200.7768667</v>
      </c>
      <c r="I6" s="87">
        <v>0.56062683999999996</v>
      </c>
      <c r="J6" s="87"/>
      <c r="K6" s="87" t="s">
        <v>4</v>
      </c>
      <c r="L6" s="87">
        <v>0</v>
      </c>
      <c r="M6" s="87">
        <v>0.75968162289908792</v>
      </c>
      <c r="N6" s="87">
        <v>2.6857925200352701</v>
      </c>
      <c r="O6" s="87">
        <v>2.6857925200352701</v>
      </c>
      <c r="P6" s="87">
        <v>1.109039694930968</v>
      </c>
      <c r="Q6" s="87">
        <v>0.54106718776765406</v>
      </c>
      <c r="R6" s="87">
        <v>14.671532525014211</v>
      </c>
      <c r="S6" s="87">
        <v>7090.3854999815594</v>
      </c>
      <c r="T6" s="87">
        <v>8623.8114709259899</v>
      </c>
      <c r="U6" s="87">
        <v>67.872316420534304</v>
      </c>
      <c r="V6" s="87">
        <v>1160.350308861405</v>
      </c>
      <c r="W6" s="87">
        <v>32.133350467555601</v>
      </c>
      <c r="X6" s="87">
        <v>2.09029007257632</v>
      </c>
      <c r="Y6" s="87">
        <v>0</v>
      </c>
      <c r="Z6" s="87">
        <v>381.57159417238199</v>
      </c>
      <c r="AA6" s="87">
        <v>381.57159417238199</v>
      </c>
      <c r="AB6" s="87">
        <v>0.55776346716491099</v>
      </c>
      <c r="AC6" s="87">
        <v>0</v>
      </c>
      <c r="AD6" s="87">
        <v>29.773759081846499</v>
      </c>
      <c r="AE6" s="87">
        <v>0</v>
      </c>
      <c r="AF6" s="87">
        <v>15.740041274085829</v>
      </c>
      <c r="AG6" s="87">
        <v>0.13938522958933391</v>
      </c>
      <c r="AH6" s="87">
        <v>16.309645296579632</v>
      </c>
      <c r="AI6" s="87">
        <v>9.4075414437356591E-2</v>
      </c>
      <c r="AJ6" s="87">
        <v>680.6779805701151</v>
      </c>
      <c r="AK6" s="87">
        <v>0</v>
      </c>
      <c r="AL6" s="87">
        <v>2355.8353088179201</v>
      </c>
      <c r="AM6" s="87">
        <v>4252.07642815081</v>
      </c>
      <c r="AN6" s="87">
        <v>472.45305265188301</v>
      </c>
      <c r="AO6" s="87">
        <v>4724.5294808026993</v>
      </c>
      <c r="AP6" s="87">
        <v>4.0736470711045603E-4</v>
      </c>
      <c r="AQ6" s="87">
        <v>109.4019833944552</v>
      </c>
      <c r="AR6" s="87">
        <v>9.4236926108786996</v>
      </c>
      <c r="AS6" s="87">
        <v>249.173456072866</v>
      </c>
      <c r="AT6" s="87">
        <v>12.807299754846031</v>
      </c>
      <c r="AU6" s="87">
        <v>34.224741050833003</v>
      </c>
      <c r="AV6" s="87">
        <v>90.684035242976805</v>
      </c>
      <c r="AW6" s="87">
        <v>17.854952000749563</v>
      </c>
      <c r="AX6" s="87">
        <v>0</v>
      </c>
      <c r="AY6" s="87">
        <v>6.7884323423557404</v>
      </c>
      <c r="AZ6" s="87">
        <v>1403.164720148133</v>
      </c>
      <c r="BA6" s="87">
        <v>1226.3095473368539</v>
      </c>
      <c r="BB6" s="87">
        <v>176.85517281127861</v>
      </c>
      <c r="BC6" s="87">
        <v>1.8909057204429071E-2</v>
      </c>
      <c r="BD6" s="87">
        <v>6.1115539443443098E-3</v>
      </c>
      <c r="BE6" s="87">
        <v>40.895006276228003</v>
      </c>
      <c r="BF6" s="87">
        <v>27.1380786642194</v>
      </c>
      <c r="BG6" s="87">
        <v>203.9507047403778</v>
      </c>
      <c r="BH6" s="87">
        <v>51.144512564912205</v>
      </c>
      <c r="BI6" s="87">
        <v>27.185520517865598</v>
      </c>
      <c r="BJ6" s="87">
        <v>510.90204342223399</v>
      </c>
      <c r="BK6" s="87">
        <v>241.63695062195799</v>
      </c>
      <c r="BL6" s="87">
        <v>28.535738592569203</v>
      </c>
      <c r="BM6" s="87">
        <v>164.70344559621248</v>
      </c>
      <c r="BN6" s="87">
        <v>4.6323348446017001E-2</v>
      </c>
      <c r="BO6" s="87">
        <v>37.057798837502702</v>
      </c>
      <c r="BP6" s="87">
        <v>63.847299778611202</v>
      </c>
      <c r="BQ6" s="87">
        <v>0.72287494612455006</v>
      </c>
      <c r="BR6" s="87">
        <v>1.185979723223157</v>
      </c>
      <c r="BS6" s="87">
        <v>16.436082005065352</v>
      </c>
      <c r="BT6" s="87">
        <v>0</v>
      </c>
      <c r="BU6" s="87">
        <v>2.68600408164045</v>
      </c>
      <c r="BV6" s="87">
        <v>1194.588428159635</v>
      </c>
      <c r="BW6" s="87">
        <v>9.98132638375324</v>
      </c>
      <c r="BX6" s="48"/>
      <c r="BY6" s="78">
        <f t="shared" si="0"/>
        <v>-4.8270220259827926E-3</v>
      </c>
      <c r="BZ6" s="78">
        <f t="shared" si="1"/>
        <v>-2.8917233496975644E-3</v>
      </c>
      <c r="CA6" s="78">
        <f t="shared" si="2"/>
        <v>-4.769908533160499E-3</v>
      </c>
      <c r="CB6" s="78">
        <f t="shared" si="3"/>
        <v>7.4061160252151148E-2</v>
      </c>
      <c r="CC6" s="78">
        <f t="shared" si="4"/>
        <v>-4.0454079495358302E-3</v>
      </c>
      <c r="CD6" s="78">
        <f t="shared" si="5"/>
        <v>-5.1519316280989784E-3</v>
      </c>
      <c r="CE6" s="78">
        <f t="shared" si="6"/>
        <v>-5.1536956715132571E-3</v>
      </c>
      <c r="CF6" s="78">
        <f t="shared" si="7"/>
        <v>-5.1074487177406157E-3</v>
      </c>
      <c r="CH6" s="87">
        <f t="shared" si="8"/>
        <v>-22.643581297300443</v>
      </c>
      <c r="CI6" s="87">
        <f t="shared" si="9"/>
        <v>-0.19190794249729493</v>
      </c>
    </row>
    <row r="7" spans="1:87" x14ac:dyDescent="0.25">
      <c r="A7" s="86" t="s">
        <v>5</v>
      </c>
      <c r="B7" s="87">
        <v>1930.7262776</v>
      </c>
      <c r="C7" s="87">
        <v>157.10661393999999</v>
      </c>
      <c r="D7" s="87">
        <v>4196.9081204000004</v>
      </c>
      <c r="E7" s="87">
        <v>560.71171233999996</v>
      </c>
      <c r="F7" s="87">
        <v>503.02612463999998</v>
      </c>
      <c r="G7" s="87">
        <v>3012.3054066</v>
      </c>
      <c r="H7" s="87">
        <v>279.20829617999999</v>
      </c>
      <c r="I7" s="87">
        <v>34.248380160000004</v>
      </c>
      <c r="J7" s="87"/>
      <c r="K7" s="87" t="s">
        <v>5</v>
      </c>
      <c r="L7" s="87">
        <v>0</v>
      </c>
      <c r="M7" s="87">
        <v>7.9223460262019291E-2</v>
      </c>
      <c r="N7" s="87">
        <v>5.0948023918384801E-2</v>
      </c>
      <c r="O7" s="87">
        <v>5.0948023918384801E-2</v>
      </c>
      <c r="P7" s="87">
        <v>2.1784462375369899E-2</v>
      </c>
      <c r="Q7" s="87">
        <v>5.6424950111167896E-2</v>
      </c>
      <c r="R7" s="87">
        <v>0.43230906977884198</v>
      </c>
      <c r="S7" s="87">
        <v>446.76757661026295</v>
      </c>
      <c r="T7" s="87">
        <v>1929.7321214217518</v>
      </c>
      <c r="U7" s="87">
        <v>0.73709613502537907</v>
      </c>
      <c r="V7" s="87">
        <v>18.674911484444969</v>
      </c>
      <c r="W7" s="87">
        <v>0.37439213298500196</v>
      </c>
      <c r="X7" s="87">
        <v>0.2074646646831676</v>
      </c>
      <c r="Y7" s="87">
        <v>0</v>
      </c>
      <c r="Z7" s="87">
        <v>153.0278801045925</v>
      </c>
      <c r="AA7" s="87">
        <v>153.0278801045925</v>
      </c>
      <c r="AB7" s="87">
        <v>34.295752742834104</v>
      </c>
      <c r="AC7" s="87">
        <v>0</v>
      </c>
      <c r="AD7" s="87">
        <v>2.0561305661839562</v>
      </c>
      <c r="AE7" s="87">
        <v>0</v>
      </c>
      <c r="AF7" s="87">
        <v>1.62133814038249</v>
      </c>
      <c r="AG7" s="87">
        <v>1.4535895796337E-2</v>
      </c>
      <c r="AH7" s="87">
        <v>1.6602808208402899</v>
      </c>
      <c r="AI7" s="87">
        <v>9.8107366319714201E-3</v>
      </c>
      <c r="AJ7" s="87">
        <v>156.9766871199368</v>
      </c>
      <c r="AK7" s="87">
        <v>0</v>
      </c>
      <c r="AL7" s="87">
        <v>297.16512058730996</v>
      </c>
      <c r="AM7" s="87">
        <v>3768.38149782458</v>
      </c>
      <c r="AN7" s="87">
        <v>418.70907457773103</v>
      </c>
      <c r="AO7" s="87">
        <v>4187.0905724023105</v>
      </c>
      <c r="AP7" s="87">
        <v>0</v>
      </c>
      <c r="AQ7" s="87">
        <v>4.4854683988271304</v>
      </c>
      <c r="AR7" s="87">
        <v>18.621629138158109</v>
      </c>
      <c r="AS7" s="87">
        <v>37.213192933295801</v>
      </c>
      <c r="AT7" s="87">
        <v>12.102867290574679</v>
      </c>
      <c r="AU7" s="87">
        <v>6.3819261138576895</v>
      </c>
      <c r="AV7" s="87">
        <v>26.461462162623899</v>
      </c>
      <c r="AW7" s="87">
        <v>11.606116492115721</v>
      </c>
      <c r="AX7" s="87">
        <v>0</v>
      </c>
      <c r="AY7" s="87">
        <v>2.3895981590303998</v>
      </c>
      <c r="AZ7" s="87">
        <v>601.98905298004092</v>
      </c>
      <c r="BA7" s="87">
        <v>502.31165739038801</v>
      </c>
      <c r="BB7" s="87">
        <v>99.677395589653599</v>
      </c>
      <c r="BC7" s="87">
        <v>2.1140814718056339E-3</v>
      </c>
      <c r="BD7" s="87">
        <v>8.0880865865286505E-2</v>
      </c>
      <c r="BE7" s="87">
        <v>172.26460111002609</v>
      </c>
      <c r="BF7" s="87">
        <v>3.0337096623070199</v>
      </c>
      <c r="BG7" s="87">
        <v>41.786373632280004</v>
      </c>
      <c r="BH7" s="87">
        <v>10.54875418696296</v>
      </c>
      <c r="BI7" s="87">
        <v>5.2624476529042994</v>
      </c>
      <c r="BJ7" s="87">
        <v>104.3929110115356</v>
      </c>
      <c r="BK7" s="87">
        <v>5.6385797221631204</v>
      </c>
      <c r="BL7" s="87">
        <v>30.7910296190963</v>
      </c>
      <c r="BM7" s="87">
        <v>55.359085241709096</v>
      </c>
      <c r="BN7" s="87">
        <v>1.2261509698683291</v>
      </c>
      <c r="BO7" s="87">
        <v>3003.42701088575</v>
      </c>
      <c r="BP7" s="87">
        <v>23.472625290763901</v>
      </c>
      <c r="BQ7" s="87">
        <v>72.719024553404097</v>
      </c>
      <c r="BR7" s="87">
        <v>0.12368068230272761</v>
      </c>
      <c r="BS7" s="87">
        <v>18.200123421586941</v>
      </c>
      <c r="BT7" s="87">
        <v>0</v>
      </c>
      <c r="BU7" s="87">
        <v>8.1949735365994703E-2</v>
      </c>
      <c r="BV7" s="87">
        <v>278.36952916990401</v>
      </c>
      <c r="BW7" s="87">
        <v>52.754376698099499</v>
      </c>
      <c r="BX7" s="48"/>
      <c r="BY7" s="78">
        <f t="shared" si="0"/>
        <v>-5.1491306136051322E-4</v>
      </c>
      <c r="BZ7" s="78">
        <f t="shared" si="1"/>
        <v>-8.2699777434455993E-4</v>
      </c>
      <c r="CA7" s="78">
        <f t="shared" si="2"/>
        <v>-2.3392334823746815E-3</v>
      </c>
      <c r="CB7" s="78">
        <f t="shared" si="3"/>
        <v>7.3615977215420694E-2</v>
      </c>
      <c r="CC7" s="78">
        <f t="shared" si="4"/>
        <v>-1.4203382580244572E-3</v>
      </c>
      <c r="CD7" s="78">
        <f t="shared" si="5"/>
        <v>-2.9473756860102364E-3</v>
      </c>
      <c r="CE7" s="78">
        <f t="shared" si="6"/>
        <v>-3.0040905717043658E-3</v>
      </c>
      <c r="CF7" s="78">
        <f t="shared" si="7"/>
        <v>1.3832065228424595E-3</v>
      </c>
      <c r="CH7" s="87">
        <f t="shared" si="8"/>
        <v>-9.8175479976898714</v>
      </c>
      <c r="CI7" s="87">
        <f t="shared" si="9"/>
        <v>-8.8783957142500185</v>
      </c>
    </row>
    <row r="8" spans="1:87" x14ac:dyDescent="0.25">
      <c r="A8" s="86" t="s">
        <v>6</v>
      </c>
      <c r="B8" s="87">
        <v>405.64103668000001</v>
      </c>
      <c r="C8" s="87">
        <v>29.410457319999999</v>
      </c>
      <c r="D8" s="87">
        <v>1204.2770696</v>
      </c>
      <c r="E8" s="87">
        <v>121.01603385999999</v>
      </c>
      <c r="F8" s="87">
        <v>119.91033126000001</v>
      </c>
      <c r="G8" s="87">
        <v>283.49018857999999</v>
      </c>
      <c r="H8" s="87">
        <v>56.175106720000002</v>
      </c>
      <c r="I8" s="87">
        <v>18.61004732</v>
      </c>
      <c r="J8" s="87"/>
      <c r="K8" s="87" t="s">
        <v>6</v>
      </c>
      <c r="L8" s="87">
        <v>0</v>
      </c>
      <c r="M8" s="87">
        <v>0</v>
      </c>
      <c r="N8" s="87">
        <v>1.0107135904032789E-2</v>
      </c>
      <c r="O8" s="87">
        <v>1.0107135904032789E-2</v>
      </c>
      <c r="P8" s="87">
        <v>4.0735573339506096E-3</v>
      </c>
      <c r="Q8" s="87">
        <v>0</v>
      </c>
      <c r="R8" s="87">
        <v>7.7211836444225508</v>
      </c>
      <c r="S8" s="87">
        <v>180.71197358468001</v>
      </c>
      <c r="T8" s="87">
        <v>404.46058164541898</v>
      </c>
      <c r="U8" s="87">
        <v>8.2701997341490312</v>
      </c>
      <c r="V8" s="87">
        <v>7.2174345112660498</v>
      </c>
      <c r="W8" s="87">
        <v>0.10780652303510299</v>
      </c>
      <c r="X8" s="87">
        <v>0</v>
      </c>
      <c r="Y8" s="87">
        <v>0</v>
      </c>
      <c r="Z8" s="87">
        <v>32.523816531653296</v>
      </c>
      <c r="AA8" s="87">
        <v>32.523816531653296</v>
      </c>
      <c r="AB8" s="87">
        <v>18.552886530310779</v>
      </c>
      <c r="AC8" s="87">
        <v>0</v>
      </c>
      <c r="AD8" s="87">
        <v>0.10516260352849741</v>
      </c>
      <c r="AE8" s="87">
        <v>0</v>
      </c>
      <c r="AF8" s="87">
        <v>0</v>
      </c>
      <c r="AG8" s="87">
        <v>0</v>
      </c>
      <c r="AH8" s="87">
        <v>0</v>
      </c>
      <c r="AI8" s="87">
        <v>0</v>
      </c>
      <c r="AJ8" s="87">
        <v>29.327989347266399</v>
      </c>
      <c r="AK8" s="87">
        <v>0</v>
      </c>
      <c r="AL8" s="87">
        <v>63.227207747041604</v>
      </c>
      <c r="AM8" s="87">
        <v>1080.6671191873761</v>
      </c>
      <c r="AN8" s="87">
        <v>120.074402974035</v>
      </c>
      <c r="AO8" s="87">
        <v>1200.741522161411</v>
      </c>
      <c r="AP8" s="87">
        <v>0</v>
      </c>
      <c r="AQ8" s="87">
        <v>0.70940973644846395</v>
      </c>
      <c r="AR8" s="87">
        <v>1.3657666980825289</v>
      </c>
      <c r="AS8" s="87">
        <v>4.6861761506737798</v>
      </c>
      <c r="AT8" s="87">
        <v>1.672700163693182</v>
      </c>
      <c r="AU8" s="87">
        <v>7.1622832685725601</v>
      </c>
      <c r="AV8" s="87">
        <v>6.3517980709557502</v>
      </c>
      <c r="AW8" s="87">
        <v>2.1811572038779201</v>
      </c>
      <c r="AX8" s="87">
        <v>0</v>
      </c>
      <c r="AY8" s="87">
        <v>1.0629670174220249</v>
      </c>
      <c r="AZ8" s="87">
        <v>122.8159129766255</v>
      </c>
      <c r="BA8" s="87">
        <v>119.57981488197001</v>
      </c>
      <c r="BB8" s="87">
        <v>3.2360980946554401</v>
      </c>
      <c r="BC8" s="87">
        <v>0</v>
      </c>
      <c r="BD8" s="87">
        <v>2.0608617867358799E-2</v>
      </c>
      <c r="BE8" s="87">
        <v>16.18616662202307</v>
      </c>
      <c r="BF8" s="87">
        <v>0.27787579159708198</v>
      </c>
      <c r="BG8" s="87">
        <v>16.810790875069571</v>
      </c>
      <c r="BH8" s="87">
        <v>6.7183795510287201</v>
      </c>
      <c r="BI8" s="87">
        <v>2.5758660648048499</v>
      </c>
      <c r="BJ8" s="87">
        <v>42.0176535105849</v>
      </c>
      <c r="BK8" s="87">
        <v>1.532783103988711</v>
      </c>
      <c r="BL8" s="87">
        <v>4.4904288122047795</v>
      </c>
      <c r="BM8" s="87">
        <v>10.60293787926387</v>
      </c>
      <c r="BN8" s="87">
        <v>8.2434734921763397E-2</v>
      </c>
      <c r="BO8" s="87">
        <v>282.61827433213699</v>
      </c>
      <c r="BP8" s="87">
        <v>3.1644788184085599</v>
      </c>
      <c r="BQ8" s="87">
        <v>0</v>
      </c>
      <c r="BR8" s="87">
        <v>0</v>
      </c>
      <c r="BS8" s="87">
        <v>0.294849156415946</v>
      </c>
      <c r="BT8" s="87">
        <v>0</v>
      </c>
      <c r="BU8" s="87">
        <v>1.1713698460622691E-2</v>
      </c>
      <c r="BV8" s="87">
        <v>56.011831390510096</v>
      </c>
      <c r="BW8" s="87">
        <v>3.4013408315834E-2</v>
      </c>
      <c r="BX8" s="48"/>
      <c r="BY8" s="78">
        <f t="shared" si="0"/>
        <v>-2.9100976672443058E-3</v>
      </c>
      <c r="BZ8" s="78">
        <f t="shared" si="1"/>
        <v>-2.804035715470464E-3</v>
      </c>
      <c r="CA8" s="78">
        <f t="shared" si="2"/>
        <v>-2.9358255901719712E-3</v>
      </c>
      <c r="CB8" s="78">
        <f t="shared" si="3"/>
        <v>1.4873063173659563E-2</v>
      </c>
      <c r="CC8" s="78">
        <f t="shared" si="4"/>
        <v>-2.7563628134205003E-3</v>
      </c>
      <c r="CD8" s="78">
        <f t="shared" si="5"/>
        <v>-3.0756417082030761E-3</v>
      </c>
      <c r="CE8" s="78">
        <f t="shared" si="6"/>
        <v>-2.9065423997098562E-3</v>
      </c>
      <c r="CF8" s="78">
        <f t="shared" si="7"/>
        <v>-3.0715015768815542E-3</v>
      </c>
      <c r="CH8" s="87">
        <f t="shared" si="8"/>
        <v>-3.535547438588992</v>
      </c>
      <c r="CI8" s="87">
        <f t="shared" si="9"/>
        <v>-0.87191424786300331</v>
      </c>
    </row>
    <row r="9" spans="1:87" x14ac:dyDescent="0.25">
      <c r="A9" s="86" t="s">
        <v>7</v>
      </c>
      <c r="B9" s="87">
        <v>214.44557850000001</v>
      </c>
      <c r="C9" s="87">
        <v>3.8866334400000002</v>
      </c>
      <c r="D9" s="87">
        <v>60.654291399999998</v>
      </c>
      <c r="E9" s="87">
        <v>32.336307380000001</v>
      </c>
      <c r="F9" s="87">
        <v>32.262034</v>
      </c>
      <c r="G9" s="87">
        <v>34.963700500000002</v>
      </c>
      <c r="H9" s="87">
        <v>22.418819880000001</v>
      </c>
      <c r="I9" s="87"/>
      <c r="J9" s="87"/>
      <c r="K9" s="87" t="s">
        <v>7</v>
      </c>
      <c r="L9" s="87">
        <v>0</v>
      </c>
      <c r="M9" s="87">
        <v>0</v>
      </c>
      <c r="N9" s="87">
        <v>4.8688630097587497E-2</v>
      </c>
      <c r="O9" s="87">
        <v>4.8688630097587497E-2</v>
      </c>
      <c r="P9" s="87">
        <v>1.9623462954083161E-2</v>
      </c>
      <c r="Q9" s="87">
        <v>0</v>
      </c>
      <c r="R9" s="87">
        <v>0.17849448449379118</v>
      </c>
      <c r="S9" s="87">
        <v>137.92515441635379</v>
      </c>
      <c r="T9" s="87">
        <v>213.75161758626899</v>
      </c>
      <c r="U9" s="87">
        <v>1.02247163493444</v>
      </c>
      <c r="V9" s="87">
        <v>23.172694728947199</v>
      </c>
      <c r="W9" s="87">
        <v>0.51933781892888298</v>
      </c>
      <c r="X9" s="87">
        <v>0</v>
      </c>
      <c r="Y9" s="87">
        <v>0</v>
      </c>
      <c r="Z9" s="87">
        <v>7.1764203659672496</v>
      </c>
      <c r="AA9" s="87">
        <v>7.1764203659672496</v>
      </c>
      <c r="AB9" s="87">
        <v>0</v>
      </c>
      <c r="AC9" s="87">
        <v>0</v>
      </c>
      <c r="AD9" s="87">
        <v>0.506600715146303</v>
      </c>
      <c r="AE9" s="87">
        <v>0</v>
      </c>
      <c r="AF9" s="87">
        <v>0</v>
      </c>
      <c r="AG9" s="87">
        <v>0</v>
      </c>
      <c r="AH9" s="87">
        <v>0</v>
      </c>
      <c r="AI9" s="87">
        <v>0</v>
      </c>
      <c r="AJ9" s="87">
        <v>3.8847337632346104</v>
      </c>
      <c r="AK9" s="87">
        <v>0</v>
      </c>
      <c r="AL9" s="87">
        <v>45.514926393183202</v>
      </c>
      <c r="AM9" s="87">
        <v>54.473511488836294</v>
      </c>
      <c r="AN9" s="87">
        <v>6.0526104157365808</v>
      </c>
      <c r="AO9" s="87">
        <v>60.526121904572797</v>
      </c>
      <c r="AP9" s="87">
        <v>0</v>
      </c>
      <c r="AQ9" s="87">
        <v>2.1997675377128099</v>
      </c>
      <c r="AR9" s="87">
        <v>0.25799484118454197</v>
      </c>
      <c r="AS9" s="87">
        <v>5.27103371616594</v>
      </c>
      <c r="AT9" s="87">
        <v>0.34808510943192295</v>
      </c>
      <c r="AU9" s="87">
        <v>0.91211141057226397</v>
      </c>
      <c r="AV9" s="87">
        <v>2.2045391954231999</v>
      </c>
      <c r="AW9" s="87">
        <v>0.51568118961402498</v>
      </c>
      <c r="AX9" s="87">
        <v>0</v>
      </c>
      <c r="AY9" s="87">
        <v>0.121410788317708</v>
      </c>
      <c r="AZ9" s="87">
        <v>32.4020786565032</v>
      </c>
      <c r="BA9" s="87">
        <v>32.232405436597702</v>
      </c>
      <c r="BB9" s="87">
        <v>0.16967321990553191</v>
      </c>
      <c r="BC9" s="87">
        <v>0</v>
      </c>
      <c r="BD9" s="87">
        <v>0</v>
      </c>
      <c r="BE9" s="87">
        <v>0.96045764645579301</v>
      </c>
      <c r="BF9" s="87">
        <v>0</v>
      </c>
      <c r="BG9" s="87">
        <v>5.92066755953857</v>
      </c>
      <c r="BH9" s="87">
        <v>1.4729158550901951</v>
      </c>
      <c r="BI9" s="87">
        <v>0.78963826562388006</v>
      </c>
      <c r="BJ9" s="87">
        <v>14.796832509355859</v>
      </c>
      <c r="BK9" s="87">
        <v>5.1306972068541601</v>
      </c>
      <c r="BL9" s="87">
        <v>0.80575206821100398</v>
      </c>
      <c r="BM9" s="87">
        <v>3.1263189977788297</v>
      </c>
      <c r="BN9" s="87">
        <v>0</v>
      </c>
      <c r="BO9" s="87">
        <v>34.877141328394899</v>
      </c>
      <c r="BP9" s="87">
        <v>1.0669781184649212</v>
      </c>
      <c r="BQ9" s="87">
        <v>0</v>
      </c>
      <c r="BR9" s="87">
        <v>0</v>
      </c>
      <c r="BS9" s="87">
        <v>8.9872913537811905E-2</v>
      </c>
      <c r="BT9" s="87">
        <v>0</v>
      </c>
      <c r="BU9" s="87">
        <v>1.9297800486119107E-2</v>
      </c>
      <c r="BV9" s="87">
        <v>22.3505680759712</v>
      </c>
      <c r="BW9" s="87">
        <v>0.1638533490142583</v>
      </c>
      <c r="BX9" s="48"/>
      <c r="BY9" s="78">
        <f t="shared" si="0"/>
        <v>-3.2360700490311973E-3</v>
      </c>
      <c r="BZ9" s="78">
        <f t="shared" si="1"/>
        <v>-4.8877178532941959E-4</v>
      </c>
      <c r="CA9" s="78">
        <f t="shared" si="2"/>
        <v>-2.1131150404833719E-3</v>
      </c>
      <c r="CB9" s="78">
        <f t="shared" si="3"/>
        <v>2.0339761040210277E-3</v>
      </c>
      <c r="CC9" s="78">
        <f t="shared" si="4"/>
        <v>-9.1837245606702647E-4</v>
      </c>
      <c r="CD9" s="78">
        <f t="shared" si="5"/>
        <v>-2.4756867942254237E-3</v>
      </c>
      <c r="CE9" s="78">
        <f t="shared" si="6"/>
        <v>-3.0443977155857737E-3</v>
      </c>
      <c r="CF9" s="78" t="str">
        <f t="shared" si="7"/>
        <v/>
      </c>
      <c r="CH9" s="87">
        <f t="shared" si="8"/>
        <v>-0.12816949542720124</v>
      </c>
      <c r="CI9" s="87">
        <f t="shared" si="9"/>
        <v>-8.6559171605102847E-2</v>
      </c>
    </row>
    <row r="10" spans="1:87" x14ac:dyDescent="0.25">
      <c r="A10" s="86" t="s">
        <v>8</v>
      </c>
      <c r="B10" s="87">
        <v>154.10157513999999</v>
      </c>
      <c r="C10" s="87">
        <v>2.53103488</v>
      </c>
      <c r="D10" s="87">
        <v>11.85236776</v>
      </c>
      <c r="E10" s="87">
        <v>19.64391054</v>
      </c>
      <c r="F10" s="87">
        <v>17.870613280000001</v>
      </c>
      <c r="G10" s="87"/>
      <c r="H10" s="87">
        <v>19.707809220000001</v>
      </c>
      <c r="I10" s="87"/>
      <c r="J10" s="87"/>
      <c r="K10" s="87" t="s">
        <v>8</v>
      </c>
      <c r="L10" s="87">
        <v>0</v>
      </c>
      <c r="M10" s="87">
        <v>4.8622446725750501E-2</v>
      </c>
      <c r="N10" s="87">
        <v>9.7267049178723086E-3</v>
      </c>
      <c r="O10" s="87">
        <v>9.7267049178723086E-3</v>
      </c>
      <c r="P10" s="87">
        <v>4.6875255212552999E-3</v>
      </c>
      <c r="Q10" s="87">
        <v>3.4629867815274606E-2</v>
      </c>
      <c r="R10" s="87">
        <v>1.4823586478149419E-2</v>
      </c>
      <c r="S10" s="87">
        <v>37.891045381041295</v>
      </c>
      <c r="T10" s="87">
        <v>153.6587999140196</v>
      </c>
      <c r="U10" s="87">
        <v>0</v>
      </c>
      <c r="V10" s="87">
        <v>0</v>
      </c>
      <c r="W10" s="87">
        <v>0</v>
      </c>
      <c r="X10" s="87">
        <v>0.1273311106294745</v>
      </c>
      <c r="Y10" s="87">
        <v>0</v>
      </c>
      <c r="Z10" s="87">
        <v>16.350251467782201</v>
      </c>
      <c r="AA10" s="87">
        <v>16.350251467782201</v>
      </c>
      <c r="AB10" s="87">
        <v>0</v>
      </c>
      <c r="AC10" s="87">
        <v>0</v>
      </c>
      <c r="AD10" s="87">
        <v>0</v>
      </c>
      <c r="AE10" s="87">
        <v>0</v>
      </c>
      <c r="AF10" s="87">
        <v>0.99506601162331598</v>
      </c>
      <c r="AG10" s="87">
        <v>8.9212558827581889E-3</v>
      </c>
      <c r="AH10" s="87">
        <v>1.0189697546806888</v>
      </c>
      <c r="AI10" s="87">
        <v>6.02114614626564E-3</v>
      </c>
      <c r="AJ10" s="87">
        <v>2.5235905355577897</v>
      </c>
      <c r="AK10" s="87">
        <v>0</v>
      </c>
      <c r="AL10" s="87">
        <v>19.736853453264693</v>
      </c>
      <c r="AM10" s="87">
        <v>10.63762163175095</v>
      </c>
      <c r="AN10" s="87">
        <v>1.1819614521845039</v>
      </c>
      <c r="AO10" s="87">
        <v>11.81958308393547</v>
      </c>
      <c r="AP10" s="87">
        <v>0</v>
      </c>
      <c r="AQ10" s="87">
        <v>3.2061820631954802E-3</v>
      </c>
      <c r="AR10" s="87">
        <v>9.1568158644598302E-2</v>
      </c>
      <c r="AS10" s="87">
        <v>0.28653503794705498</v>
      </c>
      <c r="AT10" s="87">
        <v>0.1593595793581242</v>
      </c>
      <c r="AU10" s="87">
        <v>0.52085605471871699</v>
      </c>
      <c r="AV10" s="87">
        <v>0.83605868703737296</v>
      </c>
      <c r="AW10" s="87">
        <v>0.1746006382380661</v>
      </c>
      <c r="AX10" s="87">
        <v>0</v>
      </c>
      <c r="AY10" s="87">
        <v>0.21945645044836398</v>
      </c>
      <c r="AZ10" s="87">
        <v>19.58678105369907</v>
      </c>
      <c r="BA10" s="87">
        <v>17.81893502449886</v>
      </c>
      <c r="BB10" s="87">
        <v>1.7678460292002178</v>
      </c>
      <c r="BC10" s="87">
        <v>1.297488825322288E-3</v>
      </c>
      <c r="BD10" s="87">
        <v>2.1625247331029401E-4</v>
      </c>
      <c r="BE10" s="87">
        <v>0.48919812386668604</v>
      </c>
      <c r="BF10" s="87">
        <v>1.861890794049722</v>
      </c>
      <c r="BG10" s="87">
        <v>2.0998379602837201</v>
      </c>
      <c r="BH10" s="87">
        <v>0.56131759233232403</v>
      </c>
      <c r="BI10" s="87">
        <v>0.28526309407673101</v>
      </c>
      <c r="BJ10" s="87">
        <v>5.2483675325319403</v>
      </c>
      <c r="BK10" s="87">
        <v>0</v>
      </c>
      <c r="BL10" s="87">
        <v>0.28710825245126403</v>
      </c>
      <c r="BM10" s="87">
        <v>4.9822500372029896</v>
      </c>
      <c r="BN10" s="87">
        <v>2.8832795956723199E-4</v>
      </c>
      <c r="BO10" s="87">
        <v>0</v>
      </c>
      <c r="BP10" s="87">
        <v>0.27797358754079798</v>
      </c>
      <c r="BQ10" s="87">
        <v>0</v>
      </c>
      <c r="BR10" s="87">
        <v>7.5906268696682488E-2</v>
      </c>
      <c r="BS10" s="87">
        <v>0.68072623064093807</v>
      </c>
      <c r="BT10" s="87">
        <v>0</v>
      </c>
      <c r="BU10" s="87">
        <v>3.9365414117296799E-2</v>
      </c>
      <c r="BV10" s="87">
        <v>19.652255824335679</v>
      </c>
      <c r="BW10" s="87">
        <v>3.37943457613386E-2</v>
      </c>
      <c r="BX10" s="48"/>
      <c r="BY10" s="78">
        <f t="shared" si="0"/>
        <v>-2.8732686578845186E-3</v>
      </c>
      <c r="BZ10" s="78">
        <f t="shared" si="1"/>
        <v>-2.9412255441577779E-3</v>
      </c>
      <c r="CA10" s="78">
        <f t="shared" si="2"/>
        <v>-2.7660866358849854E-3</v>
      </c>
      <c r="CB10" s="78">
        <f t="shared" si="3"/>
        <v>-2.9082542493053909E-3</v>
      </c>
      <c r="CC10" s="78">
        <f t="shared" si="4"/>
        <v>-2.8918008963339293E-3</v>
      </c>
      <c r="CD10" s="78" t="str">
        <f t="shared" si="5"/>
        <v/>
      </c>
      <c r="CE10" s="78">
        <f t="shared" si="6"/>
        <v>-2.8188519101324228E-3</v>
      </c>
      <c r="CF10" s="78" t="str">
        <f t="shared" si="7"/>
        <v/>
      </c>
      <c r="CH10" s="87">
        <f t="shared" si="8"/>
        <v>-3.2784676064530061E-2</v>
      </c>
      <c r="CI10" s="87">
        <f t="shared" si="9"/>
        <v>0</v>
      </c>
    </row>
    <row r="11" spans="1:87" x14ac:dyDescent="0.25">
      <c r="A11" s="86" t="s">
        <v>9</v>
      </c>
      <c r="B11" s="87">
        <v>6678.1703476000002</v>
      </c>
      <c r="C11" s="87">
        <v>909.03868811999996</v>
      </c>
      <c r="D11" s="87">
        <v>5729.9213675999999</v>
      </c>
      <c r="E11" s="87">
        <v>2047.4019754999999</v>
      </c>
      <c r="F11" s="87">
        <v>1913.2560248</v>
      </c>
      <c r="G11" s="87">
        <v>589.27651203999994</v>
      </c>
      <c r="H11" s="87">
        <v>714.45112854000001</v>
      </c>
      <c r="I11" s="87">
        <v>94.383049159999999</v>
      </c>
      <c r="J11" s="87"/>
      <c r="K11" s="87" t="s">
        <v>9</v>
      </c>
      <c r="L11" s="87">
        <v>0</v>
      </c>
      <c r="M11" s="87">
        <v>1.3620192824147219</v>
      </c>
      <c r="N11" s="87">
        <v>0.68873810475416197</v>
      </c>
      <c r="O11" s="87">
        <v>0.68873810475416197</v>
      </c>
      <c r="P11" s="87">
        <v>0.2990801531086979</v>
      </c>
      <c r="Q11" s="87">
        <v>0.97005152506048897</v>
      </c>
      <c r="R11" s="87">
        <v>14.79156431642429</v>
      </c>
      <c r="S11" s="87">
        <v>2246.4644455059411</v>
      </c>
      <c r="T11" s="87">
        <v>6664.8720762402299</v>
      </c>
      <c r="U11" s="87">
        <v>21.929964911487168</v>
      </c>
      <c r="V11" s="87">
        <v>198.365796564281</v>
      </c>
      <c r="W11" s="87">
        <v>4.4402423482882307</v>
      </c>
      <c r="X11" s="87">
        <v>4.3680196187589395</v>
      </c>
      <c r="Y11" s="87">
        <v>0</v>
      </c>
      <c r="Z11" s="87">
        <v>467.32528749000397</v>
      </c>
      <c r="AA11" s="87">
        <v>467.32528749000397</v>
      </c>
      <c r="AB11" s="87">
        <v>94.09293773486101</v>
      </c>
      <c r="AC11" s="87">
        <v>0</v>
      </c>
      <c r="AD11" s="87">
        <v>4.3313754148100871</v>
      </c>
      <c r="AE11" s="87">
        <v>0</v>
      </c>
      <c r="AF11" s="87">
        <v>27.8737751986726</v>
      </c>
      <c r="AG11" s="87">
        <v>0.249897370666401</v>
      </c>
      <c r="AH11" s="87">
        <v>28.543459588782799</v>
      </c>
      <c r="AI11" s="87">
        <v>0.16866226632191339</v>
      </c>
      <c r="AJ11" s="87">
        <v>907.38920313818994</v>
      </c>
      <c r="AK11" s="87">
        <v>0</v>
      </c>
      <c r="AL11" s="87">
        <v>913.91569888986101</v>
      </c>
      <c r="AM11" s="87">
        <v>5144.8891289031399</v>
      </c>
      <c r="AN11" s="87">
        <v>571.654562031404</v>
      </c>
      <c r="AO11" s="87">
        <v>5716.5436909345399</v>
      </c>
      <c r="AP11" s="87">
        <v>0</v>
      </c>
      <c r="AQ11" s="87">
        <v>17.31993391554861</v>
      </c>
      <c r="AR11" s="87">
        <v>14.285480117926319</v>
      </c>
      <c r="AS11" s="87">
        <v>53.50830074840848</v>
      </c>
      <c r="AT11" s="87">
        <v>20.129086772852201</v>
      </c>
      <c r="AU11" s="87">
        <v>59.035665671775803</v>
      </c>
      <c r="AV11" s="87">
        <v>117.26712530441961</v>
      </c>
      <c r="AW11" s="87">
        <v>27.630931025149103</v>
      </c>
      <c r="AX11" s="87">
        <v>0</v>
      </c>
      <c r="AY11" s="87">
        <v>12.9975337731466</v>
      </c>
      <c r="AZ11" s="87">
        <v>2049.31608374497</v>
      </c>
      <c r="BA11" s="87">
        <v>1909.9999724789132</v>
      </c>
      <c r="BB11" s="87">
        <v>139.31611126605918</v>
      </c>
      <c r="BC11" s="87">
        <v>4.8940375888049198E-2</v>
      </c>
      <c r="BD11" s="87">
        <v>3.1827899491283396E-2</v>
      </c>
      <c r="BE11" s="87">
        <v>72.667779512613095</v>
      </c>
      <c r="BF11" s="87">
        <v>52.996709720729399</v>
      </c>
      <c r="BG11" s="87">
        <v>310.86830275059503</v>
      </c>
      <c r="BH11" s="87">
        <v>81.300441035268307</v>
      </c>
      <c r="BI11" s="87">
        <v>41.862747376091903</v>
      </c>
      <c r="BJ11" s="87">
        <v>776.93807719439701</v>
      </c>
      <c r="BK11" s="87">
        <v>41.409755650438079</v>
      </c>
      <c r="BL11" s="87">
        <v>46.095956774505694</v>
      </c>
      <c r="BM11" s="87">
        <v>275.73235939284598</v>
      </c>
      <c r="BN11" s="87">
        <v>0.11100778121331351</v>
      </c>
      <c r="BO11" s="87">
        <v>587.46557590012901</v>
      </c>
      <c r="BP11" s="87">
        <v>22.04144124329224</v>
      </c>
      <c r="BQ11" s="87">
        <v>0</v>
      </c>
      <c r="BR11" s="87">
        <v>2.1262957339182189</v>
      </c>
      <c r="BS11" s="87">
        <v>20.320691394323362</v>
      </c>
      <c r="BT11" s="87">
        <v>0</v>
      </c>
      <c r="BU11" s="87">
        <v>1.291826020638033</v>
      </c>
      <c r="BV11" s="87">
        <v>713.25224583342901</v>
      </c>
      <c r="BW11" s="87">
        <v>2.3494843024837229</v>
      </c>
      <c r="BX11" s="48"/>
      <c r="BY11" s="78">
        <f t="shared" si="0"/>
        <v>-1.9913046040446435E-3</v>
      </c>
      <c r="BZ11" s="78">
        <f t="shared" si="1"/>
        <v>-1.8145377126042349E-3</v>
      </c>
      <c r="CA11" s="78">
        <f t="shared" si="2"/>
        <v>-2.3347051045245581E-3</v>
      </c>
      <c r="CB11" s="78">
        <f t="shared" si="3"/>
        <v>9.3489616004820847E-4</v>
      </c>
      <c r="CC11" s="78">
        <f t="shared" si="4"/>
        <v>-1.7018382688365999E-3</v>
      </c>
      <c r="CD11" s="78">
        <f t="shared" si="5"/>
        <v>-3.0731517426372604E-3</v>
      </c>
      <c r="CE11" s="78">
        <f t="shared" si="6"/>
        <v>-1.6780471871056417E-3</v>
      </c>
      <c r="CF11" s="78">
        <f t="shared" si="7"/>
        <v>-3.0737661870532057E-3</v>
      </c>
      <c r="CH11" s="87">
        <f t="shared" si="8"/>
        <v>-13.377676665460058</v>
      </c>
      <c r="CI11" s="87">
        <f t="shared" si="9"/>
        <v>-1.8109361398709325</v>
      </c>
    </row>
    <row r="12" spans="1:87" x14ac:dyDescent="0.25">
      <c r="A12" s="86" t="s">
        <v>10</v>
      </c>
      <c r="B12" s="87">
        <v>3238.2531617999998</v>
      </c>
      <c r="C12" s="87">
        <v>492.21244022000002</v>
      </c>
      <c r="D12" s="87">
        <v>933.97773547999998</v>
      </c>
      <c r="E12" s="87">
        <v>761.53011788000003</v>
      </c>
      <c r="F12" s="87">
        <v>702.29140812000003</v>
      </c>
      <c r="G12" s="87">
        <v>4.8358621599999996</v>
      </c>
      <c r="H12" s="87">
        <v>330.24960814000002</v>
      </c>
      <c r="I12" s="87"/>
      <c r="J12" s="87"/>
      <c r="K12" s="87" t="s">
        <v>10</v>
      </c>
      <c r="L12" s="87">
        <v>0</v>
      </c>
      <c r="M12" s="87">
        <v>0.79825795929837806</v>
      </c>
      <c r="N12" s="87">
        <v>0.45332163226265298</v>
      </c>
      <c r="O12" s="87">
        <v>0.45332163226265298</v>
      </c>
      <c r="P12" s="87">
        <v>0.19530302474678812</v>
      </c>
      <c r="Q12" s="87">
        <v>0.56853989186240894</v>
      </c>
      <c r="R12" s="87">
        <v>1.3333567638841881</v>
      </c>
      <c r="S12" s="87">
        <v>1174.8638457655461</v>
      </c>
      <c r="T12" s="87">
        <v>3233.2348620074799</v>
      </c>
      <c r="U12" s="87">
        <v>6.1663341986289115</v>
      </c>
      <c r="V12" s="87">
        <v>137.5928289525022</v>
      </c>
      <c r="W12" s="87">
        <v>3.132047774990915</v>
      </c>
      <c r="X12" s="87">
        <v>2.09040119817884</v>
      </c>
      <c r="Y12" s="87">
        <v>0</v>
      </c>
      <c r="Z12" s="87">
        <v>191.72547269565479</v>
      </c>
      <c r="AA12" s="87">
        <v>191.72547269565479</v>
      </c>
      <c r="AB12" s="87">
        <v>0</v>
      </c>
      <c r="AC12" s="87">
        <v>0</v>
      </c>
      <c r="AD12" s="87">
        <v>3.0552376929286948</v>
      </c>
      <c r="AE12" s="87">
        <v>0</v>
      </c>
      <c r="AF12" s="87">
        <v>16.336648486612923</v>
      </c>
      <c r="AG12" s="87">
        <v>0.14646180501220801</v>
      </c>
      <c r="AH12" s="87">
        <v>16.729011378276759</v>
      </c>
      <c r="AI12" s="87">
        <v>9.8851777690223006E-2</v>
      </c>
      <c r="AJ12" s="87">
        <v>491.35762688573601</v>
      </c>
      <c r="AK12" s="87">
        <v>0</v>
      </c>
      <c r="AL12" s="87">
        <v>468.74785584648396</v>
      </c>
      <c r="AM12" s="87">
        <v>838.86377956012802</v>
      </c>
      <c r="AN12" s="87">
        <v>93.206833579579097</v>
      </c>
      <c r="AO12" s="87">
        <v>932.07061313970689</v>
      </c>
      <c r="AP12" s="87">
        <v>0</v>
      </c>
      <c r="AQ12" s="87">
        <v>11.8222613037043</v>
      </c>
      <c r="AR12" s="87">
        <v>5.0515034989102299</v>
      </c>
      <c r="AS12" s="87">
        <v>32.246244110200223</v>
      </c>
      <c r="AT12" s="87">
        <v>7.2093417118767604</v>
      </c>
      <c r="AU12" s="87">
        <v>20.026962904624199</v>
      </c>
      <c r="AV12" s="87">
        <v>43.754135407905906</v>
      </c>
      <c r="AW12" s="87">
        <v>10.0042782759324</v>
      </c>
      <c r="AX12" s="87">
        <v>0</v>
      </c>
      <c r="AY12" s="87">
        <v>4.3168484818677202</v>
      </c>
      <c r="AZ12" s="87">
        <v>760.99916051532409</v>
      </c>
      <c r="BA12" s="87">
        <v>701.25963234392293</v>
      </c>
      <c r="BB12" s="87">
        <v>59.739528171401503</v>
      </c>
      <c r="BC12" s="87">
        <v>1.426963000931453E-2</v>
      </c>
      <c r="BD12" s="87">
        <v>2.3782031559163698E-3</v>
      </c>
      <c r="BE12" s="87">
        <v>20.436666052895902</v>
      </c>
      <c r="BF12" s="87">
        <v>20.477017488163902</v>
      </c>
      <c r="BG12" s="87">
        <v>115.9086358984045</v>
      </c>
      <c r="BH12" s="87">
        <v>29.2633309457031</v>
      </c>
      <c r="BI12" s="87">
        <v>15.51597763873877</v>
      </c>
      <c r="BJ12" s="87">
        <v>289.68230095105696</v>
      </c>
      <c r="BK12" s="87">
        <v>29.057985553092969</v>
      </c>
      <c r="BL12" s="87">
        <v>15.788894975468999</v>
      </c>
      <c r="BM12" s="87">
        <v>103.8039191833458</v>
      </c>
      <c r="BN12" s="87">
        <v>3.1710958624756704E-3</v>
      </c>
      <c r="BO12" s="87">
        <v>4.82100546900576</v>
      </c>
      <c r="BP12" s="87">
        <v>11.070472203322021</v>
      </c>
      <c r="BQ12" s="87">
        <v>0</v>
      </c>
      <c r="BR12" s="87">
        <v>1.2462038657180181</v>
      </c>
      <c r="BS12" s="87">
        <v>11.72455280637009</v>
      </c>
      <c r="BT12" s="87">
        <v>0</v>
      </c>
      <c r="BU12" s="87">
        <v>0.76282901716906593</v>
      </c>
      <c r="BV12" s="87">
        <v>329.81653729657501</v>
      </c>
      <c r="BW12" s="87">
        <v>1.5429963118814691</v>
      </c>
      <c r="BX12" s="48"/>
      <c r="BY12" s="78">
        <f t="shared" si="0"/>
        <v>-1.549693474160135E-3</v>
      </c>
      <c r="BZ12" s="78">
        <f t="shared" si="1"/>
        <v>-1.7366755986133544E-3</v>
      </c>
      <c r="CA12" s="78">
        <f t="shared" si="2"/>
        <v>-2.0419355492590587E-3</v>
      </c>
      <c r="CB12" s="78">
        <f t="shared" si="3"/>
        <v>-6.972243805065221E-4</v>
      </c>
      <c r="CC12" s="78">
        <f t="shared" si="4"/>
        <v>-1.4691561994743905E-3</v>
      </c>
      <c r="CD12" s="78">
        <f t="shared" si="5"/>
        <v>-3.0721907495890217E-3</v>
      </c>
      <c r="CE12" s="78">
        <f t="shared" si="6"/>
        <v>-1.3113440039009099E-3</v>
      </c>
      <c r="CF12" s="78" t="str">
        <f t="shared" si="7"/>
        <v/>
      </c>
      <c r="CH12" s="87">
        <f t="shared" si="8"/>
        <v>-1.9071223402930855</v>
      </c>
      <c r="CI12" s="87">
        <f t="shared" si="9"/>
        <v>-1.4856690994239585E-2</v>
      </c>
    </row>
    <row r="13" spans="1:87" x14ac:dyDescent="0.25">
      <c r="A13" s="86" t="s">
        <v>12</v>
      </c>
      <c r="B13" s="87">
        <v>722.91964822</v>
      </c>
      <c r="C13" s="87">
        <v>61.93645918</v>
      </c>
      <c r="D13" s="87">
        <v>221.66754484000001</v>
      </c>
      <c r="E13" s="87">
        <v>98.882923379999994</v>
      </c>
      <c r="F13" s="87">
        <v>92.71580256</v>
      </c>
      <c r="G13" s="87">
        <v>0.44848080000000001</v>
      </c>
      <c r="H13" s="87">
        <v>53.964048419999997</v>
      </c>
      <c r="I13" s="87"/>
      <c r="J13" s="87"/>
      <c r="K13" s="87" t="s">
        <v>12</v>
      </c>
      <c r="L13" s="87">
        <v>0</v>
      </c>
      <c r="M13" s="87">
        <v>0.19098334374322751</v>
      </c>
      <c r="N13" s="87">
        <v>7.5891847514788904E-2</v>
      </c>
      <c r="O13" s="87">
        <v>7.5891847514788904E-2</v>
      </c>
      <c r="P13" s="87">
        <v>3.3601250011739497E-2</v>
      </c>
      <c r="Q13" s="87">
        <v>0.13602285783605311</v>
      </c>
      <c r="R13" s="87">
        <v>0.19638733857652749</v>
      </c>
      <c r="S13" s="87">
        <v>163.0166357534579</v>
      </c>
      <c r="T13" s="87">
        <v>716.97960700734598</v>
      </c>
      <c r="U13" s="87">
        <v>0.79143826420906294</v>
      </c>
      <c r="V13" s="87">
        <v>17.58776024969389</v>
      </c>
      <c r="W13" s="87">
        <v>0.40199345101869971</v>
      </c>
      <c r="X13" s="87">
        <v>0.50012744938578102</v>
      </c>
      <c r="Y13" s="87">
        <v>0</v>
      </c>
      <c r="Z13" s="87">
        <v>30.028816676277899</v>
      </c>
      <c r="AA13" s="87">
        <v>30.028816676277899</v>
      </c>
      <c r="AB13" s="87">
        <v>0</v>
      </c>
      <c r="AC13" s="87">
        <v>0</v>
      </c>
      <c r="AD13" s="87">
        <v>0.39213478743475683</v>
      </c>
      <c r="AE13" s="87">
        <v>0</v>
      </c>
      <c r="AF13" s="87">
        <v>3.9085679077703697</v>
      </c>
      <c r="AG13" s="87">
        <v>3.5040734026686796E-2</v>
      </c>
      <c r="AH13" s="87">
        <v>4.00238065361971</v>
      </c>
      <c r="AI13" s="87">
        <v>2.365071348726E-2</v>
      </c>
      <c r="AJ13" s="87">
        <v>61.361429001901399</v>
      </c>
      <c r="AK13" s="87">
        <v>0</v>
      </c>
      <c r="AL13" s="87">
        <v>71.590485068536097</v>
      </c>
      <c r="AM13" s="87">
        <v>194.108155413129</v>
      </c>
      <c r="AN13" s="87">
        <v>21.567777330775918</v>
      </c>
      <c r="AO13" s="87">
        <v>215.67593274390481</v>
      </c>
      <c r="AP13" s="87">
        <v>0</v>
      </c>
      <c r="AQ13" s="87">
        <v>1.523209557542287</v>
      </c>
      <c r="AR13" s="87">
        <v>0.61992378787788494</v>
      </c>
      <c r="AS13" s="87">
        <v>4.6491906013459099</v>
      </c>
      <c r="AT13" s="87">
        <v>0.91882655668138202</v>
      </c>
      <c r="AU13" s="87">
        <v>2.64536847224104</v>
      </c>
      <c r="AV13" s="87">
        <v>5.4205816517248309</v>
      </c>
      <c r="AW13" s="87">
        <v>1.2197109173211631</v>
      </c>
      <c r="AX13" s="87">
        <v>0</v>
      </c>
      <c r="AY13" s="87">
        <v>0.69765375128336493</v>
      </c>
      <c r="AZ13" s="87">
        <v>98.344754228230002</v>
      </c>
      <c r="BA13" s="87">
        <v>92.131221170022599</v>
      </c>
      <c r="BB13" s="87">
        <v>6.2135330582075294</v>
      </c>
      <c r="BC13" s="87">
        <v>2.9862381983829E-3</v>
      </c>
      <c r="BD13" s="87">
        <v>4.9771259445427203E-4</v>
      </c>
      <c r="BE13" s="87">
        <v>2.6491723576227502</v>
      </c>
      <c r="BF13" s="87">
        <v>4.28531556408009</v>
      </c>
      <c r="BG13" s="87">
        <v>14.222916173988761</v>
      </c>
      <c r="BH13" s="87">
        <v>3.6279086107133498</v>
      </c>
      <c r="BI13" s="87">
        <v>1.908892056923337</v>
      </c>
      <c r="BJ13" s="87">
        <v>35.5467873669648</v>
      </c>
      <c r="BK13" s="87">
        <v>3.6557392831107163</v>
      </c>
      <c r="BL13" s="87">
        <v>1.9386979215705682</v>
      </c>
      <c r="BM13" s="87">
        <v>16.425318413002842</v>
      </c>
      <c r="BN13" s="87">
        <v>6.6361723353009394E-4</v>
      </c>
      <c r="BO13" s="87">
        <v>0.44617929970182402</v>
      </c>
      <c r="BP13" s="87">
        <v>1.917742822291197</v>
      </c>
      <c r="BQ13" s="87">
        <v>0</v>
      </c>
      <c r="BR13" s="87">
        <v>0.298149194369835</v>
      </c>
      <c r="BS13" s="87">
        <v>2.7434082841416201</v>
      </c>
      <c r="BT13" s="87">
        <v>0</v>
      </c>
      <c r="BU13" s="87">
        <v>0.1695552061469269</v>
      </c>
      <c r="BV13" s="87">
        <v>53.676921782106099</v>
      </c>
      <c r="BW13" s="87">
        <v>0.25956931150633467</v>
      </c>
      <c r="BY13" s="78">
        <f t="shared" si="0"/>
        <v>-8.2167378176534779E-3</v>
      </c>
      <c r="BZ13" s="78">
        <f t="shared" si="1"/>
        <v>-9.2841952173508269E-3</v>
      </c>
      <c r="CA13" s="78">
        <f t="shared" si="2"/>
        <v>-2.7029721921718181E-2</v>
      </c>
      <c r="CB13" s="78">
        <f t="shared" si="3"/>
        <v>-5.4424882818426244E-3</v>
      </c>
      <c r="CC13" s="78">
        <f t="shared" si="4"/>
        <v>-6.3050890337609513E-3</v>
      </c>
      <c r="CD13" s="78">
        <f t="shared" si="5"/>
        <v>-5.131769962451003E-3</v>
      </c>
      <c r="CE13" s="78">
        <f t="shared" si="6"/>
        <v>-5.3207023249850233E-3</v>
      </c>
      <c r="CF13" s="78" t="str">
        <f t="shared" si="7"/>
        <v/>
      </c>
      <c r="CH13" s="87">
        <f t="shared" si="8"/>
        <v>-5.9916120960951957</v>
      </c>
      <c r="CI13" s="87">
        <f t="shared" si="9"/>
        <v>-2.3015002981759958E-3</v>
      </c>
    </row>
    <row r="14" spans="1:87" x14ac:dyDescent="0.25">
      <c r="A14" s="86" t="s">
        <v>13</v>
      </c>
      <c r="B14" s="87">
        <v>5794.5890299000002</v>
      </c>
      <c r="C14" s="87">
        <v>141.59047953999999</v>
      </c>
      <c r="D14" s="87">
        <v>5828.9085335</v>
      </c>
      <c r="E14" s="87">
        <v>1159.8042797000001</v>
      </c>
      <c r="F14" s="87">
        <v>972.55995398000005</v>
      </c>
      <c r="G14" s="87">
        <v>11778.066369</v>
      </c>
      <c r="H14" s="87">
        <v>457.98017060000001</v>
      </c>
      <c r="I14" s="87">
        <v>55.429912880000003</v>
      </c>
      <c r="J14" s="87"/>
      <c r="K14" s="87" t="s">
        <v>13</v>
      </c>
      <c r="L14" s="87">
        <v>0</v>
      </c>
      <c r="M14" s="87">
        <v>5.1433927820676E-3</v>
      </c>
      <c r="N14" s="87">
        <v>0.39944236707458602</v>
      </c>
      <c r="O14" s="87">
        <v>0.39944236707458602</v>
      </c>
      <c r="P14" s="87">
        <v>0.1610721885629722</v>
      </c>
      <c r="Q14" s="87">
        <v>3.6632114239102198E-3</v>
      </c>
      <c r="R14" s="87">
        <v>1.462161574632163</v>
      </c>
      <c r="S14" s="87">
        <v>1287.650672839909</v>
      </c>
      <c r="T14" s="87">
        <v>5801.2108915817498</v>
      </c>
      <c r="U14" s="87">
        <v>8.36662893949965</v>
      </c>
      <c r="V14" s="87">
        <v>194.7151491152672</v>
      </c>
      <c r="W14" s="87">
        <v>4.24964861868449</v>
      </c>
      <c r="X14" s="87">
        <v>1.3468739902974571E-2</v>
      </c>
      <c r="Y14" s="87">
        <v>0</v>
      </c>
      <c r="Z14" s="87">
        <v>127.0466697606351</v>
      </c>
      <c r="AA14" s="87">
        <v>127.0466697606351</v>
      </c>
      <c r="AB14" s="87">
        <v>55.503745358323201</v>
      </c>
      <c r="AC14" s="87">
        <v>0</v>
      </c>
      <c r="AD14" s="87">
        <v>7.3520005787477798</v>
      </c>
      <c r="AE14" s="87">
        <v>0</v>
      </c>
      <c r="AF14" s="87">
        <v>0.10525806092736301</v>
      </c>
      <c r="AG14" s="87">
        <v>9.4367999470890704E-4</v>
      </c>
      <c r="AH14" s="87">
        <v>0.1077856733257271</v>
      </c>
      <c r="AI14" s="87">
        <v>6.3690432556755207E-4</v>
      </c>
      <c r="AJ14" s="87">
        <v>141.58533441607159</v>
      </c>
      <c r="AK14" s="87">
        <v>0</v>
      </c>
      <c r="AL14" s="87">
        <v>652.33650393304492</v>
      </c>
      <c r="AM14" s="87">
        <v>5242.25796191052</v>
      </c>
      <c r="AN14" s="87">
        <v>582.47308002601403</v>
      </c>
      <c r="AO14" s="87">
        <v>5824.7310419365294</v>
      </c>
      <c r="AP14" s="87">
        <v>0</v>
      </c>
      <c r="AQ14" s="87">
        <v>24.2389438116763</v>
      </c>
      <c r="AR14" s="87">
        <v>44.4989370356652</v>
      </c>
      <c r="AS14" s="87">
        <v>104.37314697524829</v>
      </c>
      <c r="AT14" s="87">
        <v>27.3322686709766</v>
      </c>
      <c r="AU14" s="87">
        <v>7.86119413853182</v>
      </c>
      <c r="AV14" s="87">
        <v>48.278367875791503</v>
      </c>
      <c r="AW14" s="87">
        <v>24.9212913464177</v>
      </c>
      <c r="AX14" s="87">
        <v>0</v>
      </c>
      <c r="AY14" s="87">
        <v>4.3020052565353097</v>
      </c>
      <c r="AZ14" s="87">
        <v>1160.855736440019</v>
      </c>
      <c r="BA14" s="87">
        <v>972.30806159244094</v>
      </c>
      <c r="BB14" s="87">
        <v>188.5476748475771</v>
      </c>
      <c r="BC14" s="87">
        <v>1.3724576574789031E-4</v>
      </c>
      <c r="BD14" s="87">
        <v>0.20140579452360871</v>
      </c>
      <c r="BE14" s="87">
        <v>422.50089780639996</v>
      </c>
      <c r="BF14" s="87">
        <v>0.19694582692615059</v>
      </c>
      <c r="BG14" s="87">
        <v>57.013913076803405</v>
      </c>
      <c r="BH14" s="87">
        <v>14.4126268635857</v>
      </c>
      <c r="BI14" s="87">
        <v>6.8065473493477002</v>
      </c>
      <c r="BJ14" s="87">
        <v>142.3891004740708</v>
      </c>
      <c r="BK14" s="87">
        <v>46.363676028706799</v>
      </c>
      <c r="BL14" s="87">
        <v>70.533649378020996</v>
      </c>
      <c r="BM14" s="87">
        <v>97.9936018187028</v>
      </c>
      <c r="BN14" s="87">
        <v>3.0651716343744502</v>
      </c>
      <c r="BO14" s="87">
        <v>11753.53974540936</v>
      </c>
      <c r="BP14" s="87">
        <v>48.131485693921505</v>
      </c>
      <c r="BQ14" s="87">
        <v>276.35718158919997</v>
      </c>
      <c r="BR14" s="87">
        <v>8.0291388093938904E-3</v>
      </c>
      <c r="BS14" s="87">
        <v>32.830008694709804</v>
      </c>
      <c r="BT14" s="87">
        <v>0</v>
      </c>
      <c r="BU14" s="87">
        <v>0.16207389921129639</v>
      </c>
      <c r="BV14" s="87">
        <v>457.70149837585404</v>
      </c>
      <c r="BW14" s="87">
        <v>101.05670097048019</v>
      </c>
      <c r="BX14" s="48"/>
      <c r="BY14" s="78">
        <f t="shared" si="0"/>
        <v>1.1427664063112782E-3</v>
      </c>
      <c r="BZ14" s="78">
        <f t="shared" si="1"/>
        <v>-3.6338064148918189E-5</v>
      </c>
      <c r="CA14" s="78">
        <f t="shared" si="2"/>
        <v>-7.1668504308509745E-4</v>
      </c>
      <c r="CB14" s="78">
        <f t="shared" si="3"/>
        <v>9.0658118651786241E-4</v>
      </c>
      <c r="CC14" s="78">
        <f t="shared" si="4"/>
        <v>-2.5899934140645269E-4</v>
      </c>
      <c r="CD14" s="78">
        <f t="shared" si="5"/>
        <v>-2.0823981477294524E-3</v>
      </c>
      <c r="CE14" s="54">
        <f t="shared" si="6"/>
        <v>-6.0848098244270195E-4</v>
      </c>
      <c r="CF14" s="78">
        <f t="shared" si="7"/>
        <v>1.3319970118487654E-3</v>
      </c>
      <c r="CH14" s="87">
        <f t="shared" si="8"/>
        <v>-4.1774915634705394</v>
      </c>
      <c r="CI14" s="87">
        <f t="shared" si="9"/>
        <v>-24.526623590640156</v>
      </c>
    </row>
    <row r="15" spans="1:87" x14ac:dyDescent="0.25">
      <c r="A15" s="86" t="s">
        <v>14</v>
      </c>
      <c r="B15" s="87">
        <v>3878.4047461</v>
      </c>
      <c r="C15" s="87">
        <v>147.03778208</v>
      </c>
      <c r="D15" s="87">
        <v>13293.889787</v>
      </c>
      <c r="E15" s="87">
        <v>2286.9866627000001</v>
      </c>
      <c r="F15" s="87">
        <v>1940.594632</v>
      </c>
      <c r="G15" s="87">
        <v>10755.863171999999</v>
      </c>
      <c r="H15" s="87">
        <v>448.56095090000002</v>
      </c>
      <c r="I15" s="87">
        <v>77.363156180000004</v>
      </c>
      <c r="J15" s="87"/>
      <c r="K15" s="87" t="s">
        <v>14</v>
      </c>
      <c r="L15" s="87">
        <v>0</v>
      </c>
      <c r="M15" s="87">
        <v>0.31350228570927496</v>
      </c>
      <c r="N15" s="87">
        <v>0.36915579946557797</v>
      </c>
      <c r="O15" s="87">
        <v>0.36915579946557797</v>
      </c>
      <c r="P15" s="87">
        <v>0.15373158930372521</v>
      </c>
      <c r="Q15" s="87">
        <v>0.22328563608240801</v>
      </c>
      <c r="R15" s="87">
        <v>1.7416627020747451</v>
      </c>
      <c r="S15" s="87">
        <v>1082.883852469525</v>
      </c>
      <c r="T15" s="87">
        <v>4030.2690399598705</v>
      </c>
      <c r="U15" s="87">
        <v>6.6375628052467697</v>
      </c>
      <c r="V15" s="87">
        <v>152.7970304269802</v>
      </c>
      <c r="W15" s="87">
        <v>3.2686463199262401</v>
      </c>
      <c r="X15" s="87">
        <v>0.82097971648988799</v>
      </c>
      <c r="Y15" s="87">
        <v>0</v>
      </c>
      <c r="Z15" s="87">
        <v>136.2459250437017</v>
      </c>
      <c r="AA15" s="87">
        <v>136.2459250437017</v>
      </c>
      <c r="AB15" s="87">
        <v>82.676402860289699</v>
      </c>
      <c r="AC15" s="87">
        <v>0</v>
      </c>
      <c r="AD15" s="87">
        <v>6.5622964010463107</v>
      </c>
      <c r="AE15" s="87">
        <v>0</v>
      </c>
      <c r="AF15" s="87">
        <v>6.4159519061634098</v>
      </c>
      <c r="AG15" s="87">
        <v>5.75208925187254E-2</v>
      </c>
      <c r="AH15" s="87">
        <v>6.5700218209890906</v>
      </c>
      <c r="AI15" s="87">
        <v>3.8822408518984997E-2</v>
      </c>
      <c r="AJ15" s="87">
        <v>147.638810988828</v>
      </c>
      <c r="AK15" s="87">
        <v>0</v>
      </c>
      <c r="AL15" s="87">
        <v>631.34655544238399</v>
      </c>
      <c r="AM15" s="87">
        <v>11932.105838218209</v>
      </c>
      <c r="AN15" s="87">
        <v>1325.7897528060971</v>
      </c>
      <c r="AO15" s="87">
        <v>13257.895591024309</v>
      </c>
      <c r="AP15" s="87">
        <v>0</v>
      </c>
      <c r="AQ15" s="87">
        <v>21.27653428532382</v>
      </c>
      <c r="AR15" s="87">
        <v>97.117088935553198</v>
      </c>
      <c r="AS15" s="87">
        <v>104.0894335213015</v>
      </c>
      <c r="AT15" s="87">
        <v>59.116661989891703</v>
      </c>
      <c r="AU15" s="87">
        <v>14.97424707496265</v>
      </c>
      <c r="AV15" s="87">
        <v>97.947914748039096</v>
      </c>
      <c r="AW15" s="87">
        <v>52.850753143735801</v>
      </c>
      <c r="AX15" s="87">
        <v>0</v>
      </c>
      <c r="AY15" s="87">
        <v>10.108394209935121</v>
      </c>
      <c r="AZ15" s="87">
        <v>2439.5829842755502</v>
      </c>
      <c r="BA15" s="87">
        <v>2054.9502233965818</v>
      </c>
      <c r="BB15" s="87">
        <v>384.632760878981</v>
      </c>
      <c r="BC15" s="87">
        <v>8.3658386106472103E-3</v>
      </c>
      <c r="BD15" s="87">
        <v>0.44590853074069703</v>
      </c>
      <c r="BE15" s="87">
        <v>929.13102282379009</v>
      </c>
      <c r="BF15" s="87">
        <v>12.00980003747857</v>
      </c>
      <c r="BG15" s="87">
        <v>101.9244525214812</v>
      </c>
      <c r="BH15" s="87">
        <v>26.1472919476181</v>
      </c>
      <c r="BI15" s="87">
        <v>11.87314953829703</v>
      </c>
      <c r="BJ15" s="87">
        <v>254.51230287901501</v>
      </c>
      <c r="BK15" s="87">
        <v>38.6235421368117</v>
      </c>
      <c r="BL15" s="87">
        <v>152.36874014440258</v>
      </c>
      <c r="BM15" s="87">
        <v>227.65057835612299</v>
      </c>
      <c r="BN15" s="87">
        <v>6.7635506769071192</v>
      </c>
      <c r="BO15" s="87">
        <v>10726.194460587409</v>
      </c>
      <c r="BP15" s="87">
        <v>51.7628370281804</v>
      </c>
      <c r="BQ15" s="87">
        <v>216.22191037550209</v>
      </c>
      <c r="BR15" s="87">
        <v>0.48942431783746299</v>
      </c>
      <c r="BS15" s="87">
        <v>38.8191915968915</v>
      </c>
      <c r="BT15" s="87">
        <v>0</v>
      </c>
      <c r="BU15" s="87">
        <v>0.38005985702045197</v>
      </c>
      <c r="BV15" s="87">
        <v>478.07857371870102</v>
      </c>
      <c r="BW15" s="87">
        <v>106.1619252775869</v>
      </c>
      <c r="BX15" s="48"/>
      <c r="BY15" s="78">
        <f t="shared" si="0"/>
        <v>3.9156380986945821E-2</v>
      </c>
      <c r="BZ15" s="54">
        <f t="shared" si="1"/>
        <v>4.0875814387692031E-3</v>
      </c>
      <c r="CA15" s="78">
        <f t="shared" si="2"/>
        <v>-2.7075744234685275E-3</v>
      </c>
      <c r="CB15" s="78">
        <f t="shared" si="3"/>
        <v>6.6723747918755211E-2</v>
      </c>
      <c r="CC15" s="78">
        <f t="shared" si="4"/>
        <v>5.8928118995529487E-2</v>
      </c>
      <c r="CD15" s="78">
        <f t="shared" si="5"/>
        <v>-2.7583756820024666E-3</v>
      </c>
      <c r="CE15" s="54">
        <f t="shared" si="6"/>
        <v>6.5805154816700739E-2</v>
      </c>
      <c r="CF15" s="78">
        <f t="shared" si="7"/>
        <v>6.8679290538863513E-2</v>
      </c>
      <c r="CH15" s="87">
        <f t="shared" si="8"/>
        <v>-35.994195975690673</v>
      </c>
      <c r="CI15" s="87">
        <f t="shared" si="9"/>
        <v>-29.66871141259071</v>
      </c>
    </row>
    <row r="16" spans="1:87" x14ac:dyDescent="0.25">
      <c r="A16" s="86" t="s">
        <v>15</v>
      </c>
      <c r="B16" s="87">
        <v>5478.1268618000004</v>
      </c>
      <c r="C16" s="87">
        <v>149.75066464</v>
      </c>
      <c r="D16" s="87">
        <v>6400.4139584000004</v>
      </c>
      <c r="E16" s="87">
        <v>509.62472958000001</v>
      </c>
      <c r="F16" s="87">
        <v>356.60168881999999</v>
      </c>
      <c r="G16" s="87">
        <v>3523.5498901000001</v>
      </c>
      <c r="H16" s="87">
        <v>193.0648171</v>
      </c>
      <c r="I16" s="87">
        <v>50.233105719999998</v>
      </c>
      <c r="J16" s="87"/>
      <c r="K16" s="87" t="s">
        <v>15</v>
      </c>
      <c r="L16" s="87">
        <v>0</v>
      </c>
      <c r="M16" s="87">
        <v>4.12327384943534E-3</v>
      </c>
      <c r="N16" s="87">
        <v>9.2162729092478302E-2</v>
      </c>
      <c r="O16" s="87">
        <v>9.2162729092478302E-2</v>
      </c>
      <c r="P16" s="87">
        <v>3.7210469136394399E-2</v>
      </c>
      <c r="Q16" s="87">
        <v>2.9367832662577E-3</v>
      </c>
      <c r="R16" s="87">
        <v>0.336105829176083</v>
      </c>
      <c r="S16" s="87">
        <v>296.13680362890102</v>
      </c>
      <c r="T16" s="87">
        <v>5531.3904459991199</v>
      </c>
      <c r="U16" s="87">
        <v>1.918094362737472</v>
      </c>
      <c r="V16" s="87">
        <v>45.580224869281601</v>
      </c>
      <c r="W16" s="87">
        <v>0.97425509700887802</v>
      </c>
      <c r="X16" s="87">
        <v>1.0796845320811089E-2</v>
      </c>
      <c r="Y16" s="87">
        <v>0</v>
      </c>
      <c r="Z16" s="87">
        <v>29.322732601379002</v>
      </c>
      <c r="AA16" s="87">
        <v>29.322732601379002</v>
      </c>
      <c r="AB16" s="87">
        <v>50.549225419390702</v>
      </c>
      <c r="AC16" s="87">
        <v>0</v>
      </c>
      <c r="AD16" s="87">
        <v>3.1279822478993502</v>
      </c>
      <c r="AE16" s="87">
        <v>0</v>
      </c>
      <c r="AF16" s="87">
        <v>8.4378890079597701E-2</v>
      </c>
      <c r="AG16" s="87">
        <v>7.5641043447587802E-4</v>
      </c>
      <c r="AH16" s="87">
        <v>8.6402865281061503E-2</v>
      </c>
      <c r="AI16" s="87">
        <v>5.1052035860381308E-4</v>
      </c>
      <c r="AJ16" s="87">
        <v>149.4724930921366</v>
      </c>
      <c r="AK16" s="87">
        <v>0</v>
      </c>
      <c r="AL16" s="87">
        <v>239.48288678395102</v>
      </c>
      <c r="AM16" s="87">
        <v>5765.5997153729095</v>
      </c>
      <c r="AN16" s="87">
        <v>640.62224524377802</v>
      </c>
      <c r="AO16" s="87">
        <v>6406.22196061669</v>
      </c>
      <c r="AP16" s="87">
        <v>0</v>
      </c>
      <c r="AQ16" s="87">
        <v>7.6192986762236901</v>
      </c>
      <c r="AR16" s="87">
        <v>17.709419143373168</v>
      </c>
      <c r="AS16" s="87">
        <v>49.326784946298602</v>
      </c>
      <c r="AT16" s="87">
        <v>10.67996978361524</v>
      </c>
      <c r="AU16" s="87">
        <v>2.2270907801385498</v>
      </c>
      <c r="AV16" s="87">
        <v>17.195177304706299</v>
      </c>
      <c r="AW16" s="87">
        <v>9.52797093948422</v>
      </c>
      <c r="AX16" s="87">
        <v>0</v>
      </c>
      <c r="AY16" s="87">
        <v>1.618224882359165</v>
      </c>
      <c r="AZ16" s="87">
        <v>513.39399311608304</v>
      </c>
      <c r="BA16" s="87">
        <v>359.30001420962003</v>
      </c>
      <c r="BB16" s="87">
        <v>154.09397890646329</v>
      </c>
      <c r="BC16" s="87">
        <v>1.1002166041105161E-4</v>
      </c>
      <c r="BD16" s="87">
        <v>8.1389395521310401E-2</v>
      </c>
      <c r="BE16" s="87">
        <v>169.71394434843961</v>
      </c>
      <c r="BF16" s="87">
        <v>0.1578782056581623</v>
      </c>
      <c r="BG16" s="87">
        <v>16.821083265067209</v>
      </c>
      <c r="BH16" s="87">
        <v>4.2788269681487199</v>
      </c>
      <c r="BI16" s="87">
        <v>1.9214509632324159</v>
      </c>
      <c r="BJ16" s="87">
        <v>41.9989427924843</v>
      </c>
      <c r="BK16" s="87">
        <v>11.37678733509359</v>
      </c>
      <c r="BL16" s="87">
        <v>27.6539982153914</v>
      </c>
      <c r="BM16" s="87">
        <v>36.476009825658402</v>
      </c>
      <c r="BN16" s="87">
        <v>1.2385273746810181</v>
      </c>
      <c r="BO16" s="87">
        <v>3522.2818411150902</v>
      </c>
      <c r="BP16" s="87">
        <v>28.762517335117902</v>
      </c>
      <c r="BQ16" s="87">
        <v>85.9426621006739</v>
      </c>
      <c r="BR16" s="87">
        <v>6.4357362983294402E-3</v>
      </c>
      <c r="BS16" s="87">
        <v>21.973151811713223</v>
      </c>
      <c r="BT16" s="87">
        <v>0</v>
      </c>
      <c r="BU16" s="87">
        <v>3.9539744506357499E-2</v>
      </c>
      <c r="BV16" s="87">
        <v>193.925292407943</v>
      </c>
      <c r="BW16" s="87">
        <v>68.025890783131999</v>
      </c>
      <c r="BX16" s="48"/>
      <c r="BY16" s="78">
        <f t="shared" si="0"/>
        <v>9.7229555909952494E-3</v>
      </c>
      <c r="BZ16" s="54">
        <f t="shared" si="1"/>
        <v>-1.8575646961709149E-3</v>
      </c>
      <c r="CA16" s="78">
        <f t="shared" si="2"/>
        <v>9.0744165212424917E-4</v>
      </c>
      <c r="CB16" s="78">
        <f t="shared" si="3"/>
        <v>7.3961550868801365E-3</v>
      </c>
      <c r="CC16" s="78">
        <f t="shared" si="4"/>
        <v>7.5667768107011346E-3</v>
      </c>
      <c r="CD16" s="78">
        <f t="shared" si="5"/>
        <v>-3.5987825473188419E-4</v>
      </c>
      <c r="CE16" s="54">
        <f t="shared" si="6"/>
        <v>4.4569244716260907E-3</v>
      </c>
      <c r="CF16" s="78">
        <f t="shared" si="7"/>
        <v>6.2930550452675472E-3</v>
      </c>
      <c r="CH16" s="87">
        <f t="shared" si="8"/>
        <v>5.8080022166896015</v>
      </c>
      <c r="CI16" s="87">
        <f t="shared" si="9"/>
        <v>-1.2680489849099104</v>
      </c>
    </row>
    <row r="17" spans="1:87" x14ac:dyDescent="0.25">
      <c r="A17" s="86" t="s">
        <v>16</v>
      </c>
      <c r="B17" s="87">
        <v>990.99729162000006</v>
      </c>
      <c r="C17" s="87">
        <v>22.889051760000001</v>
      </c>
      <c r="D17" s="87">
        <v>1337.3695173999999</v>
      </c>
      <c r="E17" s="87">
        <v>303.64729455999998</v>
      </c>
      <c r="F17" s="87">
        <v>219.28541734000001</v>
      </c>
      <c r="G17" s="87">
        <v>318.37090246000002</v>
      </c>
      <c r="H17" s="87">
        <v>86.62688532</v>
      </c>
      <c r="I17" s="87">
        <v>14.588929179999999</v>
      </c>
      <c r="J17" s="87"/>
      <c r="K17" s="87" t="s">
        <v>16</v>
      </c>
      <c r="L17" s="87">
        <v>0</v>
      </c>
      <c r="M17" s="87">
        <v>2.2021856911214202E-3</v>
      </c>
      <c r="N17" s="87">
        <v>4.7495572535855304E-2</v>
      </c>
      <c r="O17" s="87">
        <v>4.7495572535855304E-2</v>
      </c>
      <c r="P17" s="87">
        <v>1.9177372979050568E-2</v>
      </c>
      <c r="Q17" s="87">
        <v>1.568484431929539E-3</v>
      </c>
      <c r="R17" s="87">
        <v>0.17317666283827648</v>
      </c>
      <c r="S17" s="87">
        <v>124.718121663508</v>
      </c>
      <c r="T17" s="87">
        <v>990.20779840010493</v>
      </c>
      <c r="U17" s="87">
        <v>0.988149959797615</v>
      </c>
      <c r="V17" s="87">
        <v>23.451593349093301</v>
      </c>
      <c r="W17" s="87">
        <v>0.50190947309313905</v>
      </c>
      <c r="X17" s="87">
        <v>5.76702927499902E-3</v>
      </c>
      <c r="Y17" s="87">
        <v>0</v>
      </c>
      <c r="Z17" s="87">
        <v>3.1735160317665301</v>
      </c>
      <c r="AA17" s="87">
        <v>3.1735160317665301</v>
      </c>
      <c r="AB17" s="87">
        <v>14.588183926519939</v>
      </c>
      <c r="AC17" s="87">
        <v>0</v>
      </c>
      <c r="AD17" s="87">
        <v>1.589283412923493</v>
      </c>
      <c r="AE17" s="87">
        <v>0</v>
      </c>
      <c r="AF17" s="87">
        <v>4.5069159292900396E-2</v>
      </c>
      <c r="AG17" s="87">
        <v>4.0406581303703104E-4</v>
      </c>
      <c r="AH17" s="87">
        <v>4.6151482257532801E-2</v>
      </c>
      <c r="AI17" s="87">
        <v>2.7271423266422997E-4</v>
      </c>
      <c r="AJ17" s="87">
        <v>22.8868069687108</v>
      </c>
      <c r="AK17" s="87">
        <v>0</v>
      </c>
      <c r="AL17" s="87">
        <v>110.00833781588091</v>
      </c>
      <c r="AM17" s="87">
        <v>1203.6674484818409</v>
      </c>
      <c r="AN17" s="87">
        <v>133.74080901937299</v>
      </c>
      <c r="AO17" s="87">
        <v>1337.4082575012148</v>
      </c>
      <c r="AP17" s="87">
        <v>0</v>
      </c>
      <c r="AQ17" s="87">
        <v>3.8849604543229797</v>
      </c>
      <c r="AR17" s="87">
        <v>12.603903652624311</v>
      </c>
      <c r="AS17" s="87">
        <v>24.997238842566702</v>
      </c>
      <c r="AT17" s="87">
        <v>7.3412649755187598</v>
      </c>
      <c r="AU17" s="87">
        <v>0.397549758135329</v>
      </c>
      <c r="AV17" s="87">
        <v>9.6065296333162298</v>
      </c>
      <c r="AW17" s="87">
        <v>6.2739119867932098</v>
      </c>
      <c r="AX17" s="87">
        <v>0</v>
      </c>
      <c r="AY17" s="87">
        <v>1.0170460470300982</v>
      </c>
      <c r="AZ17" s="87">
        <v>303.79410062183297</v>
      </c>
      <c r="BA17" s="87">
        <v>219.26523222592823</v>
      </c>
      <c r="BB17" s="87">
        <v>84.528868395905903</v>
      </c>
      <c r="BC17" s="87">
        <v>5.8765962841096306E-5</v>
      </c>
      <c r="BD17" s="87">
        <v>5.9517976234174895E-2</v>
      </c>
      <c r="BE17" s="87">
        <v>122.8194327278481</v>
      </c>
      <c r="BF17" s="87">
        <v>8.4329546895065388E-2</v>
      </c>
      <c r="BG17" s="87">
        <v>4.3312980007495607</v>
      </c>
      <c r="BH17" s="87">
        <v>1.145729035103092</v>
      </c>
      <c r="BI17" s="87">
        <v>0.342114650366793</v>
      </c>
      <c r="BJ17" s="87">
        <v>10.795419504180501</v>
      </c>
      <c r="BK17" s="87">
        <v>5.8353950141662301</v>
      </c>
      <c r="BL17" s="87">
        <v>19.139157429678541</v>
      </c>
      <c r="BM17" s="87">
        <v>22.402215533314571</v>
      </c>
      <c r="BN17" s="87">
        <v>0.905753002177063</v>
      </c>
      <c r="BO17" s="87">
        <v>310.90866696428998</v>
      </c>
      <c r="BP17" s="87">
        <v>14.545953106469799</v>
      </c>
      <c r="BQ17" s="87">
        <v>7.6048562817947696</v>
      </c>
      <c r="BR17" s="87">
        <v>3.4379846059403398E-3</v>
      </c>
      <c r="BS17" s="87">
        <v>11.099673943697919</v>
      </c>
      <c r="BT17" s="87">
        <v>0</v>
      </c>
      <c r="BU17" s="87">
        <v>2.0432982436878799E-2</v>
      </c>
      <c r="BV17" s="87">
        <v>86.568109747736102</v>
      </c>
      <c r="BW17" s="87">
        <v>34.355733115818303</v>
      </c>
      <c r="BX17" s="48"/>
      <c r="BY17" s="78">
        <f t="shared" si="0"/>
        <v>-7.9666536586040827E-4</v>
      </c>
      <c r="BZ17" s="54">
        <f t="shared" si="1"/>
        <v>-9.807270798012825E-5</v>
      </c>
      <c r="CA17" s="78">
        <f t="shared" si="2"/>
        <v>2.8967387629870367E-5</v>
      </c>
      <c r="CB17" s="78">
        <f t="shared" si="3"/>
        <v>4.834756128676178E-4</v>
      </c>
      <c r="CC17" s="78">
        <f t="shared" si="4"/>
        <v>-9.2049504780714256E-5</v>
      </c>
      <c r="CD17" s="78">
        <f t="shared" si="5"/>
        <v>-2.3438811267143356E-2</v>
      </c>
      <c r="CE17" s="54">
        <f t="shared" si="6"/>
        <v>-6.7849111793388676E-4</v>
      </c>
      <c r="CF17" s="78">
        <f t="shared" si="7"/>
        <v>-5.1083494262343841E-5</v>
      </c>
      <c r="CH17" s="87">
        <f t="shared" si="8"/>
        <v>3.8740101214898459E-2</v>
      </c>
      <c r="CI17" s="87">
        <f t="shared" si="9"/>
        <v>-7.462235495710047</v>
      </c>
    </row>
    <row r="18" spans="1:87" x14ac:dyDescent="0.25">
      <c r="A18" s="86" t="s">
        <v>17</v>
      </c>
      <c r="B18" s="87">
        <v>1226.1675098000001</v>
      </c>
      <c r="C18" s="87">
        <v>135.87111082000001</v>
      </c>
      <c r="D18" s="87">
        <v>5093.2778480999996</v>
      </c>
      <c r="E18" s="87">
        <v>1701.3752867999999</v>
      </c>
      <c r="F18" s="87">
        <v>1673.5249802000001</v>
      </c>
      <c r="G18" s="87">
        <v>4324.2334191999998</v>
      </c>
      <c r="H18" s="87">
        <v>177.16610122</v>
      </c>
      <c r="I18" s="87">
        <v>33.53690658</v>
      </c>
      <c r="J18" s="87"/>
      <c r="K18" s="87" t="s">
        <v>17</v>
      </c>
      <c r="L18" s="87">
        <v>0</v>
      </c>
      <c r="M18" s="87">
        <v>0</v>
      </c>
      <c r="N18" s="87">
        <v>9.8260937471506341E-2</v>
      </c>
      <c r="O18" s="87">
        <v>9.8260937471506341E-2</v>
      </c>
      <c r="P18" s="87">
        <v>3.9603049989467322E-2</v>
      </c>
      <c r="Q18" s="87">
        <v>0</v>
      </c>
      <c r="R18" s="87">
        <v>0.54531647864613098</v>
      </c>
      <c r="S18" s="87">
        <v>402.22766370718443</v>
      </c>
      <c r="T18" s="87">
        <v>1237.3031716341391</v>
      </c>
      <c r="U18" s="87">
        <v>2.063467554329562</v>
      </c>
      <c r="V18" s="87">
        <v>47.591926966651549</v>
      </c>
      <c r="W18" s="87">
        <v>1.0480958084713832</v>
      </c>
      <c r="X18" s="87">
        <v>0</v>
      </c>
      <c r="Y18" s="87">
        <v>0</v>
      </c>
      <c r="Z18" s="87">
        <v>66.643083090383996</v>
      </c>
      <c r="AA18" s="87">
        <v>66.643083090383996</v>
      </c>
      <c r="AB18" s="87">
        <v>33.915658682650097</v>
      </c>
      <c r="AC18" s="87">
        <v>0</v>
      </c>
      <c r="AD18" s="87">
        <v>2.3018923398355779</v>
      </c>
      <c r="AE18" s="87">
        <v>0</v>
      </c>
      <c r="AF18" s="87">
        <v>0</v>
      </c>
      <c r="AG18" s="87">
        <v>0</v>
      </c>
      <c r="AH18" s="87">
        <v>0</v>
      </c>
      <c r="AI18" s="87">
        <v>0</v>
      </c>
      <c r="AJ18" s="87">
        <v>135.95293068169261</v>
      </c>
      <c r="AK18" s="87">
        <v>0</v>
      </c>
      <c r="AL18" s="87">
        <v>225.06124348323533</v>
      </c>
      <c r="AM18" s="87">
        <v>4583.33282253376</v>
      </c>
      <c r="AN18" s="87">
        <v>509.259266429018</v>
      </c>
      <c r="AO18" s="87">
        <v>5092.5920889627796</v>
      </c>
      <c r="AP18" s="87">
        <v>0</v>
      </c>
      <c r="AQ18" s="87">
        <v>6.2641036026631705</v>
      </c>
      <c r="AR18" s="87">
        <v>91.596856560209403</v>
      </c>
      <c r="AS18" s="87">
        <v>34.338293092114498</v>
      </c>
      <c r="AT18" s="87">
        <v>53.937554972963397</v>
      </c>
      <c r="AU18" s="87">
        <v>5.5565439974013504</v>
      </c>
      <c r="AV18" s="87">
        <v>75.864160006361601</v>
      </c>
      <c r="AW18" s="87">
        <v>46.7676689443634</v>
      </c>
      <c r="AX18" s="87">
        <v>0</v>
      </c>
      <c r="AY18" s="87">
        <v>7.6376469269171405</v>
      </c>
      <c r="AZ18" s="87">
        <v>1748.778449427527</v>
      </c>
      <c r="BA18" s="87">
        <v>1675.2341590423448</v>
      </c>
      <c r="BB18" s="87">
        <v>73.544290385184595</v>
      </c>
      <c r="BC18" s="87">
        <v>0</v>
      </c>
      <c r="BD18" s="87">
        <v>0.42878422791381998</v>
      </c>
      <c r="BE18" s="87">
        <v>887.82726790607694</v>
      </c>
      <c r="BF18" s="87">
        <v>0</v>
      </c>
      <c r="BG18" s="87">
        <v>49.101452011724099</v>
      </c>
      <c r="BH18" s="87">
        <v>12.69400106464613</v>
      </c>
      <c r="BI18" s="87">
        <v>4.8496977540569404</v>
      </c>
      <c r="BJ18" s="87">
        <v>122.50235732140069</v>
      </c>
      <c r="BK18" s="87">
        <v>11.195328196751738</v>
      </c>
      <c r="BL18" s="87">
        <v>140.3414232058017</v>
      </c>
      <c r="BM18" s="87">
        <v>169.60245155235611</v>
      </c>
      <c r="BN18" s="87">
        <v>6.5262925901552498</v>
      </c>
      <c r="BO18" s="87">
        <v>4319.1954173845297</v>
      </c>
      <c r="BP18" s="87">
        <v>18.84945659493232</v>
      </c>
      <c r="BQ18" s="87">
        <v>101.50677349934131</v>
      </c>
      <c r="BR18" s="87">
        <v>0</v>
      </c>
      <c r="BS18" s="87">
        <v>13.051681743788251</v>
      </c>
      <c r="BT18" s="87">
        <v>0</v>
      </c>
      <c r="BU18" s="87">
        <v>4.1528083277593816E-2</v>
      </c>
      <c r="BV18" s="87">
        <v>177.49452409931709</v>
      </c>
      <c r="BW18" s="87">
        <v>40.118228081944899</v>
      </c>
      <c r="BX18" s="48"/>
      <c r="BY18" s="78">
        <f t="shared" si="0"/>
        <v>9.0816807207323054E-3</v>
      </c>
      <c r="BZ18" s="54">
        <f t="shared" si="1"/>
        <v>6.0218733179408343E-4</v>
      </c>
      <c r="CA18" s="78">
        <f t="shared" si="2"/>
        <v>-1.3464004078940855E-4</v>
      </c>
      <c r="CB18" s="78">
        <f t="shared" si="3"/>
        <v>2.7861673432840579E-2</v>
      </c>
      <c r="CC18" s="78">
        <f t="shared" si="4"/>
        <v>1.0213046489096721E-3</v>
      </c>
      <c r="CD18" s="78">
        <f t="shared" si="5"/>
        <v>-1.1650624115481201E-3</v>
      </c>
      <c r="CE18" s="54">
        <f t="shared" si="6"/>
        <v>1.8537568815676635E-3</v>
      </c>
      <c r="CF18" s="78">
        <f t="shared" si="7"/>
        <v>1.1293590890579295E-2</v>
      </c>
      <c r="CH18" s="87">
        <f t="shared" si="8"/>
        <v>-0.68575913721997495</v>
      </c>
      <c r="CI18" s="87">
        <f t="shared" si="9"/>
        <v>-5.0380018154701247</v>
      </c>
    </row>
    <row r="19" spans="1:87" x14ac:dyDescent="0.25">
      <c r="A19" s="86" t="s">
        <v>18</v>
      </c>
      <c r="B19" s="87">
        <v>3073.9687324000001</v>
      </c>
      <c r="C19" s="87">
        <v>674.35195973999998</v>
      </c>
      <c r="D19" s="87">
        <v>2351.0713777000001</v>
      </c>
      <c r="E19" s="87">
        <v>994.77050882000003</v>
      </c>
      <c r="F19" s="87">
        <v>917.80832296000005</v>
      </c>
      <c r="G19" s="87">
        <v>5088.6255160000001</v>
      </c>
      <c r="H19" s="87">
        <v>335.84070836000001</v>
      </c>
      <c r="I19" s="87">
        <v>5.6241285200000002</v>
      </c>
      <c r="J19" s="87"/>
      <c r="K19" s="87" t="s">
        <v>18</v>
      </c>
      <c r="L19" s="87">
        <v>0</v>
      </c>
      <c r="M19" s="87">
        <v>0.67431369144375097</v>
      </c>
      <c r="N19" s="87">
        <v>0.13488967936453972</v>
      </c>
      <c r="O19" s="87">
        <v>0.13488967936453972</v>
      </c>
      <c r="P19" s="87">
        <v>6.5006895087551003E-2</v>
      </c>
      <c r="Q19" s="87">
        <v>0.48026437157823298</v>
      </c>
      <c r="R19" s="87">
        <v>1.612150079518456</v>
      </c>
      <c r="S19" s="87">
        <v>667.446493717468</v>
      </c>
      <c r="T19" s="87">
        <v>3067.3420816349399</v>
      </c>
      <c r="U19" s="87">
        <v>4.4498507389910502</v>
      </c>
      <c r="V19" s="87">
        <v>1.915323904831423</v>
      </c>
      <c r="W19" s="87">
        <v>0.30383448911473299</v>
      </c>
      <c r="X19" s="87">
        <v>1.765840226445234</v>
      </c>
      <c r="Y19" s="87">
        <v>0</v>
      </c>
      <c r="Z19" s="87">
        <v>273.20929456871698</v>
      </c>
      <c r="AA19" s="87">
        <v>273.20929456871698</v>
      </c>
      <c r="AB19" s="87">
        <v>5.6363168544629803</v>
      </c>
      <c r="AC19" s="87">
        <v>0</v>
      </c>
      <c r="AD19" s="87">
        <v>1.090124861081256E-3</v>
      </c>
      <c r="AE19" s="87">
        <v>0</v>
      </c>
      <c r="AF19" s="87">
        <v>13.80004564101664</v>
      </c>
      <c r="AG19" s="87">
        <v>0.12372109251145019</v>
      </c>
      <c r="AH19" s="87">
        <v>14.13140037926993</v>
      </c>
      <c r="AI19" s="87">
        <v>8.3501285386729199E-2</v>
      </c>
      <c r="AJ19" s="87">
        <v>673.73805066992895</v>
      </c>
      <c r="AK19" s="87">
        <v>0</v>
      </c>
      <c r="AL19" s="87">
        <v>338.27127708240198</v>
      </c>
      <c r="AM19" s="87">
        <v>2110.9832126084402</v>
      </c>
      <c r="AN19" s="87">
        <v>234.553515110809</v>
      </c>
      <c r="AO19" s="87">
        <v>2345.5367277192599</v>
      </c>
      <c r="AP19" s="87">
        <v>0</v>
      </c>
      <c r="AQ19" s="87">
        <v>0.82197496160430195</v>
      </c>
      <c r="AR19" s="87">
        <v>8.2611270940326307</v>
      </c>
      <c r="AS19" s="87">
        <v>10.104940611846089</v>
      </c>
      <c r="AT19" s="87">
        <v>14.8585471084729</v>
      </c>
      <c r="AU19" s="87">
        <v>24.748162782784</v>
      </c>
      <c r="AV19" s="87">
        <v>56.821870297678998</v>
      </c>
      <c r="AW19" s="87">
        <v>13.67576673974988</v>
      </c>
      <c r="AX19" s="87">
        <v>2.1544475492870703</v>
      </c>
      <c r="AY19" s="87">
        <v>4.9487396141911502</v>
      </c>
      <c r="AZ19" s="87">
        <v>1000.1271716562539</v>
      </c>
      <c r="BA19" s="87">
        <v>916.90431957713008</v>
      </c>
      <c r="BB19" s="87">
        <v>83.222852079123797</v>
      </c>
      <c r="BC19" s="87">
        <v>1.3040739650677639E-2</v>
      </c>
      <c r="BD19" s="87">
        <v>1.0801029536423101E-2</v>
      </c>
      <c r="BE19" s="87">
        <v>45.773730459498196</v>
      </c>
      <c r="BF19" s="87">
        <v>18.713508159857142</v>
      </c>
      <c r="BG19" s="87">
        <v>148.0304374929037</v>
      </c>
      <c r="BH19" s="87">
        <v>37.227216034215601</v>
      </c>
      <c r="BI19" s="87">
        <v>19.760935140241422</v>
      </c>
      <c r="BJ19" s="87">
        <v>369.95568739562395</v>
      </c>
      <c r="BK19" s="87">
        <v>1.700010956759646</v>
      </c>
      <c r="BL19" s="87">
        <v>22.848496988376098</v>
      </c>
      <c r="BM19" s="87">
        <v>128.96592596438421</v>
      </c>
      <c r="BN19" s="87">
        <v>0.13587898664550221</v>
      </c>
      <c r="BO19" s="87">
        <v>5064.6257383250304</v>
      </c>
      <c r="BP19" s="87">
        <v>6.5133270917203596</v>
      </c>
      <c r="BQ19" s="87">
        <v>0</v>
      </c>
      <c r="BR19" s="87">
        <v>1.0527007674333231</v>
      </c>
      <c r="BS19" s="87">
        <v>10.20608850331144</v>
      </c>
      <c r="BT19" s="87">
        <v>0</v>
      </c>
      <c r="BU19" s="87">
        <v>1.0822854138924241</v>
      </c>
      <c r="BV19" s="87">
        <v>335.18315051505397</v>
      </c>
      <c r="BW19" s="87">
        <v>0.61426530559477799</v>
      </c>
      <c r="BX19" s="48"/>
      <c r="BY19" s="78">
        <f t="shared" si="0"/>
        <v>-2.1557313499043045E-3</v>
      </c>
      <c r="BZ19" s="54">
        <f t="shared" si="1"/>
        <v>-9.1036892709220741E-4</v>
      </c>
      <c r="CA19" s="78">
        <f t="shared" si="2"/>
        <v>-2.3540969590445035E-3</v>
      </c>
      <c r="CB19" s="78">
        <f t="shared" si="3"/>
        <v>5.3848227191696787E-3</v>
      </c>
      <c r="CC19" s="78">
        <f t="shared" si="4"/>
        <v>-9.849587983191254E-4</v>
      </c>
      <c r="CD19" s="78">
        <f t="shared" si="5"/>
        <v>-4.7163576096350465E-3</v>
      </c>
      <c r="CE19" s="54">
        <f t="shared" si="6"/>
        <v>-1.9579456229623609E-3</v>
      </c>
      <c r="CF19" s="78">
        <f t="shared" si="7"/>
        <v>2.1671507718283908E-3</v>
      </c>
      <c r="CH19" s="87">
        <f t="shared" si="8"/>
        <v>-5.5346499807401415</v>
      </c>
      <c r="CI19" s="87">
        <f t="shared" si="9"/>
        <v>-23.999777674969664</v>
      </c>
    </row>
    <row r="20" spans="1:87" x14ac:dyDescent="0.25">
      <c r="A20" s="86" t="s">
        <v>19</v>
      </c>
      <c r="B20" s="87">
        <v>714.15436846</v>
      </c>
      <c r="C20" s="87">
        <v>3.1639336400000002</v>
      </c>
      <c r="D20" s="87">
        <v>865.12848082000005</v>
      </c>
      <c r="E20" s="87">
        <v>142.52956874</v>
      </c>
      <c r="F20" s="87">
        <v>129.84404802</v>
      </c>
      <c r="G20" s="87">
        <v>326.46335546</v>
      </c>
      <c r="H20" s="87">
        <v>30.5891071</v>
      </c>
      <c r="I20" s="87">
        <v>32.876552599999997</v>
      </c>
      <c r="J20" s="87"/>
      <c r="K20" s="87" t="s">
        <v>19</v>
      </c>
      <c r="L20" s="87">
        <v>3.1616656298329398E-3</v>
      </c>
      <c r="M20" s="87">
        <v>3.1806558952261099</v>
      </c>
      <c r="N20" s="87">
        <v>2.9160307266125299E-2</v>
      </c>
      <c r="O20" s="87">
        <v>2.8909180956827901E-2</v>
      </c>
      <c r="P20" s="87">
        <v>1.821073756179831E-2</v>
      </c>
      <c r="Q20" s="87">
        <v>3.9017056585944399E-2</v>
      </c>
      <c r="R20" s="87">
        <v>2.8784963544820403</v>
      </c>
      <c r="S20" s="87">
        <v>76.239015943651907</v>
      </c>
      <c r="T20" s="87">
        <v>712.08134235023499</v>
      </c>
      <c r="U20" s="87">
        <v>3.1544595585575097</v>
      </c>
      <c r="V20" s="87">
        <v>7.7711044711089698</v>
      </c>
      <c r="W20" s="87">
        <v>0.16092503958729459</v>
      </c>
      <c r="X20" s="87">
        <v>1.2231827547761041</v>
      </c>
      <c r="Y20" s="87">
        <v>1.8190677507895301E-3</v>
      </c>
      <c r="Z20" s="87">
        <v>13.15034445347529</v>
      </c>
      <c r="AA20" s="87">
        <v>13.15034445347529</v>
      </c>
      <c r="AB20" s="87">
        <v>32.7754695988138</v>
      </c>
      <c r="AC20" s="87">
        <v>0</v>
      </c>
      <c r="AD20" s="87">
        <v>0.15876497171607759</v>
      </c>
      <c r="AE20" s="87">
        <v>1.732409441403904E-3</v>
      </c>
      <c r="AF20" s="87">
        <v>1.1255599652160371</v>
      </c>
      <c r="AG20" s="87">
        <v>1.3814831109420889E-2</v>
      </c>
      <c r="AH20" s="87">
        <v>1.1099659406268851</v>
      </c>
      <c r="AI20" s="87">
        <v>7.29893193500223E-3</v>
      </c>
      <c r="AJ20" s="87">
        <v>3.1555027519193901</v>
      </c>
      <c r="AK20" s="87">
        <v>0</v>
      </c>
      <c r="AL20" s="87">
        <v>41.503919884036904</v>
      </c>
      <c r="AM20" s="87">
        <v>776.30346041876805</v>
      </c>
      <c r="AN20" s="87">
        <v>86.255934666027201</v>
      </c>
      <c r="AO20" s="87">
        <v>862.55939508479491</v>
      </c>
      <c r="AP20" s="87">
        <v>1.2926836958283018E-5</v>
      </c>
      <c r="AQ20" s="87">
        <v>0.781659488037169</v>
      </c>
      <c r="AR20" s="87">
        <v>0.12453182570258539</v>
      </c>
      <c r="AS20" s="87">
        <v>4.0449148179533303</v>
      </c>
      <c r="AT20" s="87">
        <v>0.53123740582130297</v>
      </c>
      <c r="AU20" s="87">
        <v>1.7440071253382721</v>
      </c>
      <c r="AV20" s="87">
        <v>2.9079541726329197</v>
      </c>
      <c r="AW20" s="87">
        <v>0.20405821249249051</v>
      </c>
      <c r="AX20" s="87">
        <v>0</v>
      </c>
      <c r="AY20" s="87">
        <v>3.5899780059194</v>
      </c>
      <c r="AZ20" s="87">
        <v>142.0874314822224</v>
      </c>
      <c r="BA20" s="87">
        <v>129.44091447631962</v>
      </c>
      <c r="BB20" s="87">
        <v>12.64651700590287</v>
      </c>
      <c r="BC20" s="87">
        <v>4.9703235833925705E-2</v>
      </c>
      <c r="BD20" s="87">
        <v>4.0104054850995004E-3</v>
      </c>
      <c r="BE20" s="87">
        <v>37.306974189388001</v>
      </c>
      <c r="BF20" s="87">
        <v>8.0725976901072904</v>
      </c>
      <c r="BG20" s="87">
        <v>6.8855807492407806</v>
      </c>
      <c r="BH20" s="87">
        <v>0.82472336844193794</v>
      </c>
      <c r="BI20" s="87">
        <v>0.32516535855420803</v>
      </c>
      <c r="BJ20" s="87">
        <v>17.217584633784739</v>
      </c>
      <c r="BK20" s="87">
        <v>1.5297598143531901</v>
      </c>
      <c r="BL20" s="87">
        <v>4.6203477482542006</v>
      </c>
      <c r="BM20" s="87">
        <v>44.9910377177752</v>
      </c>
      <c r="BN20" s="87">
        <v>4.1422631547038298E-2</v>
      </c>
      <c r="BO20" s="87">
        <v>325.45955129328502</v>
      </c>
      <c r="BP20" s="87">
        <v>1.328515375579093</v>
      </c>
      <c r="BQ20" s="87">
        <v>3.6583469082932298</v>
      </c>
      <c r="BR20" s="87">
        <v>8.3545102355858908E-2</v>
      </c>
      <c r="BS20" s="87">
        <v>0.78847313514597195</v>
      </c>
      <c r="BT20" s="87">
        <v>0</v>
      </c>
      <c r="BU20" s="87">
        <v>0.10546169043138939</v>
      </c>
      <c r="BV20" s="87">
        <v>30.495388989015403</v>
      </c>
      <c r="BW20" s="87">
        <v>0.102757962301515</v>
      </c>
      <c r="BX20" s="48"/>
      <c r="BY20" s="78">
        <f t="shared" si="0"/>
        <v>-2.9027703271426826E-3</v>
      </c>
      <c r="BZ20" s="54">
        <f t="shared" si="1"/>
        <v>-2.6646854959354012E-3</v>
      </c>
      <c r="CA20" s="78">
        <f t="shared" si="2"/>
        <v>-2.9696002295174274E-3</v>
      </c>
      <c r="CB20" s="78">
        <f t="shared" si="3"/>
        <v>-3.1020739183189546E-3</v>
      </c>
      <c r="CC20" s="78">
        <f t="shared" si="4"/>
        <v>-3.1047518144096051E-3</v>
      </c>
      <c r="CD20" s="78">
        <f t="shared" si="5"/>
        <v>-3.0747835857429851E-3</v>
      </c>
      <c r="CE20" s="78">
        <f t="shared" si="6"/>
        <v>-3.0637739989669917E-3</v>
      </c>
      <c r="CF20" s="78">
        <f t="shared" si="7"/>
        <v>-3.0746228905459195E-3</v>
      </c>
      <c r="CH20" s="87">
        <f t="shared" si="8"/>
        <v>-2.5690857352051353</v>
      </c>
      <c r="CI20" s="87">
        <f t="shared" si="9"/>
        <v>-1.0038041667149855</v>
      </c>
    </row>
    <row r="21" spans="1:87" x14ac:dyDescent="0.25">
      <c r="A21" s="86" t="s">
        <v>20</v>
      </c>
      <c r="B21" s="87">
        <v>1164.2840997000001</v>
      </c>
      <c r="C21" s="87">
        <v>145.90063237999999</v>
      </c>
      <c r="D21" s="87">
        <v>864.15060538</v>
      </c>
      <c r="E21" s="87">
        <v>267.76030811999999</v>
      </c>
      <c r="F21" s="87">
        <v>235.12799272000001</v>
      </c>
      <c r="G21" s="87">
        <v>87.263337680000006</v>
      </c>
      <c r="H21" s="87">
        <v>443.64724810000001</v>
      </c>
      <c r="I21" s="87">
        <v>44.247341400000003</v>
      </c>
      <c r="J21" s="87"/>
      <c r="K21" s="87" t="s">
        <v>20</v>
      </c>
      <c r="L21" s="87">
        <v>0</v>
      </c>
      <c r="M21" s="87">
        <v>4.4618623482531004E-3</v>
      </c>
      <c r="N21" s="87">
        <v>4.10295646516377E-2</v>
      </c>
      <c r="O21" s="87">
        <v>4.10295646516377E-2</v>
      </c>
      <c r="P21" s="87">
        <v>1.6606917566428011E-2</v>
      </c>
      <c r="Q21" s="87">
        <v>3.1778697740813501E-3</v>
      </c>
      <c r="R21" s="87">
        <v>1.1181606894575411</v>
      </c>
      <c r="S21" s="87">
        <v>1102.23641549432</v>
      </c>
      <c r="T21" s="87">
        <v>1161.052840512132</v>
      </c>
      <c r="U21" s="87">
        <v>2.5837953630585719</v>
      </c>
      <c r="V21" s="87">
        <v>19.065613026747037</v>
      </c>
      <c r="W21" s="87">
        <v>0.80825656707716598</v>
      </c>
      <c r="X21" s="87">
        <v>1.168436731520031E-2</v>
      </c>
      <c r="Y21" s="87">
        <v>0</v>
      </c>
      <c r="Z21" s="87">
        <v>426.19890178616902</v>
      </c>
      <c r="AA21" s="87">
        <v>426.19890178616902</v>
      </c>
      <c r="AB21" s="87">
        <v>44.110710516248702</v>
      </c>
      <c r="AC21" s="87">
        <v>0</v>
      </c>
      <c r="AD21" s="87">
        <v>0.66189817904065795</v>
      </c>
      <c r="AE21" s="87">
        <v>0</v>
      </c>
      <c r="AF21" s="87">
        <v>9.1313444134988903E-2</v>
      </c>
      <c r="AG21" s="87">
        <v>8.1866418867154896E-4</v>
      </c>
      <c r="AH21" s="87">
        <v>9.3506473740196203E-2</v>
      </c>
      <c r="AI21" s="87">
        <v>5.5252543072801998E-4</v>
      </c>
      <c r="AJ21" s="87">
        <v>145.49788157928089</v>
      </c>
      <c r="AK21" s="87">
        <v>0</v>
      </c>
      <c r="AL21" s="87">
        <v>461.48496122620998</v>
      </c>
      <c r="AM21" s="87">
        <v>775.47067333785299</v>
      </c>
      <c r="AN21" s="87">
        <v>86.16353173850959</v>
      </c>
      <c r="AO21" s="87">
        <v>861.63420507636192</v>
      </c>
      <c r="AP21" s="87">
        <v>0</v>
      </c>
      <c r="AQ21" s="87">
        <v>2.2428177298841958</v>
      </c>
      <c r="AR21" s="87">
        <v>2.0206466974211343</v>
      </c>
      <c r="AS21" s="87">
        <v>4.3400297541427495</v>
      </c>
      <c r="AT21" s="87">
        <v>2.6655712620909702</v>
      </c>
      <c r="AU21" s="87">
        <v>8.0464995915055901</v>
      </c>
      <c r="AV21" s="87">
        <v>15.875785490280361</v>
      </c>
      <c r="AW21" s="87">
        <v>3.8303380385367802</v>
      </c>
      <c r="AX21" s="87">
        <v>0</v>
      </c>
      <c r="AY21" s="87">
        <v>1.1263881616770539</v>
      </c>
      <c r="AZ21" s="87">
        <v>269.96303614033701</v>
      </c>
      <c r="BA21" s="87">
        <v>234.48929120958999</v>
      </c>
      <c r="BB21" s="87">
        <v>35.473744930747202</v>
      </c>
      <c r="BC21" s="87">
        <v>1.1906424819634351E-4</v>
      </c>
      <c r="BD21" s="87">
        <v>7.8303940210651506E-3</v>
      </c>
      <c r="BE21" s="87">
        <v>11.74680453623019</v>
      </c>
      <c r="BF21" s="87">
        <v>0.27617058262647498</v>
      </c>
      <c r="BG21" s="87">
        <v>40.898972619476602</v>
      </c>
      <c r="BH21" s="87">
        <v>11.130669027816811</v>
      </c>
      <c r="BI21" s="87">
        <v>5.5778811292073698</v>
      </c>
      <c r="BJ21" s="87">
        <v>102.2687487590733</v>
      </c>
      <c r="BK21" s="87">
        <v>3.9109281627363601</v>
      </c>
      <c r="BL21" s="87">
        <v>6.3960991451578106</v>
      </c>
      <c r="BM21" s="87">
        <v>22.589494800950099</v>
      </c>
      <c r="BN21" s="87">
        <v>3.1271909270655804E-2</v>
      </c>
      <c r="BO21" s="87">
        <v>86.994612000154291</v>
      </c>
      <c r="BP21" s="87">
        <v>0.99887152249236899</v>
      </c>
      <c r="BQ21" s="87">
        <v>0</v>
      </c>
      <c r="BR21" s="87">
        <v>6.9655739817126496E-3</v>
      </c>
      <c r="BS21" s="87">
        <v>0.14535661873112971</v>
      </c>
      <c r="BT21" s="87">
        <v>0</v>
      </c>
      <c r="BU21" s="87">
        <v>1.9766099267514339E-2</v>
      </c>
      <c r="BV21" s="87">
        <v>442.41846359893401</v>
      </c>
      <c r="BW21" s="87">
        <v>0.1381748501854638</v>
      </c>
      <c r="BX21" s="48"/>
      <c r="BY21" s="78">
        <f t="shared" si="0"/>
        <v>-2.7753184885894139E-3</v>
      </c>
      <c r="BZ21" s="54">
        <f t="shared" si="1"/>
        <v>-2.7604458880626033E-3</v>
      </c>
      <c r="CA21" s="78">
        <f t="shared" si="2"/>
        <v>-2.9119927567851692E-3</v>
      </c>
      <c r="CB21" s="78">
        <f t="shared" si="3"/>
        <v>8.2264919539524906E-3</v>
      </c>
      <c r="CC21" s="78">
        <f t="shared" si="4"/>
        <v>-2.7163992811804743E-3</v>
      </c>
      <c r="CD21" s="78">
        <f t="shared" si="5"/>
        <v>-3.0794797333004737E-3</v>
      </c>
      <c r="CE21" s="78">
        <f t="shared" si="6"/>
        <v>-2.7697331750134711E-3</v>
      </c>
      <c r="CF21" s="78">
        <f t="shared" si="7"/>
        <v>-3.0878891121648658E-3</v>
      </c>
      <c r="CH21" s="87">
        <f t="shared" si="8"/>
        <v>-2.5164003036380791</v>
      </c>
      <c r="CI21" s="87">
        <f t="shared" si="9"/>
        <v>-0.2687256798457156</v>
      </c>
    </row>
    <row r="22" spans="1:87" x14ac:dyDescent="0.25">
      <c r="A22" s="86" t="s">
        <v>129</v>
      </c>
      <c r="B22" s="87">
        <v>703.55736304000004</v>
      </c>
      <c r="C22" s="87">
        <v>21.716309160000002</v>
      </c>
      <c r="D22" s="87">
        <v>1428.8467872000001</v>
      </c>
      <c r="E22" s="87">
        <v>77.388983060000001</v>
      </c>
      <c r="F22" s="87">
        <v>75.488283620000004</v>
      </c>
      <c r="G22" s="87">
        <v>282.65632654000001</v>
      </c>
      <c r="H22" s="87">
        <v>96.09576448</v>
      </c>
      <c r="I22" s="87"/>
      <c r="J22" s="87"/>
      <c r="K22" s="87" t="s">
        <v>129</v>
      </c>
      <c r="L22" s="87">
        <v>2.0498869369312601E-2</v>
      </c>
      <c r="M22" s="87">
        <v>4.8032242420013402E-2</v>
      </c>
      <c r="N22" s="87">
        <v>9.6786347339605394E-2</v>
      </c>
      <c r="O22" s="87">
        <v>9.5157772707352789E-2</v>
      </c>
      <c r="P22" s="87">
        <v>7.5594447413151605E-2</v>
      </c>
      <c r="Q22" s="87">
        <v>1.4638429160975991E-2</v>
      </c>
      <c r="R22" s="87">
        <v>3.8981302686395201</v>
      </c>
      <c r="S22" s="87">
        <v>344.364137051255</v>
      </c>
      <c r="T22" s="87">
        <v>701.36603664213999</v>
      </c>
      <c r="U22" s="87">
        <v>4.9294876567635004</v>
      </c>
      <c r="V22" s="87">
        <v>37.151402459052498</v>
      </c>
      <c r="W22" s="87">
        <v>0.77313504385522103</v>
      </c>
      <c r="X22" s="87">
        <v>5.5877825558623598E-2</v>
      </c>
      <c r="Y22" s="87">
        <v>1.179307643424439E-2</v>
      </c>
      <c r="Z22" s="87">
        <v>58.119538139896498</v>
      </c>
      <c r="AA22" s="87">
        <v>58.119538139896498</v>
      </c>
      <c r="AB22" s="87">
        <v>0</v>
      </c>
      <c r="AC22" s="87">
        <v>0</v>
      </c>
      <c r="AD22" s="87">
        <v>0.76556831353362198</v>
      </c>
      <c r="AE22" s="87">
        <v>1.123186959716045E-2</v>
      </c>
      <c r="AF22" s="87">
        <v>0.44936672723647197</v>
      </c>
      <c r="AG22" s="87">
        <v>2.8169061327072101E-2</v>
      </c>
      <c r="AH22" s="87">
        <v>0.1836688404424677</v>
      </c>
      <c r="AI22" s="87">
        <v>5.8895163136129802E-3</v>
      </c>
      <c r="AJ22" s="87">
        <v>21.6558602301624</v>
      </c>
      <c r="AK22" s="87">
        <v>0</v>
      </c>
      <c r="AL22" s="87">
        <v>133.15007288910189</v>
      </c>
      <c r="AM22" s="87">
        <v>1282.160182144346</v>
      </c>
      <c r="AN22" s="87">
        <v>142.46195260101291</v>
      </c>
      <c r="AO22" s="87">
        <v>1424.6221347453588</v>
      </c>
      <c r="AP22" s="87">
        <v>8.3798620264885203E-5</v>
      </c>
      <c r="AQ22" s="87">
        <v>3.0581741284666299</v>
      </c>
      <c r="AR22" s="87">
        <v>0.68877617889405007</v>
      </c>
      <c r="AS22" s="87">
        <v>11.16078190854345</v>
      </c>
      <c r="AT22" s="87">
        <v>0.89554382601123095</v>
      </c>
      <c r="AU22" s="87">
        <v>2.9941158921278301</v>
      </c>
      <c r="AV22" s="87">
        <v>4.6813808807464703</v>
      </c>
      <c r="AW22" s="87">
        <v>1.250551472125309</v>
      </c>
      <c r="AX22" s="87">
        <v>0</v>
      </c>
      <c r="AY22" s="87">
        <v>0.444367738818432</v>
      </c>
      <c r="AZ22" s="87">
        <v>77.379338628129801</v>
      </c>
      <c r="BA22" s="87">
        <v>75.308171522522898</v>
      </c>
      <c r="BB22" s="87">
        <v>2.071167105606897</v>
      </c>
      <c r="BC22" s="87">
        <v>1.8024173680120339E-4</v>
      </c>
      <c r="BD22" s="87">
        <v>4.72482977562458E-3</v>
      </c>
      <c r="BE22" s="87">
        <v>5.1137839446198896</v>
      </c>
      <c r="BF22" s="87">
        <v>0.32194459818008303</v>
      </c>
      <c r="BG22" s="87">
        <v>12.49592967366082</v>
      </c>
      <c r="BH22" s="87">
        <v>3.6918664658255897</v>
      </c>
      <c r="BI22" s="87">
        <v>1.7433445953691908</v>
      </c>
      <c r="BJ22" s="87">
        <v>31.2306832804774</v>
      </c>
      <c r="BK22" s="87">
        <v>10.7474812671056</v>
      </c>
      <c r="BL22" s="87">
        <v>2.2025463833506898</v>
      </c>
      <c r="BM22" s="87">
        <v>7.5296125829902305</v>
      </c>
      <c r="BN22" s="87">
        <v>1.88189378131252E-2</v>
      </c>
      <c r="BO22" s="87">
        <v>281.78472383030999</v>
      </c>
      <c r="BP22" s="87">
        <v>5.33426292326096</v>
      </c>
      <c r="BQ22" s="87">
        <v>0</v>
      </c>
      <c r="BR22" s="87">
        <v>1.9262858528502999E-2</v>
      </c>
      <c r="BS22" s="87">
        <v>0.64753614730223596</v>
      </c>
      <c r="BT22" s="87">
        <v>0</v>
      </c>
      <c r="BU22" s="87">
        <v>0.31703376679568096</v>
      </c>
      <c r="BV22" s="87">
        <v>95.826894617856198</v>
      </c>
      <c r="BW22" s="87">
        <v>0.33160760072311501</v>
      </c>
      <c r="BX22" s="48"/>
      <c r="BY22" s="78">
        <f t="shared" si="0"/>
        <v>-3.1146378575181892E-3</v>
      </c>
      <c r="BZ22" s="54">
        <f t="shared" si="1"/>
        <v>-2.7835729079112833E-3</v>
      </c>
      <c r="CA22" s="78">
        <f t="shared" si="2"/>
        <v>-2.9566868137905784E-3</v>
      </c>
      <c r="CB22" s="78">
        <f t="shared" si="3"/>
        <v>-1.2462280144865634E-4</v>
      </c>
      <c r="CC22" s="78">
        <f t="shared" si="4"/>
        <v>-2.385960957647041E-3</v>
      </c>
      <c r="CD22" s="78">
        <f t="shared" si="5"/>
        <v>-3.0836129527307037E-3</v>
      </c>
      <c r="CE22" s="78">
        <f t="shared" si="6"/>
        <v>-2.7979366582775965E-3</v>
      </c>
      <c r="CF22" s="78" t="str">
        <f t="shared" si="7"/>
        <v/>
      </c>
      <c r="CH22" s="87">
        <f t="shared" si="8"/>
        <v>-4.2246524546412729</v>
      </c>
      <c r="CI22" s="87">
        <f t="shared" si="9"/>
        <v>-0.8716027096900234</v>
      </c>
    </row>
    <row r="23" spans="1:87" x14ac:dyDescent="0.25">
      <c r="A23" s="86" t="s">
        <v>22</v>
      </c>
      <c r="B23" s="87">
        <v>4291.5365965000001</v>
      </c>
      <c r="C23" s="87">
        <v>443.42496607999999</v>
      </c>
      <c r="D23" s="87">
        <v>7277.6582433000003</v>
      </c>
      <c r="E23" s="87">
        <v>1457.8433141999999</v>
      </c>
      <c r="F23" s="87">
        <v>1026.8554652</v>
      </c>
      <c r="G23" s="87">
        <v>12646.440930000001</v>
      </c>
      <c r="H23" s="87">
        <v>592.17423248</v>
      </c>
      <c r="I23" s="87">
        <v>45.335950760000003</v>
      </c>
      <c r="J23" s="87"/>
      <c r="K23" s="87" t="s">
        <v>22</v>
      </c>
      <c r="L23" s="87">
        <v>0</v>
      </c>
      <c r="M23" s="87">
        <v>1.3996643029371061E-2</v>
      </c>
      <c r="N23" s="87">
        <v>0.71615168506959392</v>
      </c>
      <c r="O23" s="87">
        <v>0.71615168506959392</v>
      </c>
      <c r="P23" s="87">
        <v>0.28885823634319197</v>
      </c>
      <c r="Q23" s="87">
        <v>9.9688550158346899E-3</v>
      </c>
      <c r="R23" s="87">
        <v>12.575959064436042</v>
      </c>
      <c r="S23" s="87">
        <v>2526.22839670352</v>
      </c>
      <c r="T23" s="87">
        <v>4282.91496838681</v>
      </c>
      <c r="U23" s="87">
        <v>53.707053288944202</v>
      </c>
      <c r="V23" s="87">
        <v>353.81629116746603</v>
      </c>
      <c r="W23" s="87">
        <v>19.653722125374358</v>
      </c>
      <c r="X23" s="87">
        <v>3.6653370544265901E-2</v>
      </c>
      <c r="Y23" s="87">
        <v>0</v>
      </c>
      <c r="Z23" s="87">
        <v>197.53031137547669</v>
      </c>
      <c r="AA23" s="87">
        <v>197.53031137547669</v>
      </c>
      <c r="AB23" s="87">
        <v>45.342400725496901</v>
      </c>
      <c r="AC23" s="87">
        <v>0</v>
      </c>
      <c r="AD23" s="87">
        <v>8.6649379671566304</v>
      </c>
      <c r="AE23" s="87">
        <v>0</v>
      </c>
      <c r="AF23" s="87">
        <v>0.28644604998566903</v>
      </c>
      <c r="AG23" s="87">
        <v>2.5680801391116401E-3</v>
      </c>
      <c r="AH23" s="87">
        <v>0.29332536730810099</v>
      </c>
      <c r="AI23" s="87">
        <v>1.7332536620595571E-3</v>
      </c>
      <c r="AJ23" s="87">
        <v>442.43662103010797</v>
      </c>
      <c r="AK23" s="87">
        <v>0</v>
      </c>
      <c r="AL23" s="87">
        <v>944.64007191476799</v>
      </c>
      <c r="AM23" s="87">
        <v>6545.61497877499</v>
      </c>
      <c r="AN23" s="87">
        <v>727.29052022685391</v>
      </c>
      <c r="AO23" s="87">
        <v>7272.9054990018503</v>
      </c>
      <c r="AP23" s="87">
        <v>0</v>
      </c>
      <c r="AQ23" s="87">
        <v>33.701197693782397</v>
      </c>
      <c r="AR23" s="87">
        <v>40.1392394976437</v>
      </c>
      <c r="AS23" s="87">
        <v>115.68272151232651</v>
      </c>
      <c r="AT23" s="87">
        <v>25.721939819110602</v>
      </c>
      <c r="AU23" s="87">
        <v>11.97584942034975</v>
      </c>
      <c r="AV23" s="87">
        <v>54.322655664280099</v>
      </c>
      <c r="AW23" s="87">
        <v>24.5539767286716</v>
      </c>
      <c r="AX23" s="87">
        <v>0</v>
      </c>
      <c r="AY23" s="87">
        <v>4.45458795128887</v>
      </c>
      <c r="AZ23" s="87">
        <v>1549.616106049943</v>
      </c>
      <c r="BA23" s="87">
        <v>1027.0350664262069</v>
      </c>
      <c r="BB23" s="87">
        <v>522.58103962373593</v>
      </c>
      <c r="BC23" s="87">
        <v>3.7349978229357802E-4</v>
      </c>
      <c r="BD23" s="87">
        <v>0.17518542006316171</v>
      </c>
      <c r="BE23" s="87">
        <v>372.80820047729901</v>
      </c>
      <c r="BF23" s="87">
        <v>0.53597401852984605</v>
      </c>
      <c r="BG23" s="87">
        <v>82.691322606634699</v>
      </c>
      <c r="BH23" s="87">
        <v>20.77829769727223</v>
      </c>
      <c r="BI23" s="87">
        <v>10.336133653554661</v>
      </c>
      <c r="BJ23" s="87">
        <v>206.57464690211941</v>
      </c>
      <c r="BK23" s="87">
        <v>75.262245633482792</v>
      </c>
      <c r="BL23" s="87">
        <v>65.842718636220809</v>
      </c>
      <c r="BM23" s="87">
        <v>103.4584278773347</v>
      </c>
      <c r="BN23" s="87">
        <v>2.6655365560497501</v>
      </c>
      <c r="BO23" s="87">
        <v>12633.08312231793</v>
      </c>
      <c r="BP23" s="87">
        <v>47.136171297384202</v>
      </c>
      <c r="BQ23" s="87">
        <v>210.54613803931858</v>
      </c>
      <c r="BR23" s="87">
        <v>2.1850979405611801E-2</v>
      </c>
      <c r="BS23" s="87">
        <v>22.710492117293359</v>
      </c>
      <c r="BT23" s="87">
        <v>0</v>
      </c>
      <c r="BU23" s="87">
        <v>0.31312049862927505</v>
      </c>
      <c r="BV23" s="87">
        <v>590.93042845725995</v>
      </c>
      <c r="BW23" s="87">
        <v>49.796539295331698</v>
      </c>
      <c r="BX23" s="48"/>
      <c r="BY23" s="78">
        <f t="shared" si="0"/>
        <v>-2.0089839430057687E-3</v>
      </c>
      <c r="BZ23" s="54">
        <f t="shared" si="1"/>
        <v>-2.22888904661653E-3</v>
      </c>
      <c r="CA23" s="78">
        <f t="shared" si="2"/>
        <v>-6.5305956109240094E-4</v>
      </c>
      <c r="CB23" s="78">
        <f t="shared" si="3"/>
        <v>6.2951066795750951E-2</v>
      </c>
      <c r="CC23" s="78">
        <f t="shared" si="4"/>
        <v>1.7490409536054889E-4</v>
      </c>
      <c r="CD23" s="78">
        <f t="shared" si="5"/>
        <v>-1.0562503518585142E-3</v>
      </c>
      <c r="CE23" s="78">
        <f t="shared" si="6"/>
        <v>-2.1004021359238368E-3</v>
      </c>
      <c r="CF23" s="78">
        <f t="shared" si="7"/>
        <v>1.4227043634847897E-4</v>
      </c>
      <c r="CH23" s="87">
        <f t="shared" si="8"/>
        <v>-4.7527442981499917</v>
      </c>
      <c r="CI23" s="87">
        <f t="shared" si="9"/>
        <v>-13.357807682070415</v>
      </c>
    </row>
    <row r="24" spans="1:87" x14ac:dyDescent="0.25">
      <c r="A24" s="86" t="s">
        <v>23</v>
      </c>
      <c r="B24" s="87">
        <v>1162.0151138000001</v>
      </c>
      <c r="C24" s="87">
        <v>21.826681740000001</v>
      </c>
      <c r="D24" s="87">
        <v>3324.6351450000002</v>
      </c>
      <c r="E24" s="87">
        <v>207.50862258000001</v>
      </c>
      <c r="F24" s="87">
        <v>160.72820582</v>
      </c>
      <c r="G24" s="87">
        <v>3104.2700549000001</v>
      </c>
      <c r="H24" s="87">
        <v>98.442335799999995</v>
      </c>
      <c r="I24" s="87">
        <v>16.351229459999999</v>
      </c>
      <c r="J24" s="87"/>
      <c r="K24" s="87" t="s">
        <v>23</v>
      </c>
      <c r="L24" s="87">
        <v>0</v>
      </c>
      <c r="M24" s="87">
        <v>0.17075090275225011</v>
      </c>
      <c r="N24" s="87">
        <v>7.5232241525355903E-2</v>
      </c>
      <c r="O24" s="87">
        <v>7.5232241525355903E-2</v>
      </c>
      <c r="P24" s="87">
        <v>3.1136483716661903E-2</v>
      </c>
      <c r="Q24" s="87">
        <v>3.6782992284704705E-2</v>
      </c>
      <c r="R24" s="87">
        <v>1.3314624984244139</v>
      </c>
      <c r="S24" s="87">
        <v>232.62876811848702</v>
      </c>
      <c r="T24" s="87">
        <v>1161.1973810656032</v>
      </c>
      <c r="U24" s="87">
        <v>2.4585730898910199</v>
      </c>
      <c r="V24" s="87">
        <v>31.638871619710098</v>
      </c>
      <c r="W24" s="87">
        <v>0.69226671670100304</v>
      </c>
      <c r="X24" s="87">
        <v>0.13588167501563181</v>
      </c>
      <c r="Y24" s="87">
        <v>0</v>
      </c>
      <c r="Z24" s="87">
        <v>25.853295132939699</v>
      </c>
      <c r="AA24" s="87">
        <v>25.853295132939699</v>
      </c>
      <c r="AB24" s="87">
        <v>16.360445292106888</v>
      </c>
      <c r="AC24" s="87">
        <v>0</v>
      </c>
      <c r="AD24" s="87">
        <v>1.420457855031348</v>
      </c>
      <c r="AE24" s="87">
        <v>0</v>
      </c>
      <c r="AF24" s="87">
        <v>1.0568963628765902</v>
      </c>
      <c r="AG24" s="87">
        <v>9.4752494871498012E-3</v>
      </c>
      <c r="AH24" s="87">
        <v>1.0822585545969119</v>
      </c>
      <c r="AI24" s="87">
        <v>6.3948430815158799E-3</v>
      </c>
      <c r="AJ24" s="87">
        <v>21.809049121799809</v>
      </c>
      <c r="AK24" s="87">
        <v>0</v>
      </c>
      <c r="AL24" s="87">
        <v>130.13687843086009</v>
      </c>
      <c r="AM24" s="87">
        <v>2991.7403742933702</v>
      </c>
      <c r="AN24" s="87">
        <v>332.41549703493001</v>
      </c>
      <c r="AO24" s="87">
        <v>3324.1558713283002</v>
      </c>
      <c r="AP24" s="87">
        <v>0</v>
      </c>
      <c r="AQ24" s="87">
        <v>4.0006125479295704</v>
      </c>
      <c r="AR24" s="87">
        <v>7.4994015646863499</v>
      </c>
      <c r="AS24" s="87">
        <v>21.1231087214464</v>
      </c>
      <c r="AT24" s="87">
        <v>4.6040552536803299</v>
      </c>
      <c r="AU24" s="87">
        <v>1.9047279578035341</v>
      </c>
      <c r="AV24" s="87">
        <v>7.1515384740708807</v>
      </c>
      <c r="AW24" s="87">
        <v>4.0743756042262493</v>
      </c>
      <c r="AX24" s="87">
        <v>0</v>
      </c>
      <c r="AY24" s="87">
        <v>0.98221764689782098</v>
      </c>
      <c r="AZ24" s="87">
        <v>207.57725838626118</v>
      </c>
      <c r="BA24" s="87">
        <v>160.67366003204518</v>
      </c>
      <c r="BB24" s="87">
        <v>46.903598354216598</v>
      </c>
      <c r="BC24" s="87">
        <v>1.425903536764826E-3</v>
      </c>
      <c r="BD24" s="87">
        <v>3.79283750282466E-2</v>
      </c>
      <c r="BE24" s="87">
        <v>73.736824212635696</v>
      </c>
      <c r="BF24" s="87">
        <v>2.02721425001514</v>
      </c>
      <c r="BG24" s="87">
        <v>6.7336386541884998</v>
      </c>
      <c r="BH24" s="87">
        <v>2.2053411806963199</v>
      </c>
      <c r="BI24" s="87">
        <v>0.82751116029255301</v>
      </c>
      <c r="BJ24" s="87">
        <v>16.813159420294639</v>
      </c>
      <c r="BK24" s="87">
        <v>7.2647151371412395</v>
      </c>
      <c r="BL24" s="87">
        <v>11.91253432969018</v>
      </c>
      <c r="BM24" s="87">
        <v>19.628888361580039</v>
      </c>
      <c r="BN24" s="87">
        <v>0.53287768272182501</v>
      </c>
      <c r="BO24" s="87">
        <v>3101.7051695766504</v>
      </c>
      <c r="BP24" s="87">
        <v>11.464503499015381</v>
      </c>
      <c r="BQ24" s="87">
        <v>72.929947054459603</v>
      </c>
      <c r="BR24" s="87">
        <v>8.0622022306144792E-2</v>
      </c>
      <c r="BS24" s="87">
        <v>8.3384245816759197</v>
      </c>
      <c r="BT24" s="87">
        <v>0</v>
      </c>
      <c r="BU24" s="87">
        <v>6.9047662569222207E-2</v>
      </c>
      <c r="BV24" s="87">
        <v>98.3050738705996</v>
      </c>
      <c r="BW24" s="87">
        <v>23.426290920675999</v>
      </c>
      <c r="BX24" s="48"/>
      <c r="BY24" s="78">
        <f t="shared" si="0"/>
        <v>-7.0371953401088445E-4</v>
      </c>
      <c r="BZ24" s="54">
        <f t="shared" si="1"/>
        <v>-8.0784694669727838E-4</v>
      </c>
      <c r="CA24" s="78">
        <f t="shared" si="2"/>
        <v>-1.4415827626100517E-4</v>
      </c>
      <c r="CB24" s="78">
        <f t="shared" si="3"/>
        <v>3.3076122528214157E-4</v>
      </c>
      <c r="CC24" s="78">
        <f t="shared" si="4"/>
        <v>-3.3936662004370493E-4</v>
      </c>
      <c r="CD24" s="78">
        <f t="shared" si="5"/>
        <v>-8.262442628988101E-4</v>
      </c>
      <c r="CE24" s="78">
        <f t="shared" si="6"/>
        <v>-1.3943384041522854E-3</v>
      </c>
      <c r="CF24" s="78">
        <f t="shared" si="7"/>
        <v>5.6361707414320425E-4</v>
      </c>
      <c r="CH24" s="87">
        <f t="shared" si="8"/>
        <v>-0.47927367169995705</v>
      </c>
      <c r="CI24" s="87">
        <f t="shared" si="9"/>
        <v>-2.5648853233496993</v>
      </c>
    </row>
    <row r="25" spans="1:87" x14ac:dyDescent="0.25">
      <c r="A25" s="86" t="s">
        <v>24</v>
      </c>
      <c r="B25" s="87">
        <v>5203.3885612000004</v>
      </c>
      <c r="C25" s="87">
        <v>746.18282581999995</v>
      </c>
      <c r="D25" s="87">
        <v>865.29061211999999</v>
      </c>
      <c r="E25" s="87">
        <v>415.96641978000002</v>
      </c>
      <c r="F25" s="87">
        <v>388.77032317999999</v>
      </c>
      <c r="G25" s="87">
        <v>9.9875334799999997</v>
      </c>
      <c r="H25" s="87">
        <v>187.25205824</v>
      </c>
      <c r="I25" s="87">
        <v>9.5467076399999993</v>
      </c>
      <c r="J25" s="87"/>
      <c r="K25" s="87" t="s">
        <v>24</v>
      </c>
      <c r="L25" s="87">
        <v>0</v>
      </c>
      <c r="M25" s="87">
        <v>0.47530886624999302</v>
      </c>
      <c r="N25" s="87">
        <v>0.46600411029297101</v>
      </c>
      <c r="O25" s="87">
        <v>0.46600411029297101</v>
      </c>
      <c r="P25" s="87">
        <v>2.7841913963144102E-2</v>
      </c>
      <c r="Q25" s="87">
        <v>3.6878199079631899E-2</v>
      </c>
      <c r="R25" s="87">
        <v>2.0459401554313899</v>
      </c>
      <c r="S25" s="87">
        <v>405.05099497057103</v>
      </c>
      <c r="T25" s="87">
        <v>5191.2894355929502</v>
      </c>
      <c r="U25" s="87">
        <v>1.8034678661664389</v>
      </c>
      <c r="V25" s="87">
        <v>4.4251879934158875</v>
      </c>
      <c r="W25" s="87">
        <v>8.9311249284743363E-2</v>
      </c>
      <c r="X25" s="87">
        <v>1.775316026365954</v>
      </c>
      <c r="Y25" s="87">
        <v>0</v>
      </c>
      <c r="Z25" s="87">
        <v>162.9793683713138</v>
      </c>
      <c r="AA25" s="87">
        <v>162.9793683713138</v>
      </c>
      <c r="AB25" s="87">
        <v>9.5109347372366209</v>
      </c>
      <c r="AC25" s="87">
        <v>0</v>
      </c>
      <c r="AD25" s="87">
        <v>8.7165337032358292E-2</v>
      </c>
      <c r="AE25" s="87">
        <v>0</v>
      </c>
      <c r="AF25" s="87">
        <v>2.9667681690722398</v>
      </c>
      <c r="AG25" s="87">
        <v>8.7711215954849292E-2</v>
      </c>
      <c r="AH25" s="87">
        <v>5.5485500858369505</v>
      </c>
      <c r="AI25" s="87">
        <v>0.1005017585679326</v>
      </c>
      <c r="AJ25" s="87">
        <v>744.19761517672691</v>
      </c>
      <c r="AK25" s="87">
        <v>0</v>
      </c>
      <c r="AL25" s="87">
        <v>192.3251551160788</v>
      </c>
      <c r="AM25" s="87">
        <v>776.53000918026601</v>
      </c>
      <c r="AN25" s="87">
        <v>86.281423132238601</v>
      </c>
      <c r="AO25" s="87">
        <v>862.81143231250405</v>
      </c>
      <c r="AP25" s="87">
        <v>0</v>
      </c>
      <c r="AQ25" s="87">
        <v>0.49725999046004898</v>
      </c>
      <c r="AR25" s="87">
        <v>2.3644684107717802</v>
      </c>
      <c r="AS25" s="87">
        <v>1.8568416775310381</v>
      </c>
      <c r="AT25" s="87">
        <v>3.7229135142038201</v>
      </c>
      <c r="AU25" s="87">
        <v>10.758777128634168</v>
      </c>
      <c r="AV25" s="87">
        <v>21.497630961159999</v>
      </c>
      <c r="AW25" s="87">
        <v>4.62765949305488</v>
      </c>
      <c r="AX25" s="87">
        <v>0</v>
      </c>
      <c r="AY25" s="87">
        <v>4.7681166375314703</v>
      </c>
      <c r="AZ25" s="87">
        <v>429.29479962071099</v>
      </c>
      <c r="BA25" s="87">
        <v>387.91198053287201</v>
      </c>
      <c r="BB25" s="87">
        <v>41.382819087837504</v>
      </c>
      <c r="BC25" s="87">
        <v>4.07322662962901E-2</v>
      </c>
      <c r="BD25" s="87">
        <v>2.5266652336623698E-3</v>
      </c>
      <c r="BE25" s="87">
        <v>13.54140948590419</v>
      </c>
      <c r="BF25" s="87">
        <v>21.781157206082501</v>
      </c>
      <c r="BG25" s="87">
        <v>56.767989900373095</v>
      </c>
      <c r="BH25" s="87">
        <v>13.949311489806369</v>
      </c>
      <c r="BI25" s="87">
        <v>7.2953080590948893</v>
      </c>
      <c r="BJ25" s="87">
        <v>141.88313384502601</v>
      </c>
      <c r="BK25" s="87">
        <v>0.991283544941857</v>
      </c>
      <c r="BL25" s="87">
        <v>9.8339778693871587</v>
      </c>
      <c r="BM25" s="87">
        <v>75.073498755259294</v>
      </c>
      <c r="BN25" s="87">
        <v>3.3688450536549803E-3</v>
      </c>
      <c r="BO25" s="87">
        <v>9.9496090257224203</v>
      </c>
      <c r="BP25" s="87">
        <v>0.73149992056765301</v>
      </c>
      <c r="BQ25" s="87">
        <v>0</v>
      </c>
      <c r="BR25" s="87">
        <v>1.4521800897259101</v>
      </c>
      <c r="BS25" s="87">
        <v>0.79376402897806209</v>
      </c>
      <c r="BT25" s="87">
        <v>5.9195499780088902E-2</v>
      </c>
      <c r="BU25" s="87">
        <v>1.2212874119468169</v>
      </c>
      <c r="BV25" s="87">
        <v>186.84589502800409</v>
      </c>
      <c r="BW25" s="87">
        <v>6.880364622385729E-2</v>
      </c>
      <c r="BX25" s="48"/>
      <c r="BY25" s="78">
        <f t="shared" si="0"/>
        <v>-2.325239690395112E-3</v>
      </c>
      <c r="BZ25" s="54">
        <f t="shared" si="1"/>
        <v>-2.6604882537887881E-3</v>
      </c>
      <c r="CA25" s="78">
        <f t="shared" si="2"/>
        <v>-2.8651412285889007E-3</v>
      </c>
      <c r="CB25" s="78">
        <f t="shared" si="3"/>
        <v>3.2041961098110264E-2</v>
      </c>
      <c r="CC25" s="78">
        <f t="shared" si="4"/>
        <v>-2.2078399403201682E-3</v>
      </c>
      <c r="CD25" s="78">
        <f t="shared" si="5"/>
        <v>-3.7971791887880012E-3</v>
      </c>
      <c r="CE25" s="78">
        <f t="shared" si="6"/>
        <v>-2.1690720829104352E-3</v>
      </c>
      <c r="CF25" s="78">
        <f t="shared" si="7"/>
        <v>-3.7471455199374277E-3</v>
      </c>
      <c r="CH25" s="87">
        <f t="shared" si="8"/>
        <v>-2.4791798074959388</v>
      </c>
      <c r="CI25" s="87">
        <f t="shared" si="9"/>
        <v>-3.79244542775794E-2</v>
      </c>
    </row>
    <row r="26" spans="1:87" x14ac:dyDescent="0.25">
      <c r="A26" s="86" t="s">
        <v>25</v>
      </c>
      <c r="B26" s="87">
        <v>4814.9889034999997</v>
      </c>
      <c r="C26" s="87">
        <v>62.349232239999999</v>
      </c>
      <c r="D26" s="87">
        <v>17117.124702000001</v>
      </c>
      <c r="E26" s="87">
        <v>1620.7129612000001</v>
      </c>
      <c r="F26" s="87">
        <v>1418.6835437</v>
      </c>
      <c r="G26" s="87">
        <v>51243.507609</v>
      </c>
      <c r="H26" s="87">
        <v>403.72781359999999</v>
      </c>
      <c r="I26" s="87">
        <v>58.804151320000003</v>
      </c>
      <c r="J26" s="87"/>
      <c r="K26" s="87" t="s">
        <v>25</v>
      </c>
      <c r="L26" s="87">
        <v>0</v>
      </c>
      <c r="M26" s="87">
        <v>0</v>
      </c>
      <c r="N26" s="87">
        <v>5.3509963878106401E-2</v>
      </c>
      <c r="O26" s="87">
        <v>5.3509963878106401E-2</v>
      </c>
      <c r="P26" s="87">
        <v>2.1566704360191001E-2</v>
      </c>
      <c r="Q26" s="87">
        <v>0</v>
      </c>
      <c r="R26" s="87">
        <v>0.228471648599612</v>
      </c>
      <c r="S26" s="87">
        <v>233.695214712542</v>
      </c>
      <c r="T26" s="87">
        <v>4819.2708806560895</v>
      </c>
      <c r="U26" s="87">
        <v>1.1237011305775551</v>
      </c>
      <c r="V26" s="87">
        <v>32.354225640768703</v>
      </c>
      <c r="W26" s="87">
        <v>0.57076030914862907</v>
      </c>
      <c r="X26" s="87">
        <v>0</v>
      </c>
      <c r="Y26" s="87">
        <v>0</v>
      </c>
      <c r="Z26" s="87">
        <v>42.846171425487199</v>
      </c>
      <c r="AA26" s="87">
        <v>42.846171425487199</v>
      </c>
      <c r="AB26" s="87">
        <v>58.9273854440913</v>
      </c>
      <c r="AC26" s="87">
        <v>0</v>
      </c>
      <c r="AD26" s="87">
        <v>5.9968641624100805</v>
      </c>
      <c r="AE26" s="87">
        <v>0</v>
      </c>
      <c r="AF26" s="87">
        <v>0</v>
      </c>
      <c r="AG26" s="87">
        <v>0</v>
      </c>
      <c r="AH26" s="87">
        <v>0</v>
      </c>
      <c r="AI26" s="87">
        <v>0</v>
      </c>
      <c r="AJ26" s="87">
        <v>61.848296732728102</v>
      </c>
      <c r="AK26" s="87">
        <v>0</v>
      </c>
      <c r="AL26" s="87">
        <v>436.46482010295398</v>
      </c>
      <c r="AM26" s="87">
        <v>15354.49872938628</v>
      </c>
      <c r="AN26" s="87">
        <v>1706.0554485668231</v>
      </c>
      <c r="AO26" s="87">
        <v>17060.554177953149</v>
      </c>
      <c r="AP26" s="87">
        <v>0</v>
      </c>
      <c r="AQ26" s="87">
        <v>12.032511754967281</v>
      </c>
      <c r="AR26" s="87">
        <v>82.695869556628395</v>
      </c>
      <c r="AS26" s="87">
        <v>107.0449012752525</v>
      </c>
      <c r="AT26" s="87">
        <v>48.0143265536136</v>
      </c>
      <c r="AU26" s="87">
        <v>1.9007053598549351</v>
      </c>
      <c r="AV26" s="87">
        <v>61.572283376400499</v>
      </c>
      <c r="AW26" s="87">
        <v>40.888460659964494</v>
      </c>
      <c r="AX26" s="87">
        <v>0</v>
      </c>
      <c r="AY26" s="87">
        <v>6.54823061498481</v>
      </c>
      <c r="AZ26" s="87">
        <v>2001.4350315496069</v>
      </c>
      <c r="BA26" s="87">
        <v>1416.8107499360481</v>
      </c>
      <c r="BB26" s="87">
        <v>584.62428161356206</v>
      </c>
      <c r="BC26" s="87">
        <v>0</v>
      </c>
      <c r="BD26" s="87">
        <v>0.39131475531451598</v>
      </c>
      <c r="BE26" s="87">
        <v>806.90557221556696</v>
      </c>
      <c r="BF26" s="87">
        <v>0</v>
      </c>
      <c r="BG26" s="87">
        <v>24.2318963245643</v>
      </c>
      <c r="BH26" s="87">
        <v>6.4652361705275005</v>
      </c>
      <c r="BI26" s="87">
        <v>1.6813188864785009</v>
      </c>
      <c r="BJ26" s="87">
        <v>60.367247521508702</v>
      </c>
      <c r="BK26" s="87">
        <v>11.51047998604208</v>
      </c>
      <c r="BL26" s="87">
        <v>125.2769933420856</v>
      </c>
      <c r="BM26" s="87">
        <v>143.9153067205585</v>
      </c>
      <c r="BN26" s="87">
        <v>5.9559878779962094</v>
      </c>
      <c r="BO26" s="87">
        <v>51132.320841262394</v>
      </c>
      <c r="BP26" s="87">
        <v>68.139691304906989</v>
      </c>
      <c r="BQ26" s="87">
        <v>1252.719008767097</v>
      </c>
      <c r="BR26" s="87">
        <v>0</v>
      </c>
      <c r="BS26" s="87">
        <v>54.442671012473895</v>
      </c>
      <c r="BT26" s="87">
        <v>0</v>
      </c>
      <c r="BU26" s="87">
        <v>2.1659260676929103E-2</v>
      </c>
      <c r="BV26" s="87">
        <v>404.15510328665005</v>
      </c>
      <c r="BW26" s="87">
        <v>169.3465408000088</v>
      </c>
      <c r="BX26" s="48"/>
      <c r="BY26" s="78">
        <f t="shared" si="0"/>
        <v>8.8930156266347701E-4</v>
      </c>
      <c r="BZ26" s="54">
        <f t="shared" si="1"/>
        <v>-8.0343492497815163E-3</v>
      </c>
      <c r="CA26" s="78">
        <f t="shared" si="2"/>
        <v>-3.3049080982767245E-3</v>
      </c>
      <c r="CB26" s="78">
        <f t="shared" si="3"/>
        <v>0.23491023979206938</v>
      </c>
      <c r="CC26" s="78">
        <f t="shared" si="4"/>
        <v>-1.3200926818870129E-3</v>
      </c>
      <c r="CD26" s="78">
        <f t="shared" si="5"/>
        <v>-2.1697727756262875E-3</v>
      </c>
      <c r="CE26" s="78">
        <f t="shared" si="6"/>
        <v>1.0583607872837819E-3</v>
      </c>
      <c r="CF26" s="78">
        <f t="shared" si="7"/>
        <v>2.0956704811652283E-3</v>
      </c>
      <c r="CH26" s="87">
        <f t="shared" si="8"/>
        <v>-56.57052404685237</v>
      </c>
      <c r="CI26" s="87">
        <f t="shared" si="9"/>
        <v>-111.18676773760671</v>
      </c>
    </row>
    <row r="27" spans="1:87" x14ac:dyDescent="0.25">
      <c r="A27" s="86" t="s">
        <v>26</v>
      </c>
      <c r="B27" s="87">
        <v>882.73171693999996</v>
      </c>
      <c r="C27" s="87">
        <v>10.028692639999999</v>
      </c>
      <c r="D27" s="87">
        <v>2853.9108024000002</v>
      </c>
      <c r="E27" s="87">
        <v>556.62099869999997</v>
      </c>
      <c r="F27" s="87">
        <v>491.17387295999998</v>
      </c>
      <c r="G27" s="87">
        <v>1213.5255271000001</v>
      </c>
      <c r="H27" s="87">
        <v>95.955747419999994</v>
      </c>
      <c r="I27" s="87">
        <v>19.71110732</v>
      </c>
      <c r="J27" s="87"/>
      <c r="K27" s="87" t="s">
        <v>26</v>
      </c>
      <c r="L27" s="87">
        <v>0</v>
      </c>
      <c r="M27" s="87">
        <v>0.266831066364632</v>
      </c>
      <c r="N27" s="87">
        <v>5.3377070641974798E-2</v>
      </c>
      <c r="O27" s="87">
        <v>5.3377070641974798E-2</v>
      </c>
      <c r="P27" s="87">
        <v>2.57238245341357E-2</v>
      </c>
      <c r="Q27" s="87">
        <v>0.19004500711806249</v>
      </c>
      <c r="R27" s="87">
        <v>8.13466308507967E-2</v>
      </c>
      <c r="S27" s="87">
        <v>0.65511343607114192</v>
      </c>
      <c r="T27" s="87">
        <v>899.67039722482104</v>
      </c>
      <c r="U27" s="87">
        <v>0</v>
      </c>
      <c r="V27" s="87">
        <v>1.6932299324314219</v>
      </c>
      <c r="W27" s="87">
        <v>0</v>
      </c>
      <c r="X27" s="87">
        <v>0.69875786988188593</v>
      </c>
      <c r="Y27" s="87">
        <v>0</v>
      </c>
      <c r="Z27" s="87">
        <v>0.89121190729696698</v>
      </c>
      <c r="AA27" s="87">
        <v>0.89121190729696698</v>
      </c>
      <c r="AB27" s="87">
        <v>20.321032453578852</v>
      </c>
      <c r="AC27" s="87">
        <v>0</v>
      </c>
      <c r="AD27" s="87">
        <v>1.24769079107128</v>
      </c>
      <c r="AE27" s="87">
        <v>0</v>
      </c>
      <c r="AF27" s="87">
        <v>5.4607922952341603</v>
      </c>
      <c r="AG27" s="87">
        <v>4.8957501052155697E-2</v>
      </c>
      <c r="AH27" s="87">
        <v>5.5919590249397801</v>
      </c>
      <c r="AI27" s="87">
        <v>3.30426525848641E-2</v>
      </c>
      <c r="AJ27" s="87">
        <v>10.03109901045541</v>
      </c>
      <c r="AK27" s="87">
        <v>0</v>
      </c>
      <c r="AL27" s="87">
        <v>100.48383652849191</v>
      </c>
      <c r="AM27" s="87">
        <v>2574.2068815798202</v>
      </c>
      <c r="AN27" s="87">
        <v>286.02299470855297</v>
      </c>
      <c r="AO27" s="87">
        <v>2860.2298762883702</v>
      </c>
      <c r="AP27" s="87">
        <v>0</v>
      </c>
      <c r="AQ27" s="87">
        <v>2.285347918511659</v>
      </c>
      <c r="AR27" s="87">
        <v>27.792344198371801</v>
      </c>
      <c r="AS27" s="87">
        <v>24.927774616643703</v>
      </c>
      <c r="AT27" s="87">
        <v>16.286763447587852</v>
      </c>
      <c r="AU27" s="87">
        <v>1.508559300032517</v>
      </c>
      <c r="AV27" s="87">
        <v>20.51653336144226</v>
      </c>
      <c r="AW27" s="87">
        <v>13.604701551833411</v>
      </c>
      <c r="AX27" s="87">
        <v>0</v>
      </c>
      <c r="AY27" s="87">
        <v>3.1449552039550901</v>
      </c>
      <c r="AZ27" s="87">
        <v>607.87702408130497</v>
      </c>
      <c r="BA27" s="87">
        <v>504.659372224187</v>
      </c>
      <c r="BB27" s="87">
        <v>103.2176518571183</v>
      </c>
      <c r="BC27" s="87">
        <v>7.1203822814530603E-3</v>
      </c>
      <c r="BD27" s="87">
        <v>0.13298478843896219</v>
      </c>
      <c r="BE27" s="87">
        <v>272.36219433004203</v>
      </c>
      <c r="BF27" s="87">
        <v>10.217754592503169</v>
      </c>
      <c r="BG27" s="87">
        <v>6.7677739887674395</v>
      </c>
      <c r="BH27" s="87">
        <v>2.0444553303901518</v>
      </c>
      <c r="BI27" s="87">
        <v>0.40898320485898598</v>
      </c>
      <c r="BJ27" s="87">
        <v>16.85164934384936</v>
      </c>
      <c r="BK27" s="87">
        <v>1.4420779744285879</v>
      </c>
      <c r="BL27" s="87">
        <v>42.012082588115902</v>
      </c>
      <c r="BM27" s="87">
        <v>68.992903779273092</v>
      </c>
      <c r="BN27" s="87">
        <v>2.0076128324432161</v>
      </c>
      <c r="BO27" s="87">
        <v>1215.1028296102759</v>
      </c>
      <c r="BP27" s="87">
        <v>16.844941007349981</v>
      </c>
      <c r="BQ27" s="87">
        <v>29.768739738862401</v>
      </c>
      <c r="BR27" s="87">
        <v>0.41656246535381303</v>
      </c>
      <c r="BS27" s="87">
        <v>16.19578167466172</v>
      </c>
      <c r="BT27" s="87">
        <v>0</v>
      </c>
      <c r="BU27" s="87">
        <v>0.2160227714082569</v>
      </c>
      <c r="BV27" s="87">
        <v>98.334525748441507</v>
      </c>
      <c r="BW27" s="87">
        <v>38.983916472072295</v>
      </c>
      <c r="BX27" s="48"/>
      <c r="BY27" s="78">
        <f t="shared" si="0"/>
        <v>1.9188933579433656E-2</v>
      </c>
      <c r="BZ27" s="54">
        <f t="shared" si="1"/>
        <v>2.3994856974806264E-4</v>
      </c>
      <c r="CA27" s="78">
        <f t="shared" si="2"/>
        <v>2.2141805844303024E-3</v>
      </c>
      <c r="CB27" s="78">
        <f t="shared" si="3"/>
        <v>9.2084246733440733E-2</v>
      </c>
      <c r="CC27" s="78">
        <f t="shared" si="4"/>
        <v>2.7455652685510899E-2</v>
      </c>
      <c r="CD27" s="78">
        <f t="shared" si="5"/>
        <v>1.2997687111247793E-3</v>
      </c>
      <c r="CE27" s="78">
        <f t="shared" si="6"/>
        <v>2.4790368397940334E-2</v>
      </c>
      <c r="CF27" s="78">
        <f t="shared" si="7"/>
        <v>3.0943220169066157E-2</v>
      </c>
      <c r="CH27" s="87">
        <f t="shared" si="8"/>
        <v>6.3190738883699851</v>
      </c>
      <c r="CI27" s="87">
        <f t="shared" si="9"/>
        <v>1.5773025102757856</v>
      </c>
    </row>
    <row r="28" spans="1:87" x14ac:dyDescent="0.25">
      <c r="A28" s="86" t="s">
        <v>27</v>
      </c>
      <c r="B28" s="87">
        <v>4665.2227112999999</v>
      </c>
      <c r="C28" s="87">
        <v>15.75343032</v>
      </c>
      <c r="D28" s="87">
        <v>7029.6968845000001</v>
      </c>
      <c r="E28" s="87">
        <v>380.24948891999998</v>
      </c>
      <c r="F28" s="87">
        <v>499.19640271999998</v>
      </c>
      <c r="G28" s="87">
        <v>15410.362026000001</v>
      </c>
      <c r="H28" s="87">
        <v>172.74309077999999</v>
      </c>
      <c r="I28" s="87">
        <v>29.468702360000002</v>
      </c>
      <c r="J28" s="87"/>
      <c r="K28" s="87" t="s">
        <v>27</v>
      </c>
      <c r="L28" s="87">
        <v>0</v>
      </c>
      <c r="M28" s="87">
        <v>0</v>
      </c>
      <c r="N28" s="87">
        <v>6.2905205376345405E-2</v>
      </c>
      <c r="O28" s="87">
        <v>6.2905205376345405E-2</v>
      </c>
      <c r="P28" s="87">
        <v>2.53532938044609E-2</v>
      </c>
      <c r="Q28" s="87">
        <v>0</v>
      </c>
      <c r="R28" s="87">
        <v>0.230612017913015</v>
      </c>
      <c r="S28" s="87">
        <v>162.9508646883711</v>
      </c>
      <c r="T28" s="87">
        <v>4669.9719060081397</v>
      </c>
      <c r="U28" s="87">
        <v>1.3209991751021</v>
      </c>
      <c r="V28" s="87">
        <v>32.6237772942753</v>
      </c>
      <c r="W28" s="87">
        <v>0.67097462511946193</v>
      </c>
      <c r="X28" s="87">
        <v>0</v>
      </c>
      <c r="Y28" s="87">
        <v>0</v>
      </c>
      <c r="Z28" s="87">
        <v>2.6168007935558801</v>
      </c>
      <c r="AA28" s="87">
        <v>2.6168007935558801</v>
      </c>
      <c r="AB28" s="87">
        <v>29.719865908386801</v>
      </c>
      <c r="AC28" s="87">
        <v>0</v>
      </c>
      <c r="AD28" s="87">
        <v>3.0624317749274899</v>
      </c>
      <c r="AE28" s="87">
        <v>0</v>
      </c>
      <c r="AF28" s="87">
        <v>0</v>
      </c>
      <c r="AG28" s="87">
        <v>0</v>
      </c>
      <c r="AH28" s="87">
        <v>0</v>
      </c>
      <c r="AI28" s="87">
        <v>0</v>
      </c>
      <c r="AJ28" s="87">
        <v>16.34641767224986</v>
      </c>
      <c r="AK28" s="87">
        <v>0</v>
      </c>
      <c r="AL28" s="87">
        <v>206.12181035841581</v>
      </c>
      <c r="AM28" s="87">
        <v>6233.6912653251402</v>
      </c>
      <c r="AN28" s="87">
        <v>692.63239634429499</v>
      </c>
      <c r="AO28" s="87">
        <v>6926.3236616694403</v>
      </c>
      <c r="AP28" s="87">
        <v>0</v>
      </c>
      <c r="AQ28" s="87">
        <v>6.89792441748925</v>
      </c>
      <c r="AR28" s="87">
        <v>29.528508959032582</v>
      </c>
      <c r="AS28" s="87">
        <v>50.954856890342</v>
      </c>
      <c r="AT28" s="87">
        <v>17.119260493725058</v>
      </c>
      <c r="AU28" s="87">
        <v>0.56269159542981795</v>
      </c>
      <c r="AV28" s="87">
        <v>21.728230515275211</v>
      </c>
      <c r="AW28" s="87">
        <v>14.550510189211618</v>
      </c>
      <c r="AX28" s="87">
        <v>0</v>
      </c>
      <c r="AY28" s="87">
        <v>2.3252732604705719</v>
      </c>
      <c r="AZ28" s="87">
        <v>716.46745042008206</v>
      </c>
      <c r="BA28" s="87">
        <v>502.34553049195301</v>
      </c>
      <c r="BB28" s="87">
        <v>214.1219199281289</v>
      </c>
      <c r="BC28" s="87">
        <v>0</v>
      </c>
      <c r="BD28" s="87">
        <v>0.13988432684953989</v>
      </c>
      <c r="BE28" s="87">
        <v>288.32399888556301</v>
      </c>
      <c r="BF28" s="87">
        <v>0</v>
      </c>
      <c r="BG28" s="87">
        <v>7.9043499753633402</v>
      </c>
      <c r="BH28" s="87">
        <v>2.1226013018292837</v>
      </c>
      <c r="BI28" s="87">
        <v>0.49994532339048803</v>
      </c>
      <c r="BJ28" s="87">
        <v>19.68552962956834</v>
      </c>
      <c r="BK28" s="87">
        <v>8.8849260682918594</v>
      </c>
      <c r="BL28" s="87">
        <v>44.680003420471003</v>
      </c>
      <c r="BM28" s="87">
        <v>51.045638422151995</v>
      </c>
      <c r="BN28" s="87">
        <v>2.1291041936209179</v>
      </c>
      <c r="BO28" s="87">
        <v>15271.001145636179</v>
      </c>
      <c r="BP28" s="87">
        <v>30.9435318491727</v>
      </c>
      <c r="BQ28" s="87">
        <v>374.13954764075601</v>
      </c>
      <c r="BR28" s="87">
        <v>0</v>
      </c>
      <c r="BS28" s="87">
        <v>24.16285031401349</v>
      </c>
      <c r="BT28" s="87">
        <v>0</v>
      </c>
      <c r="BU28" s="87">
        <v>2.49322837480777E-2</v>
      </c>
      <c r="BV28" s="87">
        <v>173.52444237944792</v>
      </c>
      <c r="BW28" s="87">
        <v>75.088693451032398</v>
      </c>
      <c r="BX28" s="48"/>
      <c r="BY28" s="78">
        <f t="shared" si="0"/>
        <v>1.0179995687315086E-3</v>
      </c>
      <c r="BZ28" s="54">
        <f t="shared" si="1"/>
        <v>3.764179230837264E-2</v>
      </c>
      <c r="CA28" s="78">
        <f t="shared" si="2"/>
        <v>-1.4705217668558469E-2</v>
      </c>
      <c r="CB28" s="78">
        <f t="shared" si="3"/>
        <v>0.88420358553280898</v>
      </c>
      <c r="CC28" s="78">
        <f t="shared" si="4"/>
        <v>6.3083943610054089E-3</v>
      </c>
      <c r="CD28" s="78">
        <f t="shared" si="5"/>
        <v>-9.0433229361318902E-3</v>
      </c>
      <c r="CE28" s="78">
        <f t="shared" si="6"/>
        <v>4.5232002965781967E-3</v>
      </c>
      <c r="CF28" s="78">
        <f t="shared" si="7"/>
        <v>8.5230610197387421E-3</v>
      </c>
      <c r="CH28" s="87">
        <f t="shared" si="8"/>
        <v>-103.37322283055983</v>
      </c>
      <c r="CI28" s="87">
        <f t="shared" si="9"/>
        <v>-139.36088036382171</v>
      </c>
    </row>
    <row r="29" spans="1:87" x14ac:dyDescent="0.25">
      <c r="A29" s="86" t="s">
        <v>28</v>
      </c>
      <c r="B29" s="87">
        <v>491.67455189999998</v>
      </c>
      <c r="C29" s="87">
        <v>190.16718470000001</v>
      </c>
      <c r="D29" s="87">
        <v>1307.8501655</v>
      </c>
      <c r="E29" s="87">
        <v>342.62325484000002</v>
      </c>
      <c r="F29" s="87">
        <v>335.57957002000001</v>
      </c>
      <c r="G29" s="87"/>
      <c r="H29" s="87">
        <v>216.13698778</v>
      </c>
      <c r="I29" s="87"/>
      <c r="J29" s="87"/>
      <c r="K29" s="87" t="s">
        <v>28</v>
      </c>
      <c r="L29" s="87">
        <v>0</v>
      </c>
      <c r="M29" s="87">
        <v>1.815946912691457E-2</v>
      </c>
      <c r="N29" s="87">
        <v>4.8720363838886102E-2</v>
      </c>
      <c r="O29" s="87">
        <v>4.8720363838886102E-2</v>
      </c>
      <c r="P29" s="87">
        <v>1.9922825974305058E-2</v>
      </c>
      <c r="Q29" s="87">
        <v>1.29336889540722E-2</v>
      </c>
      <c r="R29" s="87">
        <v>0.17082910354353298</v>
      </c>
      <c r="S29" s="87">
        <v>581.91643292470599</v>
      </c>
      <c r="T29" s="87">
        <v>489.21161844607195</v>
      </c>
      <c r="U29" s="87">
        <v>0.94683466621008905</v>
      </c>
      <c r="V29" s="87">
        <v>21.0411399330014</v>
      </c>
      <c r="W29" s="87">
        <v>0.48092526723920603</v>
      </c>
      <c r="X29" s="87">
        <v>4.7554816018650997E-2</v>
      </c>
      <c r="Y29" s="87">
        <v>0</v>
      </c>
      <c r="Z29" s="87">
        <v>201.25455997340219</v>
      </c>
      <c r="AA29" s="87">
        <v>201.25455997340219</v>
      </c>
      <c r="AB29" s="87">
        <v>0</v>
      </c>
      <c r="AC29" s="87">
        <v>0</v>
      </c>
      <c r="AD29" s="87">
        <v>0.46912995263038804</v>
      </c>
      <c r="AE29" s="87">
        <v>0</v>
      </c>
      <c r="AF29" s="87">
        <v>0.37163916771288097</v>
      </c>
      <c r="AG29" s="87">
        <v>3.3318643840010501E-3</v>
      </c>
      <c r="AH29" s="87">
        <v>0.38056341872672</v>
      </c>
      <c r="AI29" s="87">
        <v>2.2487579462772099E-3</v>
      </c>
      <c r="AJ29" s="87">
        <v>189.79861827025348</v>
      </c>
      <c r="AK29" s="87">
        <v>0</v>
      </c>
      <c r="AL29" s="87">
        <v>236.32759889107399</v>
      </c>
      <c r="AM29" s="87">
        <v>1174.588881229296</v>
      </c>
      <c r="AN29" s="87">
        <v>130.50989462700539</v>
      </c>
      <c r="AO29" s="87">
        <v>1305.0987758563019</v>
      </c>
      <c r="AP29" s="87">
        <v>0</v>
      </c>
      <c r="AQ29" s="87">
        <v>1.8084217051648781</v>
      </c>
      <c r="AR29" s="87">
        <v>2.6588200551155401</v>
      </c>
      <c r="AS29" s="87">
        <v>4.3226210933051092</v>
      </c>
      <c r="AT29" s="87">
        <v>3.6006318446623302</v>
      </c>
      <c r="AU29" s="87">
        <v>9.473570368778141</v>
      </c>
      <c r="AV29" s="87">
        <v>22.739309261065699</v>
      </c>
      <c r="AW29" s="87">
        <v>5.3113112562487199</v>
      </c>
      <c r="AX29" s="87">
        <v>0</v>
      </c>
      <c r="AY29" s="87">
        <v>1.3170918683620201</v>
      </c>
      <c r="AZ29" s="87">
        <v>346.313458862613</v>
      </c>
      <c r="BA29" s="87">
        <v>334.559586091347</v>
      </c>
      <c r="BB29" s="87">
        <v>11.753872771264941</v>
      </c>
      <c r="BC29" s="87">
        <v>4.8458594443250198E-4</v>
      </c>
      <c r="BD29" s="87">
        <v>8.0763978681305294E-5</v>
      </c>
      <c r="BE29" s="87">
        <v>9.953562320805549</v>
      </c>
      <c r="BF29" s="87">
        <v>0.69538057838257794</v>
      </c>
      <c r="BG29" s="87">
        <v>61.015968859714299</v>
      </c>
      <c r="BH29" s="87">
        <v>15.193812247777451</v>
      </c>
      <c r="BI29" s="87">
        <v>8.1396219172495101</v>
      </c>
      <c r="BJ29" s="87">
        <v>152.4903424880261</v>
      </c>
      <c r="BK29" s="87">
        <v>4.3735511183804796</v>
      </c>
      <c r="BL29" s="87">
        <v>8.3042564780061294</v>
      </c>
      <c r="BM29" s="87">
        <v>33.665233511356405</v>
      </c>
      <c r="BN29" s="87">
        <v>1.0768587443575441E-4</v>
      </c>
      <c r="BO29" s="87">
        <v>0</v>
      </c>
      <c r="BP29" s="87">
        <v>1.0918778745858879</v>
      </c>
      <c r="BQ29" s="87">
        <v>0</v>
      </c>
      <c r="BR29" s="87">
        <v>2.8349586812303901E-2</v>
      </c>
      <c r="BS29" s="87">
        <v>0.33746158363134204</v>
      </c>
      <c r="BT29" s="87">
        <v>0</v>
      </c>
      <c r="BU29" s="87">
        <v>3.2572061171646301E-2</v>
      </c>
      <c r="BV29" s="87">
        <v>215.262609941742</v>
      </c>
      <c r="BW29" s="87">
        <v>0.16435592080777339</v>
      </c>
      <c r="BX29" s="48"/>
      <c r="BY29" s="78">
        <f t="shared" si="0"/>
        <v>-5.0092758399034624E-3</v>
      </c>
      <c r="BZ29" s="78">
        <f t="shared" si="1"/>
        <v>-1.9381179267493373E-3</v>
      </c>
      <c r="CA29" s="78">
        <f t="shared" si="2"/>
        <v>-2.1037498914458605E-3</v>
      </c>
      <c r="CB29" s="78">
        <f t="shared" si="3"/>
        <v>1.0770442375069546E-2</v>
      </c>
      <c r="CC29" s="78">
        <f t="shared" si="4"/>
        <v>-3.0394696810423102E-3</v>
      </c>
      <c r="CD29" s="78" t="str">
        <f t="shared" si="5"/>
        <v/>
      </c>
      <c r="CE29" s="78">
        <f t="shared" si="6"/>
        <v>-4.0454798932795556E-3</v>
      </c>
      <c r="CF29" s="78" t="str">
        <f t="shared" si="7"/>
        <v/>
      </c>
      <c r="CH29" s="87">
        <f t="shared" si="8"/>
        <v>-2.7513896436980758</v>
      </c>
      <c r="CI29" s="87">
        <f t="shared" si="9"/>
        <v>0</v>
      </c>
    </row>
    <row r="30" spans="1:87" x14ac:dyDescent="0.25">
      <c r="A30" s="86" t="s">
        <v>29</v>
      </c>
      <c r="B30" s="87">
        <v>144.21961433999999</v>
      </c>
      <c r="C30" s="87">
        <v>1.1499384800000001</v>
      </c>
      <c r="D30" s="87">
        <v>151.72839773999999</v>
      </c>
      <c r="E30" s="87">
        <v>20.351597399999999</v>
      </c>
      <c r="F30" s="87">
        <v>19.78508076</v>
      </c>
      <c r="G30" s="87">
        <v>53.055020599999999</v>
      </c>
      <c r="H30" s="87">
        <v>25.004253200000001</v>
      </c>
      <c r="I30" s="87">
        <v>1.23066152</v>
      </c>
      <c r="J30" s="87"/>
      <c r="K30" s="87" t="s">
        <v>29</v>
      </c>
      <c r="L30" s="87">
        <v>1.7825121067918861E-3</v>
      </c>
      <c r="M30" s="87">
        <v>3.5888319394610704E-3</v>
      </c>
      <c r="N30" s="87">
        <v>3.93715987963425E-2</v>
      </c>
      <c r="O30" s="87">
        <v>3.9230435849203799E-2</v>
      </c>
      <c r="P30" s="87">
        <v>1.9040240810859959E-2</v>
      </c>
      <c r="Q30" s="87">
        <v>8.5460466632495107E-4</v>
      </c>
      <c r="R30" s="87">
        <v>0.23787616518235999</v>
      </c>
      <c r="S30" s="87">
        <v>126.31841494451501</v>
      </c>
      <c r="T30" s="87">
        <v>143.77204693640209</v>
      </c>
      <c r="U30" s="87">
        <v>0.89473136857090796</v>
      </c>
      <c r="V30" s="87">
        <v>17.387067860740419</v>
      </c>
      <c r="W30" s="87">
        <v>0.398669674856726</v>
      </c>
      <c r="X30" s="87">
        <v>3.3203921747383298E-3</v>
      </c>
      <c r="Y30" s="87">
        <v>1.0255393910834042E-3</v>
      </c>
      <c r="Z30" s="87">
        <v>13.979771532058169</v>
      </c>
      <c r="AA30" s="87">
        <v>13.979771532058169</v>
      </c>
      <c r="AB30" s="87">
        <v>1.226695963513506</v>
      </c>
      <c r="AC30" s="87">
        <v>0</v>
      </c>
      <c r="AD30" s="87">
        <v>0.38988305194530298</v>
      </c>
      <c r="AE30" s="87">
        <v>9.7625318789441797E-4</v>
      </c>
      <c r="AF30" s="87">
        <v>2.70531266059733E-2</v>
      </c>
      <c r="AG30" s="87">
        <v>2.3414985212497899E-3</v>
      </c>
      <c r="AH30" s="87">
        <v>3.6626179784718599E-3</v>
      </c>
      <c r="AI30" s="87">
        <v>4.3938540261909001E-4</v>
      </c>
      <c r="AJ30" s="87">
        <v>1.1463634528789599</v>
      </c>
      <c r="AK30" s="87">
        <v>0</v>
      </c>
      <c r="AL30" s="87">
        <v>42.321548857178996</v>
      </c>
      <c r="AM30" s="87">
        <v>136.1268142440627</v>
      </c>
      <c r="AN30" s="87">
        <v>15.125404469871079</v>
      </c>
      <c r="AO30" s="87">
        <v>151.2522187139337</v>
      </c>
      <c r="AP30" s="87">
        <v>7.2860231496331904E-6</v>
      </c>
      <c r="AQ30" s="87">
        <v>1.5043375091078439</v>
      </c>
      <c r="AR30" s="87">
        <v>0.1920683675325319</v>
      </c>
      <c r="AS30" s="87">
        <v>3.5456188358273</v>
      </c>
      <c r="AT30" s="87">
        <v>0.24491290971521701</v>
      </c>
      <c r="AU30" s="87">
        <v>0.87431022669025493</v>
      </c>
      <c r="AV30" s="87">
        <v>1.1961665591913442</v>
      </c>
      <c r="AW30" s="87">
        <v>0.33798897468542799</v>
      </c>
      <c r="AX30" s="87">
        <v>0</v>
      </c>
      <c r="AY30" s="87">
        <v>0.12554971257240799</v>
      </c>
      <c r="AZ30" s="87">
        <v>20.314364215678101</v>
      </c>
      <c r="BA30" s="87">
        <v>19.724156893026159</v>
      </c>
      <c r="BB30" s="87">
        <v>0.59020732265193898</v>
      </c>
      <c r="BC30" s="87">
        <v>0</v>
      </c>
      <c r="BD30" s="87">
        <v>1.7243913865418832E-3</v>
      </c>
      <c r="BE30" s="87">
        <v>1.643965233111216</v>
      </c>
      <c r="BF30" s="87">
        <v>2.3251508788174301E-2</v>
      </c>
      <c r="BG30" s="87">
        <v>3.1917726814265999</v>
      </c>
      <c r="BH30" s="87">
        <v>1.0062552290877811</v>
      </c>
      <c r="BI30" s="87">
        <v>0.45361712219668504</v>
      </c>
      <c r="BJ30" s="87">
        <v>7.9771853591053503</v>
      </c>
      <c r="BK30" s="87">
        <v>3.6122757591132899</v>
      </c>
      <c r="BL30" s="87">
        <v>0.61868360808434697</v>
      </c>
      <c r="BM30" s="87">
        <v>1.829807316038073</v>
      </c>
      <c r="BN30" s="87">
        <v>6.8976934142429601E-3</v>
      </c>
      <c r="BO30" s="87">
        <v>52.879689148299299</v>
      </c>
      <c r="BP30" s="87">
        <v>0.87606158537700596</v>
      </c>
      <c r="BQ30" s="87">
        <v>0</v>
      </c>
      <c r="BR30" s="87">
        <v>7.5798685306745597E-4</v>
      </c>
      <c r="BS30" s="87">
        <v>8.0535854580928906E-2</v>
      </c>
      <c r="BT30" s="87">
        <v>0</v>
      </c>
      <c r="BU30" s="87">
        <v>3.8711523252699206E-2</v>
      </c>
      <c r="BV30" s="87">
        <v>24.925866499115301</v>
      </c>
      <c r="BW30" s="87">
        <v>0.1329980622937989</v>
      </c>
      <c r="BX30" s="48"/>
      <c r="BY30" s="78">
        <f t="shared" si="0"/>
        <v>-3.103374015012646E-3</v>
      </c>
      <c r="BZ30" s="78">
        <f t="shared" si="1"/>
        <v>-3.1088855475470182E-3</v>
      </c>
      <c r="CA30" s="78">
        <f t="shared" si="2"/>
        <v>-3.1383645590343963E-3</v>
      </c>
      <c r="CB30" s="78">
        <f t="shared" si="3"/>
        <v>-1.8294968984546986E-3</v>
      </c>
      <c r="CC30" s="78">
        <f t="shared" si="4"/>
        <v>-3.0792832090436716E-3</v>
      </c>
      <c r="CD30" s="78">
        <f t="shared" si="5"/>
        <v>-3.3047098977226647E-3</v>
      </c>
      <c r="CE30" s="78">
        <f t="shared" si="6"/>
        <v>-3.1349346952181589E-3</v>
      </c>
      <c r="CF30" s="78">
        <f t="shared" si="7"/>
        <v>-3.2222966445672185E-3</v>
      </c>
      <c r="CH30" s="87">
        <f t="shared" si="8"/>
        <v>-0.47617902606629059</v>
      </c>
      <c r="CI30" s="87">
        <f t="shared" si="9"/>
        <v>-0.17533145170069986</v>
      </c>
    </row>
    <row r="31" spans="1:87" x14ac:dyDescent="0.25">
      <c r="A31" s="86" t="s">
        <v>30</v>
      </c>
      <c r="B31" s="87">
        <v>982.10469737999995</v>
      </c>
      <c r="C31" s="87">
        <v>116.80160076</v>
      </c>
      <c r="D31" s="87">
        <v>1132.8021985</v>
      </c>
      <c r="E31" s="87">
        <v>222.80703819999999</v>
      </c>
      <c r="F31" s="87">
        <v>203.42219556000001</v>
      </c>
      <c r="G31" s="87">
        <v>297.50121904000002</v>
      </c>
      <c r="H31" s="87">
        <v>126.68379548</v>
      </c>
      <c r="I31" s="87">
        <v>7.98905376</v>
      </c>
      <c r="J31" s="87"/>
      <c r="K31" s="87" t="s">
        <v>30</v>
      </c>
      <c r="L31" s="87">
        <v>0</v>
      </c>
      <c r="M31" s="87">
        <v>0</v>
      </c>
      <c r="N31" s="87">
        <v>0.13876879053463181</v>
      </c>
      <c r="O31" s="87">
        <v>0.13876879053463181</v>
      </c>
      <c r="P31" s="87">
        <v>5.5929291572281201E-2</v>
      </c>
      <c r="Q31" s="87">
        <v>0</v>
      </c>
      <c r="R31" s="87">
        <v>2.6101153308095801</v>
      </c>
      <c r="S31" s="87">
        <v>557.50814256376907</v>
      </c>
      <c r="T31" s="87">
        <v>979.31373671478195</v>
      </c>
      <c r="U31" s="87">
        <v>5.2884551354949494</v>
      </c>
      <c r="V31" s="87">
        <v>65.853021759764403</v>
      </c>
      <c r="W31" s="87">
        <v>1.480167681539045</v>
      </c>
      <c r="X31" s="87">
        <v>0</v>
      </c>
      <c r="Y31" s="87">
        <v>0</v>
      </c>
      <c r="Z31" s="87">
        <v>81.316951760562702</v>
      </c>
      <c r="AA31" s="87">
        <v>81.316951760562702</v>
      </c>
      <c r="AB31" s="87">
        <v>7.9642694774671003</v>
      </c>
      <c r="AC31" s="87">
        <v>0</v>
      </c>
      <c r="AD31" s="87">
        <v>1.4438658946378071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116.6464302631767</v>
      </c>
      <c r="AK31" s="87">
        <v>0</v>
      </c>
      <c r="AL31" s="87">
        <v>192.16738356013309</v>
      </c>
      <c r="AM31" s="87">
        <v>1016.878658582317</v>
      </c>
      <c r="AN31" s="87">
        <v>112.9865015903039</v>
      </c>
      <c r="AO31" s="87">
        <v>1129.865160172621</v>
      </c>
      <c r="AP31" s="87">
        <v>0</v>
      </c>
      <c r="AQ31" s="87">
        <v>5.8482235554214306</v>
      </c>
      <c r="AR31" s="87">
        <v>2.0791926235552802</v>
      </c>
      <c r="AS31" s="87">
        <v>13.590015952939019</v>
      </c>
      <c r="AT31" s="87">
        <v>2.61611388537067</v>
      </c>
      <c r="AU31" s="87">
        <v>9.9471570192408301</v>
      </c>
      <c r="AV31" s="87">
        <v>11.84939765505381</v>
      </c>
      <c r="AW31" s="87">
        <v>3.54539174082463</v>
      </c>
      <c r="AX31" s="87">
        <v>0</v>
      </c>
      <c r="AY31" s="87">
        <v>1.4459978091568959</v>
      </c>
      <c r="AZ31" s="87">
        <v>223.21059737694</v>
      </c>
      <c r="BA31" s="87">
        <v>202.96568414998001</v>
      </c>
      <c r="BB31" s="87">
        <v>20.2449132269603</v>
      </c>
      <c r="BC31" s="87">
        <v>0</v>
      </c>
      <c r="BD31" s="87">
        <v>2.2928004761983402E-2</v>
      </c>
      <c r="BE31" s="87">
        <v>20.091462856528622</v>
      </c>
      <c r="BF31" s="87">
        <v>0.30913806996367799</v>
      </c>
      <c r="BG31" s="87">
        <v>31.547617376720201</v>
      </c>
      <c r="BH31" s="87">
        <v>10.66996230316858</v>
      </c>
      <c r="BI31" s="87">
        <v>4.5788772557967699</v>
      </c>
      <c r="BJ31" s="87">
        <v>78.848125099070103</v>
      </c>
      <c r="BK31" s="87">
        <v>13.78336920494937</v>
      </c>
      <c r="BL31" s="87">
        <v>6.74386529506108</v>
      </c>
      <c r="BM31" s="87">
        <v>18.57874619487756</v>
      </c>
      <c r="BN31" s="87">
        <v>9.1710960829378713E-2</v>
      </c>
      <c r="BO31" s="87">
        <v>296.585863584604</v>
      </c>
      <c r="BP31" s="87">
        <v>3.0410031206108403</v>
      </c>
      <c r="BQ31" s="87">
        <v>0</v>
      </c>
      <c r="BR31" s="87">
        <v>0</v>
      </c>
      <c r="BS31" s="87">
        <v>0.25614791587515201</v>
      </c>
      <c r="BT31" s="87">
        <v>0</v>
      </c>
      <c r="BU31" s="87">
        <v>5.5000580816481695E-2</v>
      </c>
      <c r="BV31" s="87">
        <v>126.3381284467886</v>
      </c>
      <c r="BW31" s="87">
        <v>0.46700043019339899</v>
      </c>
      <c r="BX31" s="48"/>
      <c r="BY31" s="78">
        <f t="shared" si="0"/>
        <v>-2.8418158192945742E-3</v>
      </c>
      <c r="BZ31" s="78">
        <f t="shared" si="1"/>
        <v>-1.3284963203727116E-3</v>
      </c>
      <c r="CA31" s="78">
        <f t="shared" si="2"/>
        <v>-2.5927194803012327E-3</v>
      </c>
      <c r="CB31" s="78">
        <f t="shared" si="3"/>
        <v>1.8112496813397661E-3</v>
      </c>
      <c r="CC31" s="78">
        <f t="shared" si="4"/>
        <v>-2.2441573239501771E-3</v>
      </c>
      <c r="CD31" s="78">
        <f t="shared" si="5"/>
        <v>-3.0768124525666304E-3</v>
      </c>
      <c r="CE31" s="78">
        <f t="shared" si="6"/>
        <v>-2.7285812830416052E-3</v>
      </c>
      <c r="CF31" s="78">
        <f t="shared" si="7"/>
        <v>-3.1022801044337522E-3</v>
      </c>
      <c r="CH31" s="87">
        <f t="shared" si="8"/>
        <v>-2.9370383273790139</v>
      </c>
      <c r="CI31" s="87">
        <f t="shared" si="9"/>
        <v>-0.91535545539602481</v>
      </c>
    </row>
    <row r="32" spans="1:87" x14ac:dyDescent="0.25">
      <c r="A32" s="86" t="s">
        <v>31</v>
      </c>
      <c r="B32" s="87">
        <v>251.59152420000001</v>
      </c>
      <c r="C32" s="87">
        <v>107.4644725</v>
      </c>
      <c r="D32" s="87">
        <v>418.72566644</v>
      </c>
      <c r="E32" s="87">
        <v>77.680602480000005</v>
      </c>
      <c r="F32" s="87">
        <v>70.676379519999998</v>
      </c>
      <c r="G32" s="87"/>
      <c r="H32" s="87">
        <v>28.184969500000001</v>
      </c>
      <c r="I32" s="87"/>
      <c r="J32" s="87"/>
      <c r="K32" s="87" t="s">
        <v>31</v>
      </c>
      <c r="L32" s="87">
        <v>0</v>
      </c>
      <c r="M32" s="87">
        <v>1.503236390901524E-2</v>
      </c>
      <c r="N32" s="87">
        <v>5.2775664042725504E-3</v>
      </c>
      <c r="O32" s="87">
        <v>5.2775664042725504E-3</v>
      </c>
      <c r="P32" s="87">
        <v>2.3645488185981799E-3</v>
      </c>
      <c r="Q32" s="87">
        <v>1.0706679744484309E-2</v>
      </c>
      <c r="R32" s="87">
        <v>0.331270259424989</v>
      </c>
      <c r="S32" s="87">
        <v>63.630521815984494</v>
      </c>
      <c r="T32" s="87">
        <v>250.67527563352542</v>
      </c>
      <c r="U32" s="87">
        <v>4.7686596409332101E-2</v>
      </c>
      <c r="V32" s="87">
        <v>1.0597157691760761</v>
      </c>
      <c r="W32" s="87">
        <v>2.4221342695480999E-2</v>
      </c>
      <c r="X32" s="87">
        <v>3.9365138920286202E-2</v>
      </c>
      <c r="Y32" s="87">
        <v>0</v>
      </c>
      <c r="Z32" s="87">
        <v>23.604637197368248</v>
      </c>
      <c r="AA32" s="87">
        <v>23.604637197368248</v>
      </c>
      <c r="AB32" s="87">
        <v>0</v>
      </c>
      <c r="AC32" s="87">
        <v>0</v>
      </c>
      <c r="AD32" s="87">
        <v>2.3627302276823269E-2</v>
      </c>
      <c r="AE32" s="87">
        <v>0</v>
      </c>
      <c r="AF32" s="87">
        <v>0.30764422037114703</v>
      </c>
      <c r="AG32" s="87">
        <v>2.75809927192358E-3</v>
      </c>
      <c r="AH32" s="87">
        <v>0.31502306596780005</v>
      </c>
      <c r="AI32" s="87">
        <v>1.8618655324988841E-3</v>
      </c>
      <c r="AJ32" s="87">
        <v>107.23976238407811</v>
      </c>
      <c r="AK32" s="87">
        <v>0</v>
      </c>
      <c r="AL32" s="87">
        <v>29.219445321516503</v>
      </c>
      <c r="AM32" s="87">
        <v>376.27881869519297</v>
      </c>
      <c r="AN32" s="87">
        <v>41.808766348649897</v>
      </c>
      <c r="AO32" s="87">
        <v>418.087585043844</v>
      </c>
      <c r="AP32" s="87">
        <v>0</v>
      </c>
      <c r="AQ32" s="87">
        <v>9.2010325154185696E-2</v>
      </c>
      <c r="AR32" s="87">
        <v>0.54859002937658696</v>
      </c>
      <c r="AS32" s="87">
        <v>2.36558846065576</v>
      </c>
      <c r="AT32" s="87">
        <v>0.75122568428710701</v>
      </c>
      <c r="AU32" s="87">
        <v>2.000418872335842</v>
      </c>
      <c r="AV32" s="87">
        <v>4.7042120061508896</v>
      </c>
      <c r="AW32" s="87">
        <v>1.0939177586710529</v>
      </c>
      <c r="AX32" s="87">
        <v>0</v>
      </c>
      <c r="AY32" s="87">
        <v>0.31268714925842001</v>
      </c>
      <c r="AZ32" s="87">
        <v>77.795367891885206</v>
      </c>
      <c r="BA32" s="87">
        <v>70.509707216278898</v>
      </c>
      <c r="BB32" s="87">
        <v>7.2856606756064002</v>
      </c>
      <c r="BC32" s="87">
        <v>4.0113240408516399E-4</v>
      </c>
      <c r="BD32" s="87">
        <v>6.6848768443040802E-5</v>
      </c>
      <c r="BE32" s="87">
        <v>2.0881245609219712</v>
      </c>
      <c r="BF32" s="87">
        <v>0.57562448673644107</v>
      </c>
      <c r="BG32" s="87">
        <v>12.58897569635741</v>
      </c>
      <c r="BH32" s="87">
        <v>3.1438608835022599</v>
      </c>
      <c r="BI32" s="87">
        <v>1.680596314092486</v>
      </c>
      <c r="BJ32" s="87">
        <v>31.462310570611219</v>
      </c>
      <c r="BK32" s="87">
        <v>0.53863221346913703</v>
      </c>
      <c r="BL32" s="87">
        <v>1.7136669542596019</v>
      </c>
      <c r="BM32" s="87">
        <v>7.8449391280719993</v>
      </c>
      <c r="BN32" s="87">
        <v>8.914047300164789E-5</v>
      </c>
      <c r="BO32" s="87">
        <v>0</v>
      </c>
      <c r="BP32" s="87">
        <v>1.8318736192315299</v>
      </c>
      <c r="BQ32" s="87">
        <v>0</v>
      </c>
      <c r="BR32" s="87">
        <v>2.3467160041446798E-2</v>
      </c>
      <c r="BS32" s="87">
        <v>0.37382332123194195</v>
      </c>
      <c r="BT32" s="87">
        <v>0</v>
      </c>
      <c r="BU32" s="87">
        <v>1.7512137991699591E-2</v>
      </c>
      <c r="BV32" s="87">
        <v>28.134144969328098</v>
      </c>
      <c r="BW32" s="87">
        <v>1.8089132274563609E-2</v>
      </c>
      <c r="BX32" s="48"/>
      <c r="BY32" s="78">
        <f t="shared" si="0"/>
        <v>-3.641810149956526E-3</v>
      </c>
      <c r="BZ32" s="78">
        <f t="shared" si="1"/>
        <v>-2.0910177167797876E-3</v>
      </c>
      <c r="CA32" s="78">
        <f t="shared" si="2"/>
        <v>-1.523865020219458E-3</v>
      </c>
      <c r="CB32" s="78">
        <f t="shared" si="3"/>
        <v>1.4774011557743742E-3</v>
      </c>
      <c r="CC32" s="78">
        <f t="shared" si="4"/>
        <v>-2.3582462040791867E-3</v>
      </c>
      <c r="CD32" s="78" t="str">
        <f t="shared" si="5"/>
        <v/>
      </c>
      <c r="CE32" s="78">
        <f t="shared" si="6"/>
        <v>-1.803249447259586E-3</v>
      </c>
      <c r="CF32" s="78" t="str">
        <f t="shared" si="7"/>
        <v/>
      </c>
      <c r="CH32" s="87">
        <f t="shared" si="8"/>
        <v>-0.63808139615599657</v>
      </c>
      <c r="CI32" s="87">
        <f t="shared" si="9"/>
        <v>0</v>
      </c>
    </row>
    <row r="33" spans="1:87" x14ac:dyDescent="0.25">
      <c r="A33" s="86" t="s">
        <v>32</v>
      </c>
      <c r="B33" s="87">
        <v>3515.4672694000001</v>
      </c>
      <c r="C33" s="87">
        <v>303.07297856000002</v>
      </c>
      <c r="D33" s="87">
        <v>2992.7246604000002</v>
      </c>
      <c r="E33" s="87">
        <v>458.9914407</v>
      </c>
      <c r="F33" s="87">
        <v>436.07627522000001</v>
      </c>
      <c r="G33" s="87">
        <v>488.51238368000003</v>
      </c>
      <c r="H33" s="87">
        <v>455.40289835999999</v>
      </c>
      <c r="I33" s="87">
        <v>15.68186972</v>
      </c>
      <c r="J33" s="87"/>
      <c r="K33" s="87" t="s">
        <v>32</v>
      </c>
      <c r="L33" s="87">
        <v>4.7879817025193198E-3</v>
      </c>
      <c r="M33" s="87">
        <v>0.18006750585757039</v>
      </c>
      <c r="N33" s="87">
        <v>1.0801377196167579</v>
      </c>
      <c r="O33" s="87">
        <v>1.079757371182029</v>
      </c>
      <c r="P33" s="87">
        <v>0.44654745018601399</v>
      </c>
      <c r="Q33" s="87">
        <v>0.12367863996031679</v>
      </c>
      <c r="R33" s="87">
        <v>15.17184082005816</v>
      </c>
      <c r="S33" s="87">
        <v>2962.4410128643203</v>
      </c>
      <c r="T33" s="87">
        <v>3504.1814463321098</v>
      </c>
      <c r="U33" s="87">
        <v>32.6371156776259</v>
      </c>
      <c r="V33" s="87">
        <v>488.76301878298398</v>
      </c>
      <c r="W33" s="87">
        <v>11.10037059102233</v>
      </c>
      <c r="X33" s="87">
        <v>0.45521947225661696</v>
      </c>
      <c r="Y33" s="87">
        <v>2.7545139469898599E-3</v>
      </c>
      <c r="Z33" s="87">
        <v>109.5779161967382</v>
      </c>
      <c r="AA33" s="87">
        <v>109.5779161967382</v>
      </c>
      <c r="AB33" s="87">
        <v>15.63388249651392</v>
      </c>
      <c r="AC33" s="87">
        <v>0</v>
      </c>
      <c r="AD33" s="87">
        <v>10.830804192325701</v>
      </c>
      <c r="AE33" s="87">
        <v>2.62371920567468E-3</v>
      </c>
      <c r="AF33" s="87">
        <v>3.5605115076487599</v>
      </c>
      <c r="AG33" s="87">
        <v>3.7559310740367099E-2</v>
      </c>
      <c r="AH33" s="87">
        <v>3.5814258953831799</v>
      </c>
      <c r="AI33" s="87">
        <v>2.22849488936986E-2</v>
      </c>
      <c r="AJ33" s="87">
        <v>302.33210653295498</v>
      </c>
      <c r="AK33" s="87">
        <v>0</v>
      </c>
      <c r="AL33" s="87">
        <v>942.82041529676894</v>
      </c>
      <c r="AM33" s="87">
        <v>2685.3574464692401</v>
      </c>
      <c r="AN33" s="87">
        <v>298.37328235188897</v>
      </c>
      <c r="AO33" s="87">
        <v>2983.73072882112</v>
      </c>
      <c r="AP33" s="87">
        <v>1.9576024438234751E-5</v>
      </c>
      <c r="AQ33" s="87">
        <v>42.137071003476599</v>
      </c>
      <c r="AR33" s="87">
        <v>3.5444637789425402</v>
      </c>
      <c r="AS33" s="87">
        <v>110.7775853929605</v>
      </c>
      <c r="AT33" s="87">
        <v>4.7662103901629695</v>
      </c>
      <c r="AU33" s="87">
        <v>13.36157380997259</v>
      </c>
      <c r="AV33" s="87">
        <v>28.9135548213428</v>
      </c>
      <c r="AW33" s="87">
        <v>6.9236159072295003</v>
      </c>
      <c r="AX33" s="87">
        <v>0</v>
      </c>
      <c r="AY33" s="87">
        <v>1.9425158361304469</v>
      </c>
      <c r="AZ33" s="87">
        <v>468.72646388122502</v>
      </c>
      <c r="BA33" s="87">
        <v>434.860097564211</v>
      </c>
      <c r="BB33" s="87">
        <v>33.866366317013501</v>
      </c>
      <c r="BC33" s="87">
        <v>1.1481976664076219E-3</v>
      </c>
      <c r="BD33" s="87">
        <v>5.9852861213534093E-3</v>
      </c>
      <c r="BE33" s="87">
        <v>16.70811052023566</v>
      </c>
      <c r="BF33" s="87">
        <v>1.7257865584197258</v>
      </c>
      <c r="BG33" s="87">
        <v>77.328491640734697</v>
      </c>
      <c r="BH33" s="87">
        <v>19.96639760445769</v>
      </c>
      <c r="BI33" s="87">
        <v>10.401809182581269</v>
      </c>
      <c r="BJ33" s="87">
        <v>193.2598101425838</v>
      </c>
      <c r="BK33" s="87">
        <v>102.6816648576296</v>
      </c>
      <c r="BL33" s="87">
        <v>11.13999339473205</v>
      </c>
      <c r="BM33" s="87">
        <v>44.847199975197896</v>
      </c>
      <c r="BN33" s="87">
        <v>2.34305177003587E-2</v>
      </c>
      <c r="BO33" s="87">
        <v>487.00993231685902</v>
      </c>
      <c r="BP33" s="87">
        <v>33.829745961392803</v>
      </c>
      <c r="BQ33" s="87">
        <v>0.31130943925288102</v>
      </c>
      <c r="BR33" s="87">
        <v>0.26809771311450203</v>
      </c>
      <c r="BS33" s="87">
        <v>5.2137162254761602</v>
      </c>
      <c r="BT33" s="87">
        <v>0</v>
      </c>
      <c r="BU33" s="87">
        <v>0.65035438087269903</v>
      </c>
      <c r="BV33" s="87">
        <v>453.89965448171995</v>
      </c>
      <c r="BW33" s="87">
        <v>3.6400623632869702</v>
      </c>
      <c r="BX33" s="48"/>
      <c r="BY33" s="78">
        <f t="shared" si="0"/>
        <v>-3.210333706169452E-3</v>
      </c>
      <c r="BZ33" s="78">
        <f t="shared" si="1"/>
        <v>-2.4445334274443443E-3</v>
      </c>
      <c r="CA33" s="78">
        <f t="shared" si="2"/>
        <v>-3.005265301512254E-3</v>
      </c>
      <c r="CB33" s="78">
        <f t="shared" si="3"/>
        <v>2.120959634100867E-2</v>
      </c>
      <c r="CC33" s="78">
        <f t="shared" si="4"/>
        <v>-2.78891039228275E-3</v>
      </c>
      <c r="CD33" s="78">
        <f t="shared" si="5"/>
        <v>-3.0755645370193654E-3</v>
      </c>
      <c r="CE33" s="78">
        <f t="shared" si="6"/>
        <v>-3.3009097739464055E-3</v>
      </c>
      <c r="CF33" s="78">
        <f t="shared" si="7"/>
        <v>-3.0600447741814495E-3</v>
      </c>
      <c r="CH33" s="87">
        <f t="shared" si="8"/>
        <v>-8.993931578880165</v>
      </c>
      <c r="CI33" s="87">
        <f t="shared" si="9"/>
        <v>-1.5024513631410059</v>
      </c>
    </row>
    <row r="34" spans="1:87" x14ac:dyDescent="0.25">
      <c r="A34" s="86" t="s">
        <v>33</v>
      </c>
      <c r="B34" s="87">
        <v>3356.8397107000001</v>
      </c>
      <c r="C34" s="87">
        <v>306.14984664000002</v>
      </c>
      <c r="D34" s="87">
        <v>4067.8289141999999</v>
      </c>
      <c r="E34" s="87">
        <v>861.49548517999995</v>
      </c>
      <c r="F34" s="87">
        <v>766.61591868000005</v>
      </c>
      <c r="G34" s="87">
        <v>2094.6757922000002</v>
      </c>
      <c r="H34" s="87">
        <v>337.6157043</v>
      </c>
      <c r="I34" s="87">
        <v>31.985940880000001</v>
      </c>
      <c r="J34" s="87"/>
      <c r="K34" s="87" t="s">
        <v>33</v>
      </c>
      <c r="L34" s="87">
        <v>0</v>
      </c>
      <c r="M34" s="87">
        <v>0.207624327960822</v>
      </c>
      <c r="N34" s="87">
        <v>0.41889666315821661</v>
      </c>
      <c r="O34" s="87">
        <v>0.41889666315821661</v>
      </c>
      <c r="P34" s="87">
        <v>0.17210849388963081</v>
      </c>
      <c r="Q34" s="87">
        <v>0.14787711059219399</v>
      </c>
      <c r="R34" s="87">
        <v>1.4538244214992329</v>
      </c>
      <c r="S34" s="87">
        <v>1331.323423673394</v>
      </c>
      <c r="T34" s="87">
        <v>3366.2612839123099</v>
      </c>
      <c r="U34" s="87">
        <v>7.9245735576031278</v>
      </c>
      <c r="V34" s="87">
        <v>177.1635276694883</v>
      </c>
      <c r="W34" s="87">
        <v>4.0251160516203202</v>
      </c>
      <c r="X34" s="87">
        <v>0.54371863790641295</v>
      </c>
      <c r="Y34" s="87">
        <v>0</v>
      </c>
      <c r="Z34" s="87">
        <v>167.77069937646928</v>
      </c>
      <c r="AA34" s="87">
        <v>167.77069937646928</v>
      </c>
      <c r="AB34" s="87">
        <v>32.240386672308283</v>
      </c>
      <c r="AC34" s="87">
        <v>0</v>
      </c>
      <c r="AD34" s="87">
        <v>4.7069177068430399</v>
      </c>
      <c r="AE34" s="87">
        <v>0</v>
      </c>
      <c r="AF34" s="87">
        <v>4.2491061014510105</v>
      </c>
      <c r="AG34" s="87">
        <v>3.8094931535272006E-2</v>
      </c>
      <c r="AH34" s="87">
        <v>4.3510685014652104</v>
      </c>
      <c r="AI34" s="87">
        <v>2.57117784493523E-2</v>
      </c>
      <c r="AJ34" s="87">
        <v>307.31120762704398</v>
      </c>
      <c r="AK34" s="87">
        <v>0</v>
      </c>
      <c r="AL34" s="87">
        <v>515.93200269404804</v>
      </c>
      <c r="AM34" s="87">
        <v>3657.8822000767104</v>
      </c>
      <c r="AN34" s="87">
        <v>406.43146790187103</v>
      </c>
      <c r="AO34" s="87">
        <v>4064.3136679785803</v>
      </c>
      <c r="AP34" s="87">
        <v>0</v>
      </c>
      <c r="AQ34" s="87">
        <v>16.557956096388789</v>
      </c>
      <c r="AR34" s="87">
        <v>19.220654402211139</v>
      </c>
      <c r="AS34" s="87">
        <v>51.162628328206409</v>
      </c>
      <c r="AT34" s="87">
        <v>14.27846543496636</v>
      </c>
      <c r="AU34" s="87">
        <v>14.82861611068304</v>
      </c>
      <c r="AV34" s="87">
        <v>44.717257830100699</v>
      </c>
      <c r="AW34" s="87">
        <v>15.29221699631271</v>
      </c>
      <c r="AX34" s="87">
        <v>0</v>
      </c>
      <c r="AY34" s="87">
        <v>3.7457305554511899</v>
      </c>
      <c r="AZ34" s="87">
        <v>868.90744793527892</v>
      </c>
      <c r="BA34" s="87">
        <v>772.18110999222608</v>
      </c>
      <c r="BB34" s="87">
        <v>96.726337943053394</v>
      </c>
      <c r="BC34" s="87">
        <v>5.21479271350385E-3</v>
      </c>
      <c r="BD34" s="87">
        <v>7.3505649227412179E-2</v>
      </c>
      <c r="BE34" s="87">
        <v>164.78453737934339</v>
      </c>
      <c r="BF34" s="87">
        <v>7.4831492838836606</v>
      </c>
      <c r="BG34" s="87">
        <v>93.313888656558404</v>
      </c>
      <c r="BH34" s="87">
        <v>23.451752526992699</v>
      </c>
      <c r="BI34" s="87">
        <v>12.1783695087551</v>
      </c>
      <c r="BJ34" s="87">
        <v>233.17473065824402</v>
      </c>
      <c r="BK34" s="87">
        <v>37.513815358333247</v>
      </c>
      <c r="BL34" s="87">
        <v>35.346669389738551</v>
      </c>
      <c r="BM34" s="87">
        <v>89.179627989549999</v>
      </c>
      <c r="BN34" s="87">
        <v>1.106722827492727</v>
      </c>
      <c r="BO34" s="87">
        <v>2090.9203484625432</v>
      </c>
      <c r="BP34" s="87">
        <v>19.077837261830929</v>
      </c>
      <c r="BQ34" s="87">
        <v>47.224122856087718</v>
      </c>
      <c r="BR34" s="87">
        <v>0.32413308013359798</v>
      </c>
      <c r="BS34" s="87">
        <v>11.40160466187305</v>
      </c>
      <c r="BT34" s="87">
        <v>0</v>
      </c>
      <c r="BU34" s="87">
        <v>0.31775561597182422</v>
      </c>
      <c r="BV34" s="87">
        <v>338.47689654028602</v>
      </c>
      <c r="BW34" s="87">
        <v>25.685306367645246</v>
      </c>
      <c r="BX34" s="48"/>
      <c r="BY34" s="78">
        <f t="shared" si="0"/>
        <v>2.8066795034264892E-3</v>
      </c>
      <c r="BZ34" s="78">
        <f t="shared" si="1"/>
        <v>3.7934397151915002E-3</v>
      </c>
      <c r="CA34" s="78">
        <f t="shared" si="2"/>
        <v>-8.6415783346948565E-4</v>
      </c>
      <c r="CB34" s="78">
        <f t="shared" si="3"/>
        <v>8.603600230975476E-3</v>
      </c>
      <c r="CC34" s="78">
        <f t="shared" si="4"/>
        <v>7.2594257132156548E-3</v>
      </c>
      <c r="CD34" s="78">
        <f t="shared" si="5"/>
        <v>-1.7928520258081069E-3</v>
      </c>
      <c r="CE34" s="78">
        <f t="shared" si="6"/>
        <v>2.5508062252956516E-3</v>
      </c>
      <c r="CF34" s="78">
        <f t="shared" si="7"/>
        <v>7.9549259864786469E-3</v>
      </c>
      <c r="CH34" s="87">
        <f t="shared" si="8"/>
        <v>-3.5152462214196021</v>
      </c>
      <c r="CI34" s="87">
        <f t="shared" si="9"/>
        <v>-3.7554437374569716</v>
      </c>
    </row>
    <row r="35" spans="1:87" x14ac:dyDescent="0.25">
      <c r="A35" s="86" t="s">
        <v>34</v>
      </c>
      <c r="B35" s="87">
        <v>1125.9455593</v>
      </c>
      <c r="C35" s="87">
        <v>51.397356139999999</v>
      </c>
      <c r="D35" s="87">
        <v>7458.5822082000004</v>
      </c>
      <c r="E35" s="87">
        <v>704.05800346000001</v>
      </c>
      <c r="F35" s="87">
        <v>474.14190719999999</v>
      </c>
      <c r="G35" s="87">
        <v>10339.006004999999</v>
      </c>
      <c r="H35" s="87">
        <v>151.44783304000001</v>
      </c>
      <c r="I35" s="87">
        <v>30.955333580000001</v>
      </c>
      <c r="J35" s="87"/>
      <c r="K35" s="87" t="s">
        <v>34</v>
      </c>
      <c r="L35" s="87">
        <v>0.16409745104691958</v>
      </c>
      <c r="M35" s="87">
        <v>0.36670097939824797</v>
      </c>
      <c r="N35" s="87">
        <v>0.209113482319812</v>
      </c>
      <c r="O35" s="87">
        <v>0.19608181629094371</v>
      </c>
      <c r="P35" s="87">
        <v>0.37687782464987801</v>
      </c>
      <c r="Q35" s="87">
        <v>0.10449810134647269</v>
      </c>
      <c r="R35" s="87">
        <v>0.64496967978771691</v>
      </c>
      <c r="S35" s="87">
        <v>6.8387715223466001</v>
      </c>
      <c r="T35" s="87">
        <v>1131.6548569034981</v>
      </c>
      <c r="U35" s="87">
        <v>0.64292001987466607</v>
      </c>
      <c r="V35" s="87">
        <v>3.0829726790555299</v>
      </c>
      <c r="W35" s="87">
        <v>0.19332444875411309</v>
      </c>
      <c r="X35" s="87">
        <v>0.40066457102112496</v>
      </c>
      <c r="Y35" s="87">
        <v>9.4411864283470287E-2</v>
      </c>
      <c r="Z35" s="87">
        <v>2.6532088472692901</v>
      </c>
      <c r="AA35" s="87">
        <v>2.6532088472692901</v>
      </c>
      <c r="AB35" s="87">
        <v>31.405391711723599</v>
      </c>
      <c r="AC35" s="87">
        <v>0</v>
      </c>
      <c r="AD35" s="87">
        <v>2.3213096380892404</v>
      </c>
      <c r="AE35" s="87">
        <v>8.9913906888561698E-2</v>
      </c>
      <c r="AF35" s="87">
        <v>3.2326627106302399</v>
      </c>
      <c r="AG35" s="87">
        <v>0.22223491054195099</v>
      </c>
      <c r="AH35" s="87">
        <v>1.0969876988332019</v>
      </c>
      <c r="AI35" s="87">
        <v>4.4941287558987297E-2</v>
      </c>
      <c r="AJ35" s="87">
        <v>51.794152959759998</v>
      </c>
      <c r="AK35" s="87">
        <v>0</v>
      </c>
      <c r="AL35" s="87">
        <v>158.20358251073361</v>
      </c>
      <c r="AM35" s="87">
        <v>6716.5820721352202</v>
      </c>
      <c r="AN35" s="87">
        <v>746.2867591765721</v>
      </c>
      <c r="AO35" s="87">
        <v>7462.8688313118</v>
      </c>
      <c r="AP35" s="87">
        <v>6.7084823080187494E-4</v>
      </c>
      <c r="AQ35" s="87">
        <v>4.6395818641677202</v>
      </c>
      <c r="AR35" s="87">
        <v>17.579324702238239</v>
      </c>
      <c r="AS35" s="87">
        <v>44.627346921212201</v>
      </c>
      <c r="AT35" s="87">
        <v>54.896476770449198</v>
      </c>
      <c r="AU35" s="87">
        <v>0.573312747675501</v>
      </c>
      <c r="AV35" s="87">
        <v>10.165177698043941</v>
      </c>
      <c r="AW35" s="87">
        <v>11.93856469959268</v>
      </c>
      <c r="AX35" s="87">
        <v>0.61631960404988995</v>
      </c>
      <c r="AY35" s="87">
        <v>1.9833416703318489</v>
      </c>
      <c r="AZ35" s="87">
        <v>711.80091680671501</v>
      </c>
      <c r="BA35" s="87">
        <v>480.07593348302601</v>
      </c>
      <c r="BB35" s="87">
        <v>231.72498332368781</v>
      </c>
      <c r="BC35" s="87">
        <v>3.5899272760241798</v>
      </c>
      <c r="BD35" s="87">
        <v>0.1148019409491999</v>
      </c>
      <c r="BE35" s="87">
        <v>147.655461847363</v>
      </c>
      <c r="BF35" s="87">
        <v>2.0949494976217609</v>
      </c>
      <c r="BG35" s="87">
        <v>44.048685273676099</v>
      </c>
      <c r="BH35" s="87">
        <v>1.822294875907339</v>
      </c>
      <c r="BI35" s="87">
        <v>1.576326309407672</v>
      </c>
      <c r="BJ35" s="87">
        <v>110.0916935685664</v>
      </c>
      <c r="BK35" s="87">
        <v>2.8990822930802302</v>
      </c>
      <c r="BL35" s="87">
        <v>28.9876273009363</v>
      </c>
      <c r="BM35" s="87">
        <v>39.580012930107898</v>
      </c>
      <c r="BN35" s="87">
        <v>2.7616347700854798</v>
      </c>
      <c r="BO35" s="87">
        <v>10318.5419335637</v>
      </c>
      <c r="BP35" s="87">
        <v>30.918055632443501</v>
      </c>
      <c r="BQ35" s="87">
        <v>294.31989643126701</v>
      </c>
      <c r="BR35" s="87">
        <v>0.1263944447811636</v>
      </c>
      <c r="BS35" s="87">
        <v>21.991543158182701</v>
      </c>
      <c r="BT35" s="87">
        <v>0</v>
      </c>
      <c r="BU35" s="87">
        <v>2.2367370331718304</v>
      </c>
      <c r="BV35" s="87">
        <v>153.69114513577711</v>
      </c>
      <c r="BW35" s="87">
        <v>64.233598565782501</v>
      </c>
      <c r="BX35" s="48"/>
      <c r="BY35" s="78">
        <f t="shared" ref="BY35:BY61" si="10">+IF(B35=0,"",(T35-B35)/B35)</f>
        <v>5.0706693199691752E-3</v>
      </c>
      <c r="BZ35" s="78">
        <f t="shared" ref="BZ35:BZ61" si="11">IF(C35=0,"",(AJ35-C35)/C35)</f>
        <v>7.7201795882102095E-3</v>
      </c>
      <c r="CA35" s="78">
        <f t="shared" ref="CA35:CA61" si="12">IF(D35=0,"",(AO35-D35)/D35)</f>
        <v>5.7472358581592969E-4</v>
      </c>
      <c r="CB35" s="78">
        <f t="shared" ref="CB35:CB61" si="13">IF(E35=0,"",(AZ35-E35)/E35)</f>
        <v>1.0997550356168775E-2</v>
      </c>
      <c r="CC35" s="78">
        <f t="shared" ref="CC35:CC61" si="14">IF(F35=0,"",(BA35-F35)/F35)</f>
        <v>1.2515295933381724E-2</v>
      </c>
      <c r="CD35" s="78">
        <f t="shared" ref="CD35:CD61" si="15">IF(G35=0,"",(BO35-G35)/G35)</f>
        <v>-1.9793074330746066E-3</v>
      </c>
      <c r="CE35" s="78">
        <f t="shared" ref="CE35:CE61" si="16">IF(H35=0,"",(BV35-H35)/H35)</f>
        <v>1.4812441028354641E-2</v>
      </c>
      <c r="CF35" s="78">
        <f t="shared" ref="CF35:CF54" si="17">IF(I35=0,"",(AB35-I35)/I35)</f>
        <v>1.4538952732022138E-2</v>
      </c>
      <c r="CH35" s="87">
        <f t="shared" ref="CH35:CH51" si="18">AO35-D35</f>
        <v>4.2866231117995994</v>
      </c>
      <c r="CI35" s="87">
        <f t="shared" ref="CI35:CI51" si="19">BO35-G35</f>
        <v>-20.464071436299491</v>
      </c>
    </row>
    <row r="36" spans="1:87" x14ac:dyDescent="0.25">
      <c r="A36" s="86" t="s">
        <v>35</v>
      </c>
      <c r="B36" s="87">
        <v>2605.936303</v>
      </c>
      <c r="C36" s="87">
        <v>378.98148559999998</v>
      </c>
      <c r="D36" s="87">
        <v>9539.8635794000002</v>
      </c>
      <c r="E36" s="87">
        <v>1620.1957010000001</v>
      </c>
      <c r="F36" s="87">
        <v>1293.1900212</v>
      </c>
      <c r="G36" s="87">
        <v>14883.667160999999</v>
      </c>
      <c r="H36" s="87">
        <v>340.86500109999997</v>
      </c>
      <c r="I36" s="87">
        <v>63.19971434</v>
      </c>
      <c r="J36" s="87"/>
      <c r="K36" s="87" t="s">
        <v>35</v>
      </c>
      <c r="L36" s="87">
        <v>0</v>
      </c>
      <c r="M36" s="87">
        <v>1.0179790266869479E-2</v>
      </c>
      <c r="N36" s="87">
        <v>0.20807431951531402</v>
      </c>
      <c r="O36" s="87">
        <v>0.20807431951531402</v>
      </c>
      <c r="P36" s="87">
        <v>8.4022867598339795E-2</v>
      </c>
      <c r="Q36" s="87">
        <v>7.2507919049014102E-3</v>
      </c>
      <c r="R36" s="87">
        <v>0.75854109860139096</v>
      </c>
      <c r="S36" s="87">
        <v>837.52083434375402</v>
      </c>
      <c r="T36" s="87">
        <v>2604.9298956931498</v>
      </c>
      <c r="U36" s="87">
        <v>4.3267723509886</v>
      </c>
      <c r="V36" s="87">
        <v>102.8585685828138</v>
      </c>
      <c r="W36" s="87">
        <v>2.1976900284971501</v>
      </c>
      <c r="X36" s="87">
        <v>2.6659058958293999E-2</v>
      </c>
      <c r="Y36" s="87">
        <v>0</v>
      </c>
      <c r="Z36" s="87">
        <v>139.60898116227929</v>
      </c>
      <c r="AA36" s="87">
        <v>139.60898116227929</v>
      </c>
      <c r="AB36" s="87">
        <v>63.323756816415496</v>
      </c>
      <c r="AC36" s="87">
        <v>0</v>
      </c>
      <c r="AD36" s="87">
        <v>4.1885939065769193</v>
      </c>
      <c r="AE36" s="87">
        <v>0</v>
      </c>
      <c r="AF36" s="87">
        <v>0.20833989195946701</v>
      </c>
      <c r="AG36" s="87">
        <v>1.8677225452360859E-3</v>
      </c>
      <c r="AH36" s="87">
        <v>0.213343550208171</v>
      </c>
      <c r="AI36" s="87">
        <v>1.2605686682253341E-3</v>
      </c>
      <c r="AJ36" s="87">
        <v>378.69543378131198</v>
      </c>
      <c r="AK36" s="87">
        <v>0</v>
      </c>
      <c r="AL36" s="87">
        <v>443.52642710130704</v>
      </c>
      <c r="AM36" s="87">
        <v>8567.9208272491196</v>
      </c>
      <c r="AN36" s="87">
        <v>951.99152418840606</v>
      </c>
      <c r="AO36" s="87">
        <v>9519.9123514375297</v>
      </c>
      <c r="AP36" s="87">
        <v>0</v>
      </c>
      <c r="AQ36" s="87">
        <v>14.13944564194127</v>
      </c>
      <c r="AR36" s="87">
        <v>51.896445345535795</v>
      </c>
      <c r="AS36" s="87">
        <v>63.866681425076393</v>
      </c>
      <c r="AT36" s="87">
        <v>33.022412069048698</v>
      </c>
      <c r="AU36" s="87">
        <v>14.41009162971169</v>
      </c>
      <c r="AV36" s="87">
        <v>67.912636639494593</v>
      </c>
      <c r="AW36" s="87">
        <v>31.301395290431302</v>
      </c>
      <c r="AX36" s="87">
        <v>0</v>
      </c>
      <c r="AY36" s="87">
        <v>5.6146063288689607</v>
      </c>
      <c r="AZ36" s="87">
        <v>1654.8686052573271</v>
      </c>
      <c r="BA36" s="87">
        <v>1294.8599266389651</v>
      </c>
      <c r="BB36" s="87">
        <v>360.00867861836298</v>
      </c>
      <c r="BC36" s="87">
        <v>2.7165209962686703E-4</v>
      </c>
      <c r="BD36" s="87">
        <v>0.22786735097581989</v>
      </c>
      <c r="BE36" s="87">
        <v>483.77285335944703</v>
      </c>
      <c r="BF36" s="87">
        <v>0.38982890369659901</v>
      </c>
      <c r="BG36" s="87">
        <v>100.1947275534758</v>
      </c>
      <c r="BH36" s="87">
        <v>25.188499657070899</v>
      </c>
      <c r="BI36" s="87">
        <v>12.461334898901541</v>
      </c>
      <c r="BJ36" s="87">
        <v>250.29288002788701</v>
      </c>
      <c r="BK36" s="87">
        <v>25.904724078825701</v>
      </c>
      <c r="BL36" s="87">
        <v>84.651675213754501</v>
      </c>
      <c r="BM36" s="87">
        <v>130.05479159333541</v>
      </c>
      <c r="BN36" s="87">
        <v>3.4676091252280301</v>
      </c>
      <c r="BO36" s="87">
        <v>14839.913804684151</v>
      </c>
      <c r="BP36" s="87">
        <v>29.680436435820098</v>
      </c>
      <c r="BQ36" s="87">
        <v>334.93273838619405</v>
      </c>
      <c r="BR36" s="87">
        <v>1.589322031065328E-2</v>
      </c>
      <c r="BS36" s="87">
        <v>20.943363087963039</v>
      </c>
      <c r="BT36" s="87">
        <v>0</v>
      </c>
      <c r="BU36" s="87">
        <v>8.9905767034011097E-2</v>
      </c>
      <c r="BV36" s="87">
        <v>340.698726444881</v>
      </c>
      <c r="BW36" s="87">
        <v>64.285995904021604</v>
      </c>
      <c r="BX36" s="48"/>
      <c r="BY36" s="78">
        <f t="shared" si="10"/>
        <v>-3.8619796872685819E-4</v>
      </c>
      <c r="BZ36" s="78">
        <f t="shared" si="11"/>
        <v>-7.5479101105726566E-4</v>
      </c>
      <c r="CA36" s="78">
        <f t="shared" si="12"/>
        <v>-2.0913535918430106E-3</v>
      </c>
      <c r="CB36" s="78">
        <f t="shared" si="13"/>
        <v>2.140044207988365E-2</v>
      </c>
      <c r="CC36" s="78">
        <f t="shared" si="14"/>
        <v>1.2913070868081087E-3</v>
      </c>
      <c r="CD36" s="78">
        <f t="shared" si="15"/>
        <v>-2.9396892474521643E-3</v>
      </c>
      <c r="CE36" s="78">
        <f t="shared" si="16"/>
        <v>-4.8780207584347518E-4</v>
      </c>
      <c r="CF36" s="78">
        <f t="shared" si="17"/>
        <v>1.9627062829457812E-3</v>
      </c>
      <c r="CH36" s="87">
        <f t="shared" si="18"/>
        <v>-19.951227962470512</v>
      </c>
      <c r="CI36" s="87">
        <f t="shared" si="19"/>
        <v>-43.753356315848578</v>
      </c>
    </row>
    <row r="37" spans="1:87" x14ac:dyDescent="0.25">
      <c r="A37" s="86" t="s">
        <v>36</v>
      </c>
      <c r="B37" s="87">
        <v>1452.5975467000001</v>
      </c>
      <c r="C37" s="87">
        <v>162.11764937999999</v>
      </c>
      <c r="D37" s="87">
        <v>378.2267913</v>
      </c>
      <c r="E37" s="87">
        <v>149.89583708000001</v>
      </c>
      <c r="F37" s="87">
        <v>169.90228916000001</v>
      </c>
      <c r="G37" s="87">
        <v>0.32118486000000002</v>
      </c>
      <c r="H37" s="87">
        <v>70.86999496</v>
      </c>
      <c r="I37" s="87"/>
      <c r="J37" s="87"/>
      <c r="K37" s="87" t="s">
        <v>36</v>
      </c>
      <c r="L37" s="87">
        <v>0</v>
      </c>
      <c r="M37" s="87">
        <v>0</v>
      </c>
      <c r="N37" s="87">
        <v>1.4306973951751841E-2</v>
      </c>
      <c r="O37" s="87">
        <v>1.4306973951751841E-2</v>
      </c>
      <c r="P37" s="87">
        <v>5.7662690024636604E-3</v>
      </c>
      <c r="Q37" s="87">
        <v>0</v>
      </c>
      <c r="R37" s="87">
        <v>0.1083609311070399</v>
      </c>
      <c r="S37" s="87">
        <v>190.8449693339989</v>
      </c>
      <c r="T37" s="87">
        <v>1450.7116588876579</v>
      </c>
      <c r="U37" s="87">
        <v>0.31842225458191997</v>
      </c>
      <c r="V37" s="87">
        <v>6.6822339545207301</v>
      </c>
      <c r="W37" s="87">
        <v>0.1526043125646917</v>
      </c>
      <c r="X37" s="87">
        <v>0</v>
      </c>
      <c r="Y37" s="87">
        <v>0</v>
      </c>
      <c r="Z37" s="87">
        <v>66.271308798482693</v>
      </c>
      <c r="AA37" s="87">
        <v>66.271308798482693</v>
      </c>
      <c r="AB37" s="87">
        <v>0</v>
      </c>
      <c r="AC37" s="87">
        <v>0</v>
      </c>
      <c r="AD37" s="87">
        <v>0.14886154295430359</v>
      </c>
      <c r="AE37" s="8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161.86283095586879</v>
      </c>
      <c r="AK37" s="87">
        <v>0</v>
      </c>
      <c r="AL37" s="87">
        <v>77.399699124213797</v>
      </c>
      <c r="AM37" s="87">
        <v>339.61933636468802</v>
      </c>
      <c r="AN37" s="87">
        <v>37.735448893004104</v>
      </c>
      <c r="AO37" s="87">
        <v>377.35478525769201</v>
      </c>
      <c r="AP37" s="87">
        <v>0</v>
      </c>
      <c r="AQ37" s="87">
        <v>0.57413774128209694</v>
      </c>
      <c r="AR37" s="87">
        <v>1.3577264486295511</v>
      </c>
      <c r="AS37" s="87">
        <v>1.597432796788967</v>
      </c>
      <c r="AT37" s="87">
        <v>1.8314861033857421</v>
      </c>
      <c r="AU37" s="87">
        <v>4.8047918693540996</v>
      </c>
      <c r="AV37" s="87">
        <v>11.590837260316249</v>
      </c>
      <c r="AW37" s="87">
        <v>2.71271362224903</v>
      </c>
      <c r="AX37" s="87">
        <v>0</v>
      </c>
      <c r="AY37" s="87">
        <v>0.639785340807001</v>
      </c>
      <c r="AZ37" s="87">
        <v>172.43449984325119</v>
      </c>
      <c r="BA37" s="87">
        <v>169.5228669053169</v>
      </c>
      <c r="BB37" s="87">
        <v>2.9116329379343702</v>
      </c>
      <c r="BC37" s="87">
        <v>0</v>
      </c>
      <c r="BD37" s="87">
        <v>4.1666694224441399E-5</v>
      </c>
      <c r="BE37" s="87">
        <v>5.0769399780639999</v>
      </c>
      <c r="BF37" s="87">
        <v>5.6179114513577608E-4</v>
      </c>
      <c r="BG37" s="87">
        <v>31.128691637317601</v>
      </c>
      <c r="BH37" s="87">
        <v>7.749173342813199</v>
      </c>
      <c r="BI37" s="87">
        <v>4.1522972513875205</v>
      </c>
      <c r="BJ37" s="87">
        <v>77.796327706035598</v>
      </c>
      <c r="BK37" s="87">
        <v>1.427788223263831</v>
      </c>
      <c r="BL37" s="87">
        <v>4.2408031228470406</v>
      </c>
      <c r="BM37" s="87">
        <v>16.440523097273427</v>
      </c>
      <c r="BN37" s="87">
        <v>1.6666699735996512E-4</v>
      </c>
      <c r="BO37" s="87">
        <v>0.31997502604209604</v>
      </c>
      <c r="BP37" s="87">
        <v>0.526638354704276</v>
      </c>
      <c r="BQ37" s="87">
        <v>0</v>
      </c>
      <c r="BR37" s="87">
        <v>0</v>
      </c>
      <c r="BS37" s="87">
        <v>4.6408987935205995E-2</v>
      </c>
      <c r="BT37" s="87">
        <v>0</v>
      </c>
      <c r="BU37" s="87">
        <v>6.2288780237768401E-3</v>
      </c>
      <c r="BV37" s="87">
        <v>70.719930940216102</v>
      </c>
      <c r="BW37" s="87">
        <v>4.81475363845301E-2</v>
      </c>
      <c r="BX37" s="48"/>
      <c r="BY37" s="78">
        <f t="shared" si="10"/>
        <v>-1.2982865189511764E-3</v>
      </c>
      <c r="BZ37" s="78">
        <f t="shared" si="11"/>
        <v>-1.5718117373754478E-3</v>
      </c>
      <c r="CA37" s="78">
        <f t="shared" si="12"/>
        <v>-2.3055110382604648E-3</v>
      </c>
      <c r="CB37" s="78">
        <f t="shared" si="13"/>
        <v>0.15036216617024667</v>
      </c>
      <c r="CC37" s="78">
        <f t="shared" si="14"/>
        <v>-2.2331791793917376E-3</v>
      </c>
      <c r="CD37" s="78">
        <f t="shared" si="15"/>
        <v>-3.7667838948074071E-3</v>
      </c>
      <c r="CE37" s="78">
        <f t="shared" si="16"/>
        <v>-2.1174549238869821E-3</v>
      </c>
      <c r="CF37" s="78" t="str">
        <f t="shared" si="17"/>
        <v/>
      </c>
      <c r="CH37" s="87">
        <f t="shared" si="18"/>
        <v>-0.87200604230798717</v>
      </c>
      <c r="CI37" s="87">
        <f t="shared" si="19"/>
        <v>-1.2098339579039719E-3</v>
      </c>
    </row>
    <row r="38" spans="1:87" x14ac:dyDescent="0.25">
      <c r="A38" s="86" t="s">
        <v>37</v>
      </c>
      <c r="B38" s="87">
        <v>1353.5483862999999</v>
      </c>
      <c r="C38" s="87">
        <v>151.8060371</v>
      </c>
      <c r="D38" s="87">
        <v>1420.3874638</v>
      </c>
      <c r="E38" s="87">
        <v>288.52626545999999</v>
      </c>
      <c r="F38" s="87">
        <v>286.77302414000002</v>
      </c>
      <c r="G38" s="87">
        <v>9.5382394000000001</v>
      </c>
      <c r="H38" s="87">
        <v>253.70398312</v>
      </c>
      <c r="I38" s="87"/>
      <c r="J38" s="87"/>
      <c r="K38" s="87" t="s">
        <v>37</v>
      </c>
      <c r="L38" s="87">
        <v>0</v>
      </c>
      <c r="M38" s="87">
        <v>4.0996731036558001E-2</v>
      </c>
      <c r="N38" s="87">
        <v>0.16871692733466409</v>
      </c>
      <c r="O38" s="87">
        <v>0.16871692733466409</v>
      </c>
      <c r="P38" s="87">
        <v>6.8646478408703693E-2</v>
      </c>
      <c r="Q38" s="87">
        <v>2.9199895050954199E-2</v>
      </c>
      <c r="R38" s="87">
        <v>0.97587438750935407</v>
      </c>
      <c r="S38" s="87">
        <v>879.88164888785809</v>
      </c>
      <c r="T38" s="87">
        <v>1352.1155293705249</v>
      </c>
      <c r="U38" s="87">
        <v>3.7944362283013802</v>
      </c>
      <c r="V38" s="87">
        <v>75.039368259133497</v>
      </c>
      <c r="W38" s="87">
        <v>1.7121252123032709</v>
      </c>
      <c r="X38" s="87">
        <v>0.1073605657440984</v>
      </c>
      <c r="Y38" s="87">
        <v>0</v>
      </c>
      <c r="Z38" s="87">
        <v>203.98438714574729</v>
      </c>
      <c r="AA38" s="87">
        <v>203.98438714574729</v>
      </c>
      <c r="AB38" s="87">
        <v>0</v>
      </c>
      <c r="AC38" s="87">
        <v>0</v>
      </c>
      <c r="AD38" s="87">
        <v>1.6701388602703939</v>
      </c>
      <c r="AE38" s="87">
        <v>0</v>
      </c>
      <c r="AF38" s="87">
        <v>0.83902589812404205</v>
      </c>
      <c r="AG38" s="87">
        <v>7.5221157823376506E-3</v>
      </c>
      <c r="AH38" s="87">
        <v>0.85917391991930891</v>
      </c>
      <c r="AI38" s="87">
        <v>5.0776066308801399E-3</v>
      </c>
      <c r="AJ38" s="87">
        <v>152.0003214805138</v>
      </c>
      <c r="AK38" s="87">
        <v>0</v>
      </c>
      <c r="AL38" s="87">
        <v>328.15441735698801</v>
      </c>
      <c r="AM38" s="87">
        <v>1274.3094425888869</v>
      </c>
      <c r="AN38" s="87">
        <v>141.58966017515712</v>
      </c>
      <c r="AO38" s="87">
        <v>1415.8991027640441</v>
      </c>
      <c r="AP38" s="87">
        <v>0</v>
      </c>
      <c r="AQ38" s="87">
        <v>6.4525504358702896</v>
      </c>
      <c r="AR38" s="87">
        <v>2.2882841978207269</v>
      </c>
      <c r="AS38" s="87">
        <v>15.257792778008881</v>
      </c>
      <c r="AT38" s="87">
        <v>3.1018997304849503</v>
      </c>
      <c r="AU38" s="87">
        <v>8.4708007614764202</v>
      </c>
      <c r="AV38" s="87">
        <v>19.10919249370302</v>
      </c>
      <c r="AW38" s="87">
        <v>4.5162546710979399</v>
      </c>
      <c r="AX38" s="87">
        <v>0</v>
      </c>
      <c r="AY38" s="87">
        <v>1.264207828722917</v>
      </c>
      <c r="AZ38" s="87">
        <v>298.57598568604999</v>
      </c>
      <c r="BA38" s="87">
        <v>286.56822923251502</v>
      </c>
      <c r="BB38" s="87">
        <v>12.00775645353483</v>
      </c>
      <c r="BC38" s="87">
        <v>1.094025253944895E-3</v>
      </c>
      <c r="BD38" s="87">
        <v>2.0776444716347699E-3</v>
      </c>
      <c r="BE38" s="87">
        <v>9.6647914924739595</v>
      </c>
      <c r="BF38" s="87">
        <v>1.595481329607521</v>
      </c>
      <c r="BG38" s="87">
        <v>51.175496100684995</v>
      </c>
      <c r="BH38" s="87">
        <v>12.997262541377991</v>
      </c>
      <c r="BI38" s="87">
        <v>6.8603478227704198</v>
      </c>
      <c r="BJ38" s="87">
        <v>127.89773759486751</v>
      </c>
      <c r="BK38" s="87">
        <v>15.57014401486436</v>
      </c>
      <c r="BL38" s="87">
        <v>7.16824394307665</v>
      </c>
      <c r="BM38" s="87">
        <v>30.4472326796629</v>
      </c>
      <c r="BN38" s="87">
        <v>7.8243749621080601E-3</v>
      </c>
      <c r="BO38" s="87">
        <v>9.4892433186174596</v>
      </c>
      <c r="BP38" s="87">
        <v>3.7519456688794897</v>
      </c>
      <c r="BQ38" s="87">
        <v>0</v>
      </c>
      <c r="BR38" s="87">
        <v>6.4002836368326196E-2</v>
      </c>
      <c r="BS38" s="87">
        <v>0.87026774023743902</v>
      </c>
      <c r="BT38" s="87">
        <v>0</v>
      </c>
      <c r="BU38" s="87">
        <v>9.6810744228508994E-2</v>
      </c>
      <c r="BV38" s="87">
        <v>253.07122215093938</v>
      </c>
      <c r="BW38" s="87">
        <v>0.56868038916334496</v>
      </c>
      <c r="BX38" s="48"/>
      <c r="BY38" s="78">
        <f t="shared" si="10"/>
        <v>-1.0585930610074897E-3</v>
      </c>
      <c r="BZ38" s="78">
        <f t="shared" si="11"/>
        <v>1.2798198558192045E-3</v>
      </c>
      <c r="CA38" s="78">
        <f t="shared" si="12"/>
        <v>-3.1599553997386557E-3</v>
      </c>
      <c r="CB38" s="78">
        <f t="shared" si="13"/>
        <v>3.4831214447764887E-2</v>
      </c>
      <c r="CC38" s="78">
        <f t="shared" si="14"/>
        <v>-7.141358853370262E-4</v>
      </c>
      <c r="CD38" s="78">
        <f t="shared" si="15"/>
        <v>-5.1368055809692219E-3</v>
      </c>
      <c r="CE38" s="78">
        <f t="shared" si="16"/>
        <v>-2.4940915837388948E-3</v>
      </c>
      <c r="CF38" s="78" t="str">
        <f t="shared" si="17"/>
        <v/>
      </c>
      <c r="CH38" s="87">
        <f t="shared" si="18"/>
        <v>-4.4883610359559043</v>
      </c>
      <c r="CI38" s="87">
        <f t="shared" si="19"/>
        <v>-4.8996081382540524E-2</v>
      </c>
    </row>
    <row r="39" spans="1:87" x14ac:dyDescent="0.25">
      <c r="A39" s="86" t="s">
        <v>130</v>
      </c>
      <c r="B39" s="87">
        <v>3944.298393</v>
      </c>
      <c r="C39" s="87">
        <v>552.88636933999999</v>
      </c>
      <c r="D39" s="87">
        <v>4645.9829252</v>
      </c>
      <c r="E39" s="87">
        <v>1306.7797591999999</v>
      </c>
      <c r="F39" s="87">
        <v>961.54364480000004</v>
      </c>
      <c r="G39" s="87">
        <v>2649.4671377</v>
      </c>
      <c r="H39" s="87">
        <v>555.50933024000005</v>
      </c>
      <c r="I39" s="87">
        <v>46.688060159999999</v>
      </c>
      <c r="J39" s="87"/>
      <c r="K39" s="87" t="s">
        <v>130</v>
      </c>
      <c r="L39" s="87">
        <v>1.925657603465665E-2</v>
      </c>
      <c r="M39" s="87">
        <v>0.19675718450723939</v>
      </c>
      <c r="N39" s="87">
        <v>0.41918241490289099</v>
      </c>
      <c r="O39" s="87">
        <v>0.41765270289330103</v>
      </c>
      <c r="P39" s="87">
        <v>0.2035840647993517</v>
      </c>
      <c r="Q39" s="87">
        <v>2.5902983745321899E-2</v>
      </c>
      <c r="R39" s="87">
        <v>8.928540680350519</v>
      </c>
      <c r="S39" s="87">
        <v>1880.8398338169768</v>
      </c>
      <c r="T39" s="87">
        <v>3954.6441515020497</v>
      </c>
      <c r="U39" s="87">
        <v>12.60144882053274</v>
      </c>
      <c r="V39" s="87">
        <v>197.65709644731191</v>
      </c>
      <c r="W39" s="87">
        <v>4.9540162800079299</v>
      </c>
      <c r="X39" s="87">
        <v>9.7167784025000509E-2</v>
      </c>
      <c r="Y39" s="87">
        <v>1.107792174694246E-2</v>
      </c>
      <c r="Z39" s="87">
        <v>360.62957552124601</v>
      </c>
      <c r="AA39" s="87">
        <v>360.62957552124601</v>
      </c>
      <c r="AB39" s="87">
        <v>46.574527317360705</v>
      </c>
      <c r="AC39" s="87">
        <v>0</v>
      </c>
      <c r="AD39" s="87">
        <v>4.0991757745531405</v>
      </c>
      <c r="AE39" s="87">
        <v>1.055060573951289E-2</v>
      </c>
      <c r="AF39" s="87">
        <v>0.77126560951600798</v>
      </c>
      <c r="AG39" s="87">
        <v>2.9591732431642898E-2</v>
      </c>
      <c r="AH39" s="87">
        <v>0.53006497974834199</v>
      </c>
      <c r="AI39" s="87">
        <v>7.6450050711817201E-3</v>
      </c>
      <c r="AJ39" s="87">
        <v>554.09225395933504</v>
      </c>
      <c r="AK39" s="87">
        <v>0</v>
      </c>
      <c r="AL39" s="87">
        <v>756.07187281193899</v>
      </c>
      <c r="AM39" s="87">
        <v>4194.9684028781203</v>
      </c>
      <c r="AN39" s="87">
        <v>466.10785442373901</v>
      </c>
      <c r="AO39" s="87">
        <v>4661.0762573018601</v>
      </c>
      <c r="AP39" s="87">
        <v>7.8719490070933693E-5</v>
      </c>
      <c r="AQ39" s="87">
        <v>23.276372110649902</v>
      </c>
      <c r="AR39" s="87">
        <v>9.0091703627154196</v>
      </c>
      <c r="AS39" s="87">
        <v>81.731932341840889</v>
      </c>
      <c r="AT39" s="87">
        <v>15.09879063807271</v>
      </c>
      <c r="AU39" s="87">
        <v>29.872411460396599</v>
      </c>
      <c r="AV39" s="87">
        <v>61.738204342774502</v>
      </c>
      <c r="AW39" s="87">
        <v>15.89298071220313</v>
      </c>
      <c r="AX39" s="87">
        <v>0</v>
      </c>
      <c r="AY39" s="87">
        <v>4.2882679400563202</v>
      </c>
      <c r="AZ39" s="87">
        <v>1334.900199624552</v>
      </c>
      <c r="BA39" s="87">
        <v>963.96262385886007</v>
      </c>
      <c r="BB39" s="87">
        <v>370.93757576569203</v>
      </c>
      <c r="BC39" s="87">
        <v>0.32576311590248902</v>
      </c>
      <c r="BD39" s="87">
        <v>2.92061839646819E-2</v>
      </c>
      <c r="BE39" s="87">
        <v>50.648430797025796</v>
      </c>
      <c r="BF39" s="87">
        <v>1.2309584516939751</v>
      </c>
      <c r="BG39" s="87">
        <v>167.7929075781675</v>
      </c>
      <c r="BH39" s="87">
        <v>43.429155970281599</v>
      </c>
      <c r="BI39" s="87">
        <v>22.331657214129301</v>
      </c>
      <c r="BJ39" s="87">
        <v>419.35123594415501</v>
      </c>
      <c r="BK39" s="87">
        <v>53.407386956337</v>
      </c>
      <c r="BL39" s="87">
        <v>26.567650449246798</v>
      </c>
      <c r="BM39" s="87">
        <v>96.045287289692794</v>
      </c>
      <c r="BN39" s="87">
        <v>0.31054540837866501</v>
      </c>
      <c r="BO39" s="87">
        <v>2641.8129661314897</v>
      </c>
      <c r="BP39" s="87">
        <v>28.2484718462076</v>
      </c>
      <c r="BQ39" s="87">
        <v>1.7052746462959571E-2</v>
      </c>
      <c r="BR39" s="87">
        <v>4.4728440106924103E-2</v>
      </c>
      <c r="BS39" s="87">
        <v>3.5381097427237096</v>
      </c>
      <c r="BT39" s="87">
        <v>0</v>
      </c>
      <c r="BU39" s="87">
        <v>0.48038206267930295</v>
      </c>
      <c r="BV39" s="87">
        <v>558.14645341016399</v>
      </c>
      <c r="BW39" s="87">
        <v>2.1264466529643862</v>
      </c>
      <c r="BX39" s="48"/>
      <c r="BY39" s="78">
        <f t="shared" si="10"/>
        <v>2.6229654735073814E-3</v>
      </c>
      <c r="BZ39" s="78">
        <f t="shared" si="11"/>
        <v>2.1810713488461635E-3</v>
      </c>
      <c r="CA39" s="78">
        <f t="shared" si="12"/>
        <v>3.2486843677348221E-3</v>
      </c>
      <c r="CB39" s="78">
        <f t="shared" si="13"/>
        <v>2.151888275478582E-2</v>
      </c>
      <c r="CC39" s="78">
        <f t="shared" si="14"/>
        <v>2.5157246599692065E-3</v>
      </c>
      <c r="CD39" s="78">
        <f t="shared" si="15"/>
        <v>-2.8889475395248131E-3</v>
      </c>
      <c r="CE39" s="78">
        <f t="shared" si="16"/>
        <v>4.7472167011571153E-3</v>
      </c>
      <c r="CF39" s="78">
        <f t="shared" si="17"/>
        <v>-2.4317318442920403E-3</v>
      </c>
      <c r="CH39" s="87">
        <f t="shared" si="18"/>
        <v>15.093332101860142</v>
      </c>
      <c r="CI39" s="87">
        <f t="shared" si="19"/>
        <v>-7.6541715685102645</v>
      </c>
    </row>
    <row r="40" spans="1:87" x14ac:dyDescent="0.25">
      <c r="A40" s="86" t="s">
        <v>39</v>
      </c>
      <c r="B40" s="87">
        <v>135.55258924</v>
      </c>
      <c r="C40" s="87">
        <v>2.5413220000000001</v>
      </c>
      <c r="D40" s="87">
        <v>140.6269753</v>
      </c>
      <c r="E40" s="87">
        <v>37.096215620000002</v>
      </c>
      <c r="F40" s="87">
        <v>9.9358488400000002</v>
      </c>
      <c r="G40" s="87"/>
      <c r="H40" s="87">
        <v>19.400981959999999</v>
      </c>
      <c r="I40" s="87"/>
      <c r="J40" s="87"/>
      <c r="K40" s="87" t="s">
        <v>39</v>
      </c>
      <c r="L40" s="87">
        <v>0</v>
      </c>
      <c r="M40" s="87">
        <v>0</v>
      </c>
      <c r="N40" s="87">
        <v>3.1150360047156801E-2</v>
      </c>
      <c r="O40" s="87">
        <v>3.1150360047156801E-2</v>
      </c>
      <c r="P40" s="87">
        <v>1.255483675325318E-2</v>
      </c>
      <c r="Q40" s="87">
        <v>0</v>
      </c>
      <c r="R40" s="87">
        <v>0.1145872040565484</v>
      </c>
      <c r="S40" s="87">
        <v>102.1904904540969</v>
      </c>
      <c r="T40" s="87">
        <v>135.10773701064269</v>
      </c>
      <c r="U40" s="87">
        <v>0.65415420758941101</v>
      </c>
      <c r="V40" s="87">
        <v>14.536991021015549</v>
      </c>
      <c r="W40" s="87">
        <v>0.33226364503711903</v>
      </c>
      <c r="X40" s="87">
        <v>0</v>
      </c>
      <c r="Y40" s="87">
        <v>0</v>
      </c>
      <c r="Z40" s="87">
        <v>10.50767149075436</v>
      </c>
      <c r="AA40" s="87">
        <v>10.50767149075436</v>
      </c>
      <c r="AB40" s="87">
        <v>0</v>
      </c>
      <c r="AC40" s="87">
        <v>0</v>
      </c>
      <c r="AD40" s="87">
        <v>0.32411464306618798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2.5326217662328903</v>
      </c>
      <c r="AK40" s="87">
        <v>0</v>
      </c>
      <c r="AL40" s="87">
        <v>33.868820251657496</v>
      </c>
      <c r="AM40" s="87">
        <v>126.1161968727436</v>
      </c>
      <c r="AN40" s="87">
        <v>14.01292100067792</v>
      </c>
      <c r="AO40" s="87">
        <v>140.12911787342151</v>
      </c>
      <c r="AP40" s="87">
        <v>0</v>
      </c>
      <c r="AQ40" s="87">
        <v>1.2485830326780079</v>
      </c>
      <c r="AR40" s="87">
        <v>7.9282461680913907E-2</v>
      </c>
      <c r="AS40" s="87">
        <v>2.9150063383984399</v>
      </c>
      <c r="AT40" s="87">
        <v>0.1069672889212232</v>
      </c>
      <c r="AU40" s="87">
        <v>0.28029412964279599</v>
      </c>
      <c r="AV40" s="87">
        <v>0.67745928338762096</v>
      </c>
      <c r="AW40" s="87">
        <v>0.15846993722338881</v>
      </c>
      <c r="AX40" s="87">
        <v>0</v>
      </c>
      <c r="AY40" s="87">
        <v>3.73098552114507E-2</v>
      </c>
      <c r="AZ40" s="87">
        <v>36.968447043326201</v>
      </c>
      <c r="BA40" s="87">
        <v>9.9050847743293797</v>
      </c>
      <c r="BB40" s="87">
        <v>27.063362268996897</v>
      </c>
      <c r="BC40" s="87">
        <v>0</v>
      </c>
      <c r="BD40" s="87">
        <v>0</v>
      </c>
      <c r="BE40" s="87">
        <v>0.29515068040146097</v>
      </c>
      <c r="BF40" s="87">
        <v>0</v>
      </c>
      <c r="BG40" s="87">
        <v>1.8194330814552691</v>
      </c>
      <c r="BH40" s="87">
        <v>0.45262968413278404</v>
      </c>
      <c r="BI40" s="87">
        <v>0.24265712065344902</v>
      </c>
      <c r="BJ40" s="87">
        <v>4.5470971191101999</v>
      </c>
      <c r="BK40" s="87">
        <v>3.0220049391469099</v>
      </c>
      <c r="BL40" s="87">
        <v>0.24760947326068999</v>
      </c>
      <c r="BM40" s="87">
        <v>0.9607246592481129</v>
      </c>
      <c r="BN40" s="87">
        <v>0</v>
      </c>
      <c r="BO40" s="87">
        <v>0</v>
      </c>
      <c r="BP40" s="87">
        <v>0.68470852152647999</v>
      </c>
      <c r="BQ40" s="87">
        <v>0</v>
      </c>
      <c r="BR40" s="87">
        <v>0</v>
      </c>
      <c r="BS40" s="87">
        <v>5.7693875605747402E-2</v>
      </c>
      <c r="BT40" s="87">
        <v>0</v>
      </c>
      <c r="BU40" s="87">
        <v>1.235179750326559E-2</v>
      </c>
      <c r="BV40" s="87">
        <v>19.337186240954111</v>
      </c>
      <c r="BW40" s="87">
        <v>0.104830823730551</v>
      </c>
      <c r="BX40" s="48"/>
      <c r="BY40" s="78">
        <f t="shared" si="10"/>
        <v>-3.2817685877595793E-3</v>
      </c>
      <c r="BZ40" s="78">
        <f t="shared" si="11"/>
        <v>-3.4235070436213206E-3</v>
      </c>
      <c r="CA40" s="78">
        <f t="shared" si="12"/>
        <v>-3.540269749217108E-3</v>
      </c>
      <c r="CB40" s="78">
        <f t="shared" si="13"/>
        <v>-3.4442482754202218E-3</v>
      </c>
      <c r="CC40" s="78">
        <f t="shared" si="14"/>
        <v>-3.0962694950399938E-3</v>
      </c>
      <c r="CD40" s="78" t="str">
        <f t="shared" si="15"/>
        <v/>
      </c>
      <c r="CE40" s="78">
        <f t="shared" si="16"/>
        <v>-3.2882726852393007E-3</v>
      </c>
      <c r="CF40" s="78" t="str">
        <f t="shared" si="17"/>
        <v/>
      </c>
      <c r="CH40" s="87">
        <f t="shared" si="18"/>
        <v>-0.49785742657849141</v>
      </c>
      <c r="CI40" s="87">
        <f t="shared" si="19"/>
        <v>0</v>
      </c>
    </row>
    <row r="41" spans="1:87" x14ac:dyDescent="0.25">
      <c r="A41" s="86" t="s">
        <v>40</v>
      </c>
      <c r="B41" s="87">
        <v>1641.1006215</v>
      </c>
      <c r="C41" s="87">
        <v>283.31570177999998</v>
      </c>
      <c r="D41" s="87">
        <v>1183.4328427999999</v>
      </c>
      <c r="E41" s="87">
        <v>633.48180744000001</v>
      </c>
      <c r="F41" s="87">
        <v>469.60357035999999</v>
      </c>
      <c r="G41" s="87">
        <v>938.88922279999997</v>
      </c>
      <c r="H41" s="87">
        <v>224.35930099999999</v>
      </c>
      <c r="I41" s="87">
        <v>9.5014482200000003</v>
      </c>
      <c r="J41" s="87"/>
      <c r="K41" s="87" t="s">
        <v>40</v>
      </c>
      <c r="L41" s="87">
        <v>0</v>
      </c>
      <c r="M41" s="87">
        <v>0.85890517294046909</v>
      </c>
      <c r="N41" s="87">
        <v>0.41156049392010197</v>
      </c>
      <c r="O41" s="87">
        <v>0.41156049392010197</v>
      </c>
      <c r="P41" s="87">
        <v>0.24204113461221169</v>
      </c>
      <c r="Q41" s="87">
        <v>0.4793681887249</v>
      </c>
      <c r="R41" s="87">
        <v>0.80281529850404798</v>
      </c>
      <c r="S41" s="87">
        <v>614.10170994679095</v>
      </c>
      <c r="T41" s="87">
        <v>1638.9685240787699</v>
      </c>
      <c r="U41" s="87">
        <v>3.300018493642781</v>
      </c>
      <c r="V41" s="87">
        <v>74.013092558349769</v>
      </c>
      <c r="W41" s="87">
        <v>1.6761767705389481</v>
      </c>
      <c r="X41" s="87">
        <v>1.784307414535558</v>
      </c>
      <c r="Y41" s="87">
        <v>0</v>
      </c>
      <c r="Z41" s="87">
        <v>97.182235429926806</v>
      </c>
      <c r="AA41" s="87">
        <v>97.182235429926806</v>
      </c>
      <c r="AB41" s="87">
        <v>9.5224629110931005</v>
      </c>
      <c r="AC41" s="87">
        <v>0</v>
      </c>
      <c r="AD41" s="87">
        <v>2.134770865557805</v>
      </c>
      <c r="AE41" s="87">
        <v>0</v>
      </c>
      <c r="AF41" s="87">
        <v>14.962375946322179</v>
      </c>
      <c r="AG41" s="87">
        <v>0.1234203416895121</v>
      </c>
      <c r="AH41" s="87">
        <v>15.553247586148341</v>
      </c>
      <c r="AI41" s="87">
        <v>0.14999768106218669</v>
      </c>
      <c r="AJ41" s="87">
        <v>282.64826574585197</v>
      </c>
      <c r="AK41" s="87">
        <v>0</v>
      </c>
      <c r="AL41" s="87">
        <v>299.43446042979042</v>
      </c>
      <c r="AM41" s="87">
        <v>1064.9827518391489</v>
      </c>
      <c r="AN41" s="87">
        <v>118.3315607398489</v>
      </c>
      <c r="AO41" s="87">
        <v>1183.3143125789989</v>
      </c>
      <c r="AP41" s="87">
        <v>0</v>
      </c>
      <c r="AQ41" s="87">
        <v>7.263901942782887</v>
      </c>
      <c r="AR41" s="87">
        <v>7.6941310922799495</v>
      </c>
      <c r="AS41" s="87">
        <v>28.447475789732291</v>
      </c>
      <c r="AT41" s="87">
        <v>6.7834216615243799</v>
      </c>
      <c r="AU41" s="87">
        <v>11.063004286358339</v>
      </c>
      <c r="AV41" s="87">
        <v>26.440892071076899</v>
      </c>
      <c r="AW41" s="87">
        <v>7.6296148684226406</v>
      </c>
      <c r="AX41" s="87">
        <v>0</v>
      </c>
      <c r="AY41" s="87">
        <v>3.2145094000054999</v>
      </c>
      <c r="AZ41" s="87">
        <v>632.35472805978202</v>
      </c>
      <c r="BA41" s="87">
        <v>468.90074511047101</v>
      </c>
      <c r="BB41" s="87">
        <v>163.45398294931022</v>
      </c>
      <c r="BC41" s="87">
        <v>1.1698983669262589E-2</v>
      </c>
      <c r="BD41" s="87">
        <v>2.60867288370067E-2</v>
      </c>
      <c r="BE41" s="87">
        <v>60.762845425144704</v>
      </c>
      <c r="BF41" s="87">
        <v>16.78794611903858</v>
      </c>
      <c r="BG41" s="87">
        <v>60.994071865055105</v>
      </c>
      <c r="BH41" s="87">
        <v>15.55176684876843</v>
      </c>
      <c r="BI41" s="87">
        <v>8.0860886969801999</v>
      </c>
      <c r="BJ41" s="87">
        <v>152.4278484504263</v>
      </c>
      <c r="BK41" s="87">
        <v>15.842464503886951</v>
      </c>
      <c r="BL41" s="87">
        <v>15.836727433136559</v>
      </c>
      <c r="BM41" s="87">
        <v>75.220116355649594</v>
      </c>
      <c r="BN41" s="87">
        <v>0.36997482409872201</v>
      </c>
      <c r="BO41" s="87">
        <v>937.402583776406</v>
      </c>
      <c r="BP41" s="87">
        <v>13.816103104569519</v>
      </c>
      <c r="BQ41" s="87">
        <v>21.185191800305198</v>
      </c>
      <c r="BR41" s="87">
        <v>2.1240383598824897</v>
      </c>
      <c r="BS41" s="87">
        <v>14.726969466588869</v>
      </c>
      <c r="BT41" s="87">
        <v>0</v>
      </c>
      <c r="BU41" s="87">
        <v>0.64257862844019797</v>
      </c>
      <c r="BV41" s="87">
        <v>224.08995934081759</v>
      </c>
      <c r="BW41" s="87">
        <v>16.536630462002332</v>
      </c>
      <c r="BX41" s="48"/>
      <c r="BY41" s="78">
        <f t="shared" si="10"/>
        <v>-1.2991875045914897E-3</v>
      </c>
      <c r="BZ41" s="78">
        <f t="shared" si="11"/>
        <v>-2.3558031904150787E-3</v>
      </c>
      <c r="CA41" s="78">
        <f t="shared" si="12"/>
        <v>-1.0015796141046367E-4</v>
      </c>
      <c r="CB41" s="78">
        <f t="shared" si="13"/>
        <v>-1.7791819227969594E-3</v>
      </c>
      <c r="CC41" s="78">
        <f t="shared" si="14"/>
        <v>-1.4966352342470398E-3</v>
      </c>
      <c r="CD41" s="78">
        <f t="shared" si="15"/>
        <v>-1.5834019472078301E-3</v>
      </c>
      <c r="CE41" s="78">
        <f t="shared" si="16"/>
        <v>-1.2004925045759607E-3</v>
      </c>
      <c r="CF41" s="78">
        <f t="shared" si="17"/>
        <v>2.2117355803576823E-3</v>
      </c>
      <c r="CH41" s="87">
        <f t="shared" si="18"/>
        <v>-0.11853022100103772</v>
      </c>
      <c r="CI41" s="87">
        <f t="shared" si="19"/>
        <v>-1.4866390235939662</v>
      </c>
    </row>
    <row r="42" spans="1:87" x14ac:dyDescent="0.25">
      <c r="A42" s="86" t="s">
        <v>41</v>
      </c>
      <c r="B42" s="87">
        <v>171.49336955999999</v>
      </c>
      <c r="C42" s="87">
        <v>10.0795525</v>
      </c>
      <c r="D42" s="87">
        <v>395.03624674000002</v>
      </c>
      <c r="E42" s="87">
        <v>29.126878999999999</v>
      </c>
      <c r="F42" s="87">
        <v>14.0309182</v>
      </c>
      <c r="G42" s="87">
        <v>366.16597908</v>
      </c>
      <c r="H42" s="87">
        <v>37.257288420000002</v>
      </c>
      <c r="I42" s="87">
        <v>5.2083786600000002</v>
      </c>
      <c r="J42" s="87"/>
      <c r="K42" s="87" t="s">
        <v>41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2.9515897061952998</v>
      </c>
      <c r="T42" s="87">
        <v>172.01183432398011</v>
      </c>
      <c r="U42" s="87">
        <v>0</v>
      </c>
      <c r="V42" s="87">
        <v>0.77074458672927704</v>
      </c>
      <c r="W42" s="87">
        <v>0</v>
      </c>
      <c r="X42" s="87">
        <v>0</v>
      </c>
      <c r="Y42" s="87">
        <v>0</v>
      </c>
      <c r="Z42" s="87">
        <v>1.2649673079398349</v>
      </c>
      <c r="AA42" s="87">
        <v>1.2649673079398349</v>
      </c>
      <c r="AB42" s="87">
        <v>5.2252364342443904</v>
      </c>
      <c r="AC42" s="87">
        <v>0</v>
      </c>
      <c r="AD42" s="87">
        <v>0.56793839561941506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10.11180481103632</v>
      </c>
      <c r="AK42" s="87">
        <v>0</v>
      </c>
      <c r="AL42" s="87">
        <v>38.139011334733198</v>
      </c>
      <c r="AM42" s="87">
        <v>354.31321752123199</v>
      </c>
      <c r="AN42" s="87">
        <v>39.368137698771406</v>
      </c>
      <c r="AO42" s="87">
        <v>393.68135522000301</v>
      </c>
      <c r="AP42" s="87">
        <v>0</v>
      </c>
      <c r="AQ42" s="87">
        <v>1.0322630396776831</v>
      </c>
      <c r="AR42" s="87">
        <v>0.79758850884880106</v>
      </c>
      <c r="AS42" s="87">
        <v>10.63115952181748</v>
      </c>
      <c r="AT42" s="87">
        <v>0.46599817236836899</v>
      </c>
      <c r="AU42" s="87">
        <v>3.1620409398303503E-2</v>
      </c>
      <c r="AV42" s="87">
        <v>0.62336614483264108</v>
      </c>
      <c r="AW42" s="87">
        <v>0.40005421826859899</v>
      </c>
      <c r="AX42" s="87">
        <v>0</v>
      </c>
      <c r="AY42" s="87">
        <v>6.4637468112898597E-2</v>
      </c>
      <c r="AZ42" s="87">
        <v>29.217617154284898</v>
      </c>
      <c r="BA42" s="87">
        <v>14.07275951400209</v>
      </c>
      <c r="BB42" s="87">
        <v>15.144857640282851</v>
      </c>
      <c r="BC42" s="87">
        <v>0</v>
      </c>
      <c r="BD42" s="87">
        <v>3.7562634964202401E-3</v>
      </c>
      <c r="BE42" s="87">
        <v>7.7596454058433499</v>
      </c>
      <c r="BF42" s="87">
        <v>0</v>
      </c>
      <c r="BG42" s="87">
        <v>0.31942640453711102</v>
      </c>
      <c r="BH42" s="87">
        <v>8.3659475299966299E-2</v>
      </c>
      <c r="BI42" s="87">
        <v>2.7718508352761399E-2</v>
      </c>
      <c r="BJ42" s="87">
        <v>0.79645404200907099</v>
      </c>
      <c r="BK42" s="87">
        <v>0.65642263605328499</v>
      </c>
      <c r="BL42" s="87">
        <v>1.214360862999277</v>
      </c>
      <c r="BM42" s="87">
        <v>1.4273015677066958</v>
      </c>
      <c r="BN42" s="87">
        <v>5.7172061927831599E-2</v>
      </c>
      <c r="BO42" s="87">
        <v>365.29325986650997</v>
      </c>
      <c r="BP42" s="87">
        <v>6.9733044131688597</v>
      </c>
      <c r="BQ42" s="87">
        <v>8.9496700900036803</v>
      </c>
      <c r="BR42" s="87">
        <v>0</v>
      </c>
      <c r="BS42" s="87">
        <v>5.6717371348291596</v>
      </c>
      <c r="BT42" s="87">
        <v>0</v>
      </c>
      <c r="BU42" s="87">
        <v>0</v>
      </c>
      <c r="BV42" s="87">
        <v>37.371954890898699</v>
      </c>
      <c r="BW42" s="87">
        <v>17.660726245197971</v>
      </c>
      <c r="BX42" s="48"/>
      <c r="BY42" s="78">
        <f t="shared" si="10"/>
        <v>3.0232350399921775E-3</v>
      </c>
      <c r="BZ42" s="78">
        <f t="shared" si="11"/>
        <v>3.1997760849323399E-3</v>
      </c>
      <c r="CA42" s="78">
        <f t="shared" si="12"/>
        <v>-3.4297903829791005E-3</v>
      </c>
      <c r="CB42" s="78">
        <f t="shared" si="13"/>
        <v>3.115272126646302E-3</v>
      </c>
      <c r="CC42" s="78">
        <f t="shared" si="14"/>
        <v>2.9820795336181136E-3</v>
      </c>
      <c r="CD42" s="78">
        <f t="shared" si="15"/>
        <v>-2.3833978669530009E-3</v>
      </c>
      <c r="CE42" s="78">
        <f t="shared" si="16"/>
        <v>3.0776923324657107E-3</v>
      </c>
      <c r="CF42" s="78">
        <f t="shared" si="17"/>
        <v>3.2366644871381677E-3</v>
      </c>
      <c r="CH42" s="87">
        <f t="shared" si="18"/>
        <v>-1.3548915199970111</v>
      </c>
      <c r="CI42" s="87">
        <f t="shared" si="19"/>
        <v>-0.87271921349002923</v>
      </c>
    </row>
    <row r="43" spans="1:87" x14ac:dyDescent="0.25">
      <c r="A43" s="86" t="s">
        <v>42</v>
      </c>
      <c r="B43" s="87">
        <v>540.61379280000006</v>
      </c>
      <c r="C43" s="87">
        <v>86.019468000000003</v>
      </c>
      <c r="D43" s="87">
        <v>179.6021298</v>
      </c>
      <c r="E43" s="87">
        <v>153.57984175999999</v>
      </c>
      <c r="F43" s="87">
        <v>150.42901696000001</v>
      </c>
      <c r="G43" s="87"/>
      <c r="H43" s="87">
        <v>114.51359038</v>
      </c>
      <c r="I43" s="87"/>
      <c r="J43" s="87"/>
      <c r="K43" s="87" t="s">
        <v>42</v>
      </c>
      <c r="L43" s="87">
        <v>0</v>
      </c>
      <c r="M43" s="87">
        <v>0</v>
      </c>
      <c r="N43" s="87">
        <v>6.9132355210795804E-2</v>
      </c>
      <c r="O43" s="87">
        <v>6.9132355210795804E-2</v>
      </c>
      <c r="P43" s="87">
        <v>2.78630901013244E-2</v>
      </c>
      <c r="Q43" s="87">
        <v>0</v>
      </c>
      <c r="R43" s="87">
        <v>0.25344108338760463</v>
      </c>
      <c r="S43" s="87">
        <v>393.29771589348002</v>
      </c>
      <c r="T43" s="87">
        <v>539.11394170062204</v>
      </c>
      <c r="U43" s="87">
        <v>1.4517729699383504</v>
      </c>
      <c r="V43" s="87">
        <v>32.262103977468151</v>
      </c>
      <c r="W43" s="87">
        <v>0.7373987781043001</v>
      </c>
      <c r="X43" s="87">
        <v>0</v>
      </c>
      <c r="Y43" s="87">
        <v>0</v>
      </c>
      <c r="Z43" s="87">
        <v>94.682536217714897</v>
      </c>
      <c r="AA43" s="87">
        <v>94.682536217714897</v>
      </c>
      <c r="AB43" s="87">
        <v>0</v>
      </c>
      <c r="AC43" s="87">
        <v>0</v>
      </c>
      <c r="AD43" s="87">
        <v>0.71931176726334711</v>
      </c>
      <c r="AE43" s="87">
        <v>0</v>
      </c>
      <c r="AF43" s="87">
        <v>0</v>
      </c>
      <c r="AG43" s="87">
        <v>0</v>
      </c>
      <c r="AH43" s="87">
        <v>0</v>
      </c>
      <c r="AI43" s="87">
        <v>0</v>
      </c>
      <c r="AJ43" s="87">
        <v>85.742316967170893</v>
      </c>
      <c r="AK43" s="87">
        <v>0</v>
      </c>
      <c r="AL43" s="87">
        <v>146.52048790117772</v>
      </c>
      <c r="AM43" s="87">
        <v>161.351534870991</v>
      </c>
      <c r="AN43" s="87">
        <v>17.927962070289912</v>
      </c>
      <c r="AO43" s="87">
        <v>179.27949694128091</v>
      </c>
      <c r="AP43" s="87">
        <v>0</v>
      </c>
      <c r="AQ43" s="87">
        <v>2.7709881271118881</v>
      </c>
      <c r="AR43" s="87">
        <v>1.2008865434481391</v>
      </c>
      <c r="AS43" s="87">
        <v>6.4637453872418487</v>
      </c>
      <c r="AT43" s="87">
        <v>1.6202245276972169</v>
      </c>
      <c r="AU43" s="87">
        <v>4.2455874887382308</v>
      </c>
      <c r="AV43" s="87">
        <v>10.261422549061091</v>
      </c>
      <c r="AW43" s="87">
        <v>2.4003317836538196</v>
      </c>
      <c r="AX43" s="87">
        <v>0</v>
      </c>
      <c r="AY43" s="87">
        <v>0.56512813162519104</v>
      </c>
      <c r="AZ43" s="87">
        <v>154.85165221384312</v>
      </c>
      <c r="BA43" s="87">
        <v>150.0315521667745</v>
      </c>
      <c r="BB43" s="87">
        <v>4.8201000470686699</v>
      </c>
      <c r="BC43" s="87">
        <v>0</v>
      </c>
      <c r="BD43" s="87">
        <v>0</v>
      </c>
      <c r="BE43" s="87">
        <v>4.4706190330847502</v>
      </c>
      <c r="BF43" s="87">
        <v>0</v>
      </c>
      <c r="BG43" s="87">
        <v>27.558815330632498</v>
      </c>
      <c r="BH43" s="87">
        <v>6.8559497794451998</v>
      </c>
      <c r="BI43" s="87">
        <v>3.6755093538991401</v>
      </c>
      <c r="BJ43" s="87">
        <v>68.87454231322161</v>
      </c>
      <c r="BK43" s="87">
        <v>6.7059047084455665</v>
      </c>
      <c r="BL43" s="87">
        <v>3.7505196294063401</v>
      </c>
      <c r="BM43" s="87">
        <v>14.55201570286104</v>
      </c>
      <c r="BN43" s="87">
        <v>0</v>
      </c>
      <c r="BO43" s="87">
        <v>0</v>
      </c>
      <c r="BP43" s="87">
        <v>1.5149807304307059</v>
      </c>
      <c r="BQ43" s="87">
        <v>0</v>
      </c>
      <c r="BR43" s="87">
        <v>0</v>
      </c>
      <c r="BS43" s="87">
        <v>0.12760908245503355</v>
      </c>
      <c r="BT43" s="87">
        <v>0</v>
      </c>
      <c r="BU43" s="87">
        <v>2.7400432673608949E-2</v>
      </c>
      <c r="BV43" s="87">
        <v>114.27021967363871</v>
      </c>
      <c r="BW43" s="87">
        <v>0.2326529141608871</v>
      </c>
      <c r="BX43" s="48"/>
      <c r="BY43" s="78">
        <f t="shared" si="10"/>
        <v>-2.77434856334287E-3</v>
      </c>
      <c r="BZ43" s="78">
        <f t="shared" si="11"/>
        <v>-3.2219570670805591E-3</v>
      </c>
      <c r="CA43" s="78">
        <f t="shared" si="12"/>
        <v>-1.7963754610168838E-3</v>
      </c>
      <c r="CB43" s="78">
        <f t="shared" si="13"/>
        <v>8.2811027753928491E-3</v>
      </c>
      <c r="CC43" s="78">
        <f t="shared" si="14"/>
        <v>-2.6422082737614237E-3</v>
      </c>
      <c r="CD43" s="78" t="str">
        <f t="shared" si="15"/>
        <v/>
      </c>
      <c r="CE43" s="78">
        <f t="shared" si="16"/>
        <v>-2.125256098893526E-3</v>
      </c>
      <c r="CF43" s="78" t="str">
        <f t="shared" si="17"/>
        <v/>
      </c>
      <c r="CH43" s="87">
        <f t="shared" si="18"/>
        <v>-0.3226328587190892</v>
      </c>
      <c r="CI43" s="87">
        <f t="shared" si="19"/>
        <v>0</v>
      </c>
    </row>
    <row r="44" spans="1:87" x14ac:dyDescent="0.25">
      <c r="A44" s="86" t="s">
        <v>43</v>
      </c>
      <c r="B44" s="87">
        <v>11205.441036</v>
      </c>
      <c r="C44" s="87">
        <v>1052.2566336</v>
      </c>
      <c r="D44" s="87">
        <v>8236.4777040999998</v>
      </c>
      <c r="E44" s="87">
        <v>1551.3512237</v>
      </c>
      <c r="F44" s="87">
        <v>1483.05187</v>
      </c>
      <c r="G44" s="87">
        <v>9077.7935046999992</v>
      </c>
      <c r="H44" s="87">
        <v>502.78753913999998</v>
      </c>
      <c r="I44" s="87">
        <v>29.083047140000001</v>
      </c>
      <c r="J44" s="87"/>
      <c r="K44" s="87" t="s">
        <v>43</v>
      </c>
      <c r="L44" s="87">
        <v>0</v>
      </c>
      <c r="M44" s="87">
        <v>8.141257284037981E-2</v>
      </c>
      <c r="N44" s="87">
        <v>0.28287267610906097</v>
      </c>
      <c r="O44" s="87">
        <v>0.28287267610906097</v>
      </c>
      <c r="P44" s="87">
        <v>0.11529346719522471</v>
      </c>
      <c r="Q44" s="87">
        <v>5.7984563869111501E-2</v>
      </c>
      <c r="R44" s="87">
        <v>4.5834575352484102</v>
      </c>
      <c r="S44" s="87">
        <v>1471.4362174508492</v>
      </c>
      <c r="T44" s="87">
        <v>11191.71916868725</v>
      </c>
      <c r="U44" s="87">
        <v>5.8335076193650597</v>
      </c>
      <c r="V44" s="87">
        <v>129.66482441718631</v>
      </c>
      <c r="W44" s="87">
        <v>2.8596108144962598</v>
      </c>
      <c r="X44" s="87">
        <v>0.21319703036712401</v>
      </c>
      <c r="Y44" s="87">
        <v>0</v>
      </c>
      <c r="Z44" s="87">
        <v>331.93140102857501</v>
      </c>
      <c r="AA44" s="87">
        <v>331.93140102857501</v>
      </c>
      <c r="AB44" s="87">
        <v>29.0500641931954</v>
      </c>
      <c r="AC44" s="87">
        <v>0</v>
      </c>
      <c r="AD44" s="87">
        <v>3.4730955782414803</v>
      </c>
      <c r="AE44" s="87">
        <v>0</v>
      </c>
      <c r="AF44" s="87">
        <v>1.6661381394770629</v>
      </c>
      <c r="AG44" s="87">
        <v>1.4937419168085881E-2</v>
      </c>
      <c r="AH44" s="87">
        <v>1.7061492148349009</v>
      </c>
      <c r="AI44" s="87">
        <v>1.0081627032689021E-2</v>
      </c>
      <c r="AJ44" s="87">
        <v>1051.6245900095</v>
      </c>
      <c r="AK44" s="87">
        <v>0</v>
      </c>
      <c r="AL44" s="87">
        <v>632.40704694515398</v>
      </c>
      <c r="AM44" s="87">
        <v>7402.28098346561</v>
      </c>
      <c r="AN44" s="87">
        <v>822.47550405841503</v>
      </c>
      <c r="AO44" s="87">
        <v>8224.7564875240296</v>
      </c>
      <c r="AP44" s="87">
        <v>0</v>
      </c>
      <c r="AQ44" s="87">
        <v>14.30880948560657</v>
      </c>
      <c r="AR44" s="87">
        <v>21.465912208843999</v>
      </c>
      <c r="AS44" s="87">
        <v>68.260586646802892</v>
      </c>
      <c r="AT44" s="87">
        <v>51.809923822750399</v>
      </c>
      <c r="AU44" s="87">
        <v>33.829396734583199</v>
      </c>
      <c r="AV44" s="87">
        <v>85.730104428975295</v>
      </c>
      <c r="AW44" s="87">
        <v>27.064687482185999</v>
      </c>
      <c r="AX44" s="87">
        <v>0</v>
      </c>
      <c r="AY44" s="87">
        <v>6.0014980322142506</v>
      </c>
      <c r="AZ44" s="87">
        <v>1564.440583414279</v>
      </c>
      <c r="BA44" s="87">
        <v>1482.4723367096931</v>
      </c>
      <c r="BB44" s="87">
        <v>81.968246704585994</v>
      </c>
      <c r="BC44" s="87">
        <v>2.5790238254600704</v>
      </c>
      <c r="BD44" s="87">
        <v>8.0078477047129198E-2</v>
      </c>
      <c r="BE44" s="87">
        <v>110.2145243016473</v>
      </c>
      <c r="BF44" s="87">
        <v>3.62488741546652</v>
      </c>
      <c r="BG44" s="87">
        <v>245.83206125306202</v>
      </c>
      <c r="BH44" s="87">
        <v>54.931565329945798</v>
      </c>
      <c r="BI44" s="87">
        <v>29.8184497592772</v>
      </c>
      <c r="BJ44" s="87">
        <v>614.38645912676998</v>
      </c>
      <c r="BK44" s="87">
        <v>34.060530540743798</v>
      </c>
      <c r="BL44" s="87">
        <v>49.317269428436205</v>
      </c>
      <c r="BM44" s="87">
        <v>143.8428243315243</v>
      </c>
      <c r="BN44" s="87">
        <v>1.943670751500514</v>
      </c>
      <c r="BO44" s="87">
        <v>9058.4115947243299</v>
      </c>
      <c r="BP44" s="87">
        <v>33.770789232134703</v>
      </c>
      <c r="BQ44" s="87">
        <v>218.476784957863</v>
      </c>
      <c r="BR44" s="87">
        <v>0.1270974460699856</v>
      </c>
      <c r="BS44" s="87">
        <v>10.387082896088</v>
      </c>
      <c r="BT44" s="87">
        <v>0</v>
      </c>
      <c r="BU44" s="87">
        <v>0.221010928546436</v>
      </c>
      <c r="BV44" s="87">
        <v>502.65269595830898</v>
      </c>
      <c r="BW44" s="87">
        <v>22.6994766527901</v>
      </c>
      <c r="BX44" s="48"/>
      <c r="BY44" s="78">
        <f t="shared" si="10"/>
        <v>-1.2245718190533848E-3</v>
      </c>
      <c r="BZ44" s="78">
        <f t="shared" si="11"/>
        <v>-6.0065536326209886E-4</v>
      </c>
      <c r="CA44" s="78">
        <f t="shared" si="12"/>
        <v>-1.4230860565719156E-3</v>
      </c>
      <c r="CB44" s="78">
        <f t="shared" si="13"/>
        <v>8.4373928445814136E-3</v>
      </c>
      <c r="CC44" s="78">
        <f t="shared" si="14"/>
        <v>-3.9077074917610708E-4</v>
      </c>
      <c r="CD44" s="78">
        <f t="shared" si="15"/>
        <v>-2.1350904231996837E-3</v>
      </c>
      <c r="CE44" s="78">
        <f t="shared" si="16"/>
        <v>-2.6819117657856225E-4</v>
      </c>
      <c r="CF44" s="78">
        <f t="shared" si="17"/>
        <v>-1.1340952908348329E-3</v>
      </c>
      <c r="CH44" s="87">
        <f t="shared" si="18"/>
        <v>-11.721216575970175</v>
      </c>
      <c r="CI44" s="87">
        <f t="shared" si="19"/>
        <v>-19.381909975669259</v>
      </c>
    </row>
    <row r="45" spans="1:87" x14ac:dyDescent="0.25">
      <c r="A45" s="86" t="s">
        <v>44</v>
      </c>
      <c r="B45" s="87">
        <v>4364.5551217000002</v>
      </c>
      <c r="C45" s="87">
        <v>151.05610999999999</v>
      </c>
      <c r="D45" s="87">
        <v>5905.9191831999997</v>
      </c>
      <c r="E45" s="87">
        <v>274.41224562000002</v>
      </c>
      <c r="F45" s="87">
        <v>249.52189093999999</v>
      </c>
      <c r="G45" s="87">
        <v>5015.7362223999999</v>
      </c>
      <c r="H45" s="87">
        <v>160.22144814000001</v>
      </c>
      <c r="I45" s="87">
        <v>43.675622199999999</v>
      </c>
      <c r="J45" s="87"/>
      <c r="K45" s="87" t="s">
        <v>44</v>
      </c>
      <c r="L45" s="87">
        <v>0</v>
      </c>
      <c r="M45" s="87">
        <v>0.17740609667068991</v>
      </c>
      <c r="N45" s="87">
        <v>9.5439593581110704E-2</v>
      </c>
      <c r="O45" s="87">
        <v>9.5439593581110704E-2</v>
      </c>
      <c r="P45" s="87">
        <v>4.12655263975924E-2</v>
      </c>
      <c r="Q45" s="87">
        <v>0.12635419862189071</v>
      </c>
      <c r="R45" s="87">
        <v>0.40835555937697299</v>
      </c>
      <c r="S45" s="87">
        <v>287.72615534125498</v>
      </c>
      <c r="T45" s="87">
        <v>4373.4472937713799</v>
      </c>
      <c r="U45" s="87">
        <v>1.25896400501331</v>
      </c>
      <c r="V45" s="87">
        <v>30.0766746425383</v>
      </c>
      <c r="W45" s="87">
        <v>1.1884483138421591</v>
      </c>
      <c r="X45" s="87">
        <v>0.46457900238822203</v>
      </c>
      <c r="Y45" s="87">
        <v>0</v>
      </c>
      <c r="Z45" s="87">
        <v>59.654429490125295</v>
      </c>
      <c r="AA45" s="87">
        <v>59.654429490125295</v>
      </c>
      <c r="AB45" s="87">
        <v>43.826371515408596</v>
      </c>
      <c r="AC45" s="87">
        <v>0</v>
      </c>
      <c r="AD45" s="87">
        <v>1.7037015671775779</v>
      </c>
      <c r="AE45" s="87">
        <v>0</v>
      </c>
      <c r="AF45" s="87">
        <v>3.63067911964604</v>
      </c>
      <c r="AG45" s="87">
        <v>3.25501232141183E-2</v>
      </c>
      <c r="AH45" s="87">
        <v>3.71787548359154</v>
      </c>
      <c r="AI45" s="87">
        <v>2.1968912683063481E-2</v>
      </c>
      <c r="AJ45" s="87">
        <v>150.7750926723875</v>
      </c>
      <c r="AK45" s="87">
        <v>0</v>
      </c>
      <c r="AL45" s="87">
        <v>190.63723661656638</v>
      </c>
      <c r="AM45" s="87">
        <v>5292.6653350793895</v>
      </c>
      <c r="AN45" s="87">
        <v>588.07400430849202</v>
      </c>
      <c r="AO45" s="87">
        <v>5880.7393393878792</v>
      </c>
      <c r="AP45" s="87">
        <v>0</v>
      </c>
      <c r="AQ45" s="87">
        <v>4.50234544300225</v>
      </c>
      <c r="AR45" s="87">
        <v>7.7878180536494703</v>
      </c>
      <c r="AS45" s="87">
        <v>27.81636875107057</v>
      </c>
      <c r="AT45" s="87">
        <v>5.8628140302143299</v>
      </c>
      <c r="AU45" s="87">
        <v>3.8654338971654001</v>
      </c>
      <c r="AV45" s="87">
        <v>12.51994030985961</v>
      </c>
      <c r="AW45" s="87">
        <v>5.1314935779361299</v>
      </c>
      <c r="AX45" s="87">
        <v>0</v>
      </c>
      <c r="AY45" s="87">
        <v>1.596568114552158</v>
      </c>
      <c r="AZ45" s="87">
        <v>289.27851764074501</v>
      </c>
      <c r="BA45" s="87">
        <v>249.36231260979702</v>
      </c>
      <c r="BB45" s="87">
        <v>39.916205030947296</v>
      </c>
      <c r="BC45" s="87">
        <v>4.9830887966621898E-2</v>
      </c>
      <c r="BD45" s="87">
        <v>3.4038917001493502E-2</v>
      </c>
      <c r="BE45" s="87">
        <v>70.684147850768994</v>
      </c>
      <c r="BF45" s="87">
        <v>6.8023021219486601</v>
      </c>
      <c r="BG45" s="87">
        <v>21.881795389033002</v>
      </c>
      <c r="BH45" s="87">
        <v>5.5111650214674999</v>
      </c>
      <c r="BI45" s="87">
        <v>2.7590578448717702</v>
      </c>
      <c r="BJ45" s="87">
        <v>54.672776622188302</v>
      </c>
      <c r="BK45" s="87">
        <v>7.2484992307871003</v>
      </c>
      <c r="BL45" s="87">
        <v>13.190033775911189</v>
      </c>
      <c r="BM45" s="87">
        <v>36.493191543069997</v>
      </c>
      <c r="BN45" s="87">
        <v>0.51990465219332194</v>
      </c>
      <c r="BO45" s="87">
        <v>4995.8010787215298</v>
      </c>
      <c r="BP45" s="87">
        <v>16.10703780425521</v>
      </c>
      <c r="BQ45" s="87">
        <v>86.566650462694994</v>
      </c>
      <c r="BR45" s="87">
        <v>0.27695783449748301</v>
      </c>
      <c r="BS45" s="87">
        <v>13.852638999848089</v>
      </c>
      <c r="BT45" s="87">
        <v>0</v>
      </c>
      <c r="BU45" s="87">
        <v>0.16738711242580059</v>
      </c>
      <c r="BV45" s="87">
        <v>160.26923946052892</v>
      </c>
      <c r="BW45" s="87">
        <v>34.417297454852005</v>
      </c>
      <c r="BX45" s="48"/>
      <c r="BY45" s="78">
        <f t="shared" si="10"/>
        <v>2.0373604693795701E-3</v>
      </c>
      <c r="BZ45" s="78">
        <f t="shared" si="11"/>
        <v>-1.8603506181410906E-3</v>
      </c>
      <c r="CA45" s="78">
        <f t="shared" si="12"/>
        <v>-4.263492782587871E-3</v>
      </c>
      <c r="CB45" s="78">
        <f t="shared" si="13"/>
        <v>5.4174958508708355E-2</v>
      </c>
      <c r="CC45" s="78">
        <f t="shared" si="14"/>
        <v>-6.395363933874164E-4</v>
      </c>
      <c r="CD45" s="78">
        <f t="shared" si="15"/>
        <v>-3.9745199497215914E-3</v>
      </c>
      <c r="CE45" s="78">
        <f t="shared" si="16"/>
        <v>2.9828291457680456E-4</v>
      </c>
      <c r="CF45" s="78">
        <f t="shared" si="17"/>
        <v>3.4515665218982586E-3</v>
      </c>
      <c r="CH45" s="87">
        <f t="shared" si="18"/>
        <v>-25.179843812120453</v>
      </c>
      <c r="CI45" s="87">
        <f t="shared" si="19"/>
        <v>-19.935143678470013</v>
      </c>
    </row>
    <row r="46" spans="1:87" x14ac:dyDescent="0.25">
      <c r="A46" s="86" t="s">
        <v>45</v>
      </c>
      <c r="B46" s="87">
        <v>23.64520134</v>
      </c>
      <c r="C46" s="87">
        <v>0.23464183999999999</v>
      </c>
      <c r="D46" s="87">
        <v>2.7656686399999999</v>
      </c>
      <c r="E46" s="87">
        <v>2.48569218</v>
      </c>
      <c r="F46" s="87">
        <v>2.48536402</v>
      </c>
      <c r="G46" s="87"/>
      <c r="H46" s="87">
        <v>3.84892162</v>
      </c>
      <c r="I46" s="87"/>
      <c r="J46" s="87"/>
      <c r="K46" s="87" t="s">
        <v>45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87">
        <v>8.9559878477615911</v>
      </c>
      <c r="T46" s="87">
        <v>23.579811421044099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3.8382707131925597</v>
      </c>
      <c r="AA46" s="87">
        <v>3.8382707131925597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0.23399301575753501</v>
      </c>
      <c r="AK46" s="87">
        <v>0</v>
      </c>
      <c r="AL46" s="87">
        <v>3.8382803198906399</v>
      </c>
      <c r="AM46" s="87">
        <v>2.4822203810688999</v>
      </c>
      <c r="AN46" s="87">
        <v>0.27580227583127903</v>
      </c>
      <c r="AO46" s="87">
        <v>2.75802265690018</v>
      </c>
      <c r="AP46" s="87">
        <v>0</v>
      </c>
      <c r="AQ46" s="87">
        <v>0</v>
      </c>
      <c r="AR46" s="87">
        <v>1.9839774246708169E-2</v>
      </c>
      <c r="AS46" s="87">
        <v>0</v>
      </c>
      <c r="AT46" s="87">
        <v>2.67677289637724E-2</v>
      </c>
      <c r="AU46" s="87">
        <v>7.014141834355711E-2</v>
      </c>
      <c r="AV46" s="87">
        <v>0.16952879622127789</v>
      </c>
      <c r="AW46" s="87">
        <v>3.9655908552279795E-2</v>
      </c>
      <c r="AX46" s="87">
        <v>0</v>
      </c>
      <c r="AY46" s="87">
        <v>9.3364731559714906E-3</v>
      </c>
      <c r="AZ46" s="87">
        <v>2.47899716805281</v>
      </c>
      <c r="BA46" s="87">
        <v>2.4786699164999302</v>
      </c>
      <c r="BB46" s="87">
        <v>3.2725155288061301E-4</v>
      </c>
      <c r="BC46" s="87">
        <v>0</v>
      </c>
      <c r="BD46" s="87">
        <v>0</v>
      </c>
      <c r="BE46" s="87">
        <v>7.385903404487501E-2</v>
      </c>
      <c r="BF46" s="87">
        <v>0</v>
      </c>
      <c r="BG46" s="87">
        <v>0.45529901288050301</v>
      </c>
      <c r="BH46" s="87">
        <v>0.1132671017488163</v>
      </c>
      <c r="BI46" s="87">
        <v>6.0723055936771395E-2</v>
      </c>
      <c r="BJ46" s="87">
        <v>1.137876196145218</v>
      </c>
      <c r="BK46" s="87">
        <v>0</v>
      </c>
      <c r="BL46" s="87">
        <v>6.1962275610817998E-2</v>
      </c>
      <c r="BM46" s="87">
        <v>0.24041314064937</v>
      </c>
      <c r="BN46" s="87">
        <v>0</v>
      </c>
      <c r="BO46" s="87">
        <v>0</v>
      </c>
      <c r="BP46" s="87">
        <v>0</v>
      </c>
      <c r="BQ46" s="87">
        <v>0</v>
      </c>
      <c r="BR46" s="87">
        <v>0</v>
      </c>
      <c r="BS46" s="87">
        <v>0</v>
      </c>
      <c r="BT46" s="87">
        <v>0</v>
      </c>
      <c r="BU46" s="87">
        <v>0</v>
      </c>
      <c r="BV46" s="87">
        <v>3.8382803198906399</v>
      </c>
      <c r="BW46" s="87">
        <v>0</v>
      </c>
      <c r="BX46" s="48"/>
      <c r="BY46" s="78">
        <f t="shared" si="10"/>
        <v>-2.7654625568902555E-3</v>
      </c>
      <c r="BZ46" s="78">
        <f t="shared" si="11"/>
        <v>-2.7651685754978093E-3</v>
      </c>
      <c r="CA46" s="78">
        <f t="shared" si="12"/>
        <v>-2.7646056325170963E-3</v>
      </c>
      <c r="CB46" s="78">
        <f t="shared" si="13"/>
        <v>-2.6934195637973246E-3</v>
      </c>
      <c r="CC46" s="78">
        <f t="shared" si="14"/>
        <v>-2.6934096760883445E-3</v>
      </c>
      <c r="CD46" s="78" t="str">
        <f t="shared" si="15"/>
        <v/>
      </c>
      <c r="CE46" s="78">
        <f t="shared" si="16"/>
        <v>-2.7647484568314364E-3</v>
      </c>
      <c r="CF46" s="78" t="str">
        <f t="shared" si="17"/>
        <v/>
      </c>
      <c r="CH46" s="87">
        <f t="shared" si="18"/>
        <v>-7.6459830998198974E-3</v>
      </c>
      <c r="CI46" s="87">
        <f t="shared" si="19"/>
        <v>0</v>
      </c>
    </row>
    <row r="47" spans="1:87" x14ac:dyDescent="0.25">
      <c r="A47" s="86" t="s">
        <v>46</v>
      </c>
      <c r="B47" s="87">
        <v>1566.170347</v>
      </c>
      <c r="C47" s="87">
        <v>295.11637461999999</v>
      </c>
      <c r="D47" s="87">
        <v>1654.6519894</v>
      </c>
      <c r="E47" s="87">
        <v>427.05852828000002</v>
      </c>
      <c r="F47" s="87">
        <v>397.93584224</v>
      </c>
      <c r="G47" s="87">
        <v>239.73921892000001</v>
      </c>
      <c r="H47" s="87">
        <v>171.28344546</v>
      </c>
      <c r="I47" s="87">
        <v>34.250701479999996</v>
      </c>
      <c r="J47" s="87"/>
      <c r="K47" s="87" t="s">
        <v>46</v>
      </c>
      <c r="L47" s="87">
        <v>0</v>
      </c>
      <c r="M47" s="87">
        <v>0.24970752298494703</v>
      </c>
      <c r="N47" s="87">
        <v>6.2666942036799497E-2</v>
      </c>
      <c r="O47" s="87">
        <v>6.2666942036799497E-2</v>
      </c>
      <c r="P47" s="87">
        <v>2.91850274872269E-2</v>
      </c>
      <c r="Q47" s="87">
        <v>0.17784970003163642</v>
      </c>
      <c r="R47" s="87">
        <v>1.801946719848059</v>
      </c>
      <c r="S47" s="87">
        <v>371.61137332878201</v>
      </c>
      <c r="T47" s="87">
        <v>1562.1305155966761</v>
      </c>
      <c r="U47" s="87">
        <v>1.7450314279406061</v>
      </c>
      <c r="V47" s="87">
        <v>6.3111851726681802</v>
      </c>
      <c r="W47" s="87">
        <v>0.302558205850955</v>
      </c>
      <c r="X47" s="87">
        <v>0.65391716327580296</v>
      </c>
      <c r="Y47" s="87">
        <v>0</v>
      </c>
      <c r="Z47" s="87">
        <v>139.23195106775108</v>
      </c>
      <c r="AA47" s="87">
        <v>139.23195106775108</v>
      </c>
      <c r="AB47" s="87">
        <v>34.145558968261099</v>
      </c>
      <c r="AC47" s="87">
        <v>0</v>
      </c>
      <c r="AD47" s="87">
        <v>0.23210059512998898</v>
      </c>
      <c r="AE47" s="87">
        <v>2.70326694085549E-2</v>
      </c>
      <c r="AF47" s="87">
        <v>5.1104443267126705</v>
      </c>
      <c r="AG47" s="87">
        <v>4.5815776839343597E-2</v>
      </c>
      <c r="AH47" s="87">
        <v>5.23310571994024</v>
      </c>
      <c r="AI47" s="87">
        <v>3.09223183190694E-2</v>
      </c>
      <c r="AJ47" s="87">
        <v>294.46348388033402</v>
      </c>
      <c r="AK47" s="87">
        <v>0</v>
      </c>
      <c r="AL47" s="87">
        <v>177.63669615987911</v>
      </c>
      <c r="AM47" s="87">
        <v>1485.5208439281769</v>
      </c>
      <c r="AN47" s="87">
        <v>165.05786490170709</v>
      </c>
      <c r="AO47" s="87">
        <v>1650.5787088298839</v>
      </c>
      <c r="AP47" s="87">
        <v>0</v>
      </c>
      <c r="AQ47" s="87">
        <v>0.69572209692179598</v>
      </c>
      <c r="AR47" s="87">
        <v>3.0807268984971001</v>
      </c>
      <c r="AS47" s="87">
        <v>8.0911449270225901</v>
      </c>
      <c r="AT47" s="87">
        <v>4.2298160623041507</v>
      </c>
      <c r="AU47" s="87">
        <v>12.30177512927572</v>
      </c>
      <c r="AV47" s="87">
        <v>25.039563288956401</v>
      </c>
      <c r="AW47" s="87">
        <v>5.9777811341247897</v>
      </c>
      <c r="AX47" s="87">
        <v>0</v>
      </c>
      <c r="AY47" s="87">
        <v>2.2919303535806801</v>
      </c>
      <c r="AZ47" s="87">
        <v>426.375923778698</v>
      </c>
      <c r="BA47" s="87">
        <v>397.302968127273</v>
      </c>
      <c r="BB47" s="87">
        <v>29.072955651426</v>
      </c>
      <c r="BC47" s="87">
        <v>1.9144175223355771E-2</v>
      </c>
      <c r="BD47" s="87">
        <v>6.4227802377684606E-3</v>
      </c>
      <c r="BE47" s="87">
        <v>15.80399405056961</v>
      </c>
      <c r="BF47" s="87">
        <v>7.8270073987113902</v>
      </c>
      <c r="BG47" s="87">
        <v>66.676934671957696</v>
      </c>
      <c r="BH47" s="87">
        <v>17.419383454738551</v>
      </c>
      <c r="BI47" s="87">
        <v>9.0024439960592293</v>
      </c>
      <c r="BJ47" s="87">
        <v>166.6407364286886</v>
      </c>
      <c r="BK47" s="87">
        <v>1.7200181366102829</v>
      </c>
      <c r="BL47" s="87">
        <v>9.6874804706978104</v>
      </c>
      <c r="BM47" s="87">
        <v>51.274073945964602</v>
      </c>
      <c r="BN47" s="87">
        <v>2.3753887685532597E-2</v>
      </c>
      <c r="BO47" s="87">
        <v>239.00208593395999</v>
      </c>
      <c r="BP47" s="87">
        <v>4.9577657598667999</v>
      </c>
      <c r="BQ47" s="87">
        <v>0</v>
      </c>
      <c r="BR47" s="87">
        <v>0.41527718623676502</v>
      </c>
      <c r="BS47" s="87">
        <v>4.0119787005913796</v>
      </c>
      <c r="BT47" s="87">
        <v>0</v>
      </c>
      <c r="BU47" s="87">
        <v>1.0044465636885511</v>
      </c>
      <c r="BV47" s="87">
        <v>170.89420923604331</v>
      </c>
      <c r="BW47" s="87">
        <v>0.54658532142892491</v>
      </c>
      <c r="BX47" s="48"/>
      <c r="BY47" s="78">
        <f t="shared" si="10"/>
        <v>-2.5794329531664204E-3</v>
      </c>
      <c r="BZ47" s="78">
        <f t="shared" si="11"/>
        <v>-2.212316210873231E-3</v>
      </c>
      <c r="CA47" s="78">
        <f t="shared" si="12"/>
        <v>-2.4617143642350851E-3</v>
      </c>
      <c r="CB47" s="78">
        <f t="shared" si="13"/>
        <v>-1.5983863009392362E-3</v>
      </c>
      <c r="CC47" s="78">
        <f t="shared" si="14"/>
        <v>-1.5903923335091311E-3</v>
      </c>
      <c r="CD47" s="78">
        <f t="shared" si="15"/>
        <v>-3.0747284043083582E-3</v>
      </c>
      <c r="CE47" s="78">
        <f t="shared" si="16"/>
        <v>-2.2724684391498022E-3</v>
      </c>
      <c r="CF47" s="78">
        <f t="shared" si="17"/>
        <v>-3.0697914844253094E-3</v>
      </c>
      <c r="CH47" s="87">
        <f t="shared" si="18"/>
        <v>-4.0732805701161396</v>
      </c>
      <c r="CI47" s="87">
        <f t="shared" si="19"/>
        <v>-0.73713298604002375</v>
      </c>
    </row>
    <row r="48" spans="1:87" x14ac:dyDescent="0.25">
      <c r="A48" s="86" t="s">
        <v>47</v>
      </c>
      <c r="B48" s="87">
        <v>1042.8230904</v>
      </c>
      <c r="C48" s="87">
        <v>44.443213</v>
      </c>
      <c r="D48" s="87">
        <v>855.21845226000005</v>
      </c>
      <c r="E48" s="87">
        <v>166.15135408</v>
      </c>
      <c r="F48" s="87">
        <v>149.31862418</v>
      </c>
      <c r="G48" s="87">
        <v>53.128268040000002</v>
      </c>
      <c r="H48" s="87">
        <v>123.13135962</v>
      </c>
      <c r="I48" s="87">
        <v>0.78340140000000003</v>
      </c>
      <c r="J48" s="87"/>
      <c r="K48" s="87" t="s">
        <v>47</v>
      </c>
      <c r="L48" s="87">
        <v>1.5435949283993881E-2</v>
      </c>
      <c r="M48" s="87">
        <v>1.852619029857415</v>
      </c>
      <c r="N48" s="87">
        <v>0.2124382980211767</v>
      </c>
      <c r="O48" s="87">
        <v>0.21121178285002667</v>
      </c>
      <c r="P48" s="87">
        <v>0.1152008893649034</v>
      </c>
      <c r="Q48" s="87">
        <v>0.10267355372961411</v>
      </c>
      <c r="R48" s="87">
        <v>3.0143928133582403</v>
      </c>
      <c r="S48" s="87">
        <v>547.5502021677321</v>
      </c>
      <c r="T48" s="87">
        <v>1038.126402342102</v>
      </c>
      <c r="U48" s="87">
        <v>5.5871895514046104</v>
      </c>
      <c r="V48" s="87">
        <v>78.463136236119198</v>
      </c>
      <c r="W48" s="87">
        <v>1.796192164034786</v>
      </c>
      <c r="X48" s="87">
        <v>2.2810316315531098</v>
      </c>
      <c r="Y48" s="87">
        <v>8.8801967321990305E-3</v>
      </c>
      <c r="Z48" s="87">
        <v>56.626835160677203</v>
      </c>
      <c r="AA48" s="87">
        <v>56.626835160677203</v>
      </c>
      <c r="AB48" s="87">
        <v>0.77937311728037906</v>
      </c>
      <c r="AC48" s="87">
        <v>0</v>
      </c>
      <c r="AD48" s="87">
        <v>1.760774569429</v>
      </c>
      <c r="AE48" s="87">
        <v>8.4573999922838098E-3</v>
      </c>
      <c r="AF48" s="87">
        <v>2.9717664023198003</v>
      </c>
      <c r="AG48" s="87">
        <v>4.4821146359342298E-2</v>
      </c>
      <c r="AH48" s="87">
        <v>2.83503682030676</v>
      </c>
      <c r="AI48" s="87">
        <v>2.03687908412175E-2</v>
      </c>
      <c r="AJ48" s="87">
        <v>44.267051572457603</v>
      </c>
      <c r="AK48" s="87">
        <v>0</v>
      </c>
      <c r="AL48" s="87">
        <v>203.1128317527286</v>
      </c>
      <c r="AM48" s="87">
        <v>766.05981339689106</v>
      </c>
      <c r="AN48" s="87">
        <v>85.117788320706197</v>
      </c>
      <c r="AO48" s="87">
        <v>851.17760171759801</v>
      </c>
      <c r="AP48" s="87">
        <v>6.3103031950483988E-5</v>
      </c>
      <c r="AQ48" s="87">
        <v>6.9642708482834106</v>
      </c>
      <c r="AR48" s="87">
        <v>0.81431018890303397</v>
      </c>
      <c r="AS48" s="87">
        <v>18.263173949440258</v>
      </c>
      <c r="AT48" s="87">
        <v>1.333200276533451</v>
      </c>
      <c r="AU48" s="87">
        <v>4.0018406111322307</v>
      </c>
      <c r="AV48" s="87">
        <v>7.3464078453788302</v>
      </c>
      <c r="AW48" s="87">
        <v>1.5367690940326391</v>
      </c>
      <c r="AX48" s="87">
        <v>0</v>
      </c>
      <c r="AY48" s="87">
        <v>2.7448224559973902</v>
      </c>
      <c r="AZ48" s="87">
        <v>166.00052139396141</v>
      </c>
      <c r="BA48" s="87">
        <v>148.70689442085231</v>
      </c>
      <c r="BB48" s="87">
        <v>17.29362697310907</v>
      </c>
      <c r="BC48" s="87">
        <v>3.1506823305058995E-2</v>
      </c>
      <c r="BD48" s="87">
        <v>3.5640717163533302E-3</v>
      </c>
      <c r="BE48" s="87">
        <v>13.720851148376569</v>
      </c>
      <c r="BF48" s="87">
        <v>6.8538178651542907</v>
      </c>
      <c r="BG48" s="87">
        <v>19.691678951261252</v>
      </c>
      <c r="BH48" s="87">
        <v>4.6651746562608398</v>
      </c>
      <c r="BI48" s="87">
        <v>2.3255600672409691</v>
      </c>
      <c r="BJ48" s="87">
        <v>49.219464852152498</v>
      </c>
      <c r="BK48" s="87">
        <v>16.378223823231579</v>
      </c>
      <c r="BL48" s="87">
        <v>5.1238533086966704</v>
      </c>
      <c r="BM48" s="87">
        <v>29.276595373192798</v>
      </c>
      <c r="BN48" s="87">
        <v>1.747683151727597E-2</v>
      </c>
      <c r="BO48" s="87">
        <v>52.856152956673498</v>
      </c>
      <c r="BP48" s="87">
        <v>5.2707164077569999</v>
      </c>
      <c r="BQ48" s="87">
        <v>0</v>
      </c>
      <c r="BR48" s="87">
        <v>0.21539212833148602</v>
      </c>
      <c r="BS48" s="87">
        <v>2.2888029439617998</v>
      </c>
      <c r="BT48" s="87">
        <v>0</v>
      </c>
      <c r="BU48" s="87">
        <v>0.40747496909604802</v>
      </c>
      <c r="BV48" s="87">
        <v>122.62774668187849</v>
      </c>
      <c r="BW48" s="87">
        <v>0.72672821067863702</v>
      </c>
      <c r="BX48" s="48"/>
      <c r="BY48" s="78">
        <f t="shared" si="10"/>
        <v>-4.5038205436134376E-3</v>
      </c>
      <c r="BZ48" s="78">
        <f t="shared" si="11"/>
        <v>-3.9637419450838669E-3</v>
      </c>
      <c r="CA48" s="78">
        <f t="shared" si="12"/>
        <v>-4.7249337660146247E-3</v>
      </c>
      <c r="CB48" s="78">
        <f t="shared" si="13"/>
        <v>-9.0780292988749012E-4</v>
      </c>
      <c r="CC48" s="78">
        <f t="shared" si="14"/>
        <v>-4.0968081678161407E-3</v>
      </c>
      <c r="CD48" s="78">
        <f t="shared" si="15"/>
        <v>-5.1218511983419108E-3</v>
      </c>
      <c r="CE48" s="78">
        <f t="shared" si="16"/>
        <v>-4.0900461074719202E-3</v>
      </c>
      <c r="CF48" s="78">
        <f t="shared" si="17"/>
        <v>-5.1420417676314696E-3</v>
      </c>
      <c r="CH48" s="87">
        <f t="shared" si="18"/>
        <v>-4.0408505424020404</v>
      </c>
      <c r="CI48" s="87">
        <f t="shared" si="19"/>
        <v>-0.27211508332650425</v>
      </c>
    </row>
    <row r="49" spans="1:87" x14ac:dyDescent="0.25">
      <c r="A49" s="86" t="s">
        <v>48</v>
      </c>
      <c r="B49" s="87">
        <v>1802.7089919</v>
      </c>
      <c r="C49" s="87">
        <v>10.61557784</v>
      </c>
      <c r="D49" s="87">
        <v>6041.0063760000003</v>
      </c>
      <c r="E49" s="87">
        <v>648.14617580000004</v>
      </c>
      <c r="F49" s="87">
        <v>491.40358764000001</v>
      </c>
      <c r="G49" s="87">
        <v>8004.0948441999999</v>
      </c>
      <c r="H49" s="87">
        <v>174.07088730000001</v>
      </c>
      <c r="I49" s="87">
        <v>70.275361320000002</v>
      </c>
      <c r="J49" s="87"/>
      <c r="K49" s="87" t="s">
        <v>48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87">
        <v>28.6019980910336</v>
      </c>
      <c r="T49" s="87">
        <v>1805.028894284098</v>
      </c>
      <c r="U49" s="87">
        <v>0</v>
      </c>
      <c r="V49" s="87">
        <v>3.4625664586121703</v>
      </c>
      <c r="W49" s="87">
        <v>0</v>
      </c>
      <c r="X49" s="87">
        <v>0</v>
      </c>
      <c r="Y49" s="87">
        <v>0</v>
      </c>
      <c r="Z49" s="87">
        <v>12.25800266407647</v>
      </c>
      <c r="AA49" s="87">
        <v>12.25800266407647</v>
      </c>
      <c r="AB49" s="87">
        <v>70.444094997084306</v>
      </c>
      <c r="AC49" s="87">
        <v>0</v>
      </c>
      <c r="AD49" s="87">
        <v>2.5514627980777798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10.64145510838472</v>
      </c>
      <c r="AK49" s="87">
        <v>0</v>
      </c>
      <c r="AL49" s="87">
        <v>177.9144375612471</v>
      </c>
      <c r="AM49" s="87">
        <v>5433.01336944172</v>
      </c>
      <c r="AN49" s="87">
        <v>603.66820749271596</v>
      </c>
      <c r="AO49" s="87">
        <v>6036.6815769344394</v>
      </c>
      <c r="AP49" s="87">
        <v>0</v>
      </c>
      <c r="AQ49" s="87">
        <v>4.6374371454229202</v>
      </c>
      <c r="AR49" s="87">
        <v>29.0418336158831</v>
      </c>
      <c r="AS49" s="87">
        <v>47.760406511291499</v>
      </c>
      <c r="AT49" s="87">
        <v>16.841183356146701</v>
      </c>
      <c r="AU49" s="87">
        <v>0.57201629375485596</v>
      </c>
      <c r="AV49" s="87">
        <v>21.411411510540802</v>
      </c>
      <c r="AW49" s="87">
        <v>14.31865831293506</v>
      </c>
      <c r="AX49" s="87">
        <v>0</v>
      </c>
      <c r="AY49" s="87">
        <v>2.2890221191487923</v>
      </c>
      <c r="AZ49" s="87">
        <v>652.41073348517693</v>
      </c>
      <c r="BA49" s="87">
        <v>494.63686038189599</v>
      </c>
      <c r="BB49" s="87">
        <v>157.77387310328101</v>
      </c>
      <c r="BC49" s="87">
        <v>0</v>
      </c>
      <c r="BD49" s="87">
        <v>0.13755380783412419</v>
      </c>
      <c r="BE49" s="87">
        <v>283.53999798903101</v>
      </c>
      <c r="BF49" s="87">
        <v>0</v>
      </c>
      <c r="BG49" s="87">
        <v>7.8940369170565994</v>
      </c>
      <c r="BH49" s="87">
        <v>2.1174323216984368</v>
      </c>
      <c r="BI49" s="87">
        <v>0.50780383021103703</v>
      </c>
      <c r="BJ49" s="87">
        <v>19.660895256204633</v>
      </c>
      <c r="BK49" s="87">
        <v>2.9489779904554698</v>
      </c>
      <c r="BL49" s="87">
        <v>43.952111455590497</v>
      </c>
      <c r="BM49" s="87">
        <v>50.259271636887703</v>
      </c>
      <c r="BN49" s="87">
        <v>2.0936319589719812</v>
      </c>
      <c r="BO49" s="87">
        <v>7991.42560073192</v>
      </c>
      <c r="BP49" s="87">
        <v>31.327518076583701</v>
      </c>
      <c r="BQ49" s="87">
        <v>180.60623084376391</v>
      </c>
      <c r="BR49" s="87">
        <v>0</v>
      </c>
      <c r="BS49" s="87">
        <v>25.480251135223398</v>
      </c>
      <c r="BT49" s="87">
        <v>0</v>
      </c>
      <c r="BU49" s="87">
        <v>0</v>
      </c>
      <c r="BV49" s="87">
        <v>174.468441282649</v>
      </c>
      <c r="BW49" s="87">
        <v>79.341000206702489</v>
      </c>
      <c r="BX49" s="48"/>
      <c r="BY49" s="78">
        <f t="shared" si="10"/>
        <v>1.2868978823103779E-3</v>
      </c>
      <c r="BZ49" s="78">
        <f t="shared" si="11"/>
        <v>2.4376693171815275E-3</v>
      </c>
      <c r="CA49" s="78">
        <f t="shared" si="12"/>
        <v>-7.1590705196781102E-4</v>
      </c>
      <c r="CB49" s="78">
        <f t="shared" si="13"/>
        <v>6.5796233078336038E-3</v>
      </c>
      <c r="CC49" s="78">
        <f t="shared" si="14"/>
        <v>6.5796685722706895E-3</v>
      </c>
      <c r="CD49" s="78">
        <f t="shared" si="15"/>
        <v>-1.5828452454258977E-3</v>
      </c>
      <c r="CE49" s="78">
        <f t="shared" si="16"/>
        <v>2.283862562059718E-3</v>
      </c>
      <c r="CF49" s="78">
        <f t="shared" si="17"/>
        <v>2.4010360660541197E-3</v>
      </c>
      <c r="CH49" s="87">
        <f t="shared" si="18"/>
        <v>-4.3247990655609101</v>
      </c>
      <c r="CI49" s="87">
        <f t="shared" si="19"/>
        <v>-12.669243468079912</v>
      </c>
    </row>
    <row r="50" spans="1:87" x14ac:dyDescent="0.25">
      <c r="A50" s="86" t="s">
        <v>49</v>
      </c>
      <c r="B50" s="87">
        <v>1937.7565116999999</v>
      </c>
      <c r="C50" s="87">
        <v>84.244670200000002</v>
      </c>
      <c r="D50" s="87">
        <v>1625.0684904</v>
      </c>
      <c r="E50" s="87">
        <v>505.38552473999999</v>
      </c>
      <c r="F50" s="87">
        <v>400.53092412000001</v>
      </c>
      <c r="G50" s="87">
        <v>447.7134618</v>
      </c>
      <c r="H50" s="87">
        <v>269.38182017999998</v>
      </c>
      <c r="I50" s="87">
        <v>17.485802339999999</v>
      </c>
      <c r="J50" s="87"/>
      <c r="K50" s="87" t="s">
        <v>49</v>
      </c>
      <c r="L50" s="87">
        <v>0</v>
      </c>
      <c r="M50" s="87">
        <v>0.228066838860914</v>
      </c>
      <c r="N50" s="87">
        <v>0.39347249669030804</v>
      </c>
      <c r="O50" s="87">
        <v>0.39347249669030804</v>
      </c>
      <c r="P50" s="87">
        <v>0.16218362240265199</v>
      </c>
      <c r="Q50" s="87">
        <v>0.1624383478869911</v>
      </c>
      <c r="R50" s="87">
        <v>1.3517912820585081</v>
      </c>
      <c r="S50" s="87">
        <v>1079.9587311482201</v>
      </c>
      <c r="T50" s="87">
        <v>1933.3823772549069</v>
      </c>
      <c r="U50" s="87">
        <v>7.30477054746307</v>
      </c>
      <c r="V50" s="87">
        <v>163.67431125088041</v>
      </c>
      <c r="W50" s="87">
        <v>3.7103021279095101</v>
      </c>
      <c r="X50" s="87">
        <v>0.59725582680859901</v>
      </c>
      <c r="Y50" s="87">
        <v>0</v>
      </c>
      <c r="Z50" s="87">
        <v>91.628620835655994</v>
      </c>
      <c r="AA50" s="87">
        <v>91.628620835655994</v>
      </c>
      <c r="AB50" s="87">
        <v>17.494832823655589</v>
      </c>
      <c r="AC50" s="87">
        <v>0</v>
      </c>
      <c r="AD50" s="87">
        <v>4.6091823463196508</v>
      </c>
      <c r="AE50" s="87">
        <v>0</v>
      </c>
      <c r="AF50" s="87">
        <v>4.6674838426512704</v>
      </c>
      <c r="AG50" s="87">
        <v>4.1845892484774203E-2</v>
      </c>
      <c r="AH50" s="87">
        <v>4.7796365215864398</v>
      </c>
      <c r="AI50" s="87">
        <v>2.82427256040906E-2</v>
      </c>
      <c r="AJ50" s="87">
        <v>84.0911900986017</v>
      </c>
      <c r="AK50" s="87">
        <v>0</v>
      </c>
      <c r="AL50" s="87">
        <v>432.67516754046801</v>
      </c>
      <c r="AM50" s="87">
        <v>1462.514301536731</v>
      </c>
      <c r="AN50" s="87">
        <v>162.5016436872302</v>
      </c>
      <c r="AO50" s="87">
        <v>1625.01594522396</v>
      </c>
      <c r="AP50" s="87">
        <v>0</v>
      </c>
      <c r="AQ50" s="87">
        <v>15.756798123143568</v>
      </c>
      <c r="AR50" s="87">
        <v>14.6745108049185</v>
      </c>
      <c r="AS50" s="87">
        <v>52.4420819831643</v>
      </c>
      <c r="AT50" s="87">
        <v>9.5346593908629398</v>
      </c>
      <c r="AU50" s="87">
        <v>5.1301464160011303</v>
      </c>
      <c r="AV50" s="87">
        <v>19.76811927611233</v>
      </c>
      <c r="AW50" s="87">
        <v>8.8729530878486607</v>
      </c>
      <c r="AX50" s="87">
        <v>0</v>
      </c>
      <c r="AY50" s="87">
        <v>2.4203189741452888</v>
      </c>
      <c r="AZ50" s="87">
        <v>505.482441570064</v>
      </c>
      <c r="BA50" s="87">
        <v>400.05863762037501</v>
      </c>
      <c r="BB50" s="87">
        <v>105.42380394969041</v>
      </c>
      <c r="BC50" s="87">
        <v>6.0861166134801598E-3</v>
      </c>
      <c r="BD50" s="87">
        <v>6.5242431609870005E-2</v>
      </c>
      <c r="BE50" s="87">
        <v>137.236306560955</v>
      </c>
      <c r="BF50" s="87">
        <v>8.7335307021169797</v>
      </c>
      <c r="BG50" s="87">
        <v>29.243566206010801</v>
      </c>
      <c r="BH50" s="87">
        <v>7.5293900143851502</v>
      </c>
      <c r="BI50" s="87">
        <v>3.6701496532680697</v>
      </c>
      <c r="BJ50" s="87">
        <v>73.055696170130602</v>
      </c>
      <c r="BK50" s="87">
        <v>34.8927424153581</v>
      </c>
      <c r="BL50" s="87">
        <v>24.007034835121821</v>
      </c>
      <c r="BM50" s="87">
        <v>55.131993618170405</v>
      </c>
      <c r="BN50" s="87">
        <v>0.97893336210364912</v>
      </c>
      <c r="BO50" s="87">
        <v>447.937692796948</v>
      </c>
      <c r="BP50" s="87">
        <v>21.118106265683288</v>
      </c>
      <c r="BQ50" s="87">
        <v>10.97447319697746</v>
      </c>
      <c r="BR50" s="87">
        <v>0.356056867050623</v>
      </c>
      <c r="BS50" s="87">
        <v>13.724111961140121</v>
      </c>
      <c r="BT50" s="87">
        <v>0</v>
      </c>
      <c r="BU50" s="87">
        <v>0.32260989316111699</v>
      </c>
      <c r="BV50" s="87">
        <v>268.67015414055498</v>
      </c>
      <c r="BW50" s="87">
        <v>32.110481256211301</v>
      </c>
      <c r="BX50" s="48"/>
      <c r="BY50" s="78">
        <f t="shared" si="10"/>
        <v>-2.2573189245822921E-3</v>
      </c>
      <c r="BZ50" s="78">
        <f t="shared" si="11"/>
        <v>-1.8218375243672254E-3</v>
      </c>
      <c r="CA50" s="78">
        <f t="shared" si="12"/>
        <v>-3.2334130130755908E-5</v>
      </c>
      <c r="CB50" s="78">
        <f t="shared" si="13"/>
        <v>1.9176811625909397E-4</v>
      </c>
      <c r="CC50" s="78">
        <f t="shared" si="14"/>
        <v>-1.1791511495963828E-3</v>
      </c>
      <c r="CD50" s="78">
        <f t="shared" si="15"/>
        <v>5.0083594995444197E-4</v>
      </c>
      <c r="CE50" s="78">
        <f t="shared" si="16"/>
        <v>-2.6418488039373243E-3</v>
      </c>
      <c r="CF50" s="78">
        <f t="shared" si="17"/>
        <v>5.164466279555034E-4</v>
      </c>
      <c r="CH50" s="87">
        <f t="shared" si="18"/>
        <v>-5.2545176039984653E-2</v>
      </c>
      <c r="CI50" s="87">
        <f t="shared" si="19"/>
        <v>0.22423099694799475</v>
      </c>
    </row>
    <row r="51" spans="1:87" x14ac:dyDescent="0.25">
      <c r="A51" s="86" t="s">
        <v>50</v>
      </c>
      <c r="B51" s="87">
        <v>994.20940513999994</v>
      </c>
      <c r="C51" s="87">
        <v>40.149695540000003</v>
      </c>
      <c r="D51" s="87">
        <v>3389.1045629</v>
      </c>
      <c r="E51" s="87">
        <v>245.05274238000001</v>
      </c>
      <c r="F51" s="87">
        <v>182.20999</v>
      </c>
      <c r="G51" s="87">
        <v>2381.4905953000002</v>
      </c>
      <c r="H51" s="87">
        <v>91.470300159999994</v>
      </c>
      <c r="I51" s="87">
        <v>25.303613540000001</v>
      </c>
      <c r="J51" s="87"/>
      <c r="K51" s="87" t="s">
        <v>50</v>
      </c>
      <c r="L51" s="87">
        <v>0</v>
      </c>
      <c r="M51" s="87">
        <v>3.7750501720156199E-3</v>
      </c>
      <c r="N51" s="87">
        <v>7.5517514991319196E-4</v>
      </c>
      <c r="O51" s="87">
        <v>7.5517514991319196E-4</v>
      </c>
      <c r="P51" s="87">
        <v>3.6393115626911701E-4</v>
      </c>
      <c r="Q51" s="87">
        <v>2.6885800961656001E-3</v>
      </c>
      <c r="R51" s="87">
        <v>1.1508472727701619E-3</v>
      </c>
      <c r="S51" s="87">
        <v>7.5827220243059504E-2</v>
      </c>
      <c r="T51" s="87">
        <v>998.53587591770111</v>
      </c>
      <c r="U51" s="87">
        <v>0</v>
      </c>
      <c r="V51" s="87">
        <v>1.9572061701714558</v>
      </c>
      <c r="W51" s="87">
        <v>0</v>
      </c>
      <c r="X51" s="87">
        <v>9.8857809285206287E-3</v>
      </c>
      <c r="Y51" s="87">
        <v>0</v>
      </c>
      <c r="Z51" s="87">
        <v>4.1133662253895198E-2</v>
      </c>
      <c r="AA51" s="87">
        <v>4.1133662253895198E-2</v>
      </c>
      <c r="AB51" s="87">
        <v>25.429533467594702</v>
      </c>
      <c r="AC51" s="87">
        <v>0</v>
      </c>
      <c r="AD51" s="87">
        <v>1.442211964428423</v>
      </c>
      <c r="AE51" s="87">
        <v>0</v>
      </c>
      <c r="AF51" s="87">
        <v>7.7257556505519701E-2</v>
      </c>
      <c r="AG51" s="87">
        <v>6.9262225676129901E-4</v>
      </c>
      <c r="AH51" s="87">
        <v>7.9112836548223292E-2</v>
      </c>
      <c r="AI51" s="87">
        <v>4.6747685090692503E-4</v>
      </c>
      <c r="AJ51" s="87">
        <v>40.373113229275098</v>
      </c>
      <c r="AK51" s="87">
        <v>0</v>
      </c>
      <c r="AL51" s="87">
        <v>93.940943646444595</v>
      </c>
      <c r="AM51" s="87">
        <v>3060.0379093909096</v>
      </c>
      <c r="AN51" s="87">
        <v>340.00423836148002</v>
      </c>
      <c r="AO51" s="87">
        <v>3400.0421477523901</v>
      </c>
      <c r="AP51" s="87">
        <v>0</v>
      </c>
      <c r="AQ51" s="87">
        <v>2.62154864390999</v>
      </c>
      <c r="AR51" s="87">
        <v>10.865795762485039</v>
      </c>
      <c r="AS51" s="87">
        <v>27.0186975754823</v>
      </c>
      <c r="AT51" s="87">
        <v>6.2828419011888403</v>
      </c>
      <c r="AU51" s="87">
        <v>0.1335895978218333</v>
      </c>
      <c r="AV51" s="87">
        <v>7.8024913838963297</v>
      </c>
      <c r="AW51" s="87">
        <v>5.3155681920446201</v>
      </c>
      <c r="AX51" s="87">
        <v>0</v>
      </c>
      <c r="AY51" s="87">
        <v>0.85944634236677109</v>
      </c>
      <c r="AZ51" s="87">
        <v>299.32094554117299</v>
      </c>
      <c r="BA51" s="87">
        <v>182.62197634525438</v>
      </c>
      <c r="BB51" s="87">
        <v>116.6989691959192</v>
      </c>
      <c r="BC51" s="87">
        <v>1.007370051312576E-4</v>
      </c>
      <c r="BD51" s="87">
        <v>5.1610557989825598E-2</v>
      </c>
      <c r="BE51" s="87">
        <v>106.26046526651109</v>
      </c>
      <c r="BF51" s="87">
        <v>0.14455802289499919</v>
      </c>
      <c r="BG51" s="87">
        <v>2.335891837938235</v>
      </c>
      <c r="BH51" s="87">
        <v>0.64174370045800999</v>
      </c>
      <c r="BI51" s="87">
        <v>0.1075146988761938</v>
      </c>
      <c r="BJ51" s="87">
        <v>5.8124481343937502</v>
      </c>
      <c r="BK51" s="87">
        <v>1.666903266698633</v>
      </c>
      <c r="BL51" s="87">
        <v>16.400625620904211</v>
      </c>
      <c r="BM51" s="87">
        <v>18.821981757855319</v>
      </c>
      <c r="BN51" s="87">
        <v>0.78530283062440298</v>
      </c>
      <c r="BO51" s="87">
        <v>2380.8020741083501</v>
      </c>
      <c r="BP51" s="87">
        <v>17.729369895967722</v>
      </c>
      <c r="BQ51" s="87">
        <v>58.329701328835796</v>
      </c>
      <c r="BR51" s="87">
        <v>5.8933892676796794E-3</v>
      </c>
      <c r="BS51" s="87">
        <v>14.45550912069533</v>
      </c>
      <c r="BT51" s="87">
        <v>0</v>
      </c>
      <c r="BU51" s="87">
        <v>3.0562424577125803E-3</v>
      </c>
      <c r="BV51" s="87">
        <v>91.986537213357707</v>
      </c>
      <c r="BW51" s="87">
        <v>44.849813522139797</v>
      </c>
      <c r="BX51" s="48"/>
      <c r="BY51" s="78">
        <f t="shared" si="10"/>
        <v>4.35166953293097E-3</v>
      </c>
      <c r="BZ51" s="78">
        <f t="shared" si="11"/>
        <v>5.5646172721910301E-3</v>
      </c>
      <c r="CA51" s="78">
        <f t="shared" si="12"/>
        <v>3.2272786659113691E-3</v>
      </c>
      <c r="CB51" s="78">
        <f t="shared" si="13"/>
        <v>0.22145519627370666</v>
      </c>
      <c r="CC51" s="78">
        <f t="shared" si="14"/>
        <v>2.2610524552159673E-3</v>
      </c>
      <c r="CD51" s="78">
        <f t="shared" si="15"/>
        <v>-2.8911354636837889E-4</v>
      </c>
      <c r="CE51" s="78">
        <f t="shared" si="16"/>
        <v>5.6437669107317952E-3</v>
      </c>
      <c r="CF51" s="78">
        <f t="shared" si="17"/>
        <v>4.9763614748402117E-3</v>
      </c>
      <c r="CH51" s="87">
        <f t="shared" si="18"/>
        <v>10.937584852390046</v>
      </c>
      <c r="CI51" s="87">
        <f t="shared" si="19"/>
        <v>-0.68852119165012482</v>
      </c>
    </row>
    <row r="52" spans="1:87" x14ac:dyDescent="0.25"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BX52" s="48"/>
      <c r="BY52" s="78" t="str">
        <f t="shared" si="10"/>
        <v/>
      </c>
      <c r="BZ52" s="78" t="str">
        <f t="shared" si="11"/>
        <v/>
      </c>
      <c r="CA52" s="78" t="str">
        <f t="shared" si="12"/>
        <v/>
      </c>
      <c r="CB52" s="78" t="str">
        <f t="shared" si="13"/>
        <v/>
      </c>
      <c r="CC52" s="78" t="str">
        <f t="shared" si="14"/>
        <v/>
      </c>
      <c r="CD52" s="78" t="str">
        <f t="shared" si="15"/>
        <v/>
      </c>
      <c r="CE52" s="78" t="str">
        <f t="shared" si="16"/>
        <v/>
      </c>
      <c r="CF52" s="78" t="str">
        <f t="shared" si="17"/>
        <v/>
      </c>
    </row>
    <row r="53" spans="1:87" x14ac:dyDescent="0.25"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BX53" s="48"/>
      <c r="BY53" s="78" t="str">
        <f t="shared" si="10"/>
        <v/>
      </c>
      <c r="BZ53" s="78" t="str">
        <f t="shared" si="11"/>
        <v/>
      </c>
      <c r="CA53" s="78" t="str">
        <f t="shared" si="12"/>
        <v/>
      </c>
      <c r="CB53" s="78" t="str">
        <f t="shared" si="13"/>
        <v/>
      </c>
      <c r="CC53" s="78" t="str">
        <f t="shared" si="14"/>
        <v/>
      </c>
      <c r="CD53" s="78" t="str">
        <f t="shared" si="15"/>
        <v/>
      </c>
      <c r="CE53" s="78" t="str">
        <f t="shared" si="16"/>
        <v/>
      </c>
      <c r="CF53" s="78" t="str">
        <f t="shared" si="17"/>
        <v/>
      </c>
    </row>
    <row r="54" spans="1:87" x14ac:dyDescent="0.25">
      <c r="A54" s="86" t="s">
        <v>51</v>
      </c>
      <c r="B54" s="87">
        <v>465.27539402000002</v>
      </c>
      <c r="C54" s="87">
        <v>25.576052659999998</v>
      </c>
      <c r="D54" s="87">
        <v>2036.7097097000001</v>
      </c>
      <c r="E54" s="87">
        <v>791.50630937999995</v>
      </c>
      <c r="F54" s="87">
        <v>469.45980800000001</v>
      </c>
      <c r="G54" s="87">
        <v>2080.3264107</v>
      </c>
      <c r="H54" s="87">
        <v>55.91395584</v>
      </c>
      <c r="I54" s="87">
        <v>16.753257739999999</v>
      </c>
      <c r="J54" s="87"/>
      <c r="K54" s="87" t="s">
        <v>51</v>
      </c>
      <c r="L54" s="87">
        <v>0</v>
      </c>
      <c r="M54" s="87">
        <v>0</v>
      </c>
      <c r="N54" s="87">
        <v>0</v>
      </c>
      <c r="O54" s="87">
        <v>0</v>
      </c>
      <c r="P54" s="87">
        <v>0</v>
      </c>
      <c r="Q54" s="87">
        <v>0</v>
      </c>
      <c r="R54" s="87">
        <v>1.944170873842709</v>
      </c>
      <c r="S54" s="87">
        <v>3.9436029404807102E-2</v>
      </c>
      <c r="T54" s="87">
        <v>478.12487383411201</v>
      </c>
      <c r="U54" s="87">
        <v>0</v>
      </c>
      <c r="V54" s="87">
        <v>9.4836420203882206</v>
      </c>
      <c r="W54" s="87">
        <v>7.9361370682054799</v>
      </c>
      <c r="X54" s="87">
        <v>0</v>
      </c>
      <c r="Y54" s="87">
        <v>0</v>
      </c>
      <c r="Z54" s="87">
        <v>1.6901131102476298E-2</v>
      </c>
      <c r="AA54" s="87">
        <v>1.6901131102476298E-2</v>
      </c>
      <c r="AB54" s="87">
        <v>17.175097422649159</v>
      </c>
      <c r="AC54" s="87">
        <v>0</v>
      </c>
      <c r="AD54" s="87">
        <v>0.23829018959197901</v>
      </c>
      <c r="AE54" s="87">
        <v>0</v>
      </c>
      <c r="AF54" s="87">
        <v>0</v>
      </c>
      <c r="AG54" s="87">
        <v>0</v>
      </c>
      <c r="AH54" s="87">
        <v>0</v>
      </c>
      <c r="AI54" s="87">
        <v>0</v>
      </c>
      <c r="AJ54" s="87">
        <v>26.339744170042479</v>
      </c>
      <c r="AK54" s="87">
        <v>0</v>
      </c>
      <c r="AL54" s="87">
        <v>66.921338567105906</v>
      </c>
      <c r="AM54" s="87">
        <v>1842.539726224968</v>
      </c>
      <c r="AN54" s="87">
        <v>204.72659787860189</v>
      </c>
      <c r="AO54" s="87">
        <v>2047.2663241035721</v>
      </c>
      <c r="AP54" s="87">
        <v>0</v>
      </c>
      <c r="AQ54" s="87">
        <v>2.2378262402156022</v>
      </c>
      <c r="AR54" s="87">
        <v>28.919956023302788</v>
      </c>
      <c r="AS54" s="87">
        <v>18.20460741202724</v>
      </c>
      <c r="AT54" s="87">
        <v>16.7127994988894</v>
      </c>
      <c r="AU54" s="87">
        <v>0.30590412330450723</v>
      </c>
      <c r="AV54" s="87">
        <v>20.735907628763641</v>
      </c>
      <c r="AW54" s="87">
        <v>14.145619406625912</v>
      </c>
      <c r="AX54" s="87">
        <v>0</v>
      </c>
      <c r="AY54" s="87">
        <v>2.250029444490373</v>
      </c>
      <c r="AZ54" s="87">
        <v>819.70482597772093</v>
      </c>
      <c r="BA54" s="87">
        <v>484.46727546454002</v>
      </c>
      <c r="BB54" s="87">
        <v>335.23755051318074</v>
      </c>
      <c r="BC54" s="87">
        <v>0</v>
      </c>
      <c r="BD54" s="87">
        <v>0.13733213137342432</v>
      </c>
      <c r="BE54" s="87">
        <v>282.80314629595864</v>
      </c>
      <c r="BF54" s="87">
        <v>0</v>
      </c>
      <c r="BG54" s="87">
        <v>6.1599122328962608</v>
      </c>
      <c r="BH54" s="87">
        <v>1.6857768176281551</v>
      </c>
      <c r="BI54" s="87">
        <v>0.27740328874485309</v>
      </c>
      <c r="BJ54" s="87">
        <v>15.327110383218329</v>
      </c>
      <c r="BK54" s="87">
        <v>2.9499411428328219</v>
      </c>
      <c r="BL54" s="87">
        <v>43.646915527042403</v>
      </c>
      <c r="BM54" s="87">
        <v>49.269208923538102</v>
      </c>
      <c r="BN54" s="87">
        <v>2.0902537387633071</v>
      </c>
      <c r="BO54" s="87">
        <v>2084.94339837805</v>
      </c>
      <c r="BP54" s="87">
        <v>10.434595672810589</v>
      </c>
      <c r="BQ54" s="87">
        <v>50.500874040730295</v>
      </c>
      <c r="BR54" s="87">
        <v>0</v>
      </c>
      <c r="BS54" s="87">
        <v>9.2252534952795706</v>
      </c>
      <c r="BT54" s="87">
        <v>0</v>
      </c>
      <c r="BU54" s="87">
        <v>0</v>
      </c>
      <c r="BV54" s="87">
        <v>57.422743782139207</v>
      </c>
      <c r="BW54" s="87">
        <v>14.79572045885789</v>
      </c>
      <c r="BX54" s="48"/>
      <c r="BY54" s="78">
        <f t="shared" si="10"/>
        <v>2.7616933926146219E-2</v>
      </c>
      <c r="BZ54" s="78">
        <f t="shared" si="11"/>
        <v>2.9859631593457975E-2</v>
      </c>
      <c r="CA54" s="78">
        <f t="shared" si="12"/>
        <v>5.1831708531143283E-3</v>
      </c>
      <c r="CB54" s="78">
        <f t="shared" si="13"/>
        <v>3.562639522079028E-2</v>
      </c>
      <c r="CC54" s="78">
        <f t="shared" si="14"/>
        <v>3.1967523542590491E-2</v>
      </c>
      <c r="CD54" s="78">
        <f t="shared" si="15"/>
        <v>2.2193573346484885E-3</v>
      </c>
      <c r="CE54" s="78">
        <f t="shared" si="16"/>
        <v>2.69841029752333E-2</v>
      </c>
      <c r="CF54" s="78">
        <f t="shared" si="17"/>
        <v>2.5179561443860448E-2</v>
      </c>
    </row>
    <row r="55" spans="1:87" x14ac:dyDescent="0.25">
      <c r="A55" s="86" t="s">
        <v>1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BY55" s="78" t="str">
        <f t="shared" si="10"/>
        <v/>
      </c>
      <c r="BZ55" s="78" t="str">
        <f t="shared" si="11"/>
        <v/>
      </c>
      <c r="CA55" s="78" t="str">
        <f t="shared" si="12"/>
        <v/>
      </c>
      <c r="CB55" s="78" t="str">
        <f t="shared" si="13"/>
        <v/>
      </c>
      <c r="CC55" s="78" t="str">
        <f t="shared" si="14"/>
        <v/>
      </c>
      <c r="CD55" s="78" t="str">
        <f t="shared" si="15"/>
        <v/>
      </c>
      <c r="CE55" s="78" t="str">
        <f t="shared" si="16"/>
        <v/>
      </c>
      <c r="CF55" s="78" t="str">
        <f t="shared" ref="CF55:CF61" si="20">IF(I55=0,"",(Z55-I55)/I55)</f>
        <v/>
      </c>
    </row>
    <row r="56" spans="1:87" x14ac:dyDescent="0.25">
      <c r="A56" s="86" t="s">
        <v>11</v>
      </c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BY56" s="78" t="str">
        <f t="shared" si="10"/>
        <v/>
      </c>
      <c r="BZ56" s="78" t="str">
        <f t="shared" si="11"/>
        <v/>
      </c>
      <c r="CA56" s="78" t="str">
        <f t="shared" si="12"/>
        <v/>
      </c>
      <c r="CB56" s="78" t="str">
        <f t="shared" si="13"/>
        <v/>
      </c>
      <c r="CC56" s="78" t="str">
        <f t="shared" si="14"/>
        <v/>
      </c>
      <c r="CD56" s="78" t="str">
        <f t="shared" si="15"/>
        <v/>
      </c>
      <c r="CE56" s="78" t="str">
        <f t="shared" si="16"/>
        <v/>
      </c>
      <c r="CF56" s="78" t="str">
        <f t="shared" si="20"/>
        <v/>
      </c>
    </row>
    <row r="57" spans="1:87" x14ac:dyDescent="0.25">
      <c r="A57" s="86" t="s">
        <v>58</v>
      </c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BY57" s="78" t="str">
        <f t="shared" si="10"/>
        <v/>
      </c>
      <c r="BZ57" s="78" t="str">
        <f t="shared" si="11"/>
        <v/>
      </c>
      <c r="CA57" s="78" t="str">
        <f t="shared" si="12"/>
        <v/>
      </c>
      <c r="CB57" s="78" t="str">
        <f t="shared" si="13"/>
        <v/>
      </c>
      <c r="CC57" s="78" t="str">
        <f t="shared" si="14"/>
        <v/>
      </c>
      <c r="CD57" s="78" t="str">
        <f t="shared" si="15"/>
        <v/>
      </c>
      <c r="CE57" s="78" t="str">
        <f t="shared" si="16"/>
        <v/>
      </c>
      <c r="CF57" s="78" t="str">
        <f t="shared" si="20"/>
        <v/>
      </c>
    </row>
    <row r="58" spans="1:87" x14ac:dyDescent="0.25">
      <c r="A58" s="86" t="s">
        <v>75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BY58" s="78" t="str">
        <f t="shared" si="10"/>
        <v/>
      </c>
      <c r="BZ58" s="78" t="str">
        <f t="shared" si="11"/>
        <v/>
      </c>
      <c r="CA58" s="78" t="str">
        <f t="shared" si="12"/>
        <v/>
      </c>
      <c r="CB58" s="78" t="str">
        <f t="shared" si="13"/>
        <v/>
      </c>
      <c r="CC58" s="78" t="str">
        <f t="shared" si="14"/>
        <v/>
      </c>
      <c r="CD58" s="78" t="str">
        <f t="shared" si="15"/>
        <v/>
      </c>
      <c r="CE58" s="78" t="str">
        <f t="shared" si="16"/>
        <v/>
      </c>
      <c r="CF58" s="78" t="str">
        <f t="shared" si="20"/>
        <v/>
      </c>
    </row>
    <row r="59" spans="1:87" x14ac:dyDescent="0.25">
      <c r="A59" s="86" t="s">
        <v>235</v>
      </c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BY59" s="78" t="str">
        <f t="shared" si="10"/>
        <v/>
      </c>
      <c r="BZ59" s="78" t="str">
        <f t="shared" si="11"/>
        <v/>
      </c>
      <c r="CA59" s="78" t="str">
        <f t="shared" si="12"/>
        <v/>
      </c>
      <c r="CB59" s="78" t="str">
        <f t="shared" si="13"/>
        <v/>
      </c>
      <c r="CC59" s="78" t="str">
        <f t="shared" si="14"/>
        <v/>
      </c>
      <c r="CD59" s="78" t="str">
        <f t="shared" si="15"/>
        <v/>
      </c>
      <c r="CE59" s="78" t="str">
        <f t="shared" si="16"/>
        <v/>
      </c>
      <c r="CF59" s="78" t="str">
        <f t="shared" si="20"/>
        <v/>
      </c>
    </row>
    <row r="60" spans="1:87" x14ac:dyDescent="0.25">
      <c r="BY60" s="78" t="str">
        <f t="shared" si="10"/>
        <v/>
      </c>
      <c r="BZ60" s="78" t="str">
        <f t="shared" si="11"/>
        <v/>
      </c>
      <c r="CA60" s="78" t="str">
        <f t="shared" si="12"/>
        <v/>
      </c>
      <c r="CB60" s="78" t="str">
        <f t="shared" si="13"/>
        <v/>
      </c>
      <c r="CC60" s="78" t="str">
        <f t="shared" si="14"/>
        <v/>
      </c>
      <c r="CD60" s="78" t="str">
        <f t="shared" si="15"/>
        <v/>
      </c>
      <c r="CE60" s="78" t="str">
        <f t="shared" si="16"/>
        <v/>
      </c>
      <c r="CF60" s="78" t="str">
        <f t="shared" si="20"/>
        <v/>
      </c>
    </row>
    <row r="61" spans="1:87" x14ac:dyDescent="0.25">
      <c r="A61" s="1" t="s">
        <v>55</v>
      </c>
      <c r="B61" s="1">
        <f>SUM(B3:B54)</f>
        <v>114893.65221968002</v>
      </c>
      <c r="C61" s="1">
        <f t="shared" ref="C61:I61" si="21">SUM(C3:C54)</f>
        <v>10060.35225276</v>
      </c>
      <c r="D61" s="1">
        <f t="shared" si="21"/>
        <v>163829.62219631995</v>
      </c>
      <c r="E61" s="1">
        <f t="shared" si="21"/>
        <v>29909.918568899993</v>
      </c>
      <c r="F61" s="1">
        <f t="shared" si="21"/>
        <v>25835.122536239993</v>
      </c>
      <c r="G61" s="1">
        <f t="shared" si="21"/>
        <v>188438.15065440006</v>
      </c>
      <c r="H61" s="1">
        <f t="shared" si="21"/>
        <v>11564.21934654</v>
      </c>
      <c r="I61" s="1">
        <f t="shared" si="21"/>
        <v>1113.1410370199999</v>
      </c>
      <c r="L61" s="1">
        <f>SUM(L3:L54)</f>
        <v>0.22902100517402685</v>
      </c>
      <c r="M61" s="1">
        <f t="shared" ref="M61:BU61" si="22">SUM(M3:M54)</f>
        <v>13.195506861716732</v>
      </c>
      <c r="N61" s="1">
        <f t="shared" si="22"/>
        <v>11.238781162617952</v>
      </c>
      <c r="O61" s="1">
        <f t="shared" si="22"/>
        <v>11.220592057084927</v>
      </c>
      <c r="P61" s="1">
        <f t="shared" si="22"/>
        <v>4.9679800423553235</v>
      </c>
      <c r="Q61" s="1">
        <f t="shared" si="22"/>
        <v>5.1394477074873999</v>
      </c>
      <c r="R61" s="1">
        <f t="shared" si="22"/>
        <v>116.89757831656142</v>
      </c>
      <c r="S61" s="1">
        <f t="shared" si="22"/>
        <v>35936.390571416108</v>
      </c>
      <c r="T61" s="1">
        <f t="shared" si="22"/>
        <v>115035.2353701548</v>
      </c>
      <c r="U61" s="1">
        <f t="shared" si="22"/>
        <v>301.9342828870499</v>
      </c>
      <c r="V61" s="1">
        <f t="shared" si="22"/>
        <v>4304.1298265727355</v>
      </c>
      <c r="W61" s="1">
        <f t="shared" si="22"/>
        <v>123.29220933223931</v>
      </c>
      <c r="X61" s="1">
        <f t="shared" si="22"/>
        <v>25.268423355600461</v>
      </c>
      <c r="Y61" s="1">
        <f t="shared" si="22"/>
        <v>0.13176218028571896</v>
      </c>
      <c r="Z61" s="1">
        <f t="shared" si="22"/>
        <v>5506.1496261672846</v>
      </c>
      <c r="AA61" s="1">
        <f t="shared" si="22"/>
        <v>5506.1496261672846</v>
      </c>
      <c r="AB61" s="1">
        <f t="shared" si="22"/>
        <v>1121.1052679159793</v>
      </c>
      <c r="AC61" s="1">
        <f t="shared" si="22"/>
        <v>0</v>
      </c>
      <c r="AD61" s="1">
        <f t="shared" si="22"/>
        <v>136.13373164023355</v>
      </c>
      <c r="AE61" s="1">
        <f t="shared" si="22"/>
        <v>0.15251883346104675</v>
      </c>
      <c r="AF61" s="1">
        <f t="shared" si="22"/>
        <v>151.28710820553331</v>
      </c>
      <c r="AG61" s="1">
        <f t="shared" si="22"/>
        <v>1.6747035181124283</v>
      </c>
      <c r="AH61" s="1">
        <f t="shared" si="22"/>
        <v>154.76535880881883</v>
      </c>
      <c r="AI61" s="1">
        <f t="shared" si="22"/>
        <v>1.0916921820472101</v>
      </c>
      <c r="AJ61" s="1">
        <f t="shared" si="22"/>
        <v>10049.962066132448</v>
      </c>
      <c r="AK61" s="1">
        <f t="shared" si="22"/>
        <v>0</v>
      </c>
      <c r="AL61" s="1">
        <f t="shared" si="22"/>
        <v>15909.117852700105</v>
      </c>
      <c r="AM61" s="1">
        <f t="shared" si="22"/>
        <v>147149.03364309913</v>
      </c>
      <c r="AN61" s="1">
        <f t="shared" si="22"/>
        <v>16349.894440633821</v>
      </c>
      <c r="AO61" s="1">
        <f t="shared" si="22"/>
        <v>163498.92808373299</v>
      </c>
      <c r="AP61" s="1">
        <f t="shared" si="22"/>
        <v>1.343622964744785E-3</v>
      </c>
      <c r="AQ61" s="1">
        <f t="shared" si="22"/>
        <v>465.74147399922401</v>
      </c>
      <c r="AR61" s="1">
        <f t="shared" si="22"/>
        <v>764.83413174673035</v>
      </c>
      <c r="AS61" s="1">
        <f t="shared" si="22"/>
        <v>1810.4427835813167</v>
      </c>
      <c r="AT61" s="1">
        <f t="shared" si="22"/>
        <v>618.92616678029503</v>
      </c>
      <c r="AU61" s="1">
        <f t="shared" si="22"/>
        <v>444.81857162553126</v>
      </c>
      <c r="AV61" s="1">
        <f t="shared" si="22"/>
        <v>1410.9091584394055</v>
      </c>
      <c r="AW61" s="1">
        <f t="shared" si="22"/>
        <v>544.43329395587136</v>
      </c>
      <c r="AX61" s="1">
        <f t="shared" si="22"/>
        <v>2.7707671533369602</v>
      </c>
      <c r="AY61" s="1">
        <f t="shared" si="22"/>
        <v>139.24971444383237</v>
      </c>
      <c r="AZ61" s="1">
        <f t="shared" si="22"/>
        <v>31405.187108754271</v>
      </c>
      <c r="BA61" s="1">
        <f t="shared" si="22"/>
        <v>25979.606776181521</v>
      </c>
      <c r="BB61" s="1">
        <f t="shared" si="22"/>
        <v>5425.5803325727684</v>
      </c>
      <c r="BC61" s="1">
        <f t="shared" si="22"/>
        <v>6.855090289409314</v>
      </c>
      <c r="BD61" s="1">
        <f t="shared" si="22"/>
        <v>3.3156403817834987</v>
      </c>
      <c r="BE61" s="1">
        <f t="shared" si="22"/>
        <v>6875.363607441469</v>
      </c>
      <c r="BF61" s="1">
        <f t="shared" si="22"/>
        <v>264.28415750734371</v>
      </c>
      <c r="BG61" s="1">
        <f t="shared" si="22"/>
        <v>2700.9355847120314</v>
      </c>
      <c r="BH61" s="1">
        <f t="shared" si="22"/>
        <v>676.26874386723705</v>
      </c>
      <c r="BI61" s="1">
        <f t="shared" si="22"/>
        <v>341.78146185988055</v>
      </c>
      <c r="BJ61" s="1">
        <f t="shared" si="22"/>
        <v>6750.0442459978467</v>
      </c>
      <c r="BK61" s="1">
        <f t="shared" si="22"/>
        <v>967.3328813897283</v>
      </c>
      <c r="BL61" s="1">
        <f t="shared" si="22"/>
        <v>1352.392571642979</v>
      </c>
      <c r="BM61" s="1">
        <f t="shared" si="22"/>
        <v>3031.9168953450812</v>
      </c>
      <c r="BN61" s="1">
        <f t="shared" si="22"/>
        <v>50.506972991441195</v>
      </c>
      <c r="BO61" s="1">
        <f t="shared" si="22"/>
        <v>187919.70746332617</v>
      </c>
      <c r="BP61" s="1">
        <f t="shared" si="22"/>
        <v>821.49427833785671</v>
      </c>
      <c r="BQ61" s="1">
        <f t="shared" si="22"/>
        <v>4137.854905029797</v>
      </c>
      <c r="BR61" s="1">
        <f t="shared" si="22"/>
        <v>13.592101539284386</v>
      </c>
      <c r="BS61" s="1">
        <f t="shared" si="22"/>
        <v>527.66723086137085</v>
      </c>
      <c r="BT61" s="1">
        <f t="shared" si="22"/>
        <v>5.9195499780088902E-2</v>
      </c>
      <c r="BU61" s="1">
        <f t="shared" si="22"/>
        <v>16.231983315593013</v>
      </c>
      <c r="BV61" s="1">
        <f>SUM(BV3:BV54)</f>
        <v>11586.328651664953</v>
      </c>
      <c r="BW61" s="1">
        <f>SUM(BW3:BW54)</f>
        <v>1254.6036249660369</v>
      </c>
      <c r="BX61" s="1"/>
      <c r="BY61" s="78">
        <f t="shared" si="10"/>
        <v>1.2322974136470613E-3</v>
      </c>
      <c r="BZ61" s="78">
        <f t="shared" si="11"/>
        <v>-1.032785569183365E-3</v>
      </c>
      <c r="CA61" s="78">
        <f t="shared" si="12"/>
        <v>-2.0185245388082921E-3</v>
      </c>
      <c r="CB61" s="78">
        <f t="shared" si="13"/>
        <v>4.9992397552330418E-2</v>
      </c>
      <c r="CC61" s="78">
        <f t="shared" si="14"/>
        <v>5.5925509832149764E-3</v>
      </c>
      <c r="CD61" s="78">
        <f t="shared" si="15"/>
        <v>-2.7512644826616344E-3</v>
      </c>
      <c r="CE61" s="78">
        <f t="shared" si="16"/>
        <v>1.9118718231134803E-3</v>
      </c>
      <c r="CF61" s="78">
        <f t="shared" si="20"/>
        <v>3.9464977420182517</v>
      </c>
    </row>
    <row r="62" spans="1:87" x14ac:dyDescent="0.25">
      <c r="A62" s="86" t="s">
        <v>56</v>
      </c>
      <c r="B62" s="1">
        <f>SUM(B2:B54)</f>
        <v>114893.65221968002</v>
      </c>
      <c r="C62" s="1">
        <f t="shared" ref="C62:I62" si="23">SUM(C2:C54)</f>
        <v>10060.35225276</v>
      </c>
      <c r="D62" s="1">
        <f t="shared" si="23"/>
        <v>163829.62219631995</v>
      </c>
      <c r="E62" s="1">
        <f t="shared" si="23"/>
        <v>29909.918568899993</v>
      </c>
      <c r="F62" s="1">
        <f t="shared" si="23"/>
        <v>25835.122536239993</v>
      </c>
      <c r="G62" s="1">
        <f t="shared" si="23"/>
        <v>188438.15065440006</v>
      </c>
      <c r="H62" s="1">
        <f t="shared" si="23"/>
        <v>11564.21934654</v>
      </c>
      <c r="I62" s="1">
        <f t="shared" si="23"/>
        <v>1113.1410370199999</v>
      </c>
      <c r="L62" s="1">
        <f>SUM(L2:L54)</f>
        <v>0.22902100517402685</v>
      </c>
      <c r="M62" s="1">
        <f t="shared" ref="M62:BU62" si="24">SUM(M2:M54)</f>
        <v>13.195506861716732</v>
      </c>
      <c r="N62" s="1">
        <f t="shared" si="24"/>
        <v>11.238781162617952</v>
      </c>
      <c r="O62" s="1">
        <f t="shared" si="24"/>
        <v>11.220592057084927</v>
      </c>
      <c r="P62" s="1">
        <f t="shared" si="24"/>
        <v>4.9679800423553235</v>
      </c>
      <c r="Q62" s="1">
        <f t="shared" si="24"/>
        <v>5.1394477074873999</v>
      </c>
      <c r="R62" s="1">
        <f t="shared" si="24"/>
        <v>116.89757831656142</v>
      </c>
      <c r="S62" s="1">
        <f t="shared" si="24"/>
        <v>35936.390571416108</v>
      </c>
      <c r="T62" s="1">
        <f t="shared" si="24"/>
        <v>115035.2353701548</v>
      </c>
      <c r="U62" s="1">
        <f t="shared" si="24"/>
        <v>301.9342828870499</v>
      </c>
      <c r="V62" s="1">
        <f t="shared" si="24"/>
        <v>4304.1298265727355</v>
      </c>
      <c r="W62" s="1">
        <f t="shared" si="24"/>
        <v>123.29220933223931</v>
      </c>
      <c r="X62" s="1">
        <f t="shared" si="24"/>
        <v>25.268423355600461</v>
      </c>
      <c r="Y62" s="1">
        <f t="shared" si="24"/>
        <v>0.13176218028571896</v>
      </c>
      <c r="Z62" s="1">
        <f t="shared" si="24"/>
        <v>5506.1496261672846</v>
      </c>
      <c r="AA62" s="1">
        <f t="shared" si="24"/>
        <v>5506.1496261672846</v>
      </c>
      <c r="AB62" s="1">
        <f t="shared" si="24"/>
        <v>1121.1052679159793</v>
      </c>
      <c r="AC62" s="1">
        <f t="shared" si="24"/>
        <v>0</v>
      </c>
      <c r="AD62" s="1">
        <f t="shared" si="24"/>
        <v>136.13373164023355</v>
      </c>
      <c r="AE62" s="1">
        <f t="shared" si="24"/>
        <v>0.15251883346104675</v>
      </c>
      <c r="AF62" s="1">
        <f t="shared" si="24"/>
        <v>151.28710820553331</v>
      </c>
      <c r="AG62" s="1">
        <f t="shared" si="24"/>
        <v>1.6747035181124283</v>
      </c>
      <c r="AH62" s="1">
        <f t="shared" si="24"/>
        <v>154.76535880881883</v>
      </c>
      <c r="AI62" s="1">
        <f t="shared" si="24"/>
        <v>1.0916921820472101</v>
      </c>
      <c r="AJ62" s="1">
        <f t="shared" si="24"/>
        <v>10049.962066132448</v>
      </c>
      <c r="AK62" s="1">
        <f t="shared" si="24"/>
        <v>0</v>
      </c>
      <c r="AL62" s="1">
        <f t="shared" si="24"/>
        <v>15909.117852700105</v>
      </c>
      <c r="AM62" s="1">
        <f t="shared" si="24"/>
        <v>147149.03364309913</v>
      </c>
      <c r="AN62" s="1">
        <f t="shared" si="24"/>
        <v>16349.894440633821</v>
      </c>
      <c r="AO62" s="1">
        <f t="shared" si="24"/>
        <v>163498.92808373299</v>
      </c>
      <c r="AP62" s="1">
        <f t="shared" si="24"/>
        <v>1.343622964744785E-3</v>
      </c>
      <c r="AQ62" s="1">
        <f t="shared" si="24"/>
        <v>465.74147399922401</v>
      </c>
      <c r="AR62" s="1">
        <f t="shared" si="24"/>
        <v>764.83413174673035</v>
      </c>
      <c r="AS62" s="1">
        <f t="shared" si="24"/>
        <v>1810.4427835813167</v>
      </c>
      <c r="AT62" s="1">
        <f t="shared" si="24"/>
        <v>618.92616678029503</v>
      </c>
      <c r="AU62" s="1">
        <f t="shared" si="24"/>
        <v>444.81857162553126</v>
      </c>
      <c r="AV62" s="1">
        <f t="shared" si="24"/>
        <v>1410.9091584394055</v>
      </c>
      <c r="AW62" s="1">
        <f t="shared" si="24"/>
        <v>544.43329395587136</v>
      </c>
      <c r="AX62" s="1">
        <f t="shared" si="24"/>
        <v>2.7707671533369602</v>
      </c>
      <c r="AY62" s="1">
        <f t="shared" si="24"/>
        <v>139.24971444383237</v>
      </c>
      <c r="AZ62" s="1">
        <f t="shared" si="24"/>
        <v>31405.187108754271</v>
      </c>
      <c r="BA62" s="1">
        <f t="shared" si="24"/>
        <v>25979.606776181521</v>
      </c>
      <c r="BB62" s="1">
        <f t="shared" si="24"/>
        <v>5425.5803325727684</v>
      </c>
      <c r="BC62" s="1">
        <f t="shared" si="24"/>
        <v>6.855090289409314</v>
      </c>
      <c r="BD62" s="1">
        <f t="shared" si="24"/>
        <v>3.3156403817834987</v>
      </c>
      <c r="BE62" s="1">
        <f t="shared" si="24"/>
        <v>6875.363607441469</v>
      </c>
      <c r="BF62" s="1">
        <f t="shared" si="24"/>
        <v>264.28415750734371</v>
      </c>
      <c r="BG62" s="1">
        <f t="shared" si="24"/>
        <v>2700.9355847120314</v>
      </c>
      <c r="BH62" s="1">
        <f t="shared" si="24"/>
        <v>676.26874386723705</v>
      </c>
      <c r="BI62" s="1">
        <f t="shared" si="24"/>
        <v>341.78146185988055</v>
      </c>
      <c r="BJ62" s="1">
        <f t="shared" si="24"/>
        <v>6750.0442459978467</v>
      </c>
      <c r="BK62" s="1">
        <f t="shared" si="24"/>
        <v>967.3328813897283</v>
      </c>
      <c r="BL62" s="1">
        <f t="shared" si="24"/>
        <v>1352.392571642979</v>
      </c>
      <c r="BM62" s="1">
        <f t="shared" si="24"/>
        <v>3031.9168953450812</v>
      </c>
      <c r="BN62" s="1">
        <f t="shared" si="24"/>
        <v>50.506972991441195</v>
      </c>
      <c r="BO62" s="1">
        <f t="shared" si="24"/>
        <v>187919.70746332617</v>
      </c>
      <c r="BP62" s="1">
        <f t="shared" si="24"/>
        <v>821.49427833785671</v>
      </c>
      <c r="BQ62" s="1">
        <f t="shared" si="24"/>
        <v>4137.854905029797</v>
      </c>
      <c r="BR62" s="1">
        <f t="shared" si="24"/>
        <v>13.592101539284386</v>
      </c>
      <c r="BS62" s="1">
        <f t="shared" si="24"/>
        <v>527.66723086137085</v>
      </c>
      <c r="BT62" s="1">
        <f t="shared" si="24"/>
        <v>5.9195499780088902E-2</v>
      </c>
      <c r="BU62" s="1">
        <f t="shared" si="24"/>
        <v>16.231983315593013</v>
      </c>
      <c r="BV62" s="1">
        <f>SUM(BV2:BV54)</f>
        <v>11586.328651664953</v>
      </c>
      <c r="BW62" s="1">
        <f>SUM(BW2:BW54)</f>
        <v>1254.6036249660369</v>
      </c>
    </row>
    <row r="63" spans="1:87" x14ac:dyDescent="0.25">
      <c r="A63" s="86" t="s">
        <v>238</v>
      </c>
      <c r="B63" s="87">
        <f>+B3+B5+B8+B9+B11+B12+B14+B15+B16+B17+B18+B19+B20+B21+B22+B23+B24+B25+B26+B28+B30+B31+B33+B34+B35+B36+B37+B39+B40+B41+B42+B43+B44+B46+B47+B49+B50+B10</f>
        <v>92757.104203299998</v>
      </c>
      <c r="C63" s="87">
        <f t="shared" ref="C63:I63" si="25">+C3+C5+C8+C9+C11+C12+C14+C15+C16+C17+C18+C19+C20+C21+C22+C23+C24+C25+C26+C28+C30+C31+C33+C34+C35+C36+C37+C39+C40+C41+C42+C43+C44+C46+C47+C49+C50+C10</f>
        <v>8195.2960622200007</v>
      </c>
      <c r="D63" s="87">
        <f t="shared" si="25"/>
        <v>134578.44040397997</v>
      </c>
      <c r="E63" s="87">
        <f t="shared" si="25"/>
        <v>24873.999650419992</v>
      </c>
      <c r="F63" s="87">
        <f t="shared" si="25"/>
        <v>21461.821731480002</v>
      </c>
      <c r="G63" s="87">
        <f t="shared" si="25"/>
        <v>174633.73280206003</v>
      </c>
      <c r="H63" s="87">
        <f t="shared" si="25"/>
        <v>8856.0640233600025</v>
      </c>
      <c r="I63" s="87">
        <f t="shared" si="25"/>
        <v>972.06983057999992</v>
      </c>
      <c r="L63" s="87">
        <f t="shared" ref="L63:BT63" si="26">+L3+L5+L8+L9+L11+L12+L14+L15+L16+L17+L18+L19+L20+L21+L22+L23+L24+L25+L26+L28+L30+L31+L33+L34+L35+L36+L37+L39+L40+L41+L42+L43+L44+L46+L47+L49+L50+L10</f>
        <v>0.21358505589003296</v>
      </c>
      <c r="M63" s="87">
        <f t="shared" si="26"/>
        <v>9.7907986276751551</v>
      </c>
      <c r="N63" s="87">
        <f t="shared" si="26"/>
        <v>7.8090096751197517</v>
      </c>
      <c r="O63" s="87">
        <f t="shared" si="26"/>
        <v>7.7920470847578773</v>
      </c>
      <c r="P63" s="87">
        <f t="shared" si="26"/>
        <v>3.5170024719049184</v>
      </c>
      <c r="Q63" s="87">
        <f t="shared" si="26"/>
        <v>3.9313311084572811</v>
      </c>
      <c r="R63" s="87">
        <f t="shared" si="26"/>
        <v>94.551127981222024</v>
      </c>
      <c r="S63" s="87">
        <f t="shared" si="26"/>
        <v>25467.343970721202</v>
      </c>
      <c r="T63" s="87">
        <f t="shared" si="26"/>
        <v>92914.605429576841</v>
      </c>
      <c r="U63" s="87">
        <f t="shared" si="26"/>
        <v>220.2176296332793</v>
      </c>
      <c r="V63" s="87">
        <f t="shared" si="26"/>
        <v>2873.573358874376</v>
      </c>
      <c r="W63" s="87">
        <f t="shared" si="26"/>
        <v>76.898680816977787</v>
      </c>
      <c r="X63" s="87">
        <f t="shared" si="26"/>
        <v>18.822006363520419</v>
      </c>
      <c r="Y63" s="87">
        <f t="shared" si="26"/>
        <v>0.12288198355351992</v>
      </c>
      <c r="Z63" s="87">
        <f t="shared" si="26"/>
        <v>4255.4836793495042</v>
      </c>
      <c r="AA63" s="87">
        <f t="shared" si="26"/>
        <v>4255.4836793495042</v>
      </c>
      <c r="AB63" s="87">
        <f t="shared" si="26"/>
        <v>978.68514369810362</v>
      </c>
      <c r="AC63" s="87">
        <f t="shared" si="26"/>
        <v>0</v>
      </c>
      <c r="AD63" s="87">
        <f t="shared" si="26"/>
        <v>95.016915581389853</v>
      </c>
      <c r="AE63" s="87">
        <f t="shared" si="26"/>
        <v>0.14406143346876293</v>
      </c>
      <c r="AF63" s="87">
        <f t="shared" si="26"/>
        <v>116.35835622338108</v>
      </c>
      <c r="AG63" s="87">
        <f t="shared" si="26"/>
        <v>1.3451081863794307</v>
      </c>
      <c r="AH63" s="87">
        <f t="shared" si="26"/>
        <v>119.01430746777906</v>
      </c>
      <c r="AI63" s="87">
        <f t="shared" si="26"/>
        <v>0.87911925442091343</v>
      </c>
      <c r="AJ63" s="87">
        <f t="shared" si="26"/>
        <v>8187.4482825207824</v>
      </c>
      <c r="AK63" s="87">
        <f t="shared" si="26"/>
        <v>0</v>
      </c>
      <c r="AL63" s="87">
        <f t="shared" si="26"/>
        <v>11771.33306796438</v>
      </c>
      <c r="AM63" s="87">
        <f t="shared" si="26"/>
        <v>120871.64444310497</v>
      </c>
      <c r="AN63" s="87">
        <f t="shared" si="26"/>
        <v>13430.184194327643</v>
      </c>
      <c r="AO63" s="87">
        <f t="shared" si="26"/>
        <v>134301.82863743271</v>
      </c>
      <c r="AP63" s="87">
        <f t="shared" si="26"/>
        <v>8.7315522568384479E-4</v>
      </c>
      <c r="AQ63" s="87">
        <f t="shared" si="26"/>
        <v>322.06368832166493</v>
      </c>
      <c r="AR63" s="87">
        <f t="shared" si="26"/>
        <v>651.94833640166223</v>
      </c>
      <c r="AS63" s="87">
        <f t="shared" si="26"/>
        <v>1378.162927730684</v>
      </c>
      <c r="AT63" s="87">
        <f t="shared" si="26"/>
        <v>535.78083176106531</v>
      </c>
      <c r="AU63" s="87">
        <f t="shared" si="26"/>
        <v>363.03424235377298</v>
      </c>
      <c r="AV63" s="87">
        <f t="shared" si="26"/>
        <v>1151.6231206741984</v>
      </c>
      <c r="AW63" s="87">
        <f t="shared" si="26"/>
        <v>458.10663161346059</v>
      </c>
      <c r="AX63" s="87">
        <f t="shared" si="26"/>
        <v>2.7707671533369602</v>
      </c>
      <c r="AY63" s="87">
        <f t="shared" si="26"/>
        <v>114.71170616183703</v>
      </c>
      <c r="AZ63" s="87">
        <f t="shared" si="26"/>
        <v>26069.785913904103</v>
      </c>
      <c r="BA63" s="87">
        <f t="shared" si="26"/>
        <v>21586.36472911133</v>
      </c>
      <c r="BB63" s="87">
        <f t="shared" si="26"/>
        <v>4483.4211847928027</v>
      </c>
      <c r="BC63" s="87">
        <f t="shared" si="26"/>
        <v>6.7405423383739693</v>
      </c>
      <c r="BD63" s="87">
        <f t="shared" si="26"/>
        <v>2.8660926705393766</v>
      </c>
      <c r="BE63" s="87">
        <f t="shared" si="26"/>
        <v>5882.1595167463101</v>
      </c>
      <c r="BF63" s="87">
        <f t="shared" si="26"/>
        <v>202.94213461950949</v>
      </c>
      <c r="BG63" s="87">
        <f t="shared" si="26"/>
        <v>2202.4072779439534</v>
      </c>
      <c r="BH63" s="87">
        <f t="shared" si="26"/>
        <v>550.89602600908245</v>
      </c>
      <c r="BI63" s="87">
        <f t="shared" si="26"/>
        <v>277.27120129124262</v>
      </c>
      <c r="BJ63" s="87">
        <f t="shared" si="26"/>
        <v>5503.1382297109831</v>
      </c>
      <c r="BK63" s="87">
        <f t="shared" si="26"/>
        <v>663.08717151828296</v>
      </c>
      <c r="BL63" s="87">
        <f t="shared" si="26"/>
        <v>1145.7228111792042</v>
      </c>
      <c r="BM63" s="87">
        <f t="shared" si="26"/>
        <v>2490.4445918953666</v>
      </c>
      <c r="BN63" s="87">
        <f t="shared" si="26"/>
        <v>43.800668587411153</v>
      </c>
      <c r="BO63" s="87">
        <f t="shared" si="26"/>
        <v>174139.12006662347</v>
      </c>
      <c r="BP63" s="87">
        <f t="shared" si="26"/>
        <v>658.4598247250517</v>
      </c>
      <c r="BQ63" s="87">
        <f t="shared" si="26"/>
        <v>3839.2308300071945</v>
      </c>
      <c r="BR63" s="87">
        <f t="shared" si="26"/>
        <v>10.953666538716126</v>
      </c>
      <c r="BS63" s="87">
        <f t="shared" si="26"/>
        <v>432.60864497370881</v>
      </c>
      <c r="BT63" s="87">
        <f t="shared" si="26"/>
        <v>5.9195499780088902E-2</v>
      </c>
      <c r="BU63" s="87">
        <f>+BU3+BU5+BU8+BU9+BU11+BU12+BU14+BU15+BU16+BU17+BU18+BU19+BU20+BU21+BU22+BU23+BU24+BU25+BU26+BU28+BU30+BU31+BU33+BU34+BU35+BU36+BU37+BU39+BU40+BU41+BU42+BU43+BU44+BU46+BU47+BU49+BU50+BU10</f>
        <v>12.340791030690013</v>
      </c>
      <c r="BV63" s="87">
        <f>+BV3+BV5+BV8+BV9+BV11+BV12+BV14+BV15+BV16+BV17+BV18+BV19+BV20+BV21+BV22+BV23+BV24+BV25+BV26+BV28+BV30+BV31+BV33+BV34+BV35+BV36+BV37+BV39+BV40+BV41+BV42+BV43+BV44+BV46+BV47+BV49+BV50+BV10</f>
        <v>8883.3125997598836</v>
      </c>
      <c r="BW63" s="87">
        <f>+BW3+BW5+BW8+BW9+BW11+BW12+BW14+BW15+BW16+BW17+BW18+BW19+BW20+BW21+BW22+BW23+BW24+BW25+BW26+BW28+BW30+BW31+BW33+BW34+BW35+BW36+BW37+BW39+BW40+BW41+BW42+BW43+BW44+BW46+BW47+BW49+BW50+BW10</f>
        <v>1056.9136324842909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Y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" customWidth="1"/>
    <col min="2" max="2" width="9.42578125" bestFit="1" customWidth="1"/>
    <col min="3" max="4" width="9.28515625" bestFit="1" customWidth="1"/>
    <col min="5" max="5" width="9.28515625" style="26" bestFit="1" customWidth="1"/>
    <col min="6" max="6" width="9.7109375" customWidth="1"/>
    <col min="7" max="7" width="10.5703125" customWidth="1"/>
    <col min="8" max="8" width="9.28515625" bestFit="1" customWidth="1"/>
    <col min="9" max="9" width="10.42578125" style="50" customWidth="1"/>
    <col min="10" max="10" width="9.7109375" style="50" customWidth="1"/>
    <col min="11" max="11" width="9.28515625" bestFit="1" customWidth="1"/>
    <col min="12" max="12" width="11.42578125" style="50" customWidth="1"/>
    <col min="13" max="13" width="9.28515625" bestFit="1" customWidth="1"/>
    <col min="14" max="14" width="11.5703125" style="50" customWidth="1"/>
    <col min="15" max="16" width="9" style="62" customWidth="1"/>
    <col min="17" max="17" width="9" style="50" customWidth="1"/>
    <col min="19" max="19" width="19.7109375" customWidth="1"/>
    <col min="20" max="20" width="6" style="87" bestFit="1" customWidth="1"/>
    <col min="21" max="21" width="5.7109375" style="27" bestFit="1" customWidth="1"/>
    <col min="22" max="22" width="9.85546875" style="86" bestFit="1" customWidth="1"/>
    <col min="23" max="23" width="5.7109375" style="25" bestFit="1" customWidth="1"/>
    <col min="24" max="24" width="14.5703125" style="25" bestFit="1" customWidth="1"/>
    <col min="25" max="25" width="5.7109375" style="25" bestFit="1" customWidth="1"/>
    <col min="26" max="26" width="5.7109375" style="87" customWidth="1"/>
    <col min="27" max="27" width="6.7109375" style="25" bestFit="1" customWidth="1"/>
    <col min="28" max="28" width="13.42578125" style="87" bestFit="1" customWidth="1"/>
    <col min="29" max="29" width="9.28515625" style="25" bestFit="1" customWidth="1"/>
    <col min="30" max="30" width="5.7109375" style="25" bestFit="1" customWidth="1"/>
    <col min="31" max="31" width="9.28515625" style="25" bestFit="1" customWidth="1"/>
    <col min="32" max="33" width="6.7109375" style="25" bestFit="1" customWidth="1"/>
    <col min="34" max="34" width="5.7109375" style="25" bestFit="1" customWidth="1"/>
    <col min="35" max="35" width="6.7109375" style="25" bestFit="1" customWidth="1"/>
    <col min="36" max="36" width="5.7109375" style="87" bestFit="1" customWidth="1"/>
    <col min="37" max="37" width="6.7109375" style="25" bestFit="1" customWidth="1"/>
    <col min="38" max="38" width="15.42578125" style="25" bestFit="1" customWidth="1"/>
    <col min="39" max="39" width="6.7109375" style="25" bestFit="1" customWidth="1"/>
    <col min="40" max="40" width="6.5703125" style="25" bestFit="1" customWidth="1"/>
    <col min="41" max="41" width="6.7109375" style="25" bestFit="1" customWidth="1"/>
    <col min="42" max="42" width="5.140625" style="25" bestFit="1" customWidth="1"/>
    <col min="43" max="43" width="6.7109375" style="87" bestFit="1" customWidth="1"/>
    <col min="44" max="44" width="5.7109375" style="25" bestFit="1" customWidth="1"/>
    <col min="45" max="45" width="6.7109375" style="25" bestFit="1" customWidth="1"/>
    <col min="46" max="46" width="6.140625" style="25" bestFit="1" customWidth="1"/>
    <col min="47" max="47" width="6.7109375" style="25" bestFit="1" customWidth="1"/>
    <col min="48" max="48" width="10" style="25" bestFit="1" customWidth="1"/>
    <col min="49" max="49" width="7.7109375" style="87" bestFit="1" customWidth="1"/>
    <col min="50" max="50" width="7.7109375" style="25" bestFit="1" customWidth="1"/>
    <col min="51" max="51" width="6.7109375" style="25" bestFit="1" customWidth="1"/>
    <col min="52" max="52" width="7.7109375" style="25" bestFit="1" customWidth="1"/>
    <col min="53" max="53" width="6" style="25" bestFit="1" customWidth="1"/>
    <col min="54" max="54" width="6.7109375" style="25" bestFit="1" customWidth="1"/>
    <col min="55" max="55" width="5.7109375" style="25" bestFit="1" customWidth="1"/>
    <col min="56" max="56" width="7.7109375" style="25" bestFit="1" customWidth="1"/>
    <col min="57" max="60" width="5.7109375" style="25" bestFit="1" customWidth="1"/>
    <col min="61" max="61" width="5.85546875" style="25" bestFit="1" customWidth="1"/>
    <col min="62" max="62" width="5.7109375" style="25" bestFit="1" customWidth="1"/>
    <col min="63" max="65" width="7.7109375" style="25" bestFit="1" customWidth="1"/>
    <col min="66" max="66" width="5.140625" style="25" bestFit="1" customWidth="1"/>
    <col min="67" max="67" width="5.28515625" style="25" bestFit="1" customWidth="1"/>
    <col min="68" max="68" width="8.7109375" style="25" bestFit="1" customWidth="1"/>
    <col min="69" max="69" width="5.7109375" style="25" bestFit="1" customWidth="1"/>
    <col min="70" max="70" width="7.85546875" style="25" bestFit="1" customWidth="1"/>
    <col min="71" max="71" width="5.85546875" style="25" bestFit="1" customWidth="1"/>
    <col min="72" max="72" width="6" style="25" bestFit="1" customWidth="1"/>
    <col min="73" max="76" width="6.7109375" style="25" bestFit="1" customWidth="1"/>
    <col min="77" max="77" width="4.140625" style="25" bestFit="1" customWidth="1"/>
    <col min="78" max="78" width="7.7109375" style="25" bestFit="1" customWidth="1"/>
    <col min="79" max="79" width="8" style="25" bestFit="1" customWidth="1"/>
    <col min="80" max="80" width="5.7109375" style="25" bestFit="1" customWidth="1"/>
    <col min="81" max="82" width="6.7109375" style="25" bestFit="1" customWidth="1"/>
    <col min="83" max="83" width="4.85546875" style="87" bestFit="1" customWidth="1"/>
    <col min="84" max="84" width="6.7109375" style="25" customWidth="1"/>
    <col min="85" max="85" width="9.140625" style="25" bestFit="1" customWidth="1"/>
    <col min="86" max="86" width="7.140625" style="25" bestFit="1" customWidth="1"/>
    <col min="87" max="87" width="6.7109375" style="25" customWidth="1"/>
    <col min="89" max="97" width="9.140625" style="27"/>
    <col min="98" max="98" width="9.140625" style="50"/>
    <col min="99" max="99" width="9.140625" style="27"/>
    <col min="100" max="100" width="9.140625" style="50"/>
    <col min="103" max="103" width="9.140625" style="50"/>
  </cols>
  <sheetData>
    <row r="1" spans="1:103" x14ac:dyDescent="0.25">
      <c r="B1" s="80" t="s">
        <v>491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S1" s="27" t="s">
        <v>490</v>
      </c>
      <c r="CJ1" s="26"/>
      <c r="CL1" s="27" t="s">
        <v>310</v>
      </c>
    </row>
    <row r="2" spans="1:103" x14ac:dyDescent="0.25">
      <c r="A2" s="27" t="s">
        <v>227</v>
      </c>
      <c r="B2" s="80" t="s">
        <v>59</v>
      </c>
      <c r="C2" s="80" t="s">
        <v>57</v>
      </c>
      <c r="D2" s="80" t="s">
        <v>60</v>
      </c>
      <c r="E2" s="80" t="s">
        <v>54</v>
      </c>
      <c r="F2" s="80" t="s">
        <v>53</v>
      </c>
      <c r="G2" s="80" t="s">
        <v>61</v>
      </c>
      <c r="H2" s="80" t="s">
        <v>62</v>
      </c>
      <c r="I2" s="82" t="s">
        <v>63</v>
      </c>
      <c r="J2" s="82" t="s">
        <v>64</v>
      </c>
      <c r="K2" s="80" t="s">
        <v>225</v>
      </c>
      <c r="L2" s="82" t="s">
        <v>65</v>
      </c>
      <c r="M2" s="80" t="s">
        <v>67</v>
      </c>
      <c r="N2" s="82" t="s">
        <v>68</v>
      </c>
      <c r="O2" s="84" t="s">
        <v>311</v>
      </c>
      <c r="P2" s="84" t="s">
        <v>314</v>
      </c>
      <c r="Q2" s="82" t="s">
        <v>321</v>
      </c>
      <c r="S2" s="27" t="s">
        <v>226</v>
      </c>
      <c r="T2" s="87" t="s">
        <v>457</v>
      </c>
      <c r="U2" s="27" t="s">
        <v>359</v>
      </c>
      <c r="V2" s="86" t="s">
        <v>178</v>
      </c>
      <c r="W2" s="27" t="s">
        <v>131</v>
      </c>
      <c r="X2" s="27" t="s">
        <v>132</v>
      </c>
      <c r="Y2" s="27" t="s">
        <v>133</v>
      </c>
      <c r="Z2" s="86" t="s">
        <v>335</v>
      </c>
      <c r="AA2" s="27" t="s">
        <v>360</v>
      </c>
      <c r="AB2" s="86" t="s">
        <v>179</v>
      </c>
      <c r="AC2" s="27" t="s">
        <v>134</v>
      </c>
      <c r="AD2" s="27" t="s">
        <v>135</v>
      </c>
      <c r="AE2" s="27" t="s">
        <v>59</v>
      </c>
      <c r="AF2" s="27" t="s">
        <v>136</v>
      </c>
      <c r="AG2" s="27" t="s">
        <v>137</v>
      </c>
      <c r="AH2" s="27" t="s">
        <v>361</v>
      </c>
      <c r="AI2" s="27" t="s">
        <v>138</v>
      </c>
      <c r="AJ2" s="86" t="s">
        <v>458</v>
      </c>
      <c r="AK2" s="27" t="s">
        <v>139</v>
      </c>
      <c r="AL2" s="27" t="s">
        <v>140</v>
      </c>
      <c r="AM2" s="27" t="s">
        <v>67</v>
      </c>
      <c r="AN2" s="27" t="s">
        <v>141</v>
      </c>
      <c r="AO2" s="27" t="s">
        <v>142</v>
      </c>
      <c r="AP2" s="27" t="s">
        <v>143</v>
      </c>
      <c r="AQ2" s="86" t="s">
        <v>459</v>
      </c>
      <c r="AR2" s="27" t="s">
        <v>362</v>
      </c>
      <c r="AS2" s="27" t="s">
        <v>144</v>
      </c>
      <c r="AT2" s="27" t="s">
        <v>367</v>
      </c>
      <c r="AU2" s="27" t="s">
        <v>57</v>
      </c>
      <c r="AV2" s="27" t="s">
        <v>128</v>
      </c>
      <c r="AW2" s="86" t="s">
        <v>460</v>
      </c>
      <c r="AX2" s="27" t="s">
        <v>145</v>
      </c>
      <c r="AY2" s="27" t="s">
        <v>146</v>
      </c>
      <c r="AZ2" s="27" t="s">
        <v>60</v>
      </c>
      <c r="BA2" s="27" t="s">
        <v>147</v>
      </c>
      <c r="BB2" s="27" t="s">
        <v>148</v>
      </c>
      <c r="BC2" s="27" t="s">
        <v>149</v>
      </c>
      <c r="BD2" s="27" t="s">
        <v>150</v>
      </c>
      <c r="BE2" s="27" t="s">
        <v>151</v>
      </c>
      <c r="BF2" s="27" t="s">
        <v>152</v>
      </c>
      <c r="BG2" s="27" t="s">
        <v>153</v>
      </c>
      <c r="BH2" s="27" t="s">
        <v>154</v>
      </c>
      <c r="BI2" s="27" t="s">
        <v>155</v>
      </c>
      <c r="BJ2" s="27" t="s">
        <v>156</v>
      </c>
      <c r="BK2" s="27" t="s">
        <v>54</v>
      </c>
      <c r="BL2" s="27" t="s">
        <v>53</v>
      </c>
      <c r="BM2" s="27" t="s">
        <v>157</v>
      </c>
      <c r="BN2" s="27" t="s">
        <v>158</v>
      </c>
      <c r="BO2" s="27" t="s">
        <v>159</v>
      </c>
      <c r="BP2" s="27" t="s">
        <v>160</v>
      </c>
      <c r="BQ2" s="27" t="s">
        <v>161</v>
      </c>
      <c r="BR2" s="27" t="s">
        <v>162</v>
      </c>
      <c r="BS2" s="27" t="s">
        <v>163</v>
      </c>
      <c r="BT2" s="27" t="s">
        <v>164</v>
      </c>
      <c r="BU2" s="27" t="s">
        <v>165</v>
      </c>
      <c r="BV2" s="27" t="s">
        <v>363</v>
      </c>
      <c r="BW2" s="27" t="s">
        <v>166</v>
      </c>
      <c r="BX2" s="27" t="s">
        <v>167</v>
      </c>
      <c r="BY2" s="27" t="s">
        <v>168</v>
      </c>
      <c r="BZ2" s="27" t="s">
        <v>61</v>
      </c>
      <c r="CA2" s="27" t="s">
        <v>368</v>
      </c>
      <c r="CB2" s="27" t="s">
        <v>169</v>
      </c>
      <c r="CC2" s="27" t="s">
        <v>170</v>
      </c>
      <c r="CD2" s="27" t="s">
        <v>171</v>
      </c>
      <c r="CE2" s="86" t="s">
        <v>172</v>
      </c>
      <c r="CF2" s="27" t="s">
        <v>173</v>
      </c>
      <c r="CG2" s="27" t="s">
        <v>174</v>
      </c>
      <c r="CH2" s="27" t="s">
        <v>369</v>
      </c>
      <c r="CK2" s="34" t="s">
        <v>141</v>
      </c>
      <c r="CL2" s="27" t="s">
        <v>59</v>
      </c>
      <c r="CM2" s="27" t="s">
        <v>57</v>
      </c>
      <c r="CN2" s="27" t="s">
        <v>60</v>
      </c>
      <c r="CO2" s="27" t="s">
        <v>54</v>
      </c>
      <c r="CP2" s="27" t="s">
        <v>53</v>
      </c>
      <c r="CQ2" s="27" t="s">
        <v>61</v>
      </c>
      <c r="CR2" s="27" t="s">
        <v>62</v>
      </c>
      <c r="CS2" s="27" t="s">
        <v>225</v>
      </c>
      <c r="CT2" s="50" t="s">
        <v>65</v>
      </c>
      <c r="CU2" s="27" t="s">
        <v>67</v>
      </c>
      <c r="CV2" s="50" t="s">
        <v>68</v>
      </c>
      <c r="CW2" s="27" t="s">
        <v>311</v>
      </c>
      <c r="CX2" s="27" t="s">
        <v>314</v>
      </c>
      <c r="CY2" s="50" t="s">
        <v>321</v>
      </c>
    </row>
    <row r="3" spans="1:103" x14ac:dyDescent="0.25">
      <c r="A3" s="27" t="s">
        <v>0</v>
      </c>
      <c r="B3" s="81">
        <v>59698.901361999997</v>
      </c>
      <c r="C3" s="81">
        <v>1817.4059176999999</v>
      </c>
      <c r="D3" s="81">
        <v>47400.543720000001</v>
      </c>
      <c r="E3" s="81">
        <v>15746.649545</v>
      </c>
      <c r="F3" s="81">
        <v>12384.157082</v>
      </c>
      <c r="G3" s="81">
        <v>41233.320206999997</v>
      </c>
      <c r="H3" s="81">
        <v>21482.282448999998</v>
      </c>
      <c r="I3" s="83">
        <v>380.46587118000002</v>
      </c>
      <c r="J3" s="83">
        <v>115.97662658</v>
      </c>
      <c r="K3" s="81">
        <v>47.661874761999997</v>
      </c>
      <c r="L3" s="83">
        <v>230.61391756</v>
      </c>
      <c r="M3" s="81">
        <v>901.69167344000005</v>
      </c>
      <c r="N3" s="83">
        <v>5417.1603659000002</v>
      </c>
      <c r="O3" s="85">
        <v>64.215404852999995</v>
      </c>
      <c r="P3" s="85">
        <v>4.9932304765</v>
      </c>
      <c r="Q3" s="83">
        <v>26.85579714</v>
      </c>
      <c r="R3" s="25"/>
      <c r="S3" s="27" t="s">
        <v>0</v>
      </c>
      <c r="T3" s="87">
        <v>25.311606922584001</v>
      </c>
      <c r="U3" s="25">
        <v>176.178106752757</v>
      </c>
      <c r="V3" s="87">
        <v>64.374551163985501</v>
      </c>
      <c r="W3" s="25">
        <v>145.25967753848801</v>
      </c>
      <c r="X3" s="25">
        <v>112.99583870112301</v>
      </c>
      <c r="Y3" s="25">
        <v>101.725280312935</v>
      </c>
      <c r="Z3" s="87">
        <v>376.49324944703397</v>
      </c>
      <c r="AA3" s="25">
        <v>641.15407930753599</v>
      </c>
      <c r="AB3" s="87">
        <v>5.0069379451766096</v>
      </c>
      <c r="AC3" s="25">
        <v>16041.7503374884</v>
      </c>
      <c r="AD3" s="25">
        <v>47.791581604056603</v>
      </c>
      <c r="AE3" s="25">
        <v>59860.011561522697</v>
      </c>
      <c r="AF3" s="25">
        <v>709.73424294395102</v>
      </c>
      <c r="AG3" s="25">
        <v>313.07461253221499</v>
      </c>
      <c r="AH3" s="25">
        <v>277.68276030889399</v>
      </c>
      <c r="AI3" s="25">
        <v>258.93425886068701</v>
      </c>
      <c r="AJ3" s="87">
        <v>14.876172012428199</v>
      </c>
      <c r="AK3" s="25">
        <v>174.17991836044101</v>
      </c>
      <c r="AL3" s="25">
        <v>174.17991836044101</v>
      </c>
      <c r="AM3" s="25">
        <v>904.12342462397396</v>
      </c>
      <c r="AN3" s="25">
        <v>0</v>
      </c>
      <c r="AO3" s="25">
        <v>366.06176210992101</v>
      </c>
      <c r="AP3" s="25">
        <v>54.674758196524401</v>
      </c>
      <c r="AQ3" s="87">
        <v>1859.4063435057401</v>
      </c>
      <c r="AR3" s="25">
        <v>52.659162290168801</v>
      </c>
      <c r="AS3" s="25">
        <v>1160.5316253523099</v>
      </c>
      <c r="AT3" s="25">
        <v>87.826664479166496</v>
      </c>
      <c r="AU3" s="25">
        <v>1822.4004849989799</v>
      </c>
      <c r="AV3" s="25">
        <v>0</v>
      </c>
      <c r="AW3" s="87">
        <v>24150.812300975002</v>
      </c>
      <c r="AX3" s="25">
        <v>42769.659411850902</v>
      </c>
      <c r="AY3" s="25">
        <v>4752.1825198469896</v>
      </c>
      <c r="AZ3" s="25">
        <v>47521.841931697898</v>
      </c>
      <c r="BA3" s="25">
        <v>0.28377810066468201</v>
      </c>
      <c r="BB3" s="25">
        <v>509.71106992632002</v>
      </c>
      <c r="BC3" s="25">
        <v>105.32300603394</v>
      </c>
      <c r="BD3" s="25">
        <v>7328.31996843448</v>
      </c>
      <c r="BE3" s="25">
        <v>415.29855961573401</v>
      </c>
      <c r="BF3" s="25">
        <v>448.16439560232999</v>
      </c>
      <c r="BG3" s="25">
        <v>390.270326728947</v>
      </c>
      <c r="BH3" s="25">
        <v>262.68475227004399</v>
      </c>
      <c r="BI3" s="25">
        <v>100.94985399785</v>
      </c>
      <c r="BJ3" s="25">
        <v>400.28538733400597</v>
      </c>
      <c r="BK3" s="25">
        <v>15787.349517081801</v>
      </c>
      <c r="BL3" s="25">
        <v>12416.11771104</v>
      </c>
      <c r="BM3" s="25">
        <v>3371.2318060417601</v>
      </c>
      <c r="BN3" s="25">
        <v>44.200584482988397</v>
      </c>
      <c r="BO3" s="25">
        <v>22.1024995405126</v>
      </c>
      <c r="BP3" s="25">
        <v>3565.63393815373</v>
      </c>
      <c r="BQ3" s="25">
        <v>882.42453251244103</v>
      </c>
      <c r="BR3" s="25">
        <v>766.64424069533698</v>
      </c>
      <c r="BS3" s="25">
        <v>80.457277236837101</v>
      </c>
      <c r="BT3" s="25">
        <v>128.06304996456001</v>
      </c>
      <c r="BU3" s="25">
        <v>1919.8262569905701</v>
      </c>
      <c r="BV3" s="25">
        <v>413.15297052209201</v>
      </c>
      <c r="BW3" s="25">
        <v>493.33890707187601</v>
      </c>
      <c r="BX3" s="25">
        <v>2372.63703016606</v>
      </c>
      <c r="BY3" s="25">
        <v>17.813112642250399</v>
      </c>
      <c r="BZ3" s="25">
        <v>41345.004787116603</v>
      </c>
      <c r="CA3" s="25">
        <v>3988.5289256309902</v>
      </c>
      <c r="CB3" s="25">
        <v>74.857899676409204</v>
      </c>
      <c r="CC3" s="25">
        <v>1887.76284534509</v>
      </c>
      <c r="CD3" s="25">
        <v>1119.52241989155</v>
      </c>
      <c r="CE3" s="87">
        <v>7.0892613217962799</v>
      </c>
      <c r="CF3" s="25">
        <v>2897.2660095033498</v>
      </c>
      <c r="CG3" s="25">
        <v>21540.794869580001</v>
      </c>
      <c r="CH3" s="25">
        <v>1248.9021368280601</v>
      </c>
      <c r="CK3" s="34">
        <f t="shared" ref="CK3:CK34" si="0">AN3/AZ3</f>
        <v>0</v>
      </c>
      <c r="CL3" s="22">
        <f t="shared" ref="CL3:CL34" si="1">+(AE3-B3)/B3</f>
        <v>2.6987129720489477E-3</v>
      </c>
      <c r="CM3" s="22">
        <f t="shared" ref="CM3:CM34" si="2">+(AU3-C3)/C3</f>
        <v>2.7481847892851579E-3</v>
      </c>
      <c r="CN3" s="22">
        <f t="shared" ref="CN3:CN34" si="3">+(AZ3-D3)/D3</f>
        <v>2.559004648014541E-3</v>
      </c>
      <c r="CO3" s="22">
        <f t="shared" ref="CO3:CO34" si="4">+(BK3-E3)/E3</f>
        <v>2.5846750424901449E-3</v>
      </c>
      <c r="CP3" s="22">
        <f t="shared" ref="CP3:CP34" si="5">+(BL3-F3)/F3</f>
        <v>2.5807674134281171E-3</v>
      </c>
      <c r="CQ3" s="22">
        <f t="shared" ref="CQ3:CQ34" si="6">+(BZ3-G3)/G3</f>
        <v>2.7086002183652753E-3</v>
      </c>
      <c r="CR3" s="22">
        <f t="shared" ref="CR3:CR34" si="7">+(CG3-H3)/H3</f>
        <v>2.7237525025058883E-3</v>
      </c>
      <c r="CS3" s="22">
        <f t="shared" ref="CS3:CS34" si="8">+(AD3-K3)/K3</f>
        <v>2.7213961411358366E-3</v>
      </c>
      <c r="CT3" s="71">
        <f t="shared" ref="CT3:CT34" si="9">+(AL3-L3)/L3</f>
        <v>-0.24471202690911434</v>
      </c>
      <c r="CU3" s="22">
        <f t="shared" ref="CU3:CU34" si="10">+(AM3-M3)/M3</f>
        <v>2.6968766104899914E-3</v>
      </c>
      <c r="CV3" s="71">
        <f t="shared" ref="CV3:CV34" si="11">+(AS3-N3)/N3</f>
        <v>-0.7857675337326846</v>
      </c>
      <c r="CW3" s="22">
        <f>+(V3-O3)/O3</f>
        <v>2.4783198260576044E-3</v>
      </c>
      <c r="CX3" s="22">
        <f>+(AB3-P3)/P3</f>
        <v>2.7452104887050787E-3</v>
      </c>
      <c r="CY3" s="71">
        <f t="shared" ref="CY3:CY34" si="12">+(AT3-Q3)/Q3</f>
        <v>2.2703056260562184</v>
      </c>
    </row>
    <row r="4" spans="1:103" x14ac:dyDescent="0.25">
      <c r="A4" s="27" t="s">
        <v>2</v>
      </c>
      <c r="B4" s="81">
        <v>5129.9079671</v>
      </c>
      <c r="C4" s="81">
        <v>112.72230613000001</v>
      </c>
      <c r="D4" s="81">
        <v>3805.4377052999998</v>
      </c>
      <c r="E4" s="81">
        <v>5472.6423453999996</v>
      </c>
      <c r="F4" s="81">
        <v>1825.6386938999999</v>
      </c>
      <c r="G4" s="81">
        <v>6205.9842003000003</v>
      </c>
      <c r="H4" s="81">
        <v>1078.6398675</v>
      </c>
      <c r="I4" s="83">
        <v>0.3145898224</v>
      </c>
      <c r="J4" s="83">
        <v>13.467988972000001</v>
      </c>
      <c r="K4" s="81">
        <v>0.51068110519999999</v>
      </c>
      <c r="L4" s="83">
        <v>9.4519055736999995</v>
      </c>
      <c r="M4" s="81">
        <v>15.314103575000001</v>
      </c>
      <c r="N4" s="83">
        <v>9.0793411020000008</v>
      </c>
      <c r="O4" s="85">
        <v>4.8361328000000002E-2</v>
      </c>
      <c r="P4" s="85">
        <v>0.56239029220000003</v>
      </c>
      <c r="Q4" s="83">
        <v>1.2590467322000001</v>
      </c>
      <c r="R4" s="25"/>
      <c r="S4" s="27" t="s">
        <v>2</v>
      </c>
      <c r="T4" s="87">
        <v>0.477336342716142</v>
      </c>
      <c r="U4" s="25">
        <v>3.92529144153242</v>
      </c>
      <c r="V4" s="87">
        <v>4.8416104948105998E-2</v>
      </c>
      <c r="W4" s="25">
        <v>6.5916356905241802</v>
      </c>
      <c r="X4" s="25">
        <v>6.5538930864012501</v>
      </c>
      <c r="Y4" s="25">
        <v>5.6464452196493404</v>
      </c>
      <c r="Z4" s="87">
        <v>1.05814852299315</v>
      </c>
      <c r="AA4" s="25">
        <v>45.998864096295499</v>
      </c>
      <c r="AB4" s="87">
        <v>0.56393525342861595</v>
      </c>
      <c r="AC4" s="25">
        <v>10311.847773760101</v>
      </c>
      <c r="AD4" s="25">
        <v>0.51207790337803205</v>
      </c>
      <c r="AE4" s="25">
        <v>5143.0604610420096</v>
      </c>
      <c r="AF4" s="25">
        <v>38.170586922978401</v>
      </c>
      <c r="AG4" s="25">
        <v>75.917610294310506</v>
      </c>
      <c r="AH4" s="25">
        <v>2.75855460237592</v>
      </c>
      <c r="AI4" s="25">
        <v>6.8233400501392198</v>
      </c>
      <c r="AJ4" s="87">
        <v>0.27601750334049802</v>
      </c>
      <c r="AK4" s="25">
        <v>29.237014306113601</v>
      </c>
      <c r="AL4" s="25">
        <v>29.237014306113601</v>
      </c>
      <c r="AM4" s="25">
        <v>15.3559376782464</v>
      </c>
      <c r="AN4" s="25">
        <v>0</v>
      </c>
      <c r="AO4" s="25">
        <v>265.08840475007599</v>
      </c>
      <c r="AP4" s="25">
        <v>0.74369952058757105</v>
      </c>
      <c r="AQ4" s="87">
        <v>32.100797290720301</v>
      </c>
      <c r="AR4" s="25">
        <v>1.61154976995431</v>
      </c>
      <c r="AS4" s="25">
        <v>24.256377453072201</v>
      </c>
      <c r="AT4" s="25">
        <v>0.83443509289802698</v>
      </c>
      <c r="AU4" s="25">
        <v>113.030150603349</v>
      </c>
      <c r="AV4" s="25">
        <v>0</v>
      </c>
      <c r="AW4" s="87">
        <v>1175.67892674371</v>
      </c>
      <c r="AX4" s="25">
        <v>3433.4276365096398</v>
      </c>
      <c r="AY4" s="25">
        <v>381.49135761790598</v>
      </c>
      <c r="AZ4" s="25">
        <v>3814.9189941275399</v>
      </c>
      <c r="BA4" s="25">
        <v>2.8249792316376401E-3</v>
      </c>
      <c r="BB4" s="25">
        <v>33.808568700701599</v>
      </c>
      <c r="BC4" s="25">
        <v>28.618473647602102</v>
      </c>
      <c r="BD4" s="25">
        <v>265.85867632127503</v>
      </c>
      <c r="BE4" s="25">
        <v>56.906420695507499</v>
      </c>
      <c r="BF4" s="25">
        <v>11.375125195566</v>
      </c>
      <c r="BG4" s="25">
        <v>33.252565306745602</v>
      </c>
      <c r="BH4" s="25">
        <v>19.6092628070008</v>
      </c>
      <c r="BI4" s="25">
        <v>34.861750123866699</v>
      </c>
      <c r="BJ4" s="25">
        <v>23.979884224581301</v>
      </c>
      <c r="BK4" s="25">
        <v>5490.1914561245203</v>
      </c>
      <c r="BL4" s="25">
        <v>1830.6865743621099</v>
      </c>
      <c r="BM4" s="25">
        <v>3659.5048817624102</v>
      </c>
      <c r="BN4" s="25">
        <v>2.77260264940446</v>
      </c>
      <c r="BO4" s="25">
        <v>1.30684656470289</v>
      </c>
      <c r="BP4" s="25">
        <v>1188.34471668791</v>
      </c>
      <c r="BQ4" s="25">
        <v>19.635462575770099</v>
      </c>
      <c r="BR4" s="25">
        <v>41.344880766106101</v>
      </c>
      <c r="BS4" s="25">
        <v>8.1682198385114297</v>
      </c>
      <c r="BT4" s="25">
        <v>16.704507154180199</v>
      </c>
      <c r="BU4" s="25">
        <v>104.45500604672699</v>
      </c>
      <c r="BV4" s="25">
        <v>14.429043788242399</v>
      </c>
      <c r="BW4" s="25">
        <v>77.011199832448597</v>
      </c>
      <c r="BX4" s="25">
        <v>160.29280273697199</v>
      </c>
      <c r="BY4" s="25">
        <v>2.0468475084973399</v>
      </c>
      <c r="BZ4" s="25">
        <v>6224.6160580182404</v>
      </c>
      <c r="CA4" s="25">
        <v>208.67029194073601</v>
      </c>
      <c r="CB4" s="25">
        <v>2.9266481011327701E-3</v>
      </c>
      <c r="CC4" s="25">
        <v>48.863908942540803</v>
      </c>
      <c r="CD4" s="25">
        <v>203.92319975526499</v>
      </c>
      <c r="CE4" s="87">
        <v>0.200495249035201</v>
      </c>
      <c r="CF4" s="25">
        <v>43.370873544313397</v>
      </c>
      <c r="CG4" s="25">
        <v>1081.5449166068599</v>
      </c>
      <c r="CH4" s="25">
        <v>15.7771853017937</v>
      </c>
      <c r="CK4" s="34">
        <f t="shared" si="0"/>
        <v>0</v>
      </c>
      <c r="CL4" s="22">
        <f t="shared" si="1"/>
        <v>2.5638849714968489E-3</v>
      </c>
      <c r="CM4" s="22">
        <f t="shared" si="2"/>
        <v>2.7309987163850538E-3</v>
      </c>
      <c r="CN4" s="22">
        <f t="shared" si="3"/>
        <v>2.4915107175017153E-3</v>
      </c>
      <c r="CO4" s="22">
        <f t="shared" si="4"/>
        <v>3.2066979014756004E-3</v>
      </c>
      <c r="CP4" s="22">
        <f t="shared" si="5"/>
        <v>2.7649942340598282E-3</v>
      </c>
      <c r="CQ4" s="22">
        <f t="shared" si="6"/>
        <v>3.0022405982502221E-3</v>
      </c>
      <c r="CR4" s="22">
        <f t="shared" si="7"/>
        <v>2.6932521172178033E-3</v>
      </c>
      <c r="CS4" s="22">
        <f t="shared" si="8"/>
        <v>2.7351671401373515E-3</v>
      </c>
      <c r="CT4" s="71">
        <f t="shared" si="9"/>
        <v>2.0932402020039027</v>
      </c>
      <c r="CU4" s="22">
        <f t="shared" si="10"/>
        <v>2.7317369927347887E-3</v>
      </c>
      <c r="CV4" s="71">
        <f t="shared" si="11"/>
        <v>1.67160107551516</v>
      </c>
      <c r="CW4" s="78">
        <f t="shared" ref="CW4:CW51" si="13">+(V4-O4)/O4</f>
        <v>1.1326601309624071E-3</v>
      </c>
      <c r="CX4" s="78">
        <f t="shared" ref="CX4:CX51" si="14">+(AB4-P4)/P4</f>
        <v>2.7471335299409623E-3</v>
      </c>
      <c r="CY4" s="71">
        <f t="shared" si="12"/>
        <v>-0.33724851384986032</v>
      </c>
    </row>
    <row r="5" spans="1:103" x14ac:dyDescent="0.25">
      <c r="A5" s="27" t="s">
        <v>3</v>
      </c>
      <c r="B5" s="81">
        <v>24429.901312999998</v>
      </c>
      <c r="C5" s="81">
        <v>1235.0667506</v>
      </c>
      <c r="D5" s="81">
        <v>15631.792869000001</v>
      </c>
      <c r="E5" s="81">
        <v>6159.4617961000004</v>
      </c>
      <c r="F5" s="81">
        <v>4658.5944657</v>
      </c>
      <c r="G5" s="81">
        <v>7299.3236209999995</v>
      </c>
      <c r="H5" s="81">
        <v>16623.838382999998</v>
      </c>
      <c r="I5" s="83">
        <v>160.90461769999999</v>
      </c>
      <c r="J5" s="83">
        <v>44.330192173</v>
      </c>
      <c r="K5" s="81">
        <v>105.32537139999999</v>
      </c>
      <c r="L5" s="83">
        <v>156.66416662</v>
      </c>
      <c r="M5" s="81">
        <v>696.85060898999996</v>
      </c>
      <c r="N5" s="83">
        <v>2693.3297278999999</v>
      </c>
      <c r="O5" s="85">
        <v>28.206761865000001</v>
      </c>
      <c r="P5" s="85">
        <v>0.808801824</v>
      </c>
      <c r="Q5" s="83">
        <v>14.687889304</v>
      </c>
      <c r="R5" s="25"/>
      <c r="S5" s="27" t="s">
        <v>3</v>
      </c>
      <c r="T5" s="87">
        <v>13.523767815904</v>
      </c>
      <c r="U5" s="25">
        <v>192.511864020769</v>
      </c>
      <c r="V5" s="87">
        <v>28.281706381807801</v>
      </c>
      <c r="W5" s="25">
        <v>153.96979752410499</v>
      </c>
      <c r="X5" s="25">
        <v>151.485543215017</v>
      </c>
      <c r="Y5" s="25">
        <v>56.605254774119899</v>
      </c>
      <c r="Z5" s="87">
        <v>292.70879320438502</v>
      </c>
      <c r="AA5" s="25">
        <v>348.495975148296</v>
      </c>
      <c r="AB5" s="87">
        <v>0.81098912631051701</v>
      </c>
      <c r="AC5" s="25">
        <v>2902.6275009441702</v>
      </c>
      <c r="AD5" s="25">
        <v>105.613953934938</v>
      </c>
      <c r="AE5" s="25">
        <v>24494.893893499499</v>
      </c>
      <c r="AF5" s="25">
        <v>331.52899229376999</v>
      </c>
      <c r="AG5" s="25">
        <v>96.544009875363102</v>
      </c>
      <c r="AH5" s="25">
        <v>62.145164774104401</v>
      </c>
      <c r="AI5" s="25">
        <v>211.81974203118199</v>
      </c>
      <c r="AJ5" s="87">
        <v>8.0482987811904696</v>
      </c>
      <c r="AK5" s="25">
        <v>98.718200070851097</v>
      </c>
      <c r="AL5" s="25">
        <v>98.718200070851097</v>
      </c>
      <c r="AM5" s="25">
        <v>698.70313853359096</v>
      </c>
      <c r="AN5" s="25">
        <v>0</v>
      </c>
      <c r="AO5" s="25">
        <v>684.05782221851405</v>
      </c>
      <c r="AP5" s="25">
        <v>31.121621744171499</v>
      </c>
      <c r="AQ5" s="87">
        <v>1639.4096997715601</v>
      </c>
      <c r="AR5" s="25">
        <v>35.339214292570901</v>
      </c>
      <c r="AS5" s="25">
        <v>1642.38540094774</v>
      </c>
      <c r="AT5" s="25">
        <v>32.407590109725099</v>
      </c>
      <c r="AU5" s="25">
        <v>1238.44225765185</v>
      </c>
      <c r="AV5" s="25">
        <v>0</v>
      </c>
      <c r="AW5" s="87">
        <v>17089.055575984999</v>
      </c>
      <c r="AX5" s="25">
        <v>14106.333421032299</v>
      </c>
      <c r="AY5" s="25">
        <v>1567.36869394568</v>
      </c>
      <c r="AZ5" s="25">
        <v>15673.702114977999</v>
      </c>
      <c r="BA5" s="25">
        <v>0.106530979838024</v>
      </c>
      <c r="BB5" s="25">
        <v>359.05925458042799</v>
      </c>
      <c r="BC5" s="25">
        <v>31.523453034166</v>
      </c>
      <c r="BD5" s="25">
        <v>4296.44876725213</v>
      </c>
      <c r="BE5" s="25">
        <v>76.169633238927801</v>
      </c>
      <c r="BF5" s="25">
        <v>108.997654878663</v>
      </c>
      <c r="BG5" s="25">
        <v>153.08323862817301</v>
      </c>
      <c r="BH5" s="25">
        <v>123.20179880265501</v>
      </c>
      <c r="BI5" s="25">
        <v>17.066506258039901</v>
      </c>
      <c r="BJ5" s="25">
        <v>156.858400083334</v>
      </c>
      <c r="BK5" s="25">
        <v>6175.49245678835</v>
      </c>
      <c r="BL5" s="25">
        <v>4670.7950287880703</v>
      </c>
      <c r="BM5" s="25">
        <v>1504.6974280002801</v>
      </c>
      <c r="BN5" s="25">
        <v>14.9280062212227</v>
      </c>
      <c r="BO5" s="25">
        <v>11.2815133324514</v>
      </c>
      <c r="BP5" s="25">
        <v>1156.44642581568</v>
      </c>
      <c r="BQ5" s="25">
        <v>377.08924639174802</v>
      </c>
      <c r="BR5" s="25">
        <v>353.389838768939</v>
      </c>
      <c r="BS5" s="25">
        <v>28.343645726554101</v>
      </c>
      <c r="BT5" s="25">
        <v>31.779478439404699</v>
      </c>
      <c r="BU5" s="25">
        <v>886.12621160380695</v>
      </c>
      <c r="BV5" s="25">
        <v>228.06216401443999</v>
      </c>
      <c r="BW5" s="25">
        <v>195.13297349099301</v>
      </c>
      <c r="BX5" s="25">
        <v>942.28476038670794</v>
      </c>
      <c r="BY5" s="25">
        <v>7.0922436865986098</v>
      </c>
      <c r="BZ5" s="25">
        <v>7319.2587801302598</v>
      </c>
      <c r="CA5" s="25">
        <v>2478.2769385646002</v>
      </c>
      <c r="CB5" s="25">
        <v>55.962568320764298</v>
      </c>
      <c r="CC5" s="25">
        <v>2618.5973846148599</v>
      </c>
      <c r="CD5" s="25">
        <v>919.61941812580301</v>
      </c>
      <c r="CE5" s="87">
        <v>10.223874269809301</v>
      </c>
      <c r="CF5" s="25">
        <v>1257.57056792859</v>
      </c>
      <c r="CG5" s="25">
        <v>16668.524591125199</v>
      </c>
      <c r="CH5" s="25">
        <v>574.79430507169002</v>
      </c>
      <c r="CK5" s="34">
        <f t="shared" si="0"/>
        <v>0</v>
      </c>
      <c r="CL5" s="22">
        <f t="shared" si="1"/>
        <v>2.6603701614183448E-3</v>
      </c>
      <c r="CM5" s="22">
        <f t="shared" si="2"/>
        <v>2.7330563714149073E-3</v>
      </c>
      <c r="CN5" s="22">
        <f t="shared" si="3"/>
        <v>2.6810261835742712E-3</v>
      </c>
      <c r="CO5" s="22">
        <f t="shared" si="4"/>
        <v>2.6026073736669275E-3</v>
      </c>
      <c r="CP5" s="22">
        <f t="shared" si="5"/>
        <v>2.6189365006763009E-3</v>
      </c>
      <c r="CQ5" s="22">
        <f t="shared" si="6"/>
        <v>2.7310967653094852E-3</v>
      </c>
      <c r="CR5" s="22">
        <f t="shared" si="7"/>
        <v>2.6880800387771801E-3</v>
      </c>
      <c r="CS5" s="22">
        <f t="shared" si="8"/>
        <v>2.7399147147749944E-3</v>
      </c>
      <c r="CT5" s="71">
        <f t="shared" si="9"/>
        <v>-0.36987377394156085</v>
      </c>
      <c r="CU5" s="22">
        <f t="shared" si="10"/>
        <v>2.6584314050841109E-3</v>
      </c>
      <c r="CV5" s="71">
        <f t="shared" si="11"/>
        <v>-0.3902026239363145</v>
      </c>
      <c r="CW5" s="78">
        <f t="shared" si="13"/>
        <v>2.6569698842600718E-3</v>
      </c>
      <c r="CX5" s="78">
        <f t="shared" si="14"/>
        <v>2.704373612437604E-3</v>
      </c>
      <c r="CY5" s="71">
        <f t="shared" si="12"/>
        <v>1.2064157374129605</v>
      </c>
    </row>
    <row r="6" spans="1:103" x14ac:dyDescent="0.25">
      <c r="A6" s="27" t="s">
        <v>4</v>
      </c>
      <c r="B6" s="81">
        <v>31517.399351</v>
      </c>
      <c r="C6" s="81">
        <v>7882.5162579999997</v>
      </c>
      <c r="D6" s="81">
        <v>32934.179387999997</v>
      </c>
      <c r="E6" s="81">
        <v>23164.720720000001</v>
      </c>
      <c r="F6" s="81">
        <v>12127.178152</v>
      </c>
      <c r="G6" s="81">
        <v>11258.590568</v>
      </c>
      <c r="H6" s="81">
        <v>27183.239754999999</v>
      </c>
      <c r="I6" s="83">
        <v>31.213936311000001</v>
      </c>
      <c r="J6" s="83">
        <v>60.924753787</v>
      </c>
      <c r="K6" s="81">
        <v>4.6150520987999997</v>
      </c>
      <c r="L6" s="83">
        <v>204.06545567000001</v>
      </c>
      <c r="M6" s="81">
        <v>347.96768388999999</v>
      </c>
      <c r="N6" s="83">
        <v>175.46077548</v>
      </c>
      <c r="O6" s="85">
        <v>3.4211314593000002</v>
      </c>
      <c r="P6" s="85">
        <v>3.3155243948000002</v>
      </c>
      <c r="Q6" s="83">
        <v>9.9068975931000001</v>
      </c>
      <c r="R6" s="25"/>
      <c r="S6" s="27" t="s">
        <v>4</v>
      </c>
      <c r="T6" s="87">
        <v>35.773012952096202</v>
      </c>
      <c r="U6" s="25">
        <v>130.989346791175</v>
      </c>
      <c r="V6" s="87">
        <v>3.4293783374191702</v>
      </c>
      <c r="W6" s="25">
        <v>82.881712905171298</v>
      </c>
      <c r="X6" s="25">
        <v>78.4054302456762</v>
      </c>
      <c r="Y6" s="25">
        <v>117.419525508875</v>
      </c>
      <c r="Z6" s="87">
        <v>157.20048769482801</v>
      </c>
      <c r="AA6" s="25">
        <v>1029.6512152914099</v>
      </c>
      <c r="AB6" s="87">
        <v>3.3225301943127898</v>
      </c>
      <c r="AC6" s="25">
        <v>119953.614823086</v>
      </c>
      <c r="AD6" s="25">
        <v>4.6240308162541597</v>
      </c>
      <c r="AE6" s="25">
        <v>31586.2157375926</v>
      </c>
      <c r="AF6" s="25">
        <v>1006.1249643103901</v>
      </c>
      <c r="AG6" s="25">
        <v>2588.1122347503201</v>
      </c>
      <c r="AH6" s="25">
        <v>105.858914046724</v>
      </c>
      <c r="AI6" s="25">
        <v>2026.5179336660699</v>
      </c>
      <c r="AJ6" s="87">
        <v>21.082802312684599</v>
      </c>
      <c r="AK6" s="25">
        <v>950.67790838074097</v>
      </c>
      <c r="AL6" s="25">
        <v>950.67790838074097</v>
      </c>
      <c r="AM6" s="25">
        <v>348.75787531352501</v>
      </c>
      <c r="AN6" s="25">
        <v>0</v>
      </c>
      <c r="AO6" s="25">
        <v>841.13071607514701</v>
      </c>
      <c r="AP6" s="25">
        <v>20.842543830125098</v>
      </c>
      <c r="AQ6" s="87">
        <v>727.28220062865796</v>
      </c>
      <c r="AR6" s="25">
        <v>62.808297276807302</v>
      </c>
      <c r="AS6" s="25">
        <v>193.107249862164</v>
      </c>
      <c r="AT6" s="25">
        <v>15.5433207035233</v>
      </c>
      <c r="AU6" s="25">
        <v>7886.2943811016403</v>
      </c>
      <c r="AV6" s="25">
        <v>0</v>
      </c>
      <c r="AW6" s="87">
        <v>30477.789447753199</v>
      </c>
      <c r="AX6" s="25">
        <v>29714.223940245902</v>
      </c>
      <c r="AY6" s="25">
        <v>3301.6112779216901</v>
      </c>
      <c r="AZ6" s="25">
        <v>33015.835218167602</v>
      </c>
      <c r="BA6" s="25">
        <v>0.33487821189658701</v>
      </c>
      <c r="BB6" s="25">
        <v>1077.98984716268</v>
      </c>
      <c r="BC6" s="25">
        <v>267.84203079746698</v>
      </c>
      <c r="BD6" s="25">
        <v>11813.0333449523</v>
      </c>
      <c r="BE6" s="25">
        <v>311.38560562178498</v>
      </c>
      <c r="BF6" s="25">
        <v>215.019018694533</v>
      </c>
      <c r="BG6" s="25">
        <v>606.710327508722</v>
      </c>
      <c r="BH6" s="25">
        <v>183.867896939433</v>
      </c>
      <c r="BI6" s="25">
        <v>153.478024538434</v>
      </c>
      <c r="BJ6" s="25">
        <v>159.71807448613001</v>
      </c>
      <c r="BK6" s="25">
        <v>23211.304851564299</v>
      </c>
      <c r="BL6" s="25">
        <v>12151.6213690398</v>
      </c>
      <c r="BM6" s="25">
        <v>11059.683482524501</v>
      </c>
      <c r="BN6" s="25">
        <v>16.9200035129548</v>
      </c>
      <c r="BO6" s="25">
        <v>6.9786213126319296</v>
      </c>
      <c r="BP6" s="25">
        <v>4692.8428358603796</v>
      </c>
      <c r="BQ6" s="25">
        <v>94.045916978234999</v>
      </c>
      <c r="BR6" s="25">
        <v>891.81931296813605</v>
      </c>
      <c r="BS6" s="25">
        <v>231.53681199667</v>
      </c>
      <c r="BT6" s="25">
        <v>146.66933415411401</v>
      </c>
      <c r="BU6" s="25">
        <v>2243.80562236589</v>
      </c>
      <c r="BV6" s="25">
        <v>1760.55836290302</v>
      </c>
      <c r="BW6" s="25">
        <v>745.17143999184202</v>
      </c>
      <c r="BX6" s="25">
        <v>1156.2686617514601</v>
      </c>
      <c r="BY6" s="25">
        <v>27.541829561004601</v>
      </c>
      <c r="BZ6" s="25">
        <v>11287.2609169719</v>
      </c>
      <c r="CA6" s="25">
        <v>7963.5319202868704</v>
      </c>
      <c r="CB6" s="25">
        <v>3.4509984631463402</v>
      </c>
      <c r="CC6" s="25">
        <v>188.29524463414299</v>
      </c>
      <c r="CD6" s="25">
        <v>2353.3228568476902</v>
      </c>
      <c r="CE6" s="87">
        <v>0.149702824086376</v>
      </c>
      <c r="CF6" s="25">
        <v>1619.5990837596</v>
      </c>
      <c r="CG6" s="25">
        <v>27243.9938099836</v>
      </c>
      <c r="CH6" s="25">
        <v>689.37394715773996</v>
      </c>
      <c r="CK6" s="34">
        <f t="shared" si="0"/>
        <v>0</v>
      </c>
      <c r="CL6" s="54">
        <f t="shared" si="1"/>
        <v>2.1834411471013848E-3</v>
      </c>
      <c r="CM6" s="54">
        <f t="shared" si="2"/>
        <v>4.793041939883343E-4</v>
      </c>
      <c r="CN6" s="54">
        <f t="shared" si="3"/>
        <v>2.4793643468571558E-3</v>
      </c>
      <c r="CO6" s="54">
        <f t="shared" si="4"/>
        <v>2.010994741848E-3</v>
      </c>
      <c r="CP6" s="54">
        <f t="shared" si="5"/>
        <v>2.0155733455410932E-3</v>
      </c>
      <c r="CQ6" s="54">
        <f t="shared" si="6"/>
        <v>2.5465309177677381E-3</v>
      </c>
      <c r="CR6" s="54">
        <f t="shared" si="7"/>
        <v>2.2349821261619975E-3</v>
      </c>
      <c r="CS6" s="22">
        <f t="shared" si="8"/>
        <v>1.9455289478735565E-3</v>
      </c>
      <c r="CT6" s="71">
        <f t="shared" si="9"/>
        <v>3.658691032538643</v>
      </c>
      <c r="CU6" s="22">
        <f t="shared" si="10"/>
        <v>2.270875889080586E-3</v>
      </c>
      <c r="CV6" s="71">
        <f t="shared" si="11"/>
        <v>0.10057218961838822</v>
      </c>
      <c r="CW6" s="78">
        <f t="shared" si="13"/>
        <v>2.410570367517365E-3</v>
      </c>
      <c r="CX6" s="78">
        <f t="shared" si="14"/>
        <v>2.1130290954207514E-3</v>
      </c>
      <c r="CY6" s="71">
        <f t="shared" si="12"/>
        <v>0.56893927260830679</v>
      </c>
    </row>
    <row r="7" spans="1:103" x14ac:dyDescent="0.25">
      <c r="A7" s="27" t="s">
        <v>5</v>
      </c>
      <c r="B7" s="81">
        <v>17692.835754</v>
      </c>
      <c r="C7" s="81">
        <v>488.57928906000001</v>
      </c>
      <c r="D7" s="81">
        <v>15951.954942</v>
      </c>
      <c r="E7" s="81">
        <v>11802.170048</v>
      </c>
      <c r="F7" s="81">
        <v>5250.7922921999998</v>
      </c>
      <c r="G7" s="81">
        <v>2994.4934410999999</v>
      </c>
      <c r="H7" s="81">
        <v>17104.231175000001</v>
      </c>
      <c r="I7" s="83">
        <v>33.122011716000003</v>
      </c>
      <c r="J7" s="83">
        <v>159.71667468000001</v>
      </c>
      <c r="K7" s="81">
        <v>2.2052455206000001</v>
      </c>
      <c r="L7" s="83">
        <v>68.462776528000006</v>
      </c>
      <c r="M7" s="81">
        <v>90.219339371000004</v>
      </c>
      <c r="N7" s="83">
        <v>35.144286389999998</v>
      </c>
      <c r="O7" s="85">
        <v>2.5759638442999999</v>
      </c>
      <c r="P7" s="85">
        <v>3.2261329600000002</v>
      </c>
      <c r="Q7" s="83">
        <v>11.744891332</v>
      </c>
      <c r="R7" s="25"/>
      <c r="S7" s="27" t="s">
        <v>5</v>
      </c>
      <c r="T7" s="87">
        <v>18.5590013641682</v>
      </c>
      <c r="U7" s="25">
        <v>124.59592934566</v>
      </c>
      <c r="V7" s="87">
        <v>2.5830065894830798</v>
      </c>
      <c r="W7" s="25">
        <v>66.0822960274796</v>
      </c>
      <c r="X7" s="25">
        <v>64.623383708882599</v>
      </c>
      <c r="Y7" s="25">
        <v>52.587440417931802</v>
      </c>
      <c r="Z7" s="87">
        <v>10.607393865469</v>
      </c>
      <c r="AA7" s="25">
        <v>334.14325964522499</v>
      </c>
      <c r="AB7" s="87">
        <v>3.2349460058959298</v>
      </c>
      <c r="AC7" s="25">
        <v>145494.82033081999</v>
      </c>
      <c r="AD7" s="25">
        <v>2.2091851923014598</v>
      </c>
      <c r="AE7" s="25">
        <v>17609.654997992198</v>
      </c>
      <c r="AF7" s="25">
        <v>197.72659960246801</v>
      </c>
      <c r="AG7" s="25">
        <v>1281.71863961742</v>
      </c>
      <c r="AH7" s="25">
        <v>96.094547853984594</v>
      </c>
      <c r="AI7" s="25">
        <v>831.46058909607098</v>
      </c>
      <c r="AJ7" s="87">
        <v>10.9155385075174</v>
      </c>
      <c r="AK7" s="25">
        <v>315.49926735534598</v>
      </c>
      <c r="AL7" s="25">
        <v>315.49926735534598</v>
      </c>
      <c r="AM7" s="25">
        <v>90.293935830728898</v>
      </c>
      <c r="AN7" s="25">
        <v>0</v>
      </c>
      <c r="AO7" s="25">
        <v>928.35634325410695</v>
      </c>
      <c r="AP7" s="25">
        <v>13.3294574948816</v>
      </c>
      <c r="AQ7" s="87">
        <v>391.04778578895701</v>
      </c>
      <c r="AR7" s="25">
        <v>39.301344935066098</v>
      </c>
      <c r="AS7" s="25">
        <v>123.27990073004401</v>
      </c>
      <c r="AT7" s="25">
        <v>7.5339277127993096</v>
      </c>
      <c r="AU7" s="25">
        <v>489.52017163467298</v>
      </c>
      <c r="AV7" s="25">
        <v>0</v>
      </c>
      <c r="AW7" s="87">
        <v>18935.464042990701</v>
      </c>
      <c r="AX7" s="25">
        <v>14374.967761894201</v>
      </c>
      <c r="AY7" s="25">
        <v>1597.21765315476</v>
      </c>
      <c r="AZ7" s="25">
        <v>15972.1854150489</v>
      </c>
      <c r="BA7" s="25">
        <v>0.118724961494592</v>
      </c>
      <c r="BB7" s="25">
        <v>440.699411197887</v>
      </c>
      <c r="BC7" s="25">
        <v>153.30512791624599</v>
      </c>
      <c r="BD7" s="25">
        <v>9290.4660891933199</v>
      </c>
      <c r="BE7" s="25">
        <v>238.27145524454201</v>
      </c>
      <c r="BF7" s="25">
        <v>52.3540054078208</v>
      </c>
      <c r="BG7" s="25">
        <v>170.08403054246901</v>
      </c>
      <c r="BH7" s="25">
        <v>89.046788570313595</v>
      </c>
      <c r="BI7" s="25">
        <v>67.160440964796507</v>
      </c>
      <c r="BJ7" s="25">
        <v>70.354106281298698</v>
      </c>
      <c r="BK7" s="25">
        <v>11757.2927320131</v>
      </c>
      <c r="BL7" s="25">
        <v>5241.7140889413204</v>
      </c>
      <c r="BM7" s="25">
        <v>6515.5786430718099</v>
      </c>
      <c r="BN7" s="25">
        <v>13.798419489259601</v>
      </c>
      <c r="BO7" s="25">
        <v>4.8756671182503997</v>
      </c>
      <c r="BP7" s="25">
        <v>2685.9061278576</v>
      </c>
      <c r="BQ7" s="25">
        <v>50.037874157129998</v>
      </c>
      <c r="BR7" s="25">
        <v>189.27316915546399</v>
      </c>
      <c r="BS7" s="25">
        <v>40.521129753049202</v>
      </c>
      <c r="BT7" s="25">
        <v>40.632965007156201</v>
      </c>
      <c r="BU7" s="25">
        <v>480.12600114596199</v>
      </c>
      <c r="BV7" s="25">
        <v>375.36740165893002</v>
      </c>
      <c r="BW7" s="25">
        <v>441.23323448436599</v>
      </c>
      <c r="BX7" s="25">
        <v>441.07265775717099</v>
      </c>
      <c r="BY7" s="25">
        <v>13.6608880884201</v>
      </c>
      <c r="BZ7" s="25">
        <v>3002.3430403421498</v>
      </c>
      <c r="CA7" s="25">
        <v>7511.02006942958</v>
      </c>
      <c r="CB7" s="25">
        <v>3.3363096968754902</v>
      </c>
      <c r="CC7" s="25">
        <v>81.225351105338802</v>
      </c>
      <c r="CD7" s="25">
        <v>1704.6822586343401</v>
      </c>
      <c r="CE7" s="87">
        <v>0.233949683491459</v>
      </c>
      <c r="CF7" s="25">
        <v>912.32808022545203</v>
      </c>
      <c r="CG7" s="25">
        <v>17150.085982166998</v>
      </c>
      <c r="CH7" s="25">
        <v>909.98024913063205</v>
      </c>
      <c r="CK7" s="34">
        <f t="shared" si="0"/>
        <v>0</v>
      </c>
      <c r="CL7" s="54">
        <f t="shared" si="1"/>
        <v>-4.7013806697999705E-3</v>
      </c>
      <c r="CM7" s="54">
        <f t="shared" si="2"/>
        <v>1.9257520646918454E-3</v>
      </c>
      <c r="CN7" s="54">
        <f t="shared" si="3"/>
        <v>1.2682127753279051E-3</v>
      </c>
      <c r="CO7" s="54">
        <f t="shared" si="4"/>
        <v>-3.8024630897861558E-3</v>
      </c>
      <c r="CP7" s="54">
        <f t="shared" si="5"/>
        <v>-1.7289206568244957E-3</v>
      </c>
      <c r="CQ7" s="54">
        <f t="shared" si="6"/>
        <v>2.6213446102144166E-3</v>
      </c>
      <c r="CR7" s="54">
        <f t="shared" si="7"/>
        <v>2.6809043153029934E-3</v>
      </c>
      <c r="CS7" s="22">
        <f t="shared" si="8"/>
        <v>1.7865002625139905E-3</v>
      </c>
      <c r="CT7" s="71">
        <f t="shared" si="9"/>
        <v>3.6083329271098528</v>
      </c>
      <c r="CU7" s="22">
        <f t="shared" si="10"/>
        <v>8.2683447084597932E-4</v>
      </c>
      <c r="CV7" s="71">
        <f t="shared" si="11"/>
        <v>2.5078219930828425</v>
      </c>
      <c r="CW7" s="78">
        <f t="shared" si="13"/>
        <v>2.7340233049713935E-3</v>
      </c>
      <c r="CX7" s="78">
        <f t="shared" si="14"/>
        <v>2.7317677247653436E-3</v>
      </c>
      <c r="CY7" s="71">
        <f t="shared" si="12"/>
        <v>-0.35853576675737697</v>
      </c>
    </row>
    <row r="8" spans="1:103" x14ac:dyDescent="0.25">
      <c r="A8" s="27" t="s">
        <v>6</v>
      </c>
      <c r="B8" s="81">
        <v>540.29006463999997</v>
      </c>
      <c r="C8" s="81">
        <v>234.54273652000001</v>
      </c>
      <c r="D8" s="81">
        <v>808.43615169999998</v>
      </c>
      <c r="E8" s="81">
        <v>159.056343</v>
      </c>
      <c r="F8" s="81">
        <v>146.93413566999999</v>
      </c>
      <c r="G8" s="81">
        <v>92.600394984000005</v>
      </c>
      <c r="H8" s="81">
        <v>571.15368274000002</v>
      </c>
      <c r="I8" s="83">
        <v>0.1231729646</v>
      </c>
      <c r="J8" s="83">
        <v>2.4229427904</v>
      </c>
      <c r="K8" s="81">
        <v>0.22554515</v>
      </c>
      <c r="L8" s="83">
        <v>8.0400263646999992</v>
      </c>
      <c r="M8" s="81">
        <v>1.3822900900000001E-2</v>
      </c>
      <c r="N8" s="83">
        <v>15.156616550000001</v>
      </c>
      <c r="O8" s="85">
        <v>2.3254681999999999E-2</v>
      </c>
      <c r="P8" s="85">
        <v>4.8584600000000002E-3</v>
      </c>
      <c r="Q8" s="83">
        <v>0.72234361179999995</v>
      </c>
      <c r="R8" s="25"/>
      <c r="S8" s="27" t="s">
        <v>6</v>
      </c>
      <c r="T8" s="87">
        <v>7.8553047688821903E-2</v>
      </c>
      <c r="U8" s="25">
        <v>8.7190668396828599</v>
      </c>
      <c r="V8" s="87">
        <v>2.3294198594240801E-2</v>
      </c>
      <c r="W8" s="25">
        <v>0.33225923436709498</v>
      </c>
      <c r="X8" s="25">
        <v>0.33045220782069101</v>
      </c>
      <c r="Y8" s="25">
        <v>0.67789597659849199</v>
      </c>
      <c r="Z8" s="87">
        <v>4.9017651104566497E-2</v>
      </c>
      <c r="AA8" s="25">
        <v>7.8619578319045802</v>
      </c>
      <c r="AB8" s="87">
        <v>4.8704511932580602E-3</v>
      </c>
      <c r="AC8" s="25">
        <v>292.13571802430602</v>
      </c>
      <c r="AD8" s="25">
        <v>0.226163258684832</v>
      </c>
      <c r="AE8" s="25">
        <v>541.60894900158098</v>
      </c>
      <c r="AF8" s="25">
        <v>9.1805591271019598</v>
      </c>
      <c r="AG8" s="25">
        <v>14.7151399844336</v>
      </c>
      <c r="AH8" s="25">
        <v>1.1380842428767</v>
      </c>
      <c r="AI8" s="25">
        <v>6.2414806859696998</v>
      </c>
      <c r="AJ8" s="87">
        <v>0.10209199277087901</v>
      </c>
      <c r="AK8" s="25">
        <v>44.7330406585248</v>
      </c>
      <c r="AL8" s="25">
        <v>44.7330406585248</v>
      </c>
      <c r="AM8" s="25">
        <v>1.38599724863175E-2</v>
      </c>
      <c r="AN8" s="25">
        <v>0</v>
      </c>
      <c r="AO8" s="25">
        <v>22.822818709303</v>
      </c>
      <c r="AP8" s="25">
        <v>0.106953017497927</v>
      </c>
      <c r="AQ8" s="87">
        <v>11.514782028626099</v>
      </c>
      <c r="AR8" s="25">
        <v>0.70945376647854796</v>
      </c>
      <c r="AS8" s="25">
        <v>5.7181174179212704</v>
      </c>
      <c r="AT8" s="25">
        <v>5.8593166857004601E-2</v>
      </c>
      <c r="AU8" s="25">
        <v>235.161805965486</v>
      </c>
      <c r="AV8" s="25">
        <v>0</v>
      </c>
      <c r="AW8" s="87">
        <v>611.83721060202902</v>
      </c>
      <c r="AX8" s="25">
        <v>729.45946815699006</v>
      </c>
      <c r="AY8" s="25">
        <v>81.050843845521996</v>
      </c>
      <c r="AZ8" s="25">
        <v>810.51031200251202</v>
      </c>
      <c r="BA8" s="25">
        <v>9.4099228169845991E-3</v>
      </c>
      <c r="BB8" s="25">
        <v>17.853559723595499</v>
      </c>
      <c r="BC8" s="25">
        <v>0.613559053555779</v>
      </c>
      <c r="BD8" s="25">
        <v>282.90367715306098</v>
      </c>
      <c r="BE8" s="25">
        <v>1.0089489641032401</v>
      </c>
      <c r="BF8" s="25">
        <v>2.0427676383538098</v>
      </c>
      <c r="BG8" s="25">
        <v>15.224703252368601</v>
      </c>
      <c r="BH8" s="25">
        <v>1.37675297871988</v>
      </c>
      <c r="BI8" s="25">
        <v>1.1653562292145501</v>
      </c>
      <c r="BJ8" s="25">
        <v>0.51785736205955801</v>
      </c>
      <c r="BK8" s="25">
        <v>159.45581510809899</v>
      </c>
      <c r="BL8" s="25">
        <v>147.30065258226401</v>
      </c>
      <c r="BM8" s="25">
        <v>12.155162525835401</v>
      </c>
      <c r="BN8" s="25">
        <v>6.4460935751803602E-2</v>
      </c>
      <c r="BO8" s="25">
        <v>1.81674488665487E-2</v>
      </c>
      <c r="BP8" s="25">
        <v>46.620897788212901</v>
      </c>
      <c r="BQ8" s="25">
        <v>2.3187917366358701</v>
      </c>
      <c r="BR8" s="25">
        <v>14.954406995265501</v>
      </c>
      <c r="BS8" s="25">
        <v>2.8967355721269601</v>
      </c>
      <c r="BT8" s="25">
        <v>1.79205258023445</v>
      </c>
      <c r="BU8" s="25">
        <v>38.241074642989098</v>
      </c>
      <c r="BV8" s="25">
        <v>7.2402494336903702</v>
      </c>
      <c r="BW8" s="25">
        <v>2.08821804924023</v>
      </c>
      <c r="BX8" s="25">
        <v>16.331089028147499</v>
      </c>
      <c r="BY8" s="25">
        <v>2.4812326417875001E-2</v>
      </c>
      <c r="BZ8" s="25">
        <v>92.841981533645296</v>
      </c>
      <c r="CA8" s="25">
        <v>222.75422031546501</v>
      </c>
      <c r="CB8" s="25">
        <v>4.3256009008085499E-3</v>
      </c>
      <c r="CC8" s="25">
        <v>2.2531088440265399</v>
      </c>
      <c r="CD8" s="25">
        <v>95.5602845417569</v>
      </c>
      <c r="CE8" s="87">
        <v>9.2033872597099397E-3</v>
      </c>
      <c r="CF8" s="25">
        <v>33.391184484359698</v>
      </c>
      <c r="CG8" s="25">
        <v>572.66851634451598</v>
      </c>
      <c r="CH8" s="25">
        <v>23.654952537569098</v>
      </c>
      <c r="CK8" s="34">
        <f t="shared" si="0"/>
        <v>0</v>
      </c>
      <c r="CL8" s="54">
        <f t="shared" si="1"/>
        <v>2.441067211664899E-3</v>
      </c>
      <c r="CM8" s="54">
        <f t="shared" si="2"/>
        <v>2.6394739597199223E-3</v>
      </c>
      <c r="CN8" s="54">
        <f t="shared" si="3"/>
        <v>2.5656451633817271E-3</v>
      </c>
      <c r="CO8" s="54">
        <f t="shared" si="4"/>
        <v>2.511513219557616E-3</v>
      </c>
      <c r="CP8" s="54">
        <f t="shared" si="5"/>
        <v>2.4944299743061738E-3</v>
      </c>
      <c r="CQ8" s="54">
        <f t="shared" si="6"/>
        <v>2.6089148937975216E-3</v>
      </c>
      <c r="CR8" s="54">
        <f t="shared" si="7"/>
        <v>2.652234679200235E-3</v>
      </c>
      <c r="CS8" s="22">
        <f t="shared" si="8"/>
        <v>2.7405097597177452E-3</v>
      </c>
      <c r="CT8" s="71">
        <f t="shared" si="9"/>
        <v>4.5637927824374671</v>
      </c>
      <c r="CU8" s="22">
        <f t="shared" si="10"/>
        <v>2.6818962666150191E-3</v>
      </c>
      <c r="CV8" s="71">
        <f t="shared" si="11"/>
        <v>-0.62273127389230742</v>
      </c>
      <c r="CW8" s="78">
        <f t="shared" si="13"/>
        <v>1.6992962639008462E-3</v>
      </c>
      <c r="CX8" s="78">
        <f t="shared" si="14"/>
        <v>2.4681057903245033E-3</v>
      </c>
      <c r="CY8" s="71">
        <f t="shared" si="12"/>
        <v>-0.91888463343505333</v>
      </c>
    </row>
    <row r="9" spans="1:103" x14ac:dyDescent="0.25">
      <c r="A9" s="27" t="s">
        <v>7</v>
      </c>
      <c r="B9" s="81">
        <v>1943.1689879999999</v>
      </c>
      <c r="C9" s="81">
        <v>65.720110516999995</v>
      </c>
      <c r="D9" s="81">
        <v>2047.2179159</v>
      </c>
      <c r="E9" s="81">
        <v>515.33758148000004</v>
      </c>
      <c r="F9" s="81">
        <v>452.31540164</v>
      </c>
      <c r="G9" s="81">
        <v>738.32129856999995</v>
      </c>
      <c r="H9" s="81">
        <v>691.75832779999996</v>
      </c>
      <c r="I9" s="83">
        <v>0.45073901049999998</v>
      </c>
      <c r="J9" s="83">
        <v>4.7626485821999998</v>
      </c>
      <c r="K9" s="81">
        <v>2.87440484E-2</v>
      </c>
      <c r="L9" s="83">
        <v>1.4148497229999999</v>
      </c>
      <c r="M9" s="81">
        <v>26.285895118999999</v>
      </c>
      <c r="N9" s="83">
        <v>14.705389780000001</v>
      </c>
      <c r="O9" s="85">
        <v>8.2490727000000003E-3</v>
      </c>
      <c r="P9" s="85">
        <v>8.8297977599999994E-2</v>
      </c>
      <c r="Q9" s="83">
        <v>0.16841548419999999</v>
      </c>
      <c r="R9" s="25"/>
      <c r="S9" s="27" t="s">
        <v>7</v>
      </c>
      <c r="T9" s="87">
        <v>0.75077877103964397</v>
      </c>
      <c r="U9" s="25">
        <v>4.1709603457953</v>
      </c>
      <c r="V9" s="87">
        <v>8.2719400879306699E-3</v>
      </c>
      <c r="W9" s="25">
        <v>4.5471945019492903</v>
      </c>
      <c r="X9" s="25">
        <v>4.4890321336544599</v>
      </c>
      <c r="Y9" s="25">
        <v>11.385850197192401</v>
      </c>
      <c r="Z9" s="87">
        <v>0.351086367567087</v>
      </c>
      <c r="AA9" s="25">
        <v>38.117043408988202</v>
      </c>
      <c r="AB9" s="87">
        <v>8.8540615917062096E-2</v>
      </c>
      <c r="AC9" s="25">
        <v>3211.5581795047301</v>
      </c>
      <c r="AD9" s="25">
        <v>2.8823860860710801E-2</v>
      </c>
      <c r="AE9" s="25">
        <v>1948.42008631094</v>
      </c>
      <c r="AF9" s="25">
        <v>16.753667268718001</v>
      </c>
      <c r="AG9" s="25">
        <v>43.040659242083997</v>
      </c>
      <c r="AH9" s="25">
        <v>2.4697638449025101</v>
      </c>
      <c r="AI9" s="25">
        <v>4.35002209541297</v>
      </c>
      <c r="AJ9" s="87">
        <v>0.44793565341137798</v>
      </c>
      <c r="AK9" s="25">
        <v>13.8583121131037</v>
      </c>
      <c r="AL9" s="25">
        <v>13.8583121131037</v>
      </c>
      <c r="AM9" s="25">
        <v>26.361018737604098</v>
      </c>
      <c r="AN9" s="25">
        <v>0</v>
      </c>
      <c r="AO9" s="25">
        <v>10.2613350792164</v>
      </c>
      <c r="AP9" s="25">
        <v>0.41607092264183898</v>
      </c>
      <c r="AQ9" s="87">
        <v>21.937856290214899</v>
      </c>
      <c r="AR9" s="25">
        <v>1.31736208086773</v>
      </c>
      <c r="AS9" s="25">
        <v>4.8956714333045497</v>
      </c>
      <c r="AT9" s="25">
        <v>0.47916155572010699</v>
      </c>
      <c r="AU9" s="25">
        <v>65.9043743007214</v>
      </c>
      <c r="AV9" s="25">
        <v>0</v>
      </c>
      <c r="AW9" s="87">
        <v>747.50259627308401</v>
      </c>
      <c r="AX9" s="25">
        <v>1847.6674982500699</v>
      </c>
      <c r="AY9" s="25">
        <v>205.296122091966</v>
      </c>
      <c r="AZ9" s="25">
        <v>2052.96362034204</v>
      </c>
      <c r="BA9" s="25">
        <v>8.1421292987648598E-3</v>
      </c>
      <c r="BB9" s="25">
        <v>33.433411106279202</v>
      </c>
      <c r="BC9" s="25">
        <v>3.76797077773552</v>
      </c>
      <c r="BD9" s="25">
        <v>325.70360305891199</v>
      </c>
      <c r="BE9" s="25">
        <v>4.9807283960823598</v>
      </c>
      <c r="BF9" s="25">
        <v>9.8230521007291607</v>
      </c>
      <c r="BG9" s="25">
        <v>33.226307313282199</v>
      </c>
      <c r="BH9" s="25">
        <v>6.1909329629568397</v>
      </c>
      <c r="BI9" s="25">
        <v>0.99380522385180803</v>
      </c>
      <c r="BJ9" s="25">
        <v>1.70383020552588</v>
      </c>
      <c r="BK9" s="25">
        <v>516.48577073408399</v>
      </c>
      <c r="BL9" s="25">
        <v>453.49681115031598</v>
      </c>
      <c r="BM9" s="25">
        <v>62.988959583767297</v>
      </c>
      <c r="BN9" s="25">
        <v>0.12358111631034401</v>
      </c>
      <c r="BO9" s="25">
        <v>3.3696647762033002E-2</v>
      </c>
      <c r="BP9" s="25">
        <v>80.913753864977906</v>
      </c>
      <c r="BQ9" s="25">
        <v>0.27154334121485602</v>
      </c>
      <c r="BR9" s="25">
        <v>66.038694974012998</v>
      </c>
      <c r="BS9" s="25">
        <v>15.6554066480376</v>
      </c>
      <c r="BT9" s="25">
        <v>8.4880858920727302</v>
      </c>
      <c r="BU9" s="25">
        <v>165.74061663277001</v>
      </c>
      <c r="BV9" s="25">
        <v>59.075595203712503</v>
      </c>
      <c r="BW9" s="25">
        <v>13.6277790748303</v>
      </c>
      <c r="BX9" s="25">
        <v>41.620894800950197</v>
      </c>
      <c r="BY9" s="25">
        <v>0.29613117721302801</v>
      </c>
      <c r="BZ9" s="25">
        <v>740.38904893709605</v>
      </c>
      <c r="CA9" s="25">
        <v>195.051870687947</v>
      </c>
      <c r="CB9" s="25">
        <v>0.96874923214823905</v>
      </c>
      <c r="CC9" s="25">
        <v>0.31620548205367</v>
      </c>
      <c r="CD9" s="25">
        <v>67.878720758940901</v>
      </c>
      <c r="CE9" s="87">
        <v>0</v>
      </c>
      <c r="CF9" s="25">
        <v>49.992691854031797</v>
      </c>
      <c r="CG9" s="25">
        <v>693.50077040515396</v>
      </c>
      <c r="CH9" s="25">
        <v>16.6147161811096</v>
      </c>
      <c r="CK9" s="34">
        <f t="shared" si="0"/>
        <v>0</v>
      </c>
      <c r="CL9" s="54">
        <f t="shared" si="1"/>
        <v>2.7023374412457695E-3</v>
      </c>
      <c r="CM9" s="54">
        <f t="shared" si="2"/>
        <v>2.8037655790877224E-3</v>
      </c>
      <c r="CN9" s="54">
        <f t="shared" si="3"/>
        <v>2.8065915198451741E-3</v>
      </c>
      <c r="CO9" s="54">
        <f t="shared" si="4"/>
        <v>2.228033225883616E-3</v>
      </c>
      <c r="CP9" s="54">
        <f t="shared" si="5"/>
        <v>2.6119152830799746E-3</v>
      </c>
      <c r="CQ9" s="54">
        <f t="shared" si="6"/>
        <v>2.8006104809667133E-3</v>
      </c>
      <c r="CR9" s="54">
        <f t="shared" si="7"/>
        <v>2.5188603232222584E-3</v>
      </c>
      <c r="CS9" s="22">
        <f t="shared" si="8"/>
        <v>2.7766603924449765E-3</v>
      </c>
      <c r="CT9" s="71">
        <f t="shared" si="9"/>
        <v>8.794900396714219</v>
      </c>
      <c r="CU9" s="22">
        <f t="shared" si="10"/>
        <v>2.8579440899388726E-3</v>
      </c>
      <c r="CV9" s="71">
        <f t="shared" si="11"/>
        <v>-0.66708319150010664</v>
      </c>
      <c r="CW9" s="78">
        <f t="shared" si="13"/>
        <v>2.7721161835159431E-3</v>
      </c>
      <c r="CX9" s="78">
        <f t="shared" si="14"/>
        <v>2.7479487487389763E-3</v>
      </c>
      <c r="CY9" s="71">
        <f t="shared" si="12"/>
        <v>1.845115803907222</v>
      </c>
    </row>
    <row r="10" spans="1:103" x14ac:dyDescent="0.25">
      <c r="A10" s="27" t="s">
        <v>8</v>
      </c>
      <c r="B10" s="81">
        <v>256.95130789000001</v>
      </c>
      <c r="C10" s="81">
        <v>2.5857198500000001E-2</v>
      </c>
      <c r="D10" s="81">
        <v>428.78919582999998</v>
      </c>
      <c r="E10" s="81">
        <v>34.825167907999997</v>
      </c>
      <c r="F10" s="81">
        <v>34.829275435</v>
      </c>
      <c r="G10" s="81">
        <v>14.602225657</v>
      </c>
      <c r="H10" s="81">
        <v>19.498362671999999</v>
      </c>
      <c r="I10" s="83"/>
      <c r="J10" s="83"/>
      <c r="K10" s="81"/>
      <c r="L10" s="83"/>
      <c r="M10" s="81"/>
      <c r="N10" s="83"/>
      <c r="O10" s="85"/>
      <c r="P10" s="85"/>
      <c r="Q10" s="83"/>
      <c r="R10" s="25"/>
      <c r="S10" s="27" t="s">
        <v>8</v>
      </c>
      <c r="T10" s="87">
        <v>0</v>
      </c>
      <c r="U10" s="25">
        <v>0</v>
      </c>
      <c r="V10" s="87">
        <v>0</v>
      </c>
      <c r="W10" s="25">
        <v>0.178723654039253</v>
      </c>
      <c r="X10" s="25">
        <v>0.178723654039253</v>
      </c>
      <c r="Y10" s="25">
        <v>0.13679062246399501</v>
      </c>
      <c r="Z10" s="87">
        <v>0</v>
      </c>
      <c r="AA10" s="25">
        <v>1.5622868010626301</v>
      </c>
      <c r="AB10" s="87">
        <v>0</v>
      </c>
      <c r="AC10" s="25">
        <v>21.708664950147899</v>
      </c>
      <c r="AD10" s="25">
        <v>0</v>
      </c>
      <c r="AE10" s="25">
        <v>257.703072691898</v>
      </c>
      <c r="AF10" s="25">
        <v>3.65521790823259E-2</v>
      </c>
      <c r="AG10" s="25">
        <v>7.5007286806991305E-5</v>
      </c>
      <c r="AH10" s="25">
        <v>1.9621390897997599E-2</v>
      </c>
      <c r="AI10" s="25">
        <v>0</v>
      </c>
      <c r="AJ10" s="87">
        <v>0</v>
      </c>
      <c r="AK10" s="25">
        <v>3.3832841437854602</v>
      </c>
      <c r="AL10" s="25">
        <v>3.3832841437854602</v>
      </c>
      <c r="AM10" s="25">
        <v>0</v>
      </c>
      <c r="AN10" s="25">
        <v>0</v>
      </c>
      <c r="AO10" s="25">
        <v>8.6723669438978808E-3</v>
      </c>
      <c r="AP10" s="25">
        <v>0</v>
      </c>
      <c r="AQ10" s="87">
        <v>0.17453117478668501</v>
      </c>
      <c r="AR10" s="25">
        <v>1.5395719386894499E-2</v>
      </c>
      <c r="AS10" s="25">
        <v>0</v>
      </c>
      <c r="AT10" s="25">
        <v>1.2322457971527199E-2</v>
      </c>
      <c r="AU10" s="25">
        <v>2.59353136350358E-2</v>
      </c>
      <c r="AV10" s="25">
        <v>0</v>
      </c>
      <c r="AW10" s="87">
        <v>19.554321224447101</v>
      </c>
      <c r="AX10" s="25">
        <v>387.018662566069</v>
      </c>
      <c r="AY10" s="25">
        <v>43.002075872065497</v>
      </c>
      <c r="AZ10" s="25">
        <v>430.020738438134</v>
      </c>
      <c r="BA10" s="25">
        <v>1.5687542241108501E-5</v>
      </c>
      <c r="BB10" s="25">
        <v>4.8320198019146901E-2</v>
      </c>
      <c r="BC10" s="25">
        <v>0.276331828678825</v>
      </c>
      <c r="BD10" s="25">
        <v>10.811735379222499</v>
      </c>
      <c r="BE10" s="25">
        <v>0.35597283905708299</v>
      </c>
      <c r="BF10" s="25">
        <v>0.87068337770134796</v>
      </c>
      <c r="BG10" s="25">
        <v>2.7873739094010599</v>
      </c>
      <c r="BH10" s="25">
        <v>0.51062429383202002</v>
      </c>
      <c r="BI10" s="25">
        <v>4.1982572463168899E-4</v>
      </c>
      <c r="BJ10" s="25">
        <v>0.120043739700281</v>
      </c>
      <c r="BK10" s="25">
        <v>34.945165321957496</v>
      </c>
      <c r="BL10" s="25">
        <v>34.931705562371498</v>
      </c>
      <c r="BM10" s="25">
        <v>1.3459759585971801E-2</v>
      </c>
      <c r="BN10" s="25">
        <v>4.5270655930157298E-4</v>
      </c>
      <c r="BO10" s="25">
        <v>2.0495047867855E-4</v>
      </c>
      <c r="BP10" s="25">
        <v>2.3391065769385402</v>
      </c>
      <c r="BQ10" s="25">
        <v>2.6454346136675498E-3</v>
      </c>
      <c r="BR10" s="25">
        <v>5.9994241527362204</v>
      </c>
      <c r="BS10" s="25">
        <v>1.40679817236836</v>
      </c>
      <c r="BT10" s="25">
        <v>0.75435032545731995</v>
      </c>
      <c r="BU10" s="25">
        <v>15.0225460077052</v>
      </c>
      <c r="BV10" s="25">
        <v>1.5552903720057001</v>
      </c>
      <c r="BW10" s="25">
        <v>0.85236131549793803</v>
      </c>
      <c r="BX10" s="25">
        <v>3.6301688189288601</v>
      </c>
      <c r="BY10" s="25">
        <v>2.1972869921791098E-3</v>
      </c>
      <c r="BZ10" s="25">
        <v>14.642596251040301</v>
      </c>
      <c r="CA10" s="25">
        <v>8.5378637427272395</v>
      </c>
      <c r="CB10" s="25">
        <v>0.26171910668717102</v>
      </c>
      <c r="CC10" s="25">
        <v>0</v>
      </c>
      <c r="CD10" s="25">
        <v>1.1149872596107699</v>
      </c>
      <c r="CE10" s="87">
        <v>0</v>
      </c>
      <c r="CF10" s="25">
        <v>0.20989975012814199</v>
      </c>
      <c r="CG10" s="25">
        <v>19.555259070641601</v>
      </c>
      <c r="CH10" s="25">
        <v>0.24790204207741601</v>
      </c>
      <c r="CK10" s="34">
        <f t="shared" si="0"/>
        <v>0</v>
      </c>
      <c r="CL10" s="54">
        <f t="shared" si="1"/>
        <v>2.9257091861926588E-3</v>
      </c>
      <c r="CM10" s="54">
        <f t="shared" si="2"/>
        <v>3.0210208207899492E-3</v>
      </c>
      <c r="CN10" s="54">
        <f t="shared" si="3"/>
        <v>2.8721400168447444E-3</v>
      </c>
      <c r="CO10" s="54">
        <f t="shared" si="4"/>
        <v>3.4457095590896894E-3</v>
      </c>
      <c r="CP10" s="54">
        <f t="shared" si="5"/>
        <v>2.9409204208872531E-3</v>
      </c>
      <c r="CQ10" s="54">
        <f t="shared" si="6"/>
        <v>2.7646877255966752E-3</v>
      </c>
      <c r="CR10" s="54">
        <f t="shared" si="7"/>
        <v>2.9180090451033521E-3</v>
      </c>
      <c r="CS10" s="22" t="e">
        <f t="shared" si="8"/>
        <v>#DIV/0!</v>
      </c>
      <c r="CT10" s="71" t="e">
        <f t="shared" si="9"/>
        <v>#DIV/0!</v>
      </c>
      <c r="CU10" s="22" t="e">
        <f t="shared" si="10"/>
        <v>#DIV/0!</v>
      </c>
      <c r="CV10" s="71" t="e">
        <f t="shared" si="11"/>
        <v>#DIV/0!</v>
      </c>
      <c r="CW10" s="78" t="e">
        <f t="shared" si="13"/>
        <v>#DIV/0!</v>
      </c>
      <c r="CX10" s="78" t="e">
        <f t="shared" si="14"/>
        <v>#DIV/0!</v>
      </c>
      <c r="CY10" s="71" t="e">
        <f t="shared" si="12"/>
        <v>#DIV/0!</v>
      </c>
    </row>
    <row r="11" spans="1:103" x14ac:dyDescent="0.25">
      <c r="A11" s="27" t="s">
        <v>9</v>
      </c>
      <c r="B11" s="81">
        <v>43993.614415999997</v>
      </c>
      <c r="C11" s="81">
        <v>1468.6117823</v>
      </c>
      <c r="D11" s="81">
        <v>25369.273107000001</v>
      </c>
      <c r="E11" s="81">
        <v>9403.2102642999998</v>
      </c>
      <c r="F11" s="81">
        <v>7151.3998898</v>
      </c>
      <c r="G11" s="81">
        <v>28469.778152999999</v>
      </c>
      <c r="H11" s="81">
        <v>18560.298685000002</v>
      </c>
      <c r="I11" s="83">
        <v>133.46742035</v>
      </c>
      <c r="J11" s="83">
        <v>87.290051629000004</v>
      </c>
      <c r="K11" s="81">
        <v>28.757116307</v>
      </c>
      <c r="L11" s="83">
        <v>119.22904784000001</v>
      </c>
      <c r="M11" s="81">
        <v>605.09416556999997</v>
      </c>
      <c r="N11" s="83">
        <v>2059.5533504999999</v>
      </c>
      <c r="O11" s="85">
        <v>36.968838040000001</v>
      </c>
      <c r="P11" s="85">
        <v>1.0845390099999999E-2</v>
      </c>
      <c r="Q11" s="83">
        <v>225.7645005</v>
      </c>
      <c r="R11" s="25"/>
      <c r="S11" s="27" t="s">
        <v>9</v>
      </c>
      <c r="T11" s="87">
        <v>29.635524063464899</v>
      </c>
      <c r="U11" s="25">
        <v>202.19792730806199</v>
      </c>
      <c r="V11" s="87">
        <v>37.061566416372003</v>
      </c>
      <c r="W11" s="25">
        <v>183.28545584795299</v>
      </c>
      <c r="X11" s="25">
        <v>178.12774949404101</v>
      </c>
      <c r="Y11" s="25">
        <v>105.64158263388499</v>
      </c>
      <c r="Z11" s="87">
        <v>168.10029603752801</v>
      </c>
      <c r="AA11" s="25">
        <v>911.65356546668102</v>
      </c>
      <c r="AB11" s="87">
        <v>1.08754855264819E-2</v>
      </c>
      <c r="AC11" s="25">
        <v>75819.073355175904</v>
      </c>
      <c r="AD11" s="25">
        <v>28.901658253723902</v>
      </c>
      <c r="AE11" s="25">
        <v>44150.534361899103</v>
      </c>
      <c r="AF11" s="25">
        <v>918.36349899109496</v>
      </c>
      <c r="AG11" s="25">
        <v>978.47277016227497</v>
      </c>
      <c r="AH11" s="25">
        <v>95.883638680946106</v>
      </c>
      <c r="AI11" s="25">
        <v>753.63638794752899</v>
      </c>
      <c r="AJ11" s="87">
        <v>17.4344803234411</v>
      </c>
      <c r="AK11" s="25">
        <v>191.83842429794899</v>
      </c>
      <c r="AL11" s="25">
        <v>191.83842429794899</v>
      </c>
      <c r="AM11" s="25">
        <v>606.69386139225696</v>
      </c>
      <c r="AN11" s="25">
        <v>0</v>
      </c>
      <c r="AO11" s="25">
        <v>848.75272819605198</v>
      </c>
      <c r="AP11" s="25">
        <v>28.880633878882399</v>
      </c>
      <c r="AQ11" s="87">
        <v>1216.88063750682</v>
      </c>
      <c r="AR11" s="25">
        <v>65.444249818946304</v>
      </c>
      <c r="AS11" s="25">
        <v>1274.28768328146</v>
      </c>
      <c r="AT11" s="25">
        <v>32.822947178082003</v>
      </c>
      <c r="AU11" s="25">
        <v>1472.5896267307101</v>
      </c>
      <c r="AV11" s="25">
        <v>0</v>
      </c>
      <c r="AW11" s="87">
        <v>20140.645871635799</v>
      </c>
      <c r="AX11" s="25">
        <v>22894.491955905301</v>
      </c>
      <c r="AY11" s="25">
        <v>2543.8288011005402</v>
      </c>
      <c r="AZ11" s="25">
        <v>25438.320757005898</v>
      </c>
      <c r="BA11" s="25">
        <v>0.53487785523431797</v>
      </c>
      <c r="BB11" s="25">
        <v>705.87563211781401</v>
      </c>
      <c r="BC11" s="25">
        <v>24.989224149208798</v>
      </c>
      <c r="BD11" s="25">
        <v>4618.6950422630298</v>
      </c>
      <c r="BE11" s="25">
        <v>143.034314031647</v>
      </c>
      <c r="BF11" s="25">
        <v>107.368073982197</v>
      </c>
      <c r="BG11" s="25">
        <v>240.91574591621301</v>
      </c>
      <c r="BH11" s="25">
        <v>52.560789511797502</v>
      </c>
      <c r="BI11" s="25">
        <v>76.339484120912402</v>
      </c>
      <c r="BJ11" s="25">
        <v>223.815027406681</v>
      </c>
      <c r="BK11" s="25">
        <v>9429.0324948296002</v>
      </c>
      <c r="BL11" s="25">
        <v>7171.1668964169303</v>
      </c>
      <c r="BM11" s="25">
        <v>2257.8655984126699</v>
      </c>
      <c r="BN11" s="25">
        <v>8.9034104112171093</v>
      </c>
      <c r="BO11" s="25">
        <v>3.55220530571449</v>
      </c>
      <c r="BP11" s="25">
        <v>2257.35834209427</v>
      </c>
      <c r="BQ11" s="25">
        <v>322.87205732451298</v>
      </c>
      <c r="BR11" s="25">
        <v>589.08832909042701</v>
      </c>
      <c r="BS11" s="25">
        <v>65.833844593770806</v>
      </c>
      <c r="BT11" s="25">
        <v>69.188721592398494</v>
      </c>
      <c r="BU11" s="25">
        <v>1476.4889482467099</v>
      </c>
      <c r="BV11" s="25">
        <v>355.68236274687001</v>
      </c>
      <c r="BW11" s="25">
        <v>327.76654004971402</v>
      </c>
      <c r="BX11" s="25">
        <v>1175.4085084820599</v>
      </c>
      <c r="BY11" s="25">
        <v>5.6833301074548697</v>
      </c>
      <c r="BZ11" s="25">
        <v>28547.840618533799</v>
      </c>
      <c r="CA11" s="25">
        <v>3223.7707415652399</v>
      </c>
      <c r="CB11" s="25">
        <v>47.837941237260303</v>
      </c>
      <c r="CC11" s="25">
        <v>1249.40363977368</v>
      </c>
      <c r="CD11" s="25">
        <v>2736.80931109929</v>
      </c>
      <c r="CE11" s="87">
        <v>4.4012889622871896</v>
      </c>
      <c r="CF11" s="25">
        <v>1111.1824811793699</v>
      </c>
      <c r="CG11" s="25">
        <v>18613.5562285509</v>
      </c>
      <c r="CH11" s="25">
        <v>443.87315223911997</v>
      </c>
      <c r="CK11" s="34">
        <f t="shared" si="0"/>
        <v>0</v>
      </c>
      <c r="CL11" s="54">
        <f t="shared" si="1"/>
        <v>3.5668800570756473E-3</v>
      </c>
      <c r="CM11" s="54">
        <f t="shared" si="2"/>
        <v>2.7085745046116758E-3</v>
      </c>
      <c r="CN11" s="54">
        <f t="shared" si="3"/>
        <v>2.7217039177541776E-3</v>
      </c>
      <c r="CO11" s="54">
        <f t="shared" si="4"/>
        <v>2.7461079571554836E-3</v>
      </c>
      <c r="CP11" s="54">
        <f t="shared" si="5"/>
        <v>2.7640751351527509E-3</v>
      </c>
      <c r="CQ11" s="54">
        <f t="shared" si="6"/>
        <v>2.7419414761254077E-3</v>
      </c>
      <c r="CR11" s="54">
        <f t="shared" si="7"/>
        <v>2.8694335395550688E-3</v>
      </c>
      <c r="CS11" s="22">
        <f t="shared" si="8"/>
        <v>5.0263018440662348E-3</v>
      </c>
      <c r="CT11" s="71">
        <f t="shared" si="9"/>
        <v>0.60899065935163288</v>
      </c>
      <c r="CU11" s="22">
        <f t="shared" si="10"/>
        <v>2.6437138436958374E-3</v>
      </c>
      <c r="CV11" s="71">
        <f t="shared" si="11"/>
        <v>-0.3812795949315419</v>
      </c>
      <c r="CW11" s="78">
        <f t="shared" si="13"/>
        <v>2.5082848498421796E-3</v>
      </c>
      <c r="CX11" s="78">
        <f t="shared" si="14"/>
        <v>2.7749510349010828E-3</v>
      </c>
      <c r="CY11" s="71">
        <f t="shared" si="12"/>
        <v>-0.8546142236472557</v>
      </c>
    </row>
    <row r="12" spans="1:103" x14ac:dyDescent="0.25">
      <c r="A12" s="27" t="s">
        <v>10</v>
      </c>
      <c r="B12" s="81">
        <v>37042.98792</v>
      </c>
      <c r="C12" s="81">
        <v>5498.9114185999997</v>
      </c>
      <c r="D12" s="81">
        <v>26943.715636000001</v>
      </c>
      <c r="E12" s="81">
        <v>13743.048131</v>
      </c>
      <c r="F12" s="81">
        <v>10854.460818</v>
      </c>
      <c r="G12" s="81">
        <v>15364.54804</v>
      </c>
      <c r="H12" s="81">
        <v>23215.11868</v>
      </c>
      <c r="I12" s="83">
        <v>289.92587529999997</v>
      </c>
      <c r="J12" s="83">
        <v>98.340155146000001</v>
      </c>
      <c r="K12" s="81">
        <v>4.0279683573999998</v>
      </c>
      <c r="L12" s="83">
        <v>187.76533537</v>
      </c>
      <c r="M12" s="81">
        <v>892.46391425000002</v>
      </c>
      <c r="N12" s="83">
        <v>4441.7372113000001</v>
      </c>
      <c r="O12" s="85">
        <v>94.048955829999997</v>
      </c>
      <c r="P12" s="85">
        <v>5.9485158900000001E-2</v>
      </c>
      <c r="Q12" s="83">
        <v>4.6243421753999998</v>
      </c>
      <c r="R12" s="25"/>
      <c r="S12" s="27" t="s">
        <v>10</v>
      </c>
      <c r="T12" s="87">
        <v>25.802696579541699</v>
      </c>
      <c r="U12" s="25">
        <v>425.09989377303702</v>
      </c>
      <c r="V12" s="87">
        <v>94.2569771593826</v>
      </c>
      <c r="W12" s="25">
        <v>383.88542771613101</v>
      </c>
      <c r="X12" s="25">
        <v>381.80298119528697</v>
      </c>
      <c r="Y12" s="25">
        <v>128.35737310195901</v>
      </c>
      <c r="Z12" s="87">
        <v>790.54765024348796</v>
      </c>
      <c r="AA12" s="25">
        <v>444.53275896219998</v>
      </c>
      <c r="AB12" s="87">
        <v>5.9647724352981199E-2</v>
      </c>
      <c r="AC12" s="25">
        <v>30430.114241273401</v>
      </c>
      <c r="AD12" s="25">
        <v>4.03903933104844</v>
      </c>
      <c r="AE12" s="25">
        <v>37134.777680459803</v>
      </c>
      <c r="AF12" s="25">
        <v>464.25437898113103</v>
      </c>
      <c r="AG12" s="25">
        <v>361.26011781011101</v>
      </c>
      <c r="AH12" s="25">
        <v>109.857295305194</v>
      </c>
      <c r="AI12" s="25">
        <v>405.81838202732098</v>
      </c>
      <c r="AJ12" s="87">
        <v>15.730161244489301</v>
      </c>
      <c r="AK12" s="25">
        <v>213.99257851402501</v>
      </c>
      <c r="AL12" s="25">
        <v>213.99257851402501</v>
      </c>
      <c r="AM12" s="25">
        <v>894.13511764803297</v>
      </c>
      <c r="AN12" s="25">
        <v>0</v>
      </c>
      <c r="AO12" s="25">
        <v>996.75876451513</v>
      </c>
      <c r="AP12" s="25">
        <v>39.045914809123801</v>
      </c>
      <c r="AQ12" s="87">
        <v>2188.5560862298498</v>
      </c>
      <c r="AR12" s="25">
        <v>79.495798503513996</v>
      </c>
      <c r="AS12" s="25">
        <v>2286.6702404384</v>
      </c>
      <c r="AT12" s="25">
        <v>45.082379595103099</v>
      </c>
      <c r="AU12" s="25">
        <v>5513.5652889346602</v>
      </c>
      <c r="AV12" s="25">
        <v>0</v>
      </c>
      <c r="AW12" s="87">
        <v>24386.353304532098</v>
      </c>
      <c r="AX12" s="25">
        <v>24313.046940288099</v>
      </c>
      <c r="AY12" s="25">
        <v>2701.44979480657</v>
      </c>
      <c r="AZ12" s="25">
        <v>27014.496735094701</v>
      </c>
      <c r="BA12" s="25">
        <v>0.270533803036419</v>
      </c>
      <c r="BB12" s="25">
        <v>506.17565948304298</v>
      </c>
      <c r="BC12" s="25">
        <v>48.416014265888499</v>
      </c>
      <c r="BD12" s="25">
        <v>5470.63330482532</v>
      </c>
      <c r="BE12" s="25">
        <v>157.81701155166701</v>
      </c>
      <c r="BF12" s="25">
        <v>229.72097762231499</v>
      </c>
      <c r="BG12" s="25">
        <v>310.424549800536</v>
      </c>
      <c r="BH12" s="25">
        <v>54.242310058332002</v>
      </c>
      <c r="BI12" s="25">
        <v>137.36429930228101</v>
      </c>
      <c r="BJ12" s="25">
        <v>232.77031388896401</v>
      </c>
      <c r="BK12" s="25">
        <v>13778.3666641246</v>
      </c>
      <c r="BL12" s="25">
        <v>10882.270770708599</v>
      </c>
      <c r="BM12" s="25">
        <v>2896.0958934160099</v>
      </c>
      <c r="BN12" s="25">
        <v>9.7863301662836193</v>
      </c>
      <c r="BO12" s="25">
        <v>2.1962543330301898</v>
      </c>
      <c r="BP12" s="25">
        <v>4153.9191794895196</v>
      </c>
      <c r="BQ12" s="25">
        <v>543.01674825498503</v>
      </c>
      <c r="BR12" s="25">
        <v>797.99704616147699</v>
      </c>
      <c r="BS12" s="25">
        <v>69.648720050155006</v>
      </c>
      <c r="BT12" s="25">
        <v>112.55704186026</v>
      </c>
      <c r="BU12" s="25">
        <v>1887.7888432469599</v>
      </c>
      <c r="BV12" s="25">
        <v>258.53229323616603</v>
      </c>
      <c r="BW12" s="25">
        <v>313.98275717482102</v>
      </c>
      <c r="BX12" s="25">
        <v>1808.0186587963799</v>
      </c>
      <c r="BY12" s="25">
        <v>12.6037146847936</v>
      </c>
      <c r="BZ12" s="25">
        <v>15410.0971683064</v>
      </c>
      <c r="CA12" s="25">
        <v>3551.0661755829101</v>
      </c>
      <c r="CB12" s="25">
        <v>74.313632998009794</v>
      </c>
      <c r="CC12" s="25">
        <v>3213.08316384931</v>
      </c>
      <c r="CD12" s="25">
        <v>1890.1482116919101</v>
      </c>
      <c r="CE12" s="87">
        <v>8.4580020061574999</v>
      </c>
      <c r="CF12" s="25">
        <v>1514.77256354817</v>
      </c>
      <c r="CG12" s="25">
        <v>23267.9475013751</v>
      </c>
      <c r="CH12" s="25">
        <v>674.92461461364201</v>
      </c>
      <c r="CK12" s="34">
        <f t="shared" si="0"/>
        <v>0</v>
      </c>
      <c r="CL12" s="54">
        <f t="shared" si="1"/>
        <v>2.4779253946263144E-3</v>
      </c>
      <c r="CM12" s="54">
        <f t="shared" si="2"/>
        <v>2.6648675017920749E-3</v>
      </c>
      <c r="CN12" s="54">
        <f t="shared" si="3"/>
        <v>2.6269984456088933E-3</v>
      </c>
      <c r="CO12" s="54">
        <f t="shared" si="4"/>
        <v>2.5699199179061972E-3</v>
      </c>
      <c r="CP12" s="54">
        <f t="shared" si="5"/>
        <v>2.5620759220469341E-3</v>
      </c>
      <c r="CQ12" s="54">
        <f t="shared" si="6"/>
        <v>2.9645602453009243E-3</v>
      </c>
      <c r="CR12" s="54">
        <f t="shared" si="7"/>
        <v>2.2756214216820983E-3</v>
      </c>
      <c r="CS12" s="22">
        <f t="shared" si="8"/>
        <v>2.7485254763983291E-3</v>
      </c>
      <c r="CT12" s="71">
        <f t="shared" si="9"/>
        <v>0.1396809644993473</v>
      </c>
      <c r="CU12" s="22">
        <f t="shared" si="10"/>
        <v>1.8725725167693613E-3</v>
      </c>
      <c r="CV12" s="71">
        <f t="shared" si="11"/>
        <v>-0.48518560831987151</v>
      </c>
      <c r="CW12" s="78">
        <f t="shared" si="13"/>
        <v>2.2118409241950157E-3</v>
      </c>
      <c r="CX12" s="78">
        <f t="shared" si="14"/>
        <v>2.7328741485667884E-3</v>
      </c>
      <c r="CY12" s="71">
        <f t="shared" si="12"/>
        <v>8.7489281469971516</v>
      </c>
    </row>
    <row r="13" spans="1:103" x14ac:dyDescent="0.25">
      <c r="A13" s="27" t="s">
        <v>12</v>
      </c>
      <c r="B13" s="81">
        <v>10028.190436999999</v>
      </c>
      <c r="C13" s="81">
        <v>1518.4842266999999</v>
      </c>
      <c r="D13" s="81">
        <v>6456.9290172999999</v>
      </c>
      <c r="E13" s="81">
        <v>1897.4259434999999</v>
      </c>
      <c r="F13" s="81">
        <v>1280.8684095999999</v>
      </c>
      <c r="G13" s="81">
        <v>2432.0523506999998</v>
      </c>
      <c r="H13" s="81">
        <v>1405.6419628000001</v>
      </c>
      <c r="I13" s="83">
        <v>63.713981738999998</v>
      </c>
      <c r="J13" s="83">
        <v>9.3053389429000006</v>
      </c>
      <c r="K13" s="81">
        <v>3.0316644465999998</v>
      </c>
      <c r="L13" s="83">
        <v>25.132228079000001</v>
      </c>
      <c r="M13" s="81">
        <v>53.866566869000003</v>
      </c>
      <c r="N13" s="83">
        <v>409.84178829000001</v>
      </c>
      <c r="O13" s="85">
        <v>10.278108897999999</v>
      </c>
      <c r="P13" s="85">
        <v>2.1583500000000001E-5</v>
      </c>
      <c r="Q13" s="83">
        <v>0.54729232510000003</v>
      </c>
      <c r="R13" s="25"/>
      <c r="S13" s="27" t="s">
        <v>12</v>
      </c>
      <c r="T13" s="87">
        <v>2.1687615628012198</v>
      </c>
      <c r="U13" s="25">
        <v>15.9359972212469</v>
      </c>
      <c r="V13" s="87">
        <v>10.3063538605633</v>
      </c>
      <c r="W13" s="25">
        <v>13.8260140859964</v>
      </c>
      <c r="X13" s="25">
        <v>13.6539843235524</v>
      </c>
      <c r="Y13" s="25">
        <v>9.0611992978554099</v>
      </c>
      <c r="Z13" s="87">
        <v>33.5801032580503</v>
      </c>
      <c r="AA13" s="25">
        <v>42.632526912163897</v>
      </c>
      <c r="AB13" s="87">
        <v>2.16388705271627E-5</v>
      </c>
      <c r="AC13" s="25">
        <v>201.69302355248601</v>
      </c>
      <c r="AD13" s="25">
        <v>3.0399838192887301</v>
      </c>
      <c r="AE13" s="25">
        <v>10055.3640859385</v>
      </c>
      <c r="AF13" s="25">
        <v>44.262347864037402</v>
      </c>
      <c r="AG13" s="25">
        <v>25.154820738792001</v>
      </c>
      <c r="AH13" s="25">
        <v>9.4653523691417103</v>
      </c>
      <c r="AI13" s="25">
        <v>30.5093450154755</v>
      </c>
      <c r="AJ13" s="87">
        <v>1.25136627762397</v>
      </c>
      <c r="AK13" s="25">
        <v>17.947970082812201</v>
      </c>
      <c r="AL13" s="25">
        <v>17.947970082812201</v>
      </c>
      <c r="AM13" s="25">
        <v>54.014136243376697</v>
      </c>
      <c r="AN13" s="25">
        <v>0</v>
      </c>
      <c r="AO13" s="25">
        <v>16.6370019736644</v>
      </c>
      <c r="AP13" s="25">
        <v>3.0124316967336302</v>
      </c>
      <c r="AQ13" s="87">
        <v>119.79032942770399</v>
      </c>
      <c r="AR13" s="25">
        <v>4.0655059405682303</v>
      </c>
      <c r="AS13" s="25">
        <v>140.85338656219599</v>
      </c>
      <c r="AT13" s="25">
        <v>2.6215914174038599</v>
      </c>
      <c r="AU13" s="25">
        <v>1522.42320338277</v>
      </c>
      <c r="AV13" s="25">
        <v>0</v>
      </c>
      <c r="AW13" s="87">
        <v>1465.88220717934</v>
      </c>
      <c r="AX13" s="25">
        <v>5827.0352600217202</v>
      </c>
      <c r="AY13" s="25">
        <v>647.44976605530201</v>
      </c>
      <c r="AZ13" s="25">
        <v>6474.4850260770199</v>
      </c>
      <c r="BA13" s="25">
        <v>1.0474735328804099E-2</v>
      </c>
      <c r="BB13" s="25">
        <v>37.742075831379502</v>
      </c>
      <c r="BC13" s="25">
        <v>5.71457616517029</v>
      </c>
      <c r="BD13" s="25">
        <v>384.10051015884198</v>
      </c>
      <c r="BE13" s="25">
        <v>9.4442344298020693</v>
      </c>
      <c r="BF13" s="25">
        <v>8.7487589280466391</v>
      </c>
      <c r="BG13" s="25">
        <v>41.736291250538699</v>
      </c>
      <c r="BH13" s="25">
        <v>5.1985081774456097</v>
      </c>
      <c r="BI13" s="25">
        <v>8.0706888558885304</v>
      </c>
      <c r="BJ13" s="25">
        <v>23.362381535166399</v>
      </c>
      <c r="BK13" s="25">
        <v>1902.2380913315999</v>
      </c>
      <c r="BL13" s="25">
        <v>1284.1493708569501</v>
      </c>
      <c r="BM13" s="25">
        <v>618.08872047465502</v>
      </c>
      <c r="BN13" s="25">
        <v>1.3545567078379701</v>
      </c>
      <c r="BO13" s="25">
        <v>0.159404271344874</v>
      </c>
      <c r="BP13" s="25">
        <v>639.31197836604395</v>
      </c>
      <c r="BQ13" s="25">
        <v>26.04836331509</v>
      </c>
      <c r="BR13" s="25">
        <v>92.992554202284893</v>
      </c>
      <c r="BS13" s="25">
        <v>12.795231437468599</v>
      </c>
      <c r="BT13" s="25">
        <v>5.9172224437132197</v>
      </c>
      <c r="BU13" s="25">
        <v>233.272555830839</v>
      </c>
      <c r="BV13" s="25">
        <v>22.4167994018384</v>
      </c>
      <c r="BW13" s="25">
        <v>63.219415047206397</v>
      </c>
      <c r="BX13" s="25">
        <v>106.000184138846</v>
      </c>
      <c r="BY13" s="25">
        <v>0.80246575421771604</v>
      </c>
      <c r="BZ13" s="25">
        <v>2438.6471629185398</v>
      </c>
      <c r="CA13" s="25">
        <v>237.039157366186</v>
      </c>
      <c r="CB13" s="25">
        <v>15.285254993193201</v>
      </c>
      <c r="CC13" s="25">
        <v>189.94137655181299</v>
      </c>
      <c r="CD13" s="25">
        <v>107.231295200126</v>
      </c>
      <c r="CE13" s="87">
        <v>0.65600093688387395</v>
      </c>
      <c r="CF13" s="25">
        <v>98.1824564624647</v>
      </c>
      <c r="CG13" s="25">
        <v>1409.4563084486499</v>
      </c>
      <c r="CH13" s="25">
        <v>38.268472446365401</v>
      </c>
      <c r="CK13" s="34">
        <f t="shared" si="0"/>
        <v>0</v>
      </c>
      <c r="CL13" s="54">
        <f t="shared" si="1"/>
        <v>2.7097260576784024E-3</v>
      </c>
      <c r="CM13" s="54">
        <f t="shared" si="2"/>
        <v>2.5940188337223312E-3</v>
      </c>
      <c r="CN13" s="54">
        <f t="shared" si="3"/>
        <v>2.7189409593914257E-3</v>
      </c>
      <c r="CO13" s="54">
        <f t="shared" si="4"/>
        <v>2.5361452699036455E-3</v>
      </c>
      <c r="CP13" s="54">
        <f t="shared" si="5"/>
        <v>2.5615131362126068E-3</v>
      </c>
      <c r="CQ13" s="54">
        <f t="shared" si="6"/>
        <v>2.7116242858184741E-3</v>
      </c>
      <c r="CR13" s="54">
        <f t="shared" si="7"/>
        <v>2.7135968828447135E-3</v>
      </c>
      <c r="CS13" s="22">
        <f t="shared" si="8"/>
        <v>2.7441601256565288E-3</v>
      </c>
      <c r="CT13" s="71">
        <f t="shared" si="9"/>
        <v>-0.28585837967111344</v>
      </c>
      <c r="CU13" s="22">
        <f t="shared" si="10"/>
        <v>2.7395355403950854E-3</v>
      </c>
      <c r="CV13" s="71">
        <f t="shared" si="11"/>
        <v>-0.65632253570363219</v>
      </c>
      <c r="CW13" s="78">
        <f t="shared" si="13"/>
        <v>2.7480699848195949E-3</v>
      </c>
      <c r="CX13" s="78">
        <f t="shared" si="14"/>
        <v>2.5654100198160066E-3</v>
      </c>
      <c r="CY13" s="71">
        <f t="shared" si="12"/>
        <v>3.7901117870140948</v>
      </c>
    </row>
    <row r="14" spans="1:103" x14ac:dyDescent="0.25">
      <c r="A14" s="27" t="s">
        <v>13</v>
      </c>
      <c r="B14" s="81">
        <v>31918.763405999998</v>
      </c>
      <c r="C14" s="81">
        <v>980.72027566999998</v>
      </c>
      <c r="D14" s="81">
        <v>31824.277883999999</v>
      </c>
      <c r="E14" s="81">
        <v>15094.683288</v>
      </c>
      <c r="F14" s="81">
        <v>9262.0946253999991</v>
      </c>
      <c r="G14" s="81">
        <v>19545.817867000002</v>
      </c>
      <c r="H14" s="81">
        <v>26654.095803</v>
      </c>
      <c r="I14" s="83">
        <v>182.69304018</v>
      </c>
      <c r="J14" s="83">
        <v>49.290907992999998</v>
      </c>
      <c r="K14" s="81">
        <v>18.438975025000001</v>
      </c>
      <c r="L14" s="83">
        <v>52.388369863000001</v>
      </c>
      <c r="M14" s="81">
        <v>837.14716199999998</v>
      </c>
      <c r="N14" s="83">
        <v>434.75971959999998</v>
      </c>
      <c r="O14" s="85">
        <v>10.819689379</v>
      </c>
      <c r="P14" s="85">
        <v>27.639592248</v>
      </c>
      <c r="Q14" s="83">
        <v>47.368218083000002</v>
      </c>
      <c r="R14" s="25"/>
      <c r="S14" s="27" t="s">
        <v>13</v>
      </c>
      <c r="T14" s="87">
        <v>97.543154668421593</v>
      </c>
      <c r="U14" s="25">
        <v>291.325872926937</v>
      </c>
      <c r="V14" s="87">
        <v>10.848897784770999</v>
      </c>
      <c r="W14" s="25">
        <v>199.48722175955299</v>
      </c>
      <c r="X14" s="25">
        <v>161.68601035490801</v>
      </c>
      <c r="Y14" s="25">
        <v>300.77982186696499</v>
      </c>
      <c r="Z14" s="87">
        <v>42.540465211415203</v>
      </c>
      <c r="AA14" s="25">
        <v>1049.84552162101</v>
      </c>
      <c r="AB14" s="87">
        <v>27.7144400489363</v>
      </c>
      <c r="AC14" s="25">
        <v>38505.434705934298</v>
      </c>
      <c r="AD14" s="25">
        <v>18.489462180351801</v>
      </c>
      <c r="AE14" s="25">
        <v>32002.588295571801</v>
      </c>
      <c r="AF14" s="25">
        <v>937.44773139213203</v>
      </c>
      <c r="AG14" s="25">
        <v>693.84512657267499</v>
      </c>
      <c r="AH14" s="25">
        <v>141.24629206660899</v>
      </c>
      <c r="AI14" s="25">
        <v>1177.15064691252</v>
      </c>
      <c r="AJ14" s="87">
        <v>57.655379371881502</v>
      </c>
      <c r="AK14" s="25">
        <v>685.17569461239202</v>
      </c>
      <c r="AL14" s="25">
        <v>685.17569461239202</v>
      </c>
      <c r="AM14" s="25">
        <v>839.09390143989697</v>
      </c>
      <c r="AN14" s="25">
        <v>0</v>
      </c>
      <c r="AO14" s="25">
        <v>979.28645785513197</v>
      </c>
      <c r="AP14" s="25">
        <v>48.443495021155996</v>
      </c>
      <c r="AQ14" s="87">
        <v>2240.2458233336602</v>
      </c>
      <c r="AR14" s="25">
        <v>180.07157942164699</v>
      </c>
      <c r="AS14" s="25">
        <v>279.65486889246</v>
      </c>
      <c r="AT14" s="25">
        <v>27.739341224896702</v>
      </c>
      <c r="AU14" s="25">
        <v>983.40728206651795</v>
      </c>
      <c r="AV14" s="25">
        <v>0</v>
      </c>
      <c r="AW14" s="87">
        <v>28615.971665290101</v>
      </c>
      <c r="AX14" s="25">
        <v>28717.564939170901</v>
      </c>
      <c r="AY14" s="25">
        <v>3190.8499334635499</v>
      </c>
      <c r="AZ14" s="25">
        <v>31908.414872634501</v>
      </c>
      <c r="BA14" s="25">
        <v>1.0530473358274199</v>
      </c>
      <c r="BB14" s="25">
        <v>1096.8639064123099</v>
      </c>
      <c r="BC14" s="25">
        <v>151.48679004833599</v>
      </c>
      <c r="BD14" s="25">
        <v>9605.3065483418904</v>
      </c>
      <c r="BE14" s="25">
        <v>125.36087953173799</v>
      </c>
      <c r="BF14" s="25">
        <v>215.99747037936001</v>
      </c>
      <c r="BG14" s="25">
        <v>308.921278796276</v>
      </c>
      <c r="BH14" s="25">
        <v>180.87473840407401</v>
      </c>
      <c r="BI14" s="25">
        <v>116.019213895181</v>
      </c>
      <c r="BJ14" s="25">
        <v>106.04245369577301</v>
      </c>
      <c r="BK14" s="25">
        <v>15132.1278349943</v>
      </c>
      <c r="BL14" s="25">
        <v>9285.6323056370893</v>
      </c>
      <c r="BM14" s="25">
        <v>5846.4955293572903</v>
      </c>
      <c r="BN14" s="25">
        <v>12.5879629599255</v>
      </c>
      <c r="BO14" s="25">
        <v>9.5980988684777504</v>
      </c>
      <c r="BP14" s="25">
        <v>4633.7237014280299</v>
      </c>
      <c r="BQ14" s="25">
        <v>103.57206156980099</v>
      </c>
      <c r="BR14" s="25">
        <v>444.847452425911</v>
      </c>
      <c r="BS14" s="25">
        <v>90.653260072972998</v>
      </c>
      <c r="BT14" s="25">
        <v>70.475220518086104</v>
      </c>
      <c r="BU14" s="25">
        <v>1122.4964156395799</v>
      </c>
      <c r="BV14" s="25">
        <v>936.35346390901702</v>
      </c>
      <c r="BW14" s="25">
        <v>521.98659308961203</v>
      </c>
      <c r="BX14" s="25">
        <v>1032.00765608955</v>
      </c>
      <c r="BY14" s="25">
        <v>38.981058224391099</v>
      </c>
      <c r="BZ14" s="25">
        <v>19593.611548294401</v>
      </c>
      <c r="CA14" s="25">
        <v>7733.0615818750302</v>
      </c>
      <c r="CB14" s="25">
        <v>117.027287470253</v>
      </c>
      <c r="CC14" s="25">
        <v>52.997993960524198</v>
      </c>
      <c r="CD14" s="25">
        <v>2581.6524571950299</v>
      </c>
      <c r="CE14" s="87">
        <v>5.37626738537344E-2</v>
      </c>
      <c r="CF14" s="25">
        <v>2227.6003501692599</v>
      </c>
      <c r="CG14" s="25">
        <v>26722.482210396101</v>
      </c>
      <c r="CH14" s="25">
        <v>1167.87564191353</v>
      </c>
      <c r="CK14" s="34">
        <f t="shared" si="0"/>
        <v>0</v>
      </c>
      <c r="CL14" s="54">
        <f t="shared" si="1"/>
        <v>2.626194771569544E-3</v>
      </c>
      <c r="CM14" s="54">
        <f t="shared" si="2"/>
        <v>2.7398295550505334E-3</v>
      </c>
      <c r="CN14" s="54">
        <f t="shared" si="3"/>
        <v>2.6437988299744795E-3</v>
      </c>
      <c r="CO14" s="54">
        <f t="shared" si="4"/>
        <v>2.4806447594742176E-3</v>
      </c>
      <c r="CP14" s="54">
        <f t="shared" si="5"/>
        <v>2.5412912725531196E-3</v>
      </c>
      <c r="CQ14" s="54">
        <f t="shared" si="6"/>
        <v>2.4452126597931216E-3</v>
      </c>
      <c r="CR14" s="54">
        <f t="shared" si="7"/>
        <v>2.5656997671781524E-3</v>
      </c>
      <c r="CS14" s="22">
        <f t="shared" si="8"/>
        <v>2.738067342861937E-3</v>
      </c>
      <c r="CT14" s="71">
        <f t="shared" si="9"/>
        <v>12.07877485793477</v>
      </c>
      <c r="CU14" s="22">
        <f t="shared" si="10"/>
        <v>2.3254447106361778E-3</v>
      </c>
      <c r="CV14" s="71">
        <f t="shared" si="11"/>
        <v>-0.35675993822574908</v>
      </c>
      <c r="CW14" s="78">
        <f t="shared" si="13"/>
        <v>2.6995604723819857E-3</v>
      </c>
      <c r="CX14" s="78">
        <f t="shared" si="14"/>
        <v>2.7079922259604424E-3</v>
      </c>
      <c r="CY14" s="71">
        <f t="shared" si="12"/>
        <v>-0.41438917595990199</v>
      </c>
    </row>
    <row r="15" spans="1:103" x14ac:dyDescent="0.25">
      <c r="A15" s="27" t="s">
        <v>14</v>
      </c>
      <c r="B15" s="81">
        <v>231915.07522999999</v>
      </c>
      <c r="C15" s="81">
        <v>1201.0190141999999</v>
      </c>
      <c r="D15" s="81">
        <v>42153.259851000003</v>
      </c>
      <c r="E15" s="81">
        <v>21084.388475</v>
      </c>
      <c r="F15" s="81">
        <v>15536.787775999999</v>
      </c>
      <c r="G15" s="81">
        <v>38164.035971999998</v>
      </c>
      <c r="H15" s="81">
        <v>18283.342785000001</v>
      </c>
      <c r="I15" s="83">
        <v>70.978344164999996</v>
      </c>
      <c r="J15" s="83">
        <v>127.10551586</v>
      </c>
      <c r="K15" s="81">
        <v>4.6715605482000004</v>
      </c>
      <c r="L15" s="83">
        <v>83.233145523000005</v>
      </c>
      <c r="M15" s="81">
        <v>1025.9657156999999</v>
      </c>
      <c r="N15" s="83">
        <v>209.72052722999999</v>
      </c>
      <c r="O15" s="85">
        <v>17.584647023999999</v>
      </c>
      <c r="P15" s="85">
        <v>2.3879790555999998</v>
      </c>
      <c r="Q15" s="83">
        <v>7.5589718252000004</v>
      </c>
      <c r="R15" s="25"/>
      <c r="S15" s="27" t="s">
        <v>14</v>
      </c>
      <c r="T15" s="87">
        <v>62.098833829525901</v>
      </c>
      <c r="U15" s="25">
        <v>184.03748169142699</v>
      </c>
      <c r="V15" s="87">
        <v>17.632933222778199</v>
      </c>
      <c r="W15" s="25">
        <v>171.15182654487299</v>
      </c>
      <c r="X15" s="25">
        <v>107.16159505374701</v>
      </c>
      <c r="Y15" s="25">
        <v>196.400343544354</v>
      </c>
      <c r="Z15" s="87">
        <v>28.936647527541702</v>
      </c>
      <c r="AA15" s="25">
        <v>743.54373364604601</v>
      </c>
      <c r="AB15" s="87">
        <v>2.3946000536438401</v>
      </c>
      <c r="AC15" s="25">
        <v>16425.0196413718</v>
      </c>
      <c r="AD15" s="25">
        <v>4.6843643355268298</v>
      </c>
      <c r="AE15" s="25">
        <v>232545.80207781601</v>
      </c>
      <c r="AF15" s="25">
        <v>623.14236456955598</v>
      </c>
      <c r="AG15" s="25">
        <v>522.44221947874701</v>
      </c>
      <c r="AH15" s="25">
        <v>98.3544294007216</v>
      </c>
      <c r="AI15" s="25">
        <v>2919.34263832749</v>
      </c>
      <c r="AJ15" s="87">
        <v>35.475595638537698</v>
      </c>
      <c r="AK15" s="25">
        <v>302.60450389844601</v>
      </c>
      <c r="AL15" s="25">
        <v>302.60450389844601</v>
      </c>
      <c r="AM15" s="25">
        <v>1026.43874484003</v>
      </c>
      <c r="AN15" s="25">
        <v>0</v>
      </c>
      <c r="AO15" s="25">
        <v>1027.5687330932799</v>
      </c>
      <c r="AP15" s="25">
        <v>32.922422332632799</v>
      </c>
      <c r="AQ15" s="87">
        <v>1226.3500933228499</v>
      </c>
      <c r="AR15" s="25">
        <v>88.032792881945198</v>
      </c>
      <c r="AS15" s="25">
        <v>240.61797169694299</v>
      </c>
      <c r="AT15" s="25">
        <v>22.045570083227499</v>
      </c>
      <c r="AU15" s="25">
        <v>1204.2597756620701</v>
      </c>
      <c r="AV15" s="25">
        <v>0</v>
      </c>
      <c r="AW15" s="87">
        <v>19462.152233351499</v>
      </c>
      <c r="AX15" s="25">
        <v>38032.961953810896</v>
      </c>
      <c r="AY15" s="25">
        <v>4225.8857611047297</v>
      </c>
      <c r="AZ15" s="25">
        <v>42258.847714915602</v>
      </c>
      <c r="BA15" s="25">
        <v>0.457746233079592</v>
      </c>
      <c r="BB15" s="25">
        <v>727.71373919690404</v>
      </c>
      <c r="BC15" s="25">
        <v>292.39288079752299</v>
      </c>
      <c r="BD15" s="25">
        <v>4398.1522003585296</v>
      </c>
      <c r="BE15" s="25">
        <v>435.83777722555601</v>
      </c>
      <c r="BF15" s="25">
        <v>778.31623345828302</v>
      </c>
      <c r="BG15" s="25">
        <v>505.05464394321803</v>
      </c>
      <c r="BH15" s="25">
        <v>559.35366476070806</v>
      </c>
      <c r="BI15" s="25">
        <v>134.46379636218401</v>
      </c>
      <c r="BJ15" s="25">
        <v>566.97460507614801</v>
      </c>
      <c r="BK15" s="25">
        <v>21139.8535009466</v>
      </c>
      <c r="BL15" s="25">
        <v>15577.8299380557</v>
      </c>
      <c r="BM15" s="25">
        <v>5562.0235628909204</v>
      </c>
      <c r="BN15" s="25">
        <v>36.378069532421698</v>
      </c>
      <c r="BO15" s="25">
        <v>26.9774736517432</v>
      </c>
      <c r="BP15" s="25">
        <v>4760.7469141217598</v>
      </c>
      <c r="BQ15" s="25">
        <v>428.71531444231999</v>
      </c>
      <c r="BR15" s="25">
        <v>1112.79683139385</v>
      </c>
      <c r="BS15" s="25">
        <v>233.21688768476099</v>
      </c>
      <c r="BT15" s="25">
        <v>170.30966216315801</v>
      </c>
      <c r="BU15" s="25">
        <v>2787.7090844068798</v>
      </c>
      <c r="BV15" s="25">
        <v>434.889008066163</v>
      </c>
      <c r="BW15" s="25">
        <v>730.04630157336499</v>
      </c>
      <c r="BX15" s="25">
        <v>1987.15468148884</v>
      </c>
      <c r="BY15" s="25">
        <v>31.385115972983701</v>
      </c>
      <c r="BZ15" s="25">
        <v>38268.062081040502</v>
      </c>
      <c r="CA15" s="25">
        <v>3573.5299161633702</v>
      </c>
      <c r="CB15" s="25">
        <v>117.272600180317</v>
      </c>
      <c r="CC15" s="25">
        <v>101.488781195887</v>
      </c>
      <c r="CD15" s="25">
        <v>2180.6128813730602</v>
      </c>
      <c r="CE15" s="87">
        <v>0.14753752737621301</v>
      </c>
      <c r="CF15" s="25">
        <v>1337.0289253825599</v>
      </c>
      <c r="CG15" s="25">
        <v>18329.028165943</v>
      </c>
      <c r="CH15" s="25">
        <v>1038.2243362710101</v>
      </c>
      <c r="CK15" s="34">
        <f t="shared" si="0"/>
        <v>0</v>
      </c>
      <c r="CL15" s="54">
        <f t="shared" si="1"/>
        <v>2.7196457461443908E-3</v>
      </c>
      <c r="CM15" s="54">
        <f t="shared" si="2"/>
        <v>2.6983431767138529E-3</v>
      </c>
      <c r="CN15" s="54">
        <f t="shared" si="3"/>
        <v>2.5048564283954191E-3</v>
      </c>
      <c r="CO15" s="54">
        <f t="shared" si="4"/>
        <v>2.6306205661295462E-3</v>
      </c>
      <c r="CP15" s="54">
        <f t="shared" si="5"/>
        <v>2.6416118085296572E-3</v>
      </c>
      <c r="CQ15" s="54">
        <f t="shared" si="6"/>
        <v>2.7257627866409404E-3</v>
      </c>
      <c r="CR15" s="54">
        <f t="shared" si="7"/>
        <v>2.4987433359549885E-3</v>
      </c>
      <c r="CS15" s="22">
        <f t="shared" si="8"/>
        <v>2.7407944721518887E-3</v>
      </c>
      <c r="CT15" s="71">
        <f t="shared" si="9"/>
        <v>2.6356249904652058</v>
      </c>
      <c r="CU15" s="22">
        <f t="shared" si="10"/>
        <v>4.6105745327696551E-4</v>
      </c>
      <c r="CV15" s="71">
        <f t="shared" si="11"/>
        <v>0.14732675372810716</v>
      </c>
      <c r="CW15" s="78">
        <f t="shared" si="13"/>
        <v>2.7459293730660544E-3</v>
      </c>
      <c r="CX15" s="78">
        <f t="shared" si="14"/>
        <v>2.7726365640911069E-3</v>
      </c>
      <c r="CY15" s="71">
        <f t="shared" si="12"/>
        <v>1.9164773454681057</v>
      </c>
    </row>
    <row r="16" spans="1:103" x14ac:dyDescent="0.25">
      <c r="A16" s="27" t="s">
        <v>15</v>
      </c>
      <c r="B16" s="81">
        <v>12369.853711</v>
      </c>
      <c r="C16" s="81">
        <v>2354.1961943000001</v>
      </c>
      <c r="D16" s="81">
        <v>13677.881124</v>
      </c>
      <c r="E16" s="81">
        <v>6078.8120550000003</v>
      </c>
      <c r="F16" s="81">
        <v>4413.5111114000001</v>
      </c>
      <c r="G16" s="81">
        <v>6379.0999341999996</v>
      </c>
      <c r="H16" s="81">
        <v>16256.073205000001</v>
      </c>
      <c r="I16" s="83">
        <v>403.78842744000002</v>
      </c>
      <c r="J16" s="83">
        <v>60.605118400000002</v>
      </c>
      <c r="K16" s="81">
        <v>15.195519948999999</v>
      </c>
      <c r="L16" s="83">
        <v>109.56264172</v>
      </c>
      <c r="M16" s="81">
        <v>247.37885854000001</v>
      </c>
      <c r="N16" s="83">
        <v>204.55893546999999</v>
      </c>
      <c r="O16" s="85">
        <v>70.324974384000001</v>
      </c>
      <c r="P16" s="85">
        <v>1.3455942609</v>
      </c>
      <c r="Q16" s="83">
        <v>11.48169081</v>
      </c>
      <c r="R16" s="25"/>
      <c r="S16" s="27" t="s">
        <v>15</v>
      </c>
      <c r="T16" s="87">
        <v>62.703313836418701</v>
      </c>
      <c r="U16" s="25">
        <v>160.39308356244101</v>
      </c>
      <c r="V16" s="87">
        <v>70.516381935947805</v>
      </c>
      <c r="W16" s="25">
        <v>120.075358499752</v>
      </c>
      <c r="X16" s="25">
        <v>83.763589987706496</v>
      </c>
      <c r="Y16" s="25">
        <v>176.302973553615</v>
      </c>
      <c r="Z16" s="87">
        <v>30.617638023645299</v>
      </c>
      <c r="AA16" s="25">
        <v>502.248814244595</v>
      </c>
      <c r="AB16" s="87">
        <v>1.34763537071685</v>
      </c>
      <c r="AC16" s="25">
        <v>14685.2628024269</v>
      </c>
      <c r="AD16" s="25">
        <v>15.235321065485801</v>
      </c>
      <c r="AE16" s="25">
        <v>12402.874062945</v>
      </c>
      <c r="AF16" s="25">
        <v>718.53380691009897</v>
      </c>
      <c r="AG16" s="25">
        <v>557.95521972520498</v>
      </c>
      <c r="AH16" s="25">
        <v>86.852623526562695</v>
      </c>
      <c r="AI16" s="25">
        <v>3402.5381387601801</v>
      </c>
      <c r="AJ16" s="87">
        <v>36.769888585254897</v>
      </c>
      <c r="AK16" s="25">
        <v>212.178657548986</v>
      </c>
      <c r="AL16" s="25">
        <v>212.178657548986</v>
      </c>
      <c r="AM16" s="25">
        <v>248.02328045338001</v>
      </c>
      <c r="AN16" s="25">
        <v>0</v>
      </c>
      <c r="AO16" s="25">
        <v>240.66476968795499</v>
      </c>
      <c r="AP16" s="25">
        <v>33.739322205288097</v>
      </c>
      <c r="AQ16" s="87">
        <v>1169.97245148614</v>
      </c>
      <c r="AR16" s="25">
        <v>91.011998805937097</v>
      </c>
      <c r="AS16" s="25">
        <v>184.50554960823001</v>
      </c>
      <c r="AT16" s="25">
        <v>15.7173153485765</v>
      </c>
      <c r="AU16" s="25">
        <v>2360.53867154519</v>
      </c>
      <c r="AV16" s="25">
        <v>0</v>
      </c>
      <c r="AW16" s="87">
        <v>17506.8806090576</v>
      </c>
      <c r="AX16" s="25">
        <v>12342.241468701</v>
      </c>
      <c r="AY16" s="25">
        <v>1371.35944896928</v>
      </c>
      <c r="AZ16" s="25">
        <v>13713.600917670299</v>
      </c>
      <c r="BA16" s="25">
        <v>0.67614720184531196</v>
      </c>
      <c r="BB16" s="25">
        <v>510.537033963179</v>
      </c>
      <c r="BC16" s="25">
        <v>37.522084448294002</v>
      </c>
      <c r="BD16" s="25">
        <v>4962.9287165844698</v>
      </c>
      <c r="BE16" s="25">
        <v>98.280210502047396</v>
      </c>
      <c r="BF16" s="25">
        <v>107.94399038688699</v>
      </c>
      <c r="BG16" s="25">
        <v>118.58088930251201</v>
      </c>
      <c r="BH16" s="25">
        <v>85.526886766667502</v>
      </c>
      <c r="BI16" s="25">
        <v>62.026981572078199</v>
      </c>
      <c r="BJ16" s="25">
        <v>50.9063401756977</v>
      </c>
      <c r="BK16" s="25">
        <v>6093.7620369996603</v>
      </c>
      <c r="BL16" s="25">
        <v>4424.2649857172901</v>
      </c>
      <c r="BM16" s="25">
        <v>1669.49705128237</v>
      </c>
      <c r="BN16" s="25">
        <v>6.0120407371725104</v>
      </c>
      <c r="BO16" s="25">
        <v>5.6362439263681798</v>
      </c>
      <c r="BP16" s="25">
        <v>2278.2257442417999</v>
      </c>
      <c r="BQ16" s="25">
        <v>66.108989159061395</v>
      </c>
      <c r="BR16" s="25">
        <v>222.495687278779</v>
      </c>
      <c r="BS16" s="25">
        <v>35.801150636668297</v>
      </c>
      <c r="BT16" s="25">
        <v>44.204943751088102</v>
      </c>
      <c r="BU16" s="25">
        <v>558.70549702794904</v>
      </c>
      <c r="BV16" s="25">
        <v>506.85390256959602</v>
      </c>
      <c r="BW16" s="25">
        <v>148.58070288830601</v>
      </c>
      <c r="BX16" s="25">
        <v>477.98999202861597</v>
      </c>
      <c r="BY16" s="25">
        <v>19.716610887293498</v>
      </c>
      <c r="BZ16" s="25">
        <v>6395.9081215977403</v>
      </c>
      <c r="CA16" s="25">
        <v>4058.0437651699899</v>
      </c>
      <c r="CB16" s="25">
        <v>59.893501454172899</v>
      </c>
      <c r="CC16" s="25">
        <v>70.363255436901596</v>
      </c>
      <c r="CD16" s="25">
        <v>1001.4401210523999</v>
      </c>
      <c r="CE16" s="87">
        <v>0.15645315854098099</v>
      </c>
      <c r="CF16" s="25">
        <v>1194.9807678292</v>
      </c>
      <c r="CG16" s="25">
        <v>16298.9248295539</v>
      </c>
      <c r="CH16" s="25">
        <v>610.61687017176905</v>
      </c>
      <c r="CK16" s="34">
        <f t="shared" si="0"/>
        <v>0</v>
      </c>
      <c r="CL16" s="54">
        <f t="shared" si="1"/>
        <v>2.6694213784951193E-3</v>
      </c>
      <c r="CM16" s="54">
        <f t="shared" si="2"/>
        <v>2.6941158347576857E-3</v>
      </c>
      <c r="CN16" s="54">
        <f t="shared" si="3"/>
        <v>2.6115005201809813E-3</v>
      </c>
      <c r="CO16" s="54">
        <f t="shared" si="4"/>
        <v>2.4593591419499708E-3</v>
      </c>
      <c r="CP16" s="54">
        <f t="shared" si="5"/>
        <v>2.436580320260878E-3</v>
      </c>
      <c r="CQ16" s="54">
        <f t="shared" si="6"/>
        <v>2.6348838505613841E-3</v>
      </c>
      <c r="CR16" s="54">
        <f t="shared" si="7"/>
        <v>2.636037868033177E-3</v>
      </c>
      <c r="CS16" s="22">
        <f t="shared" si="8"/>
        <v>2.6192665087725721E-3</v>
      </c>
      <c r="CT16" s="71">
        <f t="shared" si="9"/>
        <v>0.93659676526633129</v>
      </c>
      <c r="CU16" s="22">
        <f t="shared" si="10"/>
        <v>2.6049999469772815E-3</v>
      </c>
      <c r="CV16" s="71">
        <f t="shared" si="11"/>
        <v>-9.803231433373856E-2</v>
      </c>
      <c r="CW16" s="78">
        <f t="shared" si="13"/>
        <v>2.7217578623299548E-3</v>
      </c>
      <c r="CX16" s="78">
        <f t="shared" si="14"/>
        <v>1.5168835630175936E-3</v>
      </c>
      <c r="CY16" s="71">
        <f t="shared" si="12"/>
        <v>0.36890250823402032</v>
      </c>
    </row>
    <row r="17" spans="1:103" x14ac:dyDescent="0.25">
      <c r="A17" s="27" t="s">
        <v>16</v>
      </c>
      <c r="B17" s="81">
        <v>11106.133637000001</v>
      </c>
      <c r="C17" s="81">
        <v>1324.1127991999999</v>
      </c>
      <c r="D17" s="81">
        <v>12164.632522</v>
      </c>
      <c r="E17" s="81">
        <v>6394.4412584000002</v>
      </c>
      <c r="F17" s="81">
        <v>3483.1897417</v>
      </c>
      <c r="G17" s="81">
        <v>3919.6449508999999</v>
      </c>
      <c r="H17" s="81">
        <v>7283.6185871999996</v>
      </c>
      <c r="I17" s="83">
        <v>38.926935831999998</v>
      </c>
      <c r="J17" s="83">
        <v>29.995254382999999</v>
      </c>
      <c r="K17" s="81">
        <v>6.9777381229</v>
      </c>
      <c r="L17" s="83">
        <v>35.615690792000002</v>
      </c>
      <c r="M17" s="81">
        <v>150.64730736000001</v>
      </c>
      <c r="N17" s="83">
        <v>68.076798074999999</v>
      </c>
      <c r="O17" s="85">
        <v>11.732383521999999</v>
      </c>
      <c r="P17" s="85">
        <v>0.2416691611</v>
      </c>
      <c r="Q17" s="83">
        <v>3.6129205992000002</v>
      </c>
      <c r="R17" s="25"/>
      <c r="S17" s="27" t="s">
        <v>16</v>
      </c>
      <c r="T17" s="87">
        <v>17.052323331624699</v>
      </c>
      <c r="U17" s="25">
        <v>54.938626285843597</v>
      </c>
      <c r="V17" s="87">
        <v>11.764482941076601</v>
      </c>
      <c r="W17" s="25">
        <v>57.044600233253902</v>
      </c>
      <c r="X17" s="25">
        <v>47.054592859383298</v>
      </c>
      <c r="Y17" s="25">
        <v>61.872144426976199</v>
      </c>
      <c r="Z17" s="87">
        <v>8.1706268352605491</v>
      </c>
      <c r="AA17" s="25">
        <v>286.010022879166</v>
      </c>
      <c r="AB17" s="87">
        <v>0.24233363931622101</v>
      </c>
      <c r="AC17" s="25">
        <v>11898.8212747992</v>
      </c>
      <c r="AD17" s="25">
        <v>6.9962909325223404</v>
      </c>
      <c r="AE17" s="25">
        <v>11134.6287007426</v>
      </c>
      <c r="AF17" s="25">
        <v>143.99520825809699</v>
      </c>
      <c r="AG17" s="25">
        <v>234.09092830789299</v>
      </c>
      <c r="AH17" s="25">
        <v>52.928891786162801</v>
      </c>
      <c r="AI17" s="25">
        <v>446.01040277930701</v>
      </c>
      <c r="AJ17" s="87">
        <v>9.8212806718594994</v>
      </c>
      <c r="AK17" s="25">
        <v>119.964028776576</v>
      </c>
      <c r="AL17" s="25">
        <v>119.964028776576</v>
      </c>
      <c r="AM17" s="25">
        <v>151.05791322248899</v>
      </c>
      <c r="AN17" s="25">
        <v>0</v>
      </c>
      <c r="AO17" s="25">
        <v>235.546829907866</v>
      </c>
      <c r="AP17" s="25">
        <v>9.6653486316720301</v>
      </c>
      <c r="AQ17" s="87">
        <v>372.03874068926098</v>
      </c>
      <c r="AR17" s="25">
        <v>37.356924293774597</v>
      </c>
      <c r="AS17" s="25">
        <v>61.999535185930696</v>
      </c>
      <c r="AT17" s="25">
        <v>4.9553064580346504</v>
      </c>
      <c r="AU17" s="25">
        <v>1327.7459872444899</v>
      </c>
      <c r="AV17" s="25">
        <v>0</v>
      </c>
      <c r="AW17" s="87">
        <v>7715.3790200620497</v>
      </c>
      <c r="AX17" s="25">
        <v>10977.164970138399</v>
      </c>
      <c r="AY17" s="25">
        <v>1219.68453095476</v>
      </c>
      <c r="AZ17" s="25">
        <v>12196.8495010931</v>
      </c>
      <c r="BA17" s="25">
        <v>7.3337566314223404E-2</v>
      </c>
      <c r="BB17" s="25">
        <v>307.2964535397</v>
      </c>
      <c r="BC17" s="25">
        <v>42.2223834050166</v>
      </c>
      <c r="BD17" s="25">
        <v>2931.76549680986</v>
      </c>
      <c r="BE17" s="25">
        <v>69.431756100220994</v>
      </c>
      <c r="BF17" s="25">
        <v>145.29281786409101</v>
      </c>
      <c r="BG17" s="25">
        <v>131.677329048198</v>
      </c>
      <c r="BH17" s="25">
        <v>89.988219813607898</v>
      </c>
      <c r="BI17" s="25">
        <v>49.996788140963503</v>
      </c>
      <c r="BJ17" s="25">
        <v>33.669355200289203</v>
      </c>
      <c r="BK17" s="25">
        <v>6407.4363299782699</v>
      </c>
      <c r="BL17" s="25">
        <v>3490.3894631662101</v>
      </c>
      <c r="BM17" s="25">
        <v>2917.0468668120602</v>
      </c>
      <c r="BN17" s="25">
        <v>8.6161185522247301</v>
      </c>
      <c r="BO17" s="25">
        <v>6.1679333243014396</v>
      </c>
      <c r="BP17" s="25">
        <v>1522.14984041865</v>
      </c>
      <c r="BQ17" s="25">
        <v>33.050288503557702</v>
      </c>
      <c r="BR17" s="25">
        <v>212.47585618002901</v>
      </c>
      <c r="BS17" s="25">
        <v>41.185413660719597</v>
      </c>
      <c r="BT17" s="25">
        <v>44.237411631700297</v>
      </c>
      <c r="BU17" s="25">
        <v>535.18501097274498</v>
      </c>
      <c r="BV17" s="25">
        <v>333.07052673241401</v>
      </c>
      <c r="BW17" s="25">
        <v>154.03843702287801</v>
      </c>
      <c r="BX17" s="25">
        <v>347.75344948254201</v>
      </c>
      <c r="BY17" s="25">
        <v>23.2510538444701</v>
      </c>
      <c r="BZ17" s="25">
        <v>3929.98579338637</v>
      </c>
      <c r="CA17" s="25">
        <v>2053.0274416361499</v>
      </c>
      <c r="CB17" s="25">
        <v>0.25354763299997202</v>
      </c>
      <c r="CC17" s="25">
        <v>23.307207962820801</v>
      </c>
      <c r="CD17" s="25">
        <v>1071.45048609991</v>
      </c>
      <c r="CE17" s="87">
        <v>0</v>
      </c>
      <c r="CF17" s="25">
        <v>464.330639119159</v>
      </c>
      <c r="CG17" s="25">
        <v>7302.8196873905499</v>
      </c>
      <c r="CH17" s="25">
        <v>211.956279034191</v>
      </c>
      <c r="CK17" s="34">
        <f t="shared" si="0"/>
        <v>0</v>
      </c>
      <c r="CL17" s="54">
        <f t="shared" si="1"/>
        <v>2.5657051025991615E-3</v>
      </c>
      <c r="CM17" s="54">
        <f t="shared" si="2"/>
        <v>2.7438659657131105E-3</v>
      </c>
      <c r="CN17" s="54">
        <f t="shared" si="3"/>
        <v>2.6484136725737611E-3</v>
      </c>
      <c r="CO17" s="54">
        <f t="shared" si="4"/>
        <v>2.0322450473993932E-3</v>
      </c>
      <c r="CP17" s="54">
        <f t="shared" si="5"/>
        <v>2.0669908905669426E-3</v>
      </c>
      <c r="CQ17" s="54">
        <f t="shared" si="6"/>
        <v>2.6382089745132925E-3</v>
      </c>
      <c r="CR17" s="54">
        <f t="shared" si="7"/>
        <v>2.6362034146452536E-3</v>
      </c>
      <c r="CS17" s="22">
        <f t="shared" si="8"/>
        <v>2.6588572536783194E-3</v>
      </c>
      <c r="CT17" s="71">
        <f t="shared" si="9"/>
        <v>2.3682915060438003</v>
      </c>
      <c r="CU17" s="22">
        <f t="shared" si="10"/>
        <v>2.7256103655922542E-3</v>
      </c>
      <c r="CV17" s="71">
        <f t="shared" si="11"/>
        <v>-8.9270692231646978E-2</v>
      </c>
      <c r="CW17" s="78">
        <f t="shared" si="13"/>
        <v>2.73596742012484E-3</v>
      </c>
      <c r="CX17" s="78">
        <f t="shared" si="14"/>
        <v>2.7495366524902024E-3</v>
      </c>
      <c r="CY17" s="71">
        <f t="shared" si="12"/>
        <v>0.37155144210251712</v>
      </c>
    </row>
    <row r="18" spans="1:103" x14ac:dyDescent="0.25">
      <c r="A18" s="27" t="s">
        <v>17</v>
      </c>
      <c r="B18" s="81">
        <v>77517.341971000002</v>
      </c>
      <c r="C18" s="81">
        <v>485.79655487000002</v>
      </c>
      <c r="D18" s="81">
        <v>18414.798418999999</v>
      </c>
      <c r="E18" s="81">
        <v>14880.716780999999</v>
      </c>
      <c r="F18" s="81">
        <v>8944.1511040999994</v>
      </c>
      <c r="G18" s="81">
        <v>13408.471274</v>
      </c>
      <c r="H18" s="81">
        <v>39555.113129999998</v>
      </c>
      <c r="I18" s="83">
        <v>43.811043654000002</v>
      </c>
      <c r="J18" s="83">
        <v>46.259334494000001</v>
      </c>
      <c r="K18" s="81">
        <v>115.16401424</v>
      </c>
      <c r="L18" s="83">
        <v>109.80394517000001</v>
      </c>
      <c r="M18" s="81">
        <v>1000.8362684</v>
      </c>
      <c r="N18" s="83">
        <v>1274.3821407999999</v>
      </c>
      <c r="O18" s="85">
        <v>8.6412434357999999</v>
      </c>
      <c r="P18" s="85">
        <v>8.3281468463999992</v>
      </c>
      <c r="Q18" s="83">
        <v>44.042731865999997</v>
      </c>
      <c r="R18" s="25"/>
      <c r="S18" s="27" t="s">
        <v>17</v>
      </c>
      <c r="T18" s="87">
        <v>17.7857091541782</v>
      </c>
      <c r="U18" s="25">
        <v>1751.19604465726</v>
      </c>
      <c r="V18" s="87">
        <v>8.6572147354112197</v>
      </c>
      <c r="W18" s="25">
        <v>42.105859674525497</v>
      </c>
      <c r="X18" s="25">
        <v>37.788820632308301</v>
      </c>
      <c r="Y18" s="25">
        <v>54.379138541585</v>
      </c>
      <c r="Z18" s="87">
        <v>16.622421898567602</v>
      </c>
      <c r="AA18" s="25">
        <v>282.83022896503599</v>
      </c>
      <c r="AB18" s="87">
        <v>8.3513242127539602</v>
      </c>
      <c r="AC18" s="25">
        <v>4670.2205370380598</v>
      </c>
      <c r="AD18" s="25">
        <v>115.489076499745</v>
      </c>
      <c r="AE18" s="25">
        <v>77726.971838240701</v>
      </c>
      <c r="AF18" s="25">
        <v>467.85217458414201</v>
      </c>
      <c r="AG18" s="25">
        <v>401.32313684742797</v>
      </c>
      <c r="AH18" s="25">
        <v>112.330128088338</v>
      </c>
      <c r="AI18" s="25">
        <v>20538.9221647956</v>
      </c>
      <c r="AJ18" s="87">
        <v>10.7381570523675</v>
      </c>
      <c r="AK18" s="25">
        <v>139.74167780182199</v>
      </c>
      <c r="AL18" s="25">
        <v>139.74167780182199</v>
      </c>
      <c r="AM18" s="25">
        <v>1002.43798732633</v>
      </c>
      <c r="AN18" s="25">
        <v>0</v>
      </c>
      <c r="AO18" s="25">
        <v>545.735522978841</v>
      </c>
      <c r="AP18" s="25">
        <v>11.3646411048204</v>
      </c>
      <c r="AQ18" s="87">
        <v>851.04484577738299</v>
      </c>
      <c r="AR18" s="25">
        <v>102.535356651565</v>
      </c>
      <c r="AS18" s="25">
        <v>994.21169773282497</v>
      </c>
      <c r="AT18" s="25">
        <v>10.7853416757292</v>
      </c>
      <c r="AU18" s="25">
        <v>487.08251081141401</v>
      </c>
      <c r="AV18" s="25">
        <v>0</v>
      </c>
      <c r="AW18" s="87">
        <v>41955.495977833598</v>
      </c>
      <c r="AX18" s="25">
        <v>16617.559285908999</v>
      </c>
      <c r="AY18" s="25">
        <v>1846.39381305345</v>
      </c>
      <c r="AZ18" s="25">
        <v>18463.953098962498</v>
      </c>
      <c r="BA18" s="25">
        <v>0.22689766199934799</v>
      </c>
      <c r="BB18" s="25">
        <v>391.58689311057799</v>
      </c>
      <c r="BC18" s="25">
        <v>408.00562921245302</v>
      </c>
      <c r="BD18" s="25">
        <v>4982.04249475907</v>
      </c>
      <c r="BE18" s="25">
        <v>231.03448762876701</v>
      </c>
      <c r="BF18" s="25">
        <v>314.38241076220999</v>
      </c>
      <c r="BG18" s="25">
        <v>244.490523493003</v>
      </c>
      <c r="BH18" s="25">
        <v>135.98771391431899</v>
      </c>
      <c r="BI18" s="25">
        <v>101.17304264923099</v>
      </c>
      <c r="BJ18" s="25">
        <v>241.82060968114399</v>
      </c>
      <c r="BK18" s="25">
        <v>14916.7312720605</v>
      </c>
      <c r="BL18" s="25">
        <v>8966.4333309937392</v>
      </c>
      <c r="BM18" s="25">
        <v>5950.2979410668104</v>
      </c>
      <c r="BN18" s="25">
        <v>56.361068450834097</v>
      </c>
      <c r="BO18" s="25">
        <v>6.5364377829391902</v>
      </c>
      <c r="BP18" s="25">
        <v>4093.1903389917502</v>
      </c>
      <c r="BQ18" s="25">
        <v>291.03516507235202</v>
      </c>
      <c r="BR18" s="25">
        <v>419.250676697134</v>
      </c>
      <c r="BS18" s="25">
        <v>58.4968722701852</v>
      </c>
      <c r="BT18" s="25">
        <v>75.5501884103099</v>
      </c>
      <c r="BU18" s="25">
        <v>1050.0829006519</v>
      </c>
      <c r="BV18" s="25">
        <v>287.24562415043499</v>
      </c>
      <c r="BW18" s="25">
        <v>462.268300289281</v>
      </c>
      <c r="BX18" s="25">
        <v>757.47747633437405</v>
      </c>
      <c r="BY18" s="25">
        <v>19.289488701535799</v>
      </c>
      <c r="BZ18" s="25">
        <v>13444.7364074092</v>
      </c>
      <c r="CA18" s="25">
        <v>2855.9025802890501</v>
      </c>
      <c r="CB18" s="25">
        <v>59.525282501448899</v>
      </c>
      <c r="CC18" s="25">
        <v>210.84316312045601</v>
      </c>
      <c r="CD18" s="25">
        <v>4335.4469149216002</v>
      </c>
      <c r="CE18" s="87">
        <v>0.78772141495044301</v>
      </c>
      <c r="CF18" s="25">
        <v>1858.5072666030901</v>
      </c>
      <c r="CG18" s="25">
        <v>39652.551657998098</v>
      </c>
      <c r="CH18" s="25">
        <v>2663.5046083795401</v>
      </c>
      <c r="CK18" s="34">
        <f t="shared" si="0"/>
        <v>0</v>
      </c>
      <c r="CL18" s="54">
        <f t="shared" si="1"/>
        <v>2.7042963795007812E-3</v>
      </c>
      <c r="CM18" s="54">
        <f t="shared" si="2"/>
        <v>2.6471079889772214E-3</v>
      </c>
      <c r="CN18" s="54">
        <f t="shared" si="3"/>
        <v>2.6693031791096122E-3</v>
      </c>
      <c r="CO18" s="54">
        <f t="shared" si="4"/>
        <v>2.4202121168306451E-3</v>
      </c>
      <c r="CP18" s="54">
        <f t="shared" si="5"/>
        <v>2.491262349483968E-3</v>
      </c>
      <c r="CQ18" s="54">
        <f t="shared" si="6"/>
        <v>2.7046434055104682E-3</v>
      </c>
      <c r="CR18" s="54">
        <f t="shared" si="7"/>
        <v>2.4633611254722696E-3</v>
      </c>
      <c r="CS18" s="22">
        <f t="shared" si="8"/>
        <v>2.8226027191755533E-3</v>
      </c>
      <c r="CT18" s="71">
        <f t="shared" si="9"/>
        <v>0.27264714929387984</v>
      </c>
      <c r="CU18" s="22">
        <f t="shared" si="10"/>
        <v>1.6003805786241453E-3</v>
      </c>
      <c r="CV18" s="71">
        <f t="shared" si="11"/>
        <v>-0.21984806134468934</v>
      </c>
      <c r="CW18" s="78">
        <f t="shared" si="13"/>
        <v>1.8482640524917905E-3</v>
      </c>
      <c r="CX18" s="78">
        <f t="shared" si="14"/>
        <v>2.7830160516417657E-3</v>
      </c>
      <c r="CY18" s="71">
        <f t="shared" si="12"/>
        <v>-0.75511642400967316</v>
      </c>
    </row>
    <row r="19" spans="1:103" x14ac:dyDescent="0.25">
      <c r="A19" s="27" t="s">
        <v>18</v>
      </c>
      <c r="B19" s="81">
        <v>60111.748668</v>
      </c>
      <c r="C19" s="81">
        <v>8393.0045532000004</v>
      </c>
      <c r="D19" s="81">
        <v>67127.351588999998</v>
      </c>
      <c r="E19" s="81">
        <v>27160.613730000001</v>
      </c>
      <c r="F19" s="81">
        <v>16324.320189</v>
      </c>
      <c r="G19" s="81">
        <v>55439.469905999998</v>
      </c>
      <c r="H19" s="81">
        <v>42141.679744000001</v>
      </c>
      <c r="I19" s="83">
        <v>343.14770106999998</v>
      </c>
      <c r="J19" s="83">
        <v>236.34286548</v>
      </c>
      <c r="K19" s="81">
        <v>170.99523452</v>
      </c>
      <c r="L19" s="83">
        <v>278.80175463</v>
      </c>
      <c r="M19" s="81">
        <v>917.82088363000003</v>
      </c>
      <c r="N19" s="83">
        <v>5384.6053584000001</v>
      </c>
      <c r="O19" s="85">
        <v>52.651012125999998</v>
      </c>
      <c r="P19" s="85">
        <v>48.583797687000001</v>
      </c>
      <c r="Q19" s="83">
        <v>98.425307465000003</v>
      </c>
      <c r="R19" s="25"/>
      <c r="S19" s="27" t="s">
        <v>18</v>
      </c>
      <c r="T19" s="87">
        <v>22.180843669272001</v>
      </c>
      <c r="U19" s="25">
        <v>1063.8155035357299</v>
      </c>
      <c r="V19" s="87">
        <v>52.794187562755098</v>
      </c>
      <c r="W19" s="25">
        <v>608.73450609845202</v>
      </c>
      <c r="X19" s="25">
        <v>606.573914442562</v>
      </c>
      <c r="Y19" s="25">
        <v>117.437500032876</v>
      </c>
      <c r="Z19" s="87">
        <v>859.83714475786405</v>
      </c>
      <c r="AA19" s="25">
        <v>1513.6589278961401</v>
      </c>
      <c r="AB19" s="87">
        <v>48.716704727990198</v>
      </c>
      <c r="AC19" s="25">
        <v>30840.3846088914</v>
      </c>
      <c r="AD19" s="25">
        <v>171.46307173245401</v>
      </c>
      <c r="AE19" s="25">
        <v>60280.771100074999</v>
      </c>
      <c r="AF19" s="25">
        <v>1287.39036494687</v>
      </c>
      <c r="AG19" s="25">
        <v>966.48911837351295</v>
      </c>
      <c r="AH19" s="25">
        <v>458.98050825233298</v>
      </c>
      <c r="AI19" s="25">
        <v>359.05060661840599</v>
      </c>
      <c r="AJ19" s="87">
        <v>16.533569244918699</v>
      </c>
      <c r="AK19" s="25">
        <v>969.19646013615704</v>
      </c>
      <c r="AL19" s="25">
        <v>969.19646013615704</v>
      </c>
      <c r="AM19" s="25">
        <v>920.01507575762002</v>
      </c>
      <c r="AN19" s="25">
        <v>0</v>
      </c>
      <c r="AO19" s="25">
        <v>334.92593146690302</v>
      </c>
      <c r="AP19" s="25">
        <v>36.260714017399799</v>
      </c>
      <c r="AQ19" s="87">
        <v>2180.6109349246899</v>
      </c>
      <c r="AR19" s="25">
        <v>112.657402990302</v>
      </c>
      <c r="AS19" s="25">
        <v>2434.1946806267802</v>
      </c>
      <c r="AT19" s="25">
        <v>20.4835330294549</v>
      </c>
      <c r="AU19" s="25">
        <v>8415.9106003896595</v>
      </c>
      <c r="AV19" s="25">
        <v>0</v>
      </c>
      <c r="AW19" s="87">
        <v>45023.998263375099</v>
      </c>
      <c r="AX19" s="25">
        <v>60586.594556211603</v>
      </c>
      <c r="AY19" s="25">
        <v>6731.8383135027498</v>
      </c>
      <c r="AZ19" s="25">
        <v>67318.432869714306</v>
      </c>
      <c r="BA19" s="25">
        <v>0.81774704058969805</v>
      </c>
      <c r="BB19" s="25">
        <v>1613.70242694121</v>
      </c>
      <c r="BC19" s="25">
        <v>257.09093133572401</v>
      </c>
      <c r="BD19" s="25">
        <v>15956.5313183526</v>
      </c>
      <c r="BE19" s="25">
        <v>183.43797774383299</v>
      </c>
      <c r="BF19" s="25">
        <v>198.44098719967599</v>
      </c>
      <c r="BG19" s="25">
        <v>580.46044091381498</v>
      </c>
      <c r="BH19" s="25">
        <v>150.077583556978</v>
      </c>
      <c r="BI19" s="25">
        <v>160.935240745383</v>
      </c>
      <c r="BJ19" s="25">
        <v>408.59100387662102</v>
      </c>
      <c r="BK19" s="25">
        <v>27239.8997681623</v>
      </c>
      <c r="BL19" s="25">
        <v>16373.3808888411</v>
      </c>
      <c r="BM19" s="25">
        <v>10866.5188793211</v>
      </c>
      <c r="BN19" s="25">
        <v>26.347070161614202</v>
      </c>
      <c r="BO19" s="25">
        <v>6.0089140546415303</v>
      </c>
      <c r="BP19" s="25">
        <v>6148.1368643335099</v>
      </c>
      <c r="BQ19" s="25">
        <v>454.038563462799</v>
      </c>
      <c r="BR19" s="25">
        <v>1192.0408338489899</v>
      </c>
      <c r="BS19" s="25">
        <v>192.700830219084</v>
      </c>
      <c r="BT19" s="25">
        <v>106.028893971372</v>
      </c>
      <c r="BU19" s="25">
        <v>2983.9712261228901</v>
      </c>
      <c r="BV19" s="25">
        <v>1552.5113540288301</v>
      </c>
      <c r="BW19" s="25">
        <v>1040.91516128595</v>
      </c>
      <c r="BX19" s="25">
        <v>2267.1954556567698</v>
      </c>
      <c r="BY19" s="25">
        <v>16.962910351439799</v>
      </c>
      <c r="BZ19" s="25">
        <v>55591.032138446302</v>
      </c>
      <c r="CA19" s="25">
        <v>10534.6820802726</v>
      </c>
      <c r="CB19" s="25">
        <v>9.0994417685477905E-2</v>
      </c>
      <c r="CC19" s="25">
        <v>2377.4381741890202</v>
      </c>
      <c r="CD19" s="25">
        <v>3151.6707271970199</v>
      </c>
      <c r="CE19" s="87">
        <v>4.0069568198753203</v>
      </c>
      <c r="CF19" s="25">
        <v>3206.35930230742</v>
      </c>
      <c r="CG19" s="25">
        <v>42255.672074802802</v>
      </c>
      <c r="CH19" s="25">
        <v>1393.5079319885799</v>
      </c>
      <c r="CK19" s="34">
        <f t="shared" si="0"/>
        <v>0</v>
      </c>
      <c r="CL19" s="54">
        <f t="shared" si="1"/>
        <v>2.8118036127765525E-3</v>
      </c>
      <c r="CM19" s="54">
        <f t="shared" si="2"/>
        <v>2.7291832197238308E-3</v>
      </c>
      <c r="CN19" s="54">
        <f t="shared" si="3"/>
        <v>2.8465487791659045E-3</v>
      </c>
      <c r="CO19" s="54">
        <f t="shared" si="4"/>
        <v>2.9191548817884359E-3</v>
      </c>
      <c r="CP19" s="54">
        <f t="shared" si="5"/>
        <v>3.0053747582186904E-3</v>
      </c>
      <c r="CQ19" s="54">
        <f t="shared" si="6"/>
        <v>2.7338326413164503E-3</v>
      </c>
      <c r="CR19" s="54">
        <f t="shared" si="7"/>
        <v>2.7049783372489057E-3</v>
      </c>
      <c r="CS19" s="22">
        <f t="shared" si="8"/>
        <v>2.7359663780530405E-3</v>
      </c>
      <c r="CT19" s="71">
        <f t="shared" si="9"/>
        <v>2.4762925413521351</v>
      </c>
      <c r="CU19" s="22">
        <f t="shared" si="10"/>
        <v>2.3906539573842829E-3</v>
      </c>
      <c r="CV19" s="71">
        <f t="shared" si="11"/>
        <v>-0.54793443184662938</v>
      </c>
      <c r="CW19" s="78">
        <f t="shared" si="13"/>
        <v>2.719329239340458E-3</v>
      </c>
      <c r="CX19" s="78">
        <f t="shared" si="14"/>
        <v>2.7356247826991194E-3</v>
      </c>
      <c r="CY19" s="71">
        <f t="shared" si="12"/>
        <v>-0.79188753830676284</v>
      </c>
    </row>
    <row r="20" spans="1:103" x14ac:dyDescent="0.25">
      <c r="A20" s="27" t="s">
        <v>19</v>
      </c>
      <c r="B20" s="81">
        <v>4880.7783640999996</v>
      </c>
      <c r="C20" s="81">
        <v>265.29464837</v>
      </c>
      <c r="D20" s="81">
        <v>4458.2904430999997</v>
      </c>
      <c r="E20" s="81">
        <v>1407.2572614999999</v>
      </c>
      <c r="F20" s="81">
        <v>1141.6291564999999</v>
      </c>
      <c r="G20" s="81">
        <v>1149.9102216000001</v>
      </c>
      <c r="H20" s="81">
        <v>1741.0240177999999</v>
      </c>
      <c r="I20" s="83">
        <v>56.160221782000001</v>
      </c>
      <c r="J20" s="83">
        <v>9.6355296015</v>
      </c>
      <c r="K20" s="81">
        <v>0.6478190613</v>
      </c>
      <c r="L20" s="83">
        <v>36.318735973999999</v>
      </c>
      <c r="M20" s="81">
        <v>147.38114311999999</v>
      </c>
      <c r="N20" s="83">
        <v>442.57811452999999</v>
      </c>
      <c r="O20" s="85">
        <v>8.4296015498999992</v>
      </c>
      <c r="P20" s="85">
        <v>2.3823007E-8</v>
      </c>
      <c r="Q20" s="83">
        <v>0.48345975679999997</v>
      </c>
      <c r="R20" s="25"/>
      <c r="S20" s="27" t="s">
        <v>19</v>
      </c>
      <c r="T20" s="87">
        <v>3.9750706771369999</v>
      </c>
      <c r="U20" s="25">
        <v>18.6700428172709</v>
      </c>
      <c r="V20" s="87">
        <v>8.4525900708012003</v>
      </c>
      <c r="W20" s="25">
        <v>16.045641823844001</v>
      </c>
      <c r="X20" s="25">
        <v>15.7308499327945</v>
      </c>
      <c r="Y20" s="25">
        <v>11.5984480927264</v>
      </c>
      <c r="Z20" s="87">
        <v>10.831685060040201</v>
      </c>
      <c r="AA20" s="25">
        <v>48.344467996316297</v>
      </c>
      <c r="AB20" s="87">
        <v>2.3885909469843399E-8</v>
      </c>
      <c r="AC20" s="25">
        <v>1263.9300698637201</v>
      </c>
      <c r="AD20" s="25">
        <v>0.64958273576315795</v>
      </c>
      <c r="AE20" s="25">
        <v>4893.6436202097602</v>
      </c>
      <c r="AF20" s="25">
        <v>54.992993850513301</v>
      </c>
      <c r="AG20" s="25">
        <v>33.747567333651403</v>
      </c>
      <c r="AH20" s="25">
        <v>10.2394723034888</v>
      </c>
      <c r="AI20" s="25">
        <v>29.7014796780654</v>
      </c>
      <c r="AJ20" s="87">
        <v>2.2982458866058102</v>
      </c>
      <c r="AK20" s="25">
        <v>22.897275568555301</v>
      </c>
      <c r="AL20" s="25">
        <v>22.897275568555301</v>
      </c>
      <c r="AM20" s="25">
        <v>147.784587027519</v>
      </c>
      <c r="AN20" s="25">
        <v>0</v>
      </c>
      <c r="AO20" s="25">
        <v>32.594974588682597</v>
      </c>
      <c r="AP20" s="25">
        <v>4.1012260939554803</v>
      </c>
      <c r="AQ20" s="87">
        <v>174.96896438042299</v>
      </c>
      <c r="AR20" s="25">
        <v>6.3298518008961997</v>
      </c>
      <c r="AS20" s="25">
        <v>156.40966353571801</v>
      </c>
      <c r="AT20" s="25">
        <v>4.1101009408216003</v>
      </c>
      <c r="AU20" s="25">
        <v>266.01846585216799</v>
      </c>
      <c r="AV20" s="25">
        <v>0</v>
      </c>
      <c r="AW20" s="87">
        <v>1827.24520334881</v>
      </c>
      <c r="AX20" s="25">
        <v>4023.3371668182199</v>
      </c>
      <c r="AY20" s="25">
        <v>447.03718899673203</v>
      </c>
      <c r="AZ20" s="25">
        <v>4470.3743558149499</v>
      </c>
      <c r="BA20" s="25">
        <v>1.9163915851634801E-2</v>
      </c>
      <c r="BB20" s="25">
        <v>43.813453264052903</v>
      </c>
      <c r="BC20" s="25">
        <v>3.2451602606965402</v>
      </c>
      <c r="BD20" s="25">
        <v>563.94653750028897</v>
      </c>
      <c r="BE20" s="25">
        <v>14.5382795196128</v>
      </c>
      <c r="BF20" s="25">
        <v>18.5187646753417</v>
      </c>
      <c r="BG20" s="25">
        <v>51.7060903784785</v>
      </c>
      <c r="BH20" s="25">
        <v>5.0691362573234802</v>
      </c>
      <c r="BI20" s="25">
        <v>1.38205780596019</v>
      </c>
      <c r="BJ20" s="25">
        <v>49.444007286275799</v>
      </c>
      <c r="BK20" s="25">
        <v>1411.04276072843</v>
      </c>
      <c r="BL20" s="25">
        <v>1144.6837152415701</v>
      </c>
      <c r="BM20" s="25">
        <v>266.35904548686301</v>
      </c>
      <c r="BN20" s="25">
        <v>0.93263044582967802</v>
      </c>
      <c r="BO20" s="25">
        <v>0.10898933840396299</v>
      </c>
      <c r="BP20" s="25">
        <v>141.63269377249401</v>
      </c>
      <c r="BQ20" s="25">
        <v>60.491531558392303</v>
      </c>
      <c r="BR20" s="25">
        <v>148.68837105992699</v>
      </c>
      <c r="BS20" s="25">
        <v>14.698344897457501</v>
      </c>
      <c r="BT20" s="25">
        <v>8.6520207225648704</v>
      </c>
      <c r="BU20" s="25">
        <v>372.20827835557202</v>
      </c>
      <c r="BV20" s="25">
        <v>25.203130806164399</v>
      </c>
      <c r="BW20" s="25">
        <v>72.345466503524406</v>
      </c>
      <c r="BX20" s="25">
        <v>180.86624912228399</v>
      </c>
      <c r="BY20" s="25">
        <v>0.15564328143322401</v>
      </c>
      <c r="BZ20" s="25">
        <v>1152.96228053153</v>
      </c>
      <c r="CA20" s="25">
        <v>408.35922365359897</v>
      </c>
      <c r="CB20" s="25">
        <v>1.6281767057023799</v>
      </c>
      <c r="CC20" s="25">
        <v>200.66993847338401</v>
      </c>
      <c r="CD20" s="25">
        <v>70.473398635049307</v>
      </c>
      <c r="CE20" s="87">
        <v>0.68607955837761803</v>
      </c>
      <c r="CF20" s="25">
        <v>130.821819135819</v>
      </c>
      <c r="CG20" s="25">
        <v>1745.77201750469</v>
      </c>
      <c r="CH20" s="25">
        <v>48.892041687098903</v>
      </c>
      <c r="CK20" s="34">
        <f t="shared" si="0"/>
        <v>0</v>
      </c>
      <c r="CL20" s="54">
        <f t="shared" si="1"/>
        <v>2.6359025446411367E-3</v>
      </c>
      <c r="CM20" s="54">
        <f t="shared" si="2"/>
        <v>2.7283531221425055E-3</v>
      </c>
      <c r="CN20" s="54">
        <f t="shared" si="3"/>
        <v>2.7104364036336427E-3</v>
      </c>
      <c r="CO20" s="54">
        <f t="shared" si="4"/>
        <v>2.6899837947150832E-3</v>
      </c>
      <c r="CP20" s="54">
        <f t="shared" si="5"/>
        <v>2.6756138139768949E-3</v>
      </c>
      <c r="CQ20" s="54">
        <f t="shared" si="6"/>
        <v>2.6541714946087293E-3</v>
      </c>
      <c r="CR20" s="54">
        <f t="shared" si="7"/>
        <v>2.7271305025933878E-3</v>
      </c>
      <c r="CS20" s="22">
        <f t="shared" si="8"/>
        <v>2.7224800388224533E-3</v>
      </c>
      <c r="CT20" s="71">
        <f t="shared" si="9"/>
        <v>-0.36954646260412</v>
      </c>
      <c r="CU20" s="22">
        <f t="shared" si="10"/>
        <v>2.7374187699881988E-3</v>
      </c>
      <c r="CV20" s="71">
        <f t="shared" si="11"/>
        <v>-0.6465942205438272</v>
      </c>
      <c r="CW20" s="78">
        <f t="shared" si="13"/>
        <v>2.7271183299848595E-3</v>
      </c>
      <c r="CX20" s="78">
        <f t="shared" si="14"/>
        <v>2.6404084859396339E-3</v>
      </c>
      <c r="CY20" s="71">
        <f t="shared" si="12"/>
        <v>7.5014334347623626</v>
      </c>
    </row>
    <row r="21" spans="1:103" x14ac:dyDescent="0.25">
      <c r="A21" s="27" t="s">
        <v>20</v>
      </c>
      <c r="B21" s="81">
        <v>4047.5527916999999</v>
      </c>
      <c r="C21" s="81">
        <v>231.56151202000001</v>
      </c>
      <c r="D21" s="81">
        <v>5466.4468987</v>
      </c>
      <c r="E21" s="81">
        <v>894.55440400999998</v>
      </c>
      <c r="F21" s="81">
        <v>678.19163758000002</v>
      </c>
      <c r="G21" s="81">
        <v>383.92617975000002</v>
      </c>
      <c r="H21" s="81">
        <v>1347.8930476999999</v>
      </c>
      <c r="I21" s="83">
        <v>7.0655248889999998</v>
      </c>
      <c r="J21" s="83">
        <v>7.1909467087000003</v>
      </c>
      <c r="K21" s="81">
        <v>0.212425154</v>
      </c>
      <c r="L21" s="83">
        <v>26.730781265000001</v>
      </c>
      <c r="M21" s="81">
        <v>23.105642122999999</v>
      </c>
      <c r="N21" s="83">
        <v>1.9437864436000001</v>
      </c>
      <c r="O21" s="85">
        <v>2.4767375697</v>
      </c>
      <c r="P21" s="85">
        <v>9.20965755E-2</v>
      </c>
      <c r="Q21" s="83">
        <v>0.1726172959</v>
      </c>
      <c r="R21" s="25"/>
      <c r="S21" s="27" t="s">
        <v>20</v>
      </c>
      <c r="T21" s="87">
        <v>4.9431299053005597</v>
      </c>
      <c r="U21" s="25">
        <v>11.717849237038701</v>
      </c>
      <c r="V21" s="87">
        <v>2.4823101327422599</v>
      </c>
      <c r="W21" s="25">
        <v>10.8164670028976</v>
      </c>
      <c r="X21" s="25">
        <v>10.4243025282912</v>
      </c>
      <c r="Y21" s="25">
        <v>14.9455928157436</v>
      </c>
      <c r="Z21" s="87">
        <v>27.159726372064501</v>
      </c>
      <c r="AA21" s="25">
        <v>41.845901127253498</v>
      </c>
      <c r="AB21" s="87">
        <v>9.2283963041337402E-2</v>
      </c>
      <c r="AC21" s="25">
        <v>446.24198858826799</v>
      </c>
      <c r="AD21" s="25">
        <v>0.213006349562326</v>
      </c>
      <c r="AE21" s="25">
        <v>4058.21430661662</v>
      </c>
      <c r="AF21" s="25">
        <v>30.2080439096523</v>
      </c>
      <c r="AG21" s="25">
        <v>41.9657695401987</v>
      </c>
      <c r="AH21" s="25">
        <v>8.6578658883468496</v>
      </c>
      <c r="AI21" s="25">
        <v>13.389695643382501</v>
      </c>
      <c r="AJ21" s="87">
        <v>2.8501994898489702</v>
      </c>
      <c r="AK21" s="25">
        <v>48.792080366181999</v>
      </c>
      <c r="AL21" s="25">
        <v>48.792080366181999</v>
      </c>
      <c r="AM21" s="25">
        <v>23.167065292621999</v>
      </c>
      <c r="AN21" s="25">
        <v>0</v>
      </c>
      <c r="AO21" s="25">
        <v>48.064199554543102</v>
      </c>
      <c r="AP21" s="25">
        <v>2.7786863459367801</v>
      </c>
      <c r="AQ21" s="87">
        <v>81.165612026009896</v>
      </c>
      <c r="AR21" s="25">
        <v>10.2847873116724</v>
      </c>
      <c r="AS21" s="25">
        <v>10.641179230534</v>
      </c>
      <c r="AT21" s="25">
        <v>1.6242831533978499</v>
      </c>
      <c r="AU21" s="25">
        <v>231.93185389683299</v>
      </c>
      <c r="AV21" s="25">
        <v>0</v>
      </c>
      <c r="AW21" s="87">
        <v>1445.43335246945</v>
      </c>
      <c r="AX21" s="25">
        <v>4932.3684818906704</v>
      </c>
      <c r="AY21" s="25">
        <v>548.04111829979502</v>
      </c>
      <c r="AZ21" s="25">
        <v>5480.40960019046</v>
      </c>
      <c r="BA21" s="25">
        <v>2.1628954354514798E-2</v>
      </c>
      <c r="BB21" s="25">
        <v>55.335353224744701</v>
      </c>
      <c r="BC21" s="25">
        <v>8.4230178434387692</v>
      </c>
      <c r="BD21" s="25">
        <v>526.93088038307405</v>
      </c>
      <c r="BE21" s="25">
        <v>60.426707238435299</v>
      </c>
      <c r="BF21" s="25">
        <v>9.5187459051020493</v>
      </c>
      <c r="BG21" s="25">
        <v>49.887362524733099</v>
      </c>
      <c r="BH21" s="25">
        <v>6.5075306342146302</v>
      </c>
      <c r="BI21" s="25">
        <v>11.206414070338401</v>
      </c>
      <c r="BJ21" s="25">
        <v>12.111350476143199</v>
      </c>
      <c r="BK21" s="25">
        <v>896.79923527521703</v>
      </c>
      <c r="BL21" s="25">
        <v>679.87714645088704</v>
      </c>
      <c r="BM21" s="25">
        <v>216.92208882432899</v>
      </c>
      <c r="BN21" s="25">
        <v>2.6404315526601398</v>
      </c>
      <c r="BO21" s="25">
        <v>0.27555183846734599</v>
      </c>
      <c r="BP21" s="25">
        <v>220.725393347112</v>
      </c>
      <c r="BQ21" s="25">
        <v>5.1089837490699201</v>
      </c>
      <c r="BR21" s="25">
        <v>50.251098454008698</v>
      </c>
      <c r="BS21" s="25">
        <v>9.4190602231077492</v>
      </c>
      <c r="BT21" s="25">
        <v>10.4476981747934</v>
      </c>
      <c r="BU21" s="25">
        <v>127.88568043122299</v>
      </c>
      <c r="BV21" s="25">
        <v>39.4753745487061</v>
      </c>
      <c r="BW21" s="25">
        <v>23.690747294102</v>
      </c>
      <c r="BX21" s="25">
        <v>69.5990713307649</v>
      </c>
      <c r="BY21" s="25">
        <v>1.75230136317134</v>
      </c>
      <c r="BZ21" s="25">
        <v>384.901812455894</v>
      </c>
      <c r="CA21" s="25">
        <v>449.01765057837798</v>
      </c>
      <c r="CB21" s="25">
        <v>0.78265487772218301</v>
      </c>
      <c r="CC21" s="25">
        <v>24.330092185803601</v>
      </c>
      <c r="CD21" s="25">
        <v>205.36406827873901</v>
      </c>
      <c r="CE21" s="87">
        <v>0</v>
      </c>
      <c r="CF21" s="25">
        <v>85.185911361161303</v>
      </c>
      <c r="CG21" s="25">
        <v>1351.0586571096201</v>
      </c>
      <c r="CH21" s="25">
        <v>33.994755336509101</v>
      </c>
      <c r="CK21" s="34">
        <f t="shared" si="0"/>
        <v>0</v>
      </c>
      <c r="CL21" s="54">
        <f t="shared" si="1"/>
        <v>2.6340644496305942E-3</v>
      </c>
      <c r="CM21" s="54">
        <f t="shared" si="2"/>
        <v>1.5993239705611986E-3</v>
      </c>
      <c r="CN21" s="54">
        <f t="shared" si="3"/>
        <v>2.5542553964588003E-3</v>
      </c>
      <c r="CO21" s="54">
        <f t="shared" si="4"/>
        <v>2.5094407396064307E-3</v>
      </c>
      <c r="CP21" s="54">
        <f t="shared" si="5"/>
        <v>2.4852988115592859E-3</v>
      </c>
      <c r="CQ21" s="54">
        <f t="shared" si="6"/>
        <v>2.5411986922311098E-3</v>
      </c>
      <c r="CR21" s="54">
        <f t="shared" si="7"/>
        <v>2.3485612712535798E-3</v>
      </c>
      <c r="CS21" s="22">
        <f t="shared" si="8"/>
        <v>2.7360016051865398E-3</v>
      </c>
      <c r="CT21" s="71">
        <f t="shared" si="9"/>
        <v>0.82531441496130165</v>
      </c>
      <c r="CU21" s="22">
        <f t="shared" si="10"/>
        <v>2.658362372922639E-3</v>
      </c>
      <c r="CV21" s="71">
        <f t="shared" si="11"/>
        <v>4.4744590207275792</v>
      </c>
      <c r="CW21" s="78">
        <f t="shared" si="13"/>
        <v>2.2499610416677391E-3</v>
      </c>
      <c r="CX21" s="78">
        <f t="shared" si="14"/>
        <v>2.0346852238539818E-3</v>
      </c>
      <c r="CY21" s="71">
        <f t="shared" si="12"/>
        <v>8.4097358258863206</v>
      </c>
    </row>
    <row r="22" spans="1:103" x14ac:dyDescent="0.25">
      <c r="A22" s="27" t="s">
        <v>21</v>
      </c>
      <c r="B22" s="81">
        <v>2513.2394070999999</v>
      </c>
      <c r="C22" s="81">
        <v>151.56740071999999</v>
      </c>
      <c r="D22" s="81">
        <v>3147.2397403999998</v>
      </c>
      <c r="E22" s="81">
        <v>842.75386577999996</v>
      </c>
      <c r="F22" s="81">
        <v>671.21788547999995</v>
      </c>
      <c r="G22" s="81">
        <v>356.44888903999998</v>
      </c>
      <c r="H22" s="81">
        <v>1408.2648326000001</v>
      </c>
      <c r="I22" s="83">
        <v>1.2735480038</v>
      </c>
      <c r="J22" s="83">
        <v>2.0067125185000001</v>
      </c>
      <c r="K22" s="81">
        <v>1.3610630775000001</v>
      </c>
      <c r="L22" s="83">
        <v>31.697832532</v>
      </c>
      <c r="M22" s="81">
        <v>6.4103240087</v>
      </c>
      <c r="N22" s="83">
        <v>33.890349522000001</v>
      </c>
      <c r="O22" s="85">
        <v>0.73151154470000002</v>
      </c>
      <c r="P22" s="85">
        <v>5.9035879999999998E-4</v>
      </c>
      <c r="Q22" s="83">
        <v>0.20032210010000001</v>
      </c>
      <c r="R22" s="25"/>
      <c r="S22" s="27" t="s">
        <v>129</v>
      </c>
      <c r="T22" s="87">
        <v>2.2323857781488901</v>
      </c>
      <c r="U22" s="25">
        <v>13.7896149429396</v>
      </c>
      <c r="V22" s="87">
        <v>0.73349835531559304</v>
      </c>
      <c r="W22" s="25">
        <v>8.4956283576859999</v>
      </c>
      <c r="X22" s="25">
        <v>6.96380458536966</v>
      </c>
      <c r="Y22" s="25">
        <v>10.3305304453199</v>
      </c>
      <c r="Z22" s="87">
        <v>0.98679396035591505</v>
      </c>
      <c r="AA22" s="25">
        <v>65.183957206449605</v>
      </c>
      <c r="AB22" s="87">
        <v>5.9192066043273401E-4</v>
      </c>
      <c r="AC22" s="25">
        <v>6878.4562235876101</v>
      </c>
      <c r="AD22" s="25">
        <v>1.36481926606646</v>
      </c>
      <c r="AE22" s="25">
        <v>2519.9755936464499</v>
      </c>
      <c r="AF22" s="25">
        <v>73.091880349444395</v>
      </c>
      <c r="AG22" s="25">
        <v>84.545399455861897</v>
      </c>
      <c r="AH22" s="25">
        <v>6.7718414715532997</v>
      </c>
      <c r="AI22" s="25">
        <v>12.4316374495014</v>
      </c>
      <c r="AJ22" s="87">
        <v>1.5283339415031101</v>
      </c>
      <c r="AK22" s="25">
        <v>67.180717298794704</v>
      </c>
      <c r="AL22" s="25">
        <v>67.180717298794704</v>
      </c>
      <c r="AM22" s="25">
        <v>6.38648877860855</v>
      </c>
      <c r="AN22" s="25">
        <v>0</v>
      </c>
      <c r="AO22" s="25">
        <v>72.208855138894094</v>
      </c>
      <c r="AP22" s="25">
        <v>1.1749678642113399</v>
      </c>
      <c r="AQ22" s="87">
        <v>78.074959947769202</v>
      </c>
      <c r="AR22" s="25">
        <v>5.4567163670708903</v>
      </c>
      <c r="AS22" s="25">
        <v>15.0380292081239</v>
      </c>
      <c r="AT22" s="25">
        <v>1.07480308686674</v>
      </c>
      <c r="AU22" s="25">
        <v>151.88193168922501</v>
      </c>
      <c r="AV22" s="25">
        <v>0</v>
      </c>
      <c r="AW22" s="87">
        <v>1552.8748845825201</v>
      </c>
      <c r="AX22" s="25">
        <v>2840.21528856032</v>
      </c>
      <c r="AY22" s="25">
        <v>315.57961011866303</v>
      </c>
      <c r="AZ22" s="25">
        <v>3155.7948986789802</v>
      </c>
      <c r="BA22" s="25">
        <v>5.14172384864683E-2</v>
      </c>
      <c r="BB22" s="25">
        <v>53.013610081385202</v>
      </c>
      <c r="BC22" s="25">
        <v>9.7607489558359202</v>
      </c>
      <c r="BD22" s="25">
        <v>529.57168606516996</v>
      </c>
      <c r="BE22" s="25">
        <v>13.404890292396001</v>
      </c>
      <c r="BF22" s="25">
        <v>12.921852149274899</v>
      </c>
      <c r="BG22" s="25">
        <v>45.715594669235003</v>
      </c>
      <c r="BH22" s="25">
        <v>10.0111230377823</v>
      </c>
      <c r="BI22" s="25">
        <v>3.66238121254209</v>
      </c>
      <c r="BJ22" s="25">
        <v>3.3197166978331798</v>
      </c>
      <c r="BK22" s="25">
        <v>844.48866726888502</v>
      </c>
      <c r="BL22" s="25">
        <v>672.768231150563</v>
      </c>
      <c r="BM22" s="25">
        <v>171.720436118322</v>
      </c>
      <c r="BN22" s="25">
        <v>0.55824960873471297</v>
      </c>
      <c r="BO22" s="25">
        <v>0.184301940023258</v>
      </c>
      <c r="BP22" s="25">
        <v>194.91967369511099</v>
      </c>
      <c r="BQ22" s="25">
        <v>6.8527783215110496</v>
      </c>
      <c r="BR22" s="25">
        <v>70.212720776809604</v>
      </c>
      <c r="BS22" s="25">
        <v>15.499133337081201</v>
      </c>
      <c r="BT22" s="25">
        <v>9.0631333032292307</v>
      </c>
      <c r="BU22" s="25">
        <v>176.98009054657999</v>
      </c>
      <c r="BV22" s="25">
        <v>40.446530759445999</v>
      </c>
      <c r="BW22" s="25">
        <v>24.8044384213716</v>
      </c>
      <c r="BX22" s="25">
        <v>68.213408028307299</v>
      </c>
      <c r="BY22" s="25">
        <v>6.6839961569029498</v>
      </c>
      <c r="BZ22" s="25">
        <v>357.17045987206598</v>
      </c>
      <c r="CA22" s="25">
        <v>428.80420949456698</v>
      </c>
      <c r="CB22" s="25">
        <v>2.1419150164821898</v>
      </c>
      <c r="CC22" s="25">
        <v>6.9597370782298302</v>
      </c>
      <c r="CD22" s="25">
        <v>182.90555599789499</v>
      </c>
      <c r="CE22" s="87">
        <v>1.10813697574365E-2</v>
      </c>
      <c r="CF22" s="25">
        <v>88.927770940926493</v>
      </c>
      <c r="CG22" s="25">
        <v>1411.7588764254201</v>
      </c>
      <c r="CH22" s="25">
        <v>66.358456532491005</v>
      </c>
      <c r="CK22" s="34">
        <f t="shared" si="0"/>
        <v>0</v>
      </c>
      <c r="CL22" s="54">
        <f t="shared" si="1"/>
        <v>2.6802804887668006E-3</v>
      </c>
      <c r="CM22" s="54">
        <f t="shared" si="2"/>
        <v>2.075188778925297E-3</v>
      </c>
      <c r="CN22" s="54">
        <f t="shared" si="3"/>
        <v>2.7183052403542099E-3</v>
      </c>
      <c r="CO22" s="54">
        <f t="shared" si="4"/>
        <v>2.0584912859218335E-3</v>
      </c>
      <c r="CP22" s="54">
        <f t="shared" si="5"/>
        <v>2.3097502377404126E-3</v>
      </c>
      <c r="CQ22" s="54">
        <f t="shared" si="6"/>
        <v>2.0243318306008792E-3</v>
      </c>
      <c r="CR22" s="54">
        <f t="shared" si="7"/>
        <v>2.4810985437796989E-3</v>
      </c>
      <c r="CS22" s="22">
        <f t="shared" si="8"/>
        <v>2.7597461341462865E-3</v>
      </c>
      <c r="CT22" s="71">
        <f t="shared" si="9"/>
        <v>1.1194104433157557</v>
      </c>
      <c r="CU22" s="22">
        <f t="shared" si="10"/>
        <v>-3.7182566839212981E-3</v>
      </c>
      <c r="CV22" s="71">
        <f t="shared" si="11"/>
        <v>-0.55627400070447997</v>
      </c>
      <c r="CW22" s="78">
        <f t="shared" si="13"/>
        <v>2.7160345314957905E-3</v>
      </c>
      <c r="CX22" s="78">
        <f t="shared" si="14"/>
        <v>2.6456121814971427E-3</v>
      </c>
      <c r="CY22" s="71">
        <f t="shared" si="12"/>
        <v>4.3653744960251641</v>
      </c>
    </row>
    <row r="23" spans="1:103" x14ac:dyDescent="0.25">
      <c r="A23" s="27" t="s">
        <v>22</v>
      </c>
      <c r="B23" s="81">
        <v>63970.266774999996</v>
      </c>
      <c r="C23" s="81">
        <v>611.40251769999998</v>
      </c>
      <c r="D23" s="81">
        <v>39776.801892000003</v>
      </c>
      <c r="E23" s="81">
        <v>9959.1865392</v>
      </c>
      <c r="F23" s="81">
        <v>6862.918165</v>
      </c>
      <c r="G23" s="81">
        <v>13215.740511</v>
      </c>
      <c r="H23" s="81">
        <v>10378.5358</v>
      </c>
      <c r="I23" s="83">
        <v>44.973513058000002</v>
      </c>
      <c r="J23" s="83">
        <v>22.185164747999998</v>
      </c>
      <c r="K23" s="81">
        <v>9.2771350113000004</v>
      </c>
      <c r="L23" s="83">
        <v>194.32083506000001</v>
      </c>
      <c r="M23" s="81">
        <v>389.58472110000002</v>
      </c>
      <c r="N23" s="83">
        <v>420.94985209999999</v>
      </c>
      <c r="O23" s="85">
        <v>26.888588854000002</v>
      </c>
      <c r="P23" s="85">
        <v>2.3298062647000002</v>
      </c>
      <c r="Q23" s="83">
        <v>4.5617179351999999</v>
      </c>
      <c r="R23" s="25"/>
      <c r="S23" s="27" t="s">
        <v>22</v>
      </c>
      <c r="T23" s="87">
        <v>24.189934014540899</v>
      </c>
      <c r="U23" s="25">
        <v>135.58028971676799</v>
      </c>
      <c r="V23" s="87">
        <v>26.962240716152301</v>
      </c>
      <c r="W23" s="25">
        <v>104.564774561129</v>
      </c>
      <c r="X23" s="25">
        <v>40.678542618625002</v>
      </c>
      <c r="Y23" s="25">
        <v>112.533467822424</v>
      </c>
      <c r="Z23" s="87">
        <v>104.21475398727701</v>
      </c>
      <c r="AA23" s="25">
        <v>476.54940749266302</v>
      </c>
      <c r="AB23" s="87">
        <v>2.3361789041550698</v>
      </c>
      <c r="AC23" s="25">
        <v>6358.1794578132303</v>
      </c>
      <c r="AD23" s="25">
        <v>9.3025562158459003</v>
      </c>
      <c r="AE23" s="25">
        <v>64134.7220447734</v>
      </c>
      <c r="AF23" s="25">
        <v>310.551901121181</v>
      </c>
      <c r="AG23" s="25">
        <v>461.49753468666</v>
      </c>
      <c r="AH23" s="25">
        <v>54.707645436636</v>
      </c>
      <c r="AI23" s="25">
        <v>182.33390816661901</v>
      </c>
      <c r="AJ23" s="87">
        <v>14.824527271575199</v>
      </c>
      <c r="AK23" s="25">
        <v>205.22941349396501</v>
      </c>
      <c r="AL23" s="25">
        <v>205.22941349396501</v>
      </c>
      <c r="AM23" s="25">
        <v>390.58299922914199</v>
      </c>
      <c r="AN23" s="25">
        <v>0</v>
      </c>
      <c r="AO23" s="25">
        <v>861.763761676542</v>
      </c>
      <c r="AP23" s="25">
        <v>14.3002504410856</v>
      </c>
      <c r="AQ23" s="87">
        <v>679.38179715963304</v>
      </c>
      <c r="AR23" s="25">
        <v>58.176466551675801</v>
      </c>
      <c r="AS23" s="25">
        <v>198.735019224946</v>
      </c>
      <c r="AT23" s="25">
        <v>8.98519460241919</v>
      </c>
      <c r="AU23" s="25">
        <v>613.06692954391895</v>
      </c>
      <c r="AV23" s="25">
        <v>0</v>
      </c>
      <c r="AW23" s="87">
        <v>11245.0346099695</v>
      </c>
      <c r="AX23" s="25">
        <v>35891.880606753301</v>
      </c>
      <c r="AY23" s="25">
        <v>3987.9877000517699</v>
      </c>
      <c r="AZ23" s="25">
        <v>39879.868306805103</v>
      </c>
      <c r="BA23" s="25">
        <v>0.264095258221961</v>
      </c>
      <c r="BB23" s="25">
        <v>420.16484722302403</v>
      </c>
      <c r="BC23" s="25">
        <v>91.334915803171299</v>
      </c>
      <c r="BD23" s="25">
        <v>2885.5180262593099</v>
      </c>
      <c r="BE23" s="25">
        <v>225.313973591935</v>
      </c>
      <c r="BF23" s="25">
        <v>394.73750199275702</v>
      </c>
      <c r="BG23" s="25">
        <v>264.79925859863198</v>
      </c>
      <c r="BH23" s="25">
        <v>191.51460226425701</v>
      </c>
      <c r="BI23" s="25">
        <v>57.933853895115199</v>
      </c>
      <c r="BJ23" s="25">
        <v>160.84540500901099</v>
      </c>
      <c r="BK23" s="25">
        <v>9977.1077250614999</v>
      </c>
      <c r="BL23" s="25">
        <v>6876.7599551721096</v>
      </c>
      <c r="BM23" s="25">
        <v>3100.3477698893798</v>
      </c>
      <c r="BN23" s="25">
        <v>12.3435164677215</v>
      </c>
      <c r="BO23" s="25">
        <v>11.6386861367306</v>
      </c>
      <c r="BP23" s="25">
        <v>1952.0637999360599</v>
      </c>
      <c r="BQ23" s="25">
        <v>240.69668782817101</v>
      </c>
      <c r="BR23" s="25">
        <v>501.96118807564</v>
      </c>
      <c r="BS23" s="25">
        <v>78.760522278917705</v>
      </c>
      <c r="BT23" s="25">
        <v>80.615655273157998</v>
      </c>
      <c r="BU23" s="25">
        <v>1263.5400546354199</v>
      </c>
      <c r="BV23" s="25">
        <v>303.895885102318</v>
      </c>
      <c r="BW23" s="25">
        <v>302.87106126082301</v>
      </c>
      <c r="BX23" s="25">
        <v>1033.2267529301</v>
      </c>
      <c r="BY23" s="25">
        <v>12.5625191944726</v>
      </c>
      <c r="BZ23" s="25">
        <v>13248.4347078724</v>
      </c>
      <c r="CA23" s="25">
        <v>2105.8766665707599</v>
      </c>
      <c r="CB23" s="25">
        <v>32.403143129245898</v>
      </c>
      <c r="CC23" s="25">
        <v>246.73780597870299</v>
      </c>
      <c r="CD23" s="25">
        <v>1560.4802870809799</v>
      </c>
      <c r="CE23" s="87">
        <v>0.60208609938325697</v>
      </c>
      <c r="CF23" s="25">
        <v>706.664885666185</v>
      </c>
      <c r="CG23" s="25">
        <v>10404.2962471468</v>
      </c>
      <c r="CH23" s="25">
        <v>723.45322967755499</v>
      </c>
      <c r="CK23" s="34">
        <f t="shared" si="0"/>
        <v>0</v>
      </c>
      <c r="CL23" s="54">
        <f t="shared" si="1"/>
        <v>2.570807940380102E-3</v>
      </c>
      <c r="CM23" s="54">
        <f t="shared" si="2"/>
        <v>2.7222849035365851E-3</v>
      </c>
      <c r="CN23" s="54">
        <f t="shared" si="3"/>
        <v>2.5911186898569896E-3</v>
      </c>
      <c r="CO23" s="54">
        <f t="shared" si="4"/>
        <v>1.7994628166628835E-3</v>
      </c>
      <c r="CP23" s="54">
        <f t="shared" si="5"/>
        <v>2.0168957051973735E-3</v>
      </c>
      <c r="CQ23" s="54">
        <f t="shared" si="6"/>
        <v>2.4738830824642564E-3</v>
      </c>
      <c r="CR23" s="54">
        <f t="shared" si="7"/>
        <v>2.4820887688993942E-3</v>
      </c>
      <c r="CS23" s="22">
        <f t="shared" si="8"/>
        <v>2.7401999124660415E-3</v>
      </c>
      <c r="CT23" s="71">
        <f t="shared" si="9"/>
        <v>5.6136947078252251E-2</v>
      </c>
      <c r="CU23" s="22">
        <f t="shared" si="10"/>
        <v>2.5624160165298778E-3</v>
      </c>
      <c r="CV23" s="71">
        <f t="shared" si="11"/>
        <v>-0.52788908647072075</v>
      </c>
      <c r="CW23" s="78">
        <f t="shared" si="13"/>
        <v>2.7391494046867053E-3</v>
      </c>
      <c r="CX23" s="78">
        <f t="shared" si="14"/>
        <v>2.7352658251565761E-3</v>
      </c>
      <c r="CY23" s="71">
        <f t="shared" si="12"/>
        <v>0.96969534943971736</v>
      </c>
    </row>
    <row r="24" spans="1:103" x14ac:dyDescent="0.25">
      <c r="A24" s="27" t="s">
        <v>23</v>
      </c>
      <c r="B24" s="81">
        <v>15908.034105999999</v>
      </c>
      <c r="C24" s="81">
        <v>631.28877493000005</v>
      </c>
      <c r="D24" s="81">
        <v>37218.726543999997</v>
      </c>
      <c r="E24" s="81">
        <v>15116.712482999999</v>
      </c>
      <c r="F24" s="81">
        <v>9018.6981976000006</v>
      </c>
      <c r="G24" s="81">
        <v>9663.0639664999999</v>
      </c>
      <c r="H24" s="81">
        <v>9298.7558988000001</v>
      </c>
      <c r="I24" s="83">
        <v>82.969924225</v>
      </c>
      <c r="J24" s="83">
        <v>38.824639318000003</v>
      </c>
      <c r="K24" s="81">
        <v>39.033604691999997</v>
      </c>
      <c r="L24" s="83">
        <v>91.072517472000001</v>
      </c>
      <c r="M24" s="81">
        <v>147.78153123999999</v>
      </c>
      <c r="N24" s="83">
        <v>202.99691281</v>
      </c>
      <c r="O24" s="85">
        <v>32.646778996000002</v>
      </c>
      <c r="P24" s="85">
        <v>0.33792737140000001</v>
      </c>
      <c r="Q24" s="83">
        <v>3.2033107727000001</v>
      </c>
      <c r="R24" s="25"/>
      <c r="S24" s="27" t="s">
        <v>23</v>
      </c>
      <c r="T24" s="87">
        <v>20.988125331259301</v>
      </c>
      <c r="U24" s="25">
        <v>94.602540058702004</v>
      </c>
      <c r="V24" s="87">
        <v>32.722563579959399</v>
      </c>
      <c r="W24" s="25">
        <v>71.832722694951002</v>
      </c>
      <c r="X24" s="25">
        <v>46.308592513969302</v>
      </c>
      <c r="Y24" s="25">
        <v>82.040213450357697</v>
      </c>
      <c r="Z24" s="87">
        <v>26.4829071723304</v>
      </c>
      <c r="AA24" s="25">
        <v>446.930481434341</v>
      </c>
      <c r="AB24" s="87">
        <v>0.33885124194817001</v>
      </c>
      <c r="AC24" s="25">
        <v>19841.268781805898</v>
      </c>
      <c r="AD24" s="25">
        <v>39.140548995030699</v>
      </c>
      <c r="AE24" s="25">
        <v>15949.343642797399</v>
      </c>
      <c r="AF24" s="25">
        <v>657.20965232238996</v>
      </c>
      <c r="AG24" s="25">
        <v>323.263995247624</v>
      </c>
      <c r="AH24" s="25">
        <v>55.977512130331696</v>
      </c>
      <c r="AI24" s="25">
        <v>735.01995644037299</v>
      </c>
      <c r="AJ24" s="87">
        <v>12.527702209039401</v>
      </c>
      <c r="AK24" s="25">
        <v>181.24119145261901</v>
      </c>
      <c r="AL24" s="25">
        <v>181.24119145261901</v>
      </c>
      <c r="AM24" s="25">
        <v>148.091608514227</v>
      </c>
      <c r="AN24" s="25">
        <v>0</v>
      </c>
      <c r="AO24" s="25">
        <v>197.33765465704599</v>
      </c>
      <c r="AP24" s="25">
        <v>14.087522805274901</v>
      </c>
      <c r="AQ24" s="87">
        <v>539.220644669222</v>
      </c>
      <c r="AR24" s="25">
        <v>44.989990730333901</v>
      </c>
      <c r="AS24" s="25">
        <v>176.76221365781899</v>
      </c>
      <c r="AT24" s="25">
        <v>12.749255147649199</v>
      </c>
      <c r="AU24" s="25">
        <v>632.45934143190198</v>
      </c>
      <c r="AV24" s="25">
        <v>0</v>
      </c>
      <c r="AW24" s="87">
        <v>9945.5770414281506</v>
      </c>
      <c r="AX24" s="25">
        <v>33585.655450284103</v>
      </c>
      <c r="AY24" s="25">
        <v>3731.7440410101599</v>
      </c>
      <c r="AZ24" s="25">
        <v>37317.3994912942</v>
      </c>
      <c r="BA24" s="25">
        <v>0.16132843696534599</v>
      </c>
      <c r="BB24" s="25">
        <v>349.72618438453799</v>
      </c>
      <c r="BC24" s="25">
        <v>154.063457179587</v>
      </c>
      <c r="BD24" s="25">
        <v>3129.8593249693299</v>
      </c>
      <c r="BE24" s="25">
        <v>172.83813575630001</v>
      </c>
      <c r="BF24" s="25">
        <v>177.669174872909</v>
      </c>
      <c r="BG24" s="25">
        <v>302.124974482933</v>
      </c>
      <c r="BH24" s="25">
        <v>184.07396088505999</v>
      </c>
      <c r="BI24" s="25">
        <v>63.842984809206399</v>
      </c>
      <c r="BJ24" s="25">
        <v>92.872803235679498</v>
      </c>
      <c r="BK24" s="25">
        <v>15152.2100572419</v>
      </c>
      <c r="BL24" s="25">
        <v>9040.9939470910303</v>
      </c>
      <c r="BM24" s="25">
        <v>6111.21611015095</v>
      </c>
      <c r="BN24" s="25">
        <v>17.0382335462998</v>
      </c>
      <c r="BO24" s="25">
        <v>7.3334905329563398</v>
      </c>
      <c r="BP24" s="25">
        <v>4082.53603809895</v>
      </c>
      <c r="BQ24" s="25">
        <v>85.757472038999794</v>
      </c>
      <c r="BR24" s="25">
        <v>641.80679975396504</v>
      </c>
      <c r="BS24" s="25">
        <v>97.645918330999706</v>
      </c>
      <c r="BT24" s="25">
        <v>61.391370823171798</v>
      </c>
      <c r="BU24" s="25">
        <v>1611.0856898013101</v>
      </c>
      <c r="BV24" s="25">
        <v>331.10077398771699</v>
      </c>
      <c r="BW24" s="25">
        <v>534.54231852290297</v>
      </c>
      <c r="BX24" s="25">
        <v>725.55129739193205</v>
      </c>
      <c r="BY24" s="25">
        <v>28.8198270278622</v>
      </c>
      <c r="BZ24" s="25">
        <v>9688.8404977983391</v>
      </c>
      <c r="CA24" s="25">
        <v>1973.2254981992401</v>
      </c>
      <c r="CB24" s="25">
        <v>73.653016551516899</v>
      </c>
      <c r="CC24" s="25">
        <v>210.26657656741801</v>
      </c>
      <c r="CD24" s="25">
        <v>926.81483764073005</v>
      </c>
      <c r="CE24" s="87">
        <v>0.76178915463720998</v>
      </c>
      <c r="CF24" s="25">
        <v>626.51937489789202</v>
      </c>
      <c r="CG24" s="25">
        <v>9323.5768652700408</v>
      </c>
      <c r="CH24" s="25">
        <v>340.863672635635</v>
      </c>
      <c r="CK24" s="34">
        <f t="shared" si="0"/>
        <v>0</v>
      </c>
      <c r="CL24" s="54">
        <f t="shared" si="1"/>
        <v>2.5967719532245352E-3</v>
      </c>
      <c r="CM24" s="54">
        <f t="shared" si="2"/>
        <v>1.8542488768816267E-3</v>
      </c>
      <c r="CN24" s="54">
        <f t="shared" si="3"/>
        <v>2.6511639826674684E-3</v>
      </c>
      <c r="CO24" s="54">
        <f t="shared" si="4"/>
        <v>2.3482337367877436E-3</v>
      </c>
      <c r="CP24" s="54">
        <f t="shared" si="5"/>
        <v>2.4721693755050938E-3</v>
      </c>
      <c r="CQ24" s="54">
        <f t="shared" si="6"/>
        <v>2.6675318913029623E-3</v>
      </c>
      <c r="CR24" s="54">
        <f t="shared" si="7"/>
        <v>2.669278206694711E-3</v>
      </c>
      <c r="CS24" s="22">
        <f t="shared" si="8"/>
        <v>2.7398008427497286E-3</v>
      </c>
      <c r="CT24" s="71">
        <f t="shared" si="9"/>
        <v>0.99007556267829222</v>
      </c>
      <c r="CU24" s="22">
        <f t="shared" si="10"/>
        <v>2.0982139758955469E-3</v>
      </c>
      <c r="CV24" s="71">
        <f t="shared" si="11"/>
        <v>-0.12923693660669622</v>
      </c>
      <c r="CW24" s="78">
        <f t="shared" si="13"/>
        <v>2.3213494957245954E-3</v>
      </c>
      <c r="CX24" s="78">
        <f t="shared" si="14"/>
        <v>2.7339322776444462E-3</v>
      </c>
      <c r="CY24" s="71">
        <f t="shared" si="12"/>
        <v>2.9800244348140885</v>
      </c>
    </row>
    <row r="25" spans="1:103" x14ac:dyDescent="0.25">
      <c r="A25" s="27" t="s">
        <v>24</v>
      </c>
      <c r="B25" s="81">
        <v>24809.623427999999</v>
      </c>
      <c r="C25" s="81">
        <v>1847.8214303</v>
      </c>
      <c r="D25" s="81">
        <v>13036.271577</v>
      </c>
      <c r="E25" s="81">
        <v>8434.4836670999994</v>
      </c>
      <c r="F25" s="81">
        <v>7106.9406926000001</v>
      </c>
      <c r="G25" s="81">
        <v>5617.6333539999996</v>
      </c>
      <c r="H25" s="81">
        <v>19002.718582000001</v>
      </c>
      <c r="I25" s="83">
        <v>173.30672906000001</v>
      </c>
      <c r="J25" s="83">
        <v>44.744401351999997</v>
      </c>
      <c r="K25" s="81">
        <v>27.662668957000001</v>
      </c>
      <c r="L25" s="83">
        <v>220.85588290999999</v>
      </c>
      <c r="M25" s="81">
        <v>188.09630412000001</v>
      </c>
      <c r="N25" s="83">
        <v>4076.5541004000002</v>
      </c>
      <c r="O25" s="85">
        <v>31.267566563999999</v>
      </c>
      <c r="P25" s="85">
        <v>0.96084943219999996</v>
      </c>
      <c r="Q25" s="83">
        <v>18.164395585000001</v>
      </c>
      <c r="R25" s="25"/>
      <c r="S25" s="27" t="s">
        <v>24</v>
      </c>
      <c r="T25" s="87">
        <v>11.668496447986</v>
      </c>
      <c r="U25" s="25">
        <v>181.597475885698</v>
      </c>
      <c r="V25" s="87">
        <v>31.3532524170564</v>
      </c>
      <c r="W25" s="25">
        <v>329.23345010852398</v>
      </c>
      <c r="X25" s="25">
        <v>312.46335918239998</v>
      </c>
      <c r="Y25" s="25">
        <v>121.944675497677</v>
      </c>
      <c r="Z25" s="87">
        <v>868.97154770835095</v>
      </c>
      <c r="AA25" s="25">
        <v>942.00339969361301</v>
      </c>
      <c r="AB25" s="87">
        <v>0.96348535944417701</v>
      </c>
      <c r="AC25" s="25">
        <v>7078.2987334936297</v>
      </c>
      <c r="AD25" s="25">
        <v>27.739569200732301</v>
      </c>
      <c r="AE25" s="25">
        <v>24875.922490310099</v>
      </c>
      <c r="AF25" s="25">
        <v>608.03252218118996</v>
      </c>
      <c r="AG25" s="25">
        <v>321.438445672228</v>
      </c>
      <c r="AH25" s="25">
        <v>62.073571814664597</v>
      </c>
      <c r="AI25" s="25">
        <v>469.30652261402003</v>
      </c>
      <c r="AJ25" s="87">
        <v>7.88162140941155</v>
      </c>
      <c r="AK25" s="25">
        <v>297.57828551684202</v>
      </c>
      <c r="AL25" s="25">
        <v>297.57828551684202</v>
      </c>
      <c r="AM25" s="25">
        <v>188.60537715985299</v>
      </c>
      <c r="AN25" s="25">
        <v>0</v>
      </c>
      <c r="AO25" s="25">
        <v>507.15943360486199</v>
      </c>
      <c r="AP25" s="25">
        <v>16.836466744970501</v>
      </c>
      <c r="AQ25" s="87">
        <v>1385.9744031094699</v>
      </c>
      <c r="AR25" s="25">
        <v>47.3434699755867</v>
      </c>
      <c r="AS25" s="25">
        <v>1542.6406007042201</v>
      </c>
      <c r="AT25" s="25">
        <v>31.197415492086002</v>
      </c>
      <c r="AU25" s="25">
        <v>1852.8640604173299</v>
      </c>
      <c r="AV25" s="25">
        <v>0</v>
      </c>
      <c r="AW25" s="87">
        <v>19738.293556606401</v>
      </c>
      <c r="AX25" s="25">
        <v>11763.9720725854</v>
      </c>
      <c r="AY25" s="25">
        <v>1307.1083939218299</v>
      </c>
      <c r="AZ25" s="25">
        <v>13071.080466507199</v>
      </c>
      <c r="BA25" s="25">
        <v>0.25215604573592099</v>
      </c>
      <c r="BB25" s="25">
        <v>502.105723319307</v>
      </c>
      <c r="BC25" s="25">
        <v>31.6120063956084</v>
      </c>
      <c r="BD25" s="25">
        <v>4938.1691572954696</v>
      </c>
      <c r="BE25" s="25">
        <v>61.614063449064901</v>
      </c>
      <c r="BF25" s="25">
        <v>185.17394257043401</v>
      </c>
      <c r="BG25" s="25">
        <v>242.496712407281</v>
      </c>
      <c r="BH25" s="25">
        <v>98.787514939691704</v>
      </c>
      <c r="BI25" s="25">
        <v>56.446916616456299</v>
      </c>
      <c r="BJ25" s="25">
        <v>158.75603998322899</v>
      </c>
      <c r="BK25" s="25">
        <v>8456.0362080910509</v>
      </c>
      <c r="BL25" s="25">
        <v>7125.2329639875898</v>
      </c>
      <c r="BM25" s="25">
        <v>1330.80324410346</v>
      </c>
      <c r="BN25" s="25">
        <v>10.0576743563881</v>
      </c>
      <c r="BO25" s="25">
        <v>4.8582882289235299</v>
      </c>
      <c r="BP25" s="25">
        <v>2407.5787173655599</v>
      </c>
      <c r="BQ25" s="25">
        <v>205.93895292424301</v>
      </c>
      <c r="BR25" s="25">
        <v>660.76632896046499</v>
      </c>
      <c r="BS25" s="25">
        <v>64.712120604771997</v>
      </c>
      <c r="BT25" s="25">
        <v>102.74286760285899</v>
      </c>
      <c r="BU25" s="25">
        <v>1654.57024901613</v>
      </c>
      <c r="BV25" s="25">
        <v>555.75009597033602</v>
      </c>
      <c r="BW25" s="25">
        <v>287.28408360565902</v>
      </c>
      <c r="BX25" s="25">
        <v>880.760484706272</v>
      </c>
      <c r="BY25" s="25">
        <v>11.076000254543899</v>
      </c>
      <c r="BZ25" s="25">
        <v>5631.2153421669</v>
      </c>
      <c r="CA25" s="25">
        <v>3278.2266020823599</v>
      </c>
      <c r="CB25" s="25">
        <v>47.541108959420299</v>
      </c>
      <c r="CC25" s="25">
        <v>1696.0326243469799</v>
      </c>
      <c r="CD25" s="25">
        <v>1377.9043368172199</v>
      </c>
      <c r="CE25" s="87">
        <v>4.6681418351978001</v>
      </c>
      <c r="CF25" s="25">
        <v>1068.1471889674599</v>
      </c>
      <c r="CG25" s="25">
        <v>19053.603610480699</v>
      </c>
      <c r="CH25" s="25">
        <v>667.95867256011104</v>
      </c>
      <c r="CK25" s="34">
        <f t="shared" si="0"/>
        <v>0</v>
      </c>
      <c r="CL25" s="54">
        <f t="shared" si="1"/>
        <v>2.672312318746233E-3</v>
      </c>
      <c r="CM25" s="54">
        <f t="shared" si="2"/>
        <v>2.7289596465559312E-3</v>
      </c>
      <c r="CN25" s="54">
        <f t="shared" si="3"/>
        <v>2.6701568237204607E-3</v>
      </c>
      <c r="CO25" s="54">
        <f t="shared" si="4"/>
        <v>2.5552887220732317E-3</v>
      </c>
      <c r="CP25" s="54">
        <f t="shared" si="5"/>
        <v>2.5738601430340025E-3</v>
      </c>
      <c r="CQ25" s="54">
        <f t="shared" si="6"/>
        <v>2.4177420118081231E-3</v>
      </c>
      <c r="CR25" s="54">
        <f t="shared" si="7"/>
        <v>2.6777762487572502E-3</v>
      </c>
      <c r="CS25" s="22">
        <f t="shared" si="8"/>
        <v>2.779928569142668E-3</v>
      </c>
      <c r="CT25" s="71">
        <f t="shared" si="9"/>
        <v>0.34738672837665291</v>
      </c>
      <c r="CU25" s="22">
        <f t="shared" si="10"/>
        <v>2.7064489237821742E-3</v>
      </c>
      <c r="CV25" s="71">
        <f t="shared" si="11"/>
        <v>-0.6215822082300213</v>
      </c>
      <c r="CW25" s="78">
        <f t="shared" si="13"/>
        <v>2.7404068327803633E-3</v>
      </c>
      <c r="CX25" s="78">
        <f t="shared" si="14"/>
        <v>2.7433301783212002E-3</v>
      </c>
      <c r="CY25" s="71">
        <f t="shared" si="12"/>
        <v>0.7175036376023739</v>
      </c>
    </row>
    <row r="26" spans="1:103" x14ac:dyDescent="0.25">
      <c r="A26" s="27" t="s">
        <v>25</v>
      </c>
      <c r="B26" s="81">
        <v>56307.361449999997</v>
      </c>
      <c r="C26" s="81">
        <v>1367.5120389000001</v>
      </c>
      <c r="D26" s="81">
        <v>24183.926251000001</v>
      </c>
      <c r="E26" s="81">
        <v>7157.6085403999996</v>
      </c>
      <c r="F26" s="81">
        <v>4009.7345547</v>
      </c>
      <c r="G26" s="81">
        <v>13082.587584000001</v>
      </c>
      <c r="H26" s="81">
        <v>7932.2662283999998</v>
      </c>
      <c r="I26" s="83">
        <v>52.825146191000002</v>
      </c>
      <c r="J26" s="83">
        <v>69.796602113000006</v>
      </c>
      <c r="K26" s="81">
        <v>4.7155611086000002</v>
      </c>
      <c r="L26" s="83">
        <v>46.887116685000002</v>
      </c>
      <c r="M26" s="81">
        <v>366.01354243999998</v>
      </c>
      <c r="N26" s="83">
        <v>142.28076811</v>
      </c>
      <c r="O26" s="85">
        <v>4.4087821364000002</v>
      </c>
      <c r="P26" s="85">
        <v>0.40096105980000002</v>
      </c>
      <c r="Q26" s="83">
        <v>8.5135249758999993</v>
      </c>
      <c r="R26" s="25"/>
      <c r="S26" s="27" t="s">
        <v>25</v>
      </c>
      <c r="T26" s="87">
        <v>30.640221302828198</v>
      </c>
      <c r="U26" s="25">
        <v>99.510250109620202</v>
      </c>
      <c r="V26" s="87">
        <v>4.4208603303762697</v>
      </c>
      <c r="W26" s="25">
        <v>64.614947030768903</v>
      </c>
      <c r="X26" s="25">
        <v>55.999631467782898</v>
      </c>
      <c r="Y26" s="25">
        <v>91.333957149054697</v>
      </c>
      <c r="Z26" s="87">
        <v>14.6244980405331</v>
      </c>
      <c r="AA26" s="25">
        <v>250.04451868753</v>
      </c>
      <c r="AB26" s="87">
        <v>0.40206518743222802</v>
      </c>
      <c r="AC26" s="25">
        <v>17838.260847129601</v>
      </c>
      <c r="AD26" s="25">
        <v>4.7283713378294197</v>
      </c>
      <c r="AE26" s="25">
        <v>56460.344536636701</v>
      </c>
      <c r="AF26" s="25">
        <v>193.18813220270499</v>
      </c>
      <c r="AG26" s="25">
        <v>193.717375187822</v>
      </c>
      <c r="AH26" s="25">
        <v>39.847764399929702</v>
      </c>
      <c r="AI26" s="25">
        <v>425.121227471883</v>
      </c>
      <c r="AJ26" s="87">
        <v>18.517492765315001</v>
      </c>
      <c r="AK26" s="25">
        <v>146.85381009451299</v>
      </c>
      <c r="AL26" s="25">
        <v>146.85381009451299</v>
      </c>
      <c r="AM26" s="25">
        <v>367.01269409331098</v>
      </c>
      <c r="AN26" s="25">
        <v>0</v>
      </c>
      <c r="AO26" s="25">
        <v>418.63633710287797</v>
      </c>
      <c r="AP26" s="25">
        <v>16.515090983243699</v>
      </c>
      <c r="AQ26" s="87">
        <v>667.21949179383603</v>
      </c>
      <c r="AR26" s="25">
        <v>54.029761015335403</v>
      </c>
      <c r="AS26" s="25">
        <v>114.560389060208</v>
      </c>
      <c r="AT26" s="25">
        <v>13.2386464784809</v>
      </c>
      <c r="AU26" s="25">
        <v>1371.1157292388</v>
      </c>
      <c r="AV26" s="25">
        <v>0</v>
      </c>
      <c r="AW26" s="87">
        <v>8532.3847735302006</v>
      </c>
      <c r="AX26" s="25">
        <v>21824.658520078701</v>
      </c>
      <c r="AY26" s="25">
        <v>2424.9620169151499</v>
      </c>
      <c r="AZ26" s="25">
        <v>24249.6205369938</v>
      </c>
      <c r="BA26" s="25">
        <v>0.301238974874385</v>
      </c>
      <c r="BB26" s="25">
        <v>320.49005087969698</v>
      </c>
      <c r="BC26" s="25">
        <v>66.470889570010499</v>
      </c>
      <c r="BD26" s="25">
        <v>2268.6420286583302</v>
      </c>
      <c r="BE26" s="25">
        <v>316.74352194074299</v>
      </c>
      <c r="BF26" s="25">
        <v>110.799282548733</v>
      </c>
      <c r="BG26" s="25">
        <v>118.266482503568</v>
      </c>
      <c r="BH26" s="25">
        <v>45.116584247509799</v>
      </c>
      <c r="BI26" s="25">
        <v>74.054047589852004</v>
      </c>
      <c r="BJ26" s="25">
        <v>132.737938986628</v>
      </c>
      <c r="BK26" s="25">
        <v>7175.9316144013701</v>
      </c>
      <c r="BL26" s="25">
        <v>4019.97119125064</v>
      </c>
      <c r="BM26" s="25">
        <v>3155.9604231507201</v>
      </c>
      <c r="BN26" s="25">
        <v>14.409462890217499</v>
      </c>
      <c r="BO26" s="25">
        <v>3.7016332681140001</v>
      </c>
      <c r="BP26" s="25">
        <v>1333.11437474012</v>
      </c>
      <c r="BQ26" s="25">
        <v>210.26219628589899</v>
      </c>
      <c r="BR26" s="25">
        <v>181.68359710092199</v>
      </c>
      <c r="BS26" s="25">
        <v>53.6514808675186</v>
      </c>
      <c r="BT26" s="25">
        <v>113.591742244212</v>
      </c>
      <c r="BU26" s="25">
        <v>456.78240706360901</v>
      </c>
      <c r="BV26" s="25">
        <v>177.876762246727</v>
      </c>
      <c r="BW26" s="25">
        <v>188.02118440759</v>
      </c>
      <c r="BX26" s="25">
        <v>589.59634727954199</v>
      </c>
      <c r="BY26" s="25">
        <v>10.9680177158478</v>
      </c>
      <c r="BZ26" s="25">
        <v>13118.299377781101</v>
      </c>
      <c r="CA26" s="25">
        <v>1906.9620492352501</v>
      </c>
      <c r="CB26" s="25">
        <v>40.024284930149001</v>
      </c>
      <c r="CC26" s="25">
        <v>54.903789365360801</v>
      </c>
      <c r="CD26" s="25">
        <v>1030.7245728867099</v>
      </c>
      <c r="CE26" s="87">
        <v>0.11823353834394</v>
      </c>
      <c r="CF26" s="25">
        <v>763.24646383718198</v>
      </c>
      <c r="CG26" s="25">
        <v>7952.1736495962596</v>
      </c>
      <c r="CH26" s="25">
        <v>599.19558230143798</v>
      </c>
      <c r="CK26" s="34">
        <f t="shared" si="0"/>
        <v>0</v>
      </c>
      <c r="CL26" s="54">
        <f t="shared" si="1"/>
        <v>2.7169287051845101E-3</v>
      </c>
      <c r="CM26" s="54">
        <f t="shared" si="2"/>
        <v>2.6352165365203053E-3</v>
      </c>
      <c r="CN26" s="54">
        <f t="shared" si="3"/>
        <v>2.716444191566394E-3</v>
      </c>
      <c r="CO26" s="54">
        <f t="shared" si="4"/>
        <v>2.5599435758394433E-3</v>
      </c>
      <c r="CP26" s="54">
        <f t="shared" si="5"/>
        <v>2.552946189079067E-3</v>
      </c>
      <c r="CQ26" s="54">
        <f t="shared" si="6"/>
        <v>2.7297194497497897E-3</v>
      </c>
      <c r="CR26" s="54">
        <f t="shared" si="7"/>
        <v>2.5096763803747458E-3</v>
      </c>
      <c r="CS26" s="22">
        <f t="shared" si="8"/>
        <v>2.7165864113300941E-3</v>
      </c>
      <c r="CT26" s="71">
        <f t="shared" si="9"/>
        <v>2.1320716750640814</v>
      </c>
      <c r="CU26" s="22">
        <f t="shared" si="10"/>
        <v>2.7298215433512064E-3</v>
      </c>
      <c r="CV26" s="71">
        <f t="shared" si="11"/>
        <v>-0.19482871380312511</v>
      </c>
      <c r="CW26" s="78">
        <f t="shared" si="13"/>
        <v>2.7395760558338676E-3</v>
      </c>
      <c r="CX26" s="78">
        <f t="shared" si="14"/>
        <v>2.7537028976797472E-3</v>
      </c>
      <c r="CY26" s="71">
        <f t="shared" si="12"/>
        <v>0.55501352447508256</v>
      </c>
    </row>
    <row r="27" spans="1:103" x14ac:dyDescent="0.25">
      <c r="A27" s="27" t="s">
        <v>26</v>
      </c>
      <c r="B27" s="81">
        <v>5120.7939958999996</v>
      </c>
      <c r="C27" s="81">
        <v>176.81593882999999</v>
      </c>
      <c r="D27" s="81">
        <v>7059.8350919000004</v>
      </c>
      <c r="E27" s="81">
        <v>5672.7150072000004</v>
      </c>
      <c r="F27" s="81">
        <v>1787.0819005999999</v>
      </c>
      <c r="G27" s="81">
        <v>2838.3621518999998</v>
      </c>
      <c r="H27" s="81">
        <v>3087.8176076</v>
      </c>
      <c r="I27" s="83">
        <v>5.0613771014999998</v>
      </c>
      <c r="J27" s="83">
        <v>20.011300997999999</v>
      </c>
      <c r="K27" s="81"/>
      <c r="L27" s="83">
        <v>86.516431621999999</v>
      </c>
      <c r="M27" s="81">
        <v>44.889349860999999</v>
      </c>
      <c r="N27" s="83">
        <v>62.327595205999998</v>
      </c>
      <c r="O27" s="85">
        <v>6.4682600444</v>
      </c>
      <c r="P27" s="85">
        <v>4.7917021967000002</v>
      </c>
      <c r="Q27" s="83">
        <v>2.5401008451</v>
      </c>
      <c r="R27" s="25"/>
      <c r="S27" s="27" t="s">
        <v>26</v>
      </c>
      <c r="T27" s="87">
        <v>0.56359457988921202</v>
      </c>
      <c r="U27" s="25">
        <v>5.4581566501752103</v>
      </c>
      <c r="V27" s="87">
        <v>6.4860271124301399</v>
      </c>
      <c r="W27" s="25">
        <v>5.15327606847538</v>
      </c>
      <c r="X27" s="25">
        <v>5.10986582981079</v>
      </c>
      <c r="Y27" s="25">
        <v>3.8753392771060899</v>
      </c>
      <c r="Z27" s="87">
        <v>57.380992368998598</v>
      </c>
      <c r="AA27" s="25">
        <v>196.45999826665499</v>
      </c>
      <c r="AB27" s="87">
        <v>4.8048989839255096</v>
      </c>
      <c r="AC27" s="25">
        <v>9143.7820750903502</v>
      </c>
      <c r="AD27" s="25">
        <v>0</v>
      </c>
      <c r="AE27" s="25">
        <v>5134.3103330460699</v>
      </c>
      <c r="AF27" s="25">
        <v>52.066457922607697</v>
      </c>
      <c r="AG27" s="25">
        <v>164.19436802150901</v>
      </c>
      <c r="AH27" s="25">
        <v>4.83343670125688</v>
      </c>
      <c r="AI27" s="25">
        <v>18.226742060803701</v>
      </c>
      <c r="AJ27" s="87">
        <v>0.341523631978426</v>
      </c>
      <c r="AK27" s="25">
        <v>42.643670413952997</v>
      </c>
      <c r="AL27" s="25">
        <v>42.643670413952997</v>
      </c>
      <c r="AM27" s="25">
        <v>44.962325426125801</v>
      </c>
      <c r="AN27" s="25">
        <v>0</v>
      </c>
      <c r="AO27" s="25">
        <v>27.511125655143299</v>
      </c>
      <c r="AP27" s="25">
        <v>1.2704052012189699</v>
      </c>
      <c r="AQ27" s="87">
        <v>84.963925822184905</v>
      </c>
      <c r="AR27" s="25">
        <v>1.5595845829692001</v>
      </c>
      <c r="AS27" s="25">
        <v>57.390959257223201</v>
      </c>
      <c r="AT27" s="25">
        <v>1.3422205921860599</v>
      </c>
      <c r="AU27" s="25">
        <v>177.27890255813301</v>
      </c>
      <c r="AV27" s="25">
        <v>0</v>
      </c>
      <c r="AW27" s="87">
        <v>3304.0055466997301</v>
      </c>
      <c r="AX27" s="25">
        <v>6368.1546351381503</v>
      </c>
      <c r="AY27" s="25">
        <v>707.571448163274</v>
      </c>
      <c r="AZ27" s="25">
        <v>7075.7260833014197</v>
      </c>
      <c r="BA27" s="25">
        <v>1.01327491754079E-2</v>
      </c>
      <c r="BB27" s="25">
        <v>124.574709704548</v>
      </c>
      <c r="BC27" s="25">
        <v>44.360766233292999</v>
      </c>
      <c r="BD27" s="25">
        <v>1403.25571284233</v>
      </c>
      <c r="BE27" s="25">
        <v>62.373091922044502</v>
      </c>
      <c r="BF27" s="25">
        <v>17.315696275952501</v>
      </c>
      <c r="BG27" s="25">
        <v>54.570141712550303</v>
      </c>
      <c r="BH27" s="25">
        <v>27.596881044108901</v>
      </c>
      <c r="BI27" s="25">
        <v>32.940715968297397</v>
      </c>
      <c r="BJ27" s="25">
        <v>32.178267476292</v>
      </c>
      <c r="BK27" s="25">
        <v>5685.0292595790797</v>
      </c>
      <c r="BL27" s="25">
        <v>1791.16508241069</v>
      </c>
      <c r="BM27" s="25">
        <v>3893.8641771683801</v>
      </c>
      <c r="BN27" s="25">
        <v>3.8798039274238501</v>
      </c>
      <c r="BO27" s="25">
        <v>1.06788218813692</v>
      </c>
      <c r="BP27" s="25">
        <v>720.38644040289398</v>
      </c>
      <c r="BQ27" s="25">
        <v>16.733657391083401</v>
      </c>
      <c r="BR27" s="25">
        <v>123.243256434244</v>
      </c>
      <c r="BS27" s="25">
        <v>15.741333436730001</v>
      </c>
      <c r="BT27" s="25">
        <v>16.068678328631901</v>
      </c>
      <c r="BU27" s="25">
        <v>308.73345362434299</v>
      </c>
      <c r="BV27" s="25">
        <v>257.45134747163598</v>
      </c>
      <c r="BW27" s="25">
        <v>136.36177008371999</v>
      </c>
      <c r="BX27" s="25">
        <v>173.10833329861001</v>
      </c>
      <c r="BY27" s="25">
        <v>4.5049126623347799</v>
      </c>
      <c r="BZ27" s="25">
        <v>2846.26961811722</v>
      </c>
      <c r="CA27" s="25">
        <v>691.20608832121297</v>
      </c>
      <c r="CB27" s="25">
        <v>4.4874919229484496</v>
      </c>
      <c r="CC27" s="25">
        <v>153.47553733050501</v>
      </c>
      <c r="CD27" s="25">
        <v>301.83690270186401</v>
      </c>
      <c r="CE27" s="87">
        <v>0.42691030955538301</v>
      </c>
      <c r="CF27" s="25">
        <v>250.75515724692701</v>
      </c>
      <c r="CG27" s="25">
        <v>3096.3024731493501</v>
      </c>
      <c r="CH27" s="25">
        <v>74.177033083104206</v>
      </c>
      <c r="CK27" s="34">
        <f t="shared" si="0"/>
        <v>0</v>
      </c>
      <c r="CL27" s="54">
        <f t="shared" si="1"/>
        <v>2.6395002722023734E-3</v>
      </c>
      <c r="CM27" s="54">
        <f t="shared" si="2"/>
        <v>2.6183370752460066E-3</v>
      </c>
      <c r="CN27" s="54">
        <f t="shared" si="3"/>
        <v>2.2509012171759708E-3</v>
      </c>
      <c r="CO27" s="54">
        <f t="shared" si="4"/>
        <v>2.1707863630465608E-3</v>
      </c>
      <c r="CP27" s="54">
        <f t="shared" si="5"/>
        <v>2.2848319426878095E-3</v>
      </c>
      <c r="CQ27" s="54">
        <f t="shared" si="6"/>
        <v>2.7859257536699223E-3</v>
      </c>
      <c r="CR27" s="54">
        <f t="shared" si="7"/>
        <v>2.7478519224926E-3</v>
      </c>
      <c r="CS27" s="22" t="e">
        <f t="shared" si="8"/>
        <v>#DIV/0!</v>
      </c>
      <c r="CT27" s="71">
        <f t="shared" si="9"/>
        <v>-0.50710322172939382</v>
      </c>
      <c r="CU27" s="22">
        <f t="shared" si="10"/>
        <v>1.6256765881388518E-3</v>
      </c>
      <c r="CV27" s="71">
        <f t="shared" si="11"/>
        <v>-7.9204659388199344E-2</v>
      </c>
      <c r="CW27" s="78">
        <f t="shared" si="13"/>
        <v>2.7468079372476614E-3</v>
      </c>
      <c r="CX27" s="78">
        <f t="shared" si="14"/>
        <v>2.7540916951387202E-3</v>
      </c>
      <c r="CY27" s="71">
        <f t="shared" si="12"/>
        <v>-0.47158767543608343</v>
      </c>
    </row>
    <row r="28" spans="1:103" x14ac:dyDescent="0.25">
      <c r="A28" s="27" t="s">
        <v>27</v>
      </c>
      <c r="B28" s="81">
        <v>7597.9178766000005</v>
      </c>
      <c r="C28" s="81">
        <v>2789.5155792999999</v>
      </c>
      <c r="D28" s="81">
        <v>7881.2763742999996</v>
      </c>
      <c r="E28" s="81">
        <v>4070.1645884999998</v>
      </c>
      <c r="F28" s="81">
        <v>2000.0826966</v>
      </c>
      <c r="G28" s="81">
        <v>2011.9174098000001</v>
      </c>
      <c r="H28" s="81">
        <v>3845.8458386000002</v>
      </c>
      <c r="I28" s="83">
        <v>107.99936624</v>
      </c>
      <c r="J28" s="83">
        <v>9.5101609597000003</v>
      </c>
      <c r="K28" s="81">
        <v>2.2907620061</v>
      </c>
      <c r="L28" s="83">
        <v>21.424763748</v>
      </c>
      <c r="M28" s="81">
        <v>76.700879084999997</v>
      </c>
      <c r="N28" s="83">
        <v>21.477311037</v>
      </c>
      <c r="O28" s="85">
        <v>22.692670069999998</v>
      </c>
      <c r="P28" s="85">
        <v>2.37467897E-2</v>
      </c>
      <c r="Q28" s="83">
        <v>0.1700378957</v>
      </c>
      <c r="R28" s="25"/>
      <c r="S28" s="27" t="s">
        <v>27</v>
      </c>
      <c r="T28" s="87">
        <v>8.9647517873901599</v>
      </c>
      <c r="U28" s="25">
        <v>176.43853428092601</v>
      </c>
      <c r="V28" s="87">
        <v>22.754681077457501</v>
      </c>
      <c r="W28" s="25">
        <v>20.0147590517693</v>
      </c>
      <c r="X28" s="25">
        <v>19.009861652422501</v>
      </c>
      <c r="Y28" s="25">
        <v>27.5814356337177</v>
      </c>
      <c r="Z28" s="87">
        <v>3.5509047886091101</v>
      </c>
      <c r="AA28" s="25">
        <v>72.321536567194499</v>
      </c>
      <c r="AB28" s="87">
        <v>2.3812131296082902E-2</v>
      </c>
      <c r="AC28" s="25">
        <v>6502.6997280353098</v>
      </c>
      <c r="AD28" s="25">
        <v>2.297043994349</v>
      </c>
      <c r="AE28" s="25">
        <v>7617.3253713914701</v>
      </c>
      <c r="AF28" s="25">
        <v>55.776941265095601</v>
      </c>
      <c r="AG28" s="25">
        <v>87.565623371238104</v>
      </c>
      <c r="AH28" s="25">
        <v>12.540533519237799</v>
      </c>
      <c r="AI28" s="25">
        <v>502.20015356636799</v>
      </c>
      <c r="AJ28" s="87">
        <v>5.1219575228732097</v>
      </c>
      <c r="AK28" s="25">
        <v>80.729136810202704</v>
      </c>
      <c r="AL28" s="25">
        <v>80.729136810202704</v>
      </c>
      <c r="AM28" s="25">
        <v>76.824812842070401</v>
      </c>
      <c r="AN28" s="25">
        <v>0</v>
      </c>
      <c r="AO28" s="25">
        <v>232.003432334325</v>
      </c>
      <c r="AP28" s="25">
        <v>4.16849140946014</v>
      </c>
      <c r="AQ28" s="87">
        <v>200.68769764541099</v>
      </c>
      <c r="AR28" s="25">
        <v>20.311544873475601</v>
      </c>
      <c r="AS28" s="25">
        <v>95.189975673573102</v>
      </c>
      <c r="AT28" s="25">
        <v>2.63536779317189</v>
      </c>
      <c r="AU28" s="25">
        <v>2797.1406385351302</v>
      </c>
      <c r="AV28" s="25">
        <v>0</v>
      </c>
      <c r="AW28" s="87">
        <v>4259.0824210227702</v>
      </c>
      <c r="AX28" s="25">
        <v>7111.28800390182</v>
      </c>
      <c r="AY28" s="25">
        <v>790.14291462389895</v>
      </c>
      <c r="AZ28" s="25">
        <v>7901.4309185257198</v>
      </c>
      <c r="BA28" s="25">
        <v>9.7969002436477298E-2</v>
      </c>
      <c r="BB28" s="25">
        <v>94.823491454839896</v>
      </c>
      <c r="BC28" s="25">
        <v>14.6453634657826</v>
      </c>
      <c r="BD28" s="25">
        <v>1205.18666428652</v>
      </c>
      <c r="BE28" s="25">
        <v>27.5345078579969</v>
      </c>
      <c r="BF28" s="25">
        <v>27.064498948968499</v>
      </c>
      <c r="BG28" s="25">
        <v>69.227029265407893</v>
      </c>
      <c r="BH28" s="25">
        <v>22.088815598808999</v>
      </c>
      <c r="BI28" s="25">
        <v>18.774889940640499</v>
      </c>
      <c r="BJ28" s="25">
        <v>11.871086659836401</v>
      </c>
      <c r="BK28" s="25">
        <v>4079.6326418363601</v>
      </c>
      <c r="BL28" s="25">
        <v>2004.8694924158999</v>
      </c>
      <c r="BM28" s="25">
        <v>2074.7631494204502</v>
      </c>
      <c r="BN28" s="25">
        <v>1.6595101133285901</v>
      </c>
      <c r="BO28" s="25">
        <v>0.83787485749879298</v>
      </c>
      <c r="BP28" s="25">
        <v>1057.15961064214</v>
      </c>
      <c r="BQ28" s="25">
        <v>2.5138207176485499</v>
      </c>
      <c r="BR28" s="25">
        <v>137.60589323818499</v>
      </c>
      <c r="BS28" s="25">
        <v>26.113553083615699</v>
      </c>
      <c r="BT28" s="25">
        <v>16.543451647126702</v>
      </c>
      <c r="BU28" s="25">
        <v>345.77648243206397</v>
      </c>
      <c r="BV28" s="25">
        <v>67.7953383314767</v>
      </c>
      <c r="BW28" s="25">
        <v>79.675612889101899</v>
      </c>
      <c r="BX28" s="25">
        <v>144.80742045127201</v>
      </c>
      <c r="BY28" s="25">
        <v>0.97007060647294996</v>
      </c>
      <c r="BZ28" s="25">
        <v>2017.1125895447699</v>
      </c>
      <c r="CA28" s="25">
        <v>916.56013982376203</v>
      </c>
      <c r="CB28" s="25">
        <v>6.3987549901790803</v>
      </c>
      <c r="CC28" s="25">
        <v>3.91144440745787</v>
      </c>
      <c r="CD28" s="25">
        <v>568.832173837455</v>
      </c>
      <c r="CE28" s="87">
        <v>2.3440188263695E-3</v>
      </c>
      <c r="CF28" s="25">
        <v>301.70202268365</v>
      </c>
      <c r="CG28" s="25">
        <v>3856.11047289321</v>
      </c>
      <c r="CH28" s="25">
        <v>177.11712068278501</v>
      </c>
      <c r="CK28" s="34">
        <f t="shared" si="0"/>
        <v>0</v>
      </c>
      <c r="CL28" s="54">
        <f t="shared" si="1"/>
        <v>2.55431752575803E-3</v>
      </c>
      <c r="CM28" s="54">
        <f t="shared" si="2"/>
        <v>2.7334707472914332E-3</v>
      </c>
      <c r="CN28" s="54">
        <f t="shared" si="3"/>
        <v>2.5572690600525086E-3</v>
      </c>
      <c r="CO28" s="54">
        <f t="shared" si="4"/>
        <v>2.3262089604709603E-3</v>
      </c>
      <c r="CP28" s="54">
        <f t="shared" si="5"/>
        <v>2.3932989491070376E-3</v>
      </c>
      <c r="CQ28" s="54">
        <f t="shared" si="6"/>
        <v>2.5822032850176704E-3</v>
      </c>
      <c r="CR28" s="54">
        <f t="shared" si="7"/>
        <v>2.6690186564905221E-3</v>
      </c>
      <c r="CS28" s="22">
        <f t="shared" si="8"/>
        <v>2.742313794393234E-3</v>
      </c>
      <c r="CT28" s="71">
        <f t="shared" si="9"/>
        <v>2.7680292655613883</v>
      </c>
      <c r="CU28" s="22">
        <f t="shared" si="10"/>
        <v>1.6158062143337398E-3</v>
      </c>
      <c r="CV28" s="71">
        <f t="shared" si="11"/>
        <v>3.4321179457514366</v>
      </c>
      <c r="CW28" s="78">
        <f t="shared" si="13"/>
        <v>2.7326448261142458E-3</v>
      </c>
      <c r="CX28" s="78">
        <f t="shared" si="14"/>
        <v>2.7515970330466099E-3</v>
      </c>
      <c r="CY28" s="71">
        <f t="shared" si="12"/>
        <v>14.498708580947758</v>
      </c>
    </row>
    <row r="29" spans="1:103" x14ac:dyDescent="0.25">
      <c r="A29" s="27" t="s">
        <v>28</v>
      </c>
      <c r="B29" s="81">
        <v>2849.6336030000002</v>
      </c>
      <c r="C29" s="81">
        <v>48.275549509999998</v>
      </c>
      <c r="D29" s="81">
        <v>5572.1472138999998</v>
      </c>
      <c r="E29" s="81">
        <v>3147.0966207000001</v>
      </c>
      <c r="F29" s="81">
        <v>1483.9186103</v>
      </c>
      <c r="G29" s="81">
        <v>1193.1124388000001</v>
      </c>
      <c r="H29" s="81">
        <v>1268.8459412</v>
      </c>
      <c r="I29" s="83">
        <v>7.6106045900000002E-2</v>
      </c>
      <c r="J29" s="83">
        <v>0.63104516180000003</v>
      </c>
      <c r="K29" s="81">
        <v>0.63601650320000003</v>
      </c>
      <c r="L29" s="83">
        <v>1.8765171071</v>
      </c>
      <c r="M29" s="81">
        <v>20.920493481000001</v>
      </c>
      <c r="N29" s="83">
        <v>32.203671214000003</v>
      </c>
      <c r="O29" s="85">
        <v>0.14937307359999999</v>
      </c>
      <c r="P29" s="85">
        <v>6.9906209999999998E-3</v>
      </c>
      <c r="Q29" s="83">
        <v>0.71363793679999998</v>
      </c>
      <c r="R29" s="25"/>
      <c r="S29" s="27" t="s">
        <v>28</v>
      </c>
      <c r="T29" s="87">
        <v>1.84316992313224</v>
      </c>
      <c r="U29" s="25">
        <v>4.3729699715391899</v>
      </c>
      <c r="V29" s="87">
        <v>0.14951703107915201</v>
      </c>
      <c r="W29" s="25">
        <v>4.0803063079647304</v>
      </c>
      <c r="X29" s="25">
        <v>3.93343347354844</v>
      </c>
      <c r="Y29" s="25">
        <v>5.6314831604598199</v>
      </c>
      <c r="Z29" s="87">
        <v>1.52227766599572</v>
      </c>
      <c r="AA29" s="25">
        <v>54.906888511948502</v>
      </c>
      <c r="AB29" s="87">
        <v>7.0104202358970301E-3</v>
      </c>
      <c r="AC29" s="25">
        <v>1046.6735555846701</v>
      </c>
      <c r="AD29" s="25">
        <v>0.63758144483576396</v>
      </c>
      <c r="AE29" s="25">
        <v>2854.7196525956701</v>
      </c>
      <c r="AF29" s="25">
        <v>26.152475346644898</v>
      </c>
      <c r="AG29" s="25">
        <v>110.627217779379</v>
      </c>
      <c r="AH29" s="25">
        <v>9.6622162179642395</v>
      </c>
      <c r="AI29" s="25">
        <v>3.7563376498581298</v>
      </c>
      <c r="AJ29" s="87">
        <v>1.0803744098944501</v>
      </c>
      <c r="AK29" s="25">
        <v>100.35125871048599</v>
      </c>
      <c r="AL29" s="25">
        <v>100.35125871048599</v>
      </c>
      <c r="AM29" s="25">
        <v>20.976365555003699</v>
      </c>
      <c r="AN29" s="25">
        <v>0</v>
      </c>
      <c r="AO29" s="25">
        <v>99.119304449907204</v>
      </c>
      <c r="AP29" s="25">
        <v>1.0418400336509399</v>
      </c>
      <c r="AQ29" s="87">
        <v>39.008984562082503</v>
      </c>
      <c r="AR29" s="25">
        <v>5.6855192046643204</v>
      </c>
      <c r="AS29" s="25">
        <v>4.5762896822638899</v>
      </c>
      <c r="AT29" s="25">
        <v>1.3757864711304899</v>
      </c>
      <c r="AU29" s="25">
        <v>48.381085052442501</v>
      </c>
      <c r="AV29" s="25">
        <v>0</v>
      </c>
      <c r="AW29" s="87">
        <v>1398.2188869965801</v>
      </c>
      <c r="AX29" s="25">
        <v>5026.3033100855801</v>
      </c>
      <c r="AY29" s="25">
        <v>558.47745624100901</v>
      </c>
      <c r="AZ29" s="25">
        <v>5584.7807663265903</v>
      </c>
      <c r="BA29" s="25">
        <v>1.10561410839523E-2</v>
      </c>
      <c r="BB29" s="25">
        <v>37.272663510904501</v>
      </c>
      <c r="BC29" s="25">
        <v>34.094029202312598</v>
      </c>
      <c r="BD29" s="25">
        <v>572.13472687463002</v>
      </c>
      <c r="BE29" s="25">
        <v>85.737313929573503</v>
      </c>
      <c r="BF29" s="25">
        <v>14.4168037613055</v>
      </c>
      <c r="BG29" s="25">
        <v>54.306774572992197</v>
      </c>
      <c r="BH29" s="25">
        <v>19.301708752900399</v>
      </c>
      <c r="BI29" s="25">
        <v>26.299313501656101</v>
      </c>
      <c r="BJ29" s="25">
        <v>20.6066006918103</v>
      </c>
      <c r="BK29" s="25">
        <v>3147.1836241984302</v>
      </c>
      <c r="BL29" s="25">
        <v>1487.32655861644</v>
      </c>
      <c r="BM29" s="25">
        <v>1659.8570655819899</v>
      </c>
      <c r="BN29" s="25">
        <v>5.6146926204577898</v>
      </c>
      <c r="BO29" s="25">
        <v>0.853178445013973</v>
      </c>
      <c r="BP29" s="25">
        <v>697.22349187321197</v>
      </c>
      <c r="BQ29" s="25">
        <v>11.4616581193472</v>
      </c>
      <c r="BR29" s="25">
        <v>69.796505469115999</v>
      </c>
      <c r="BS29" s="25">
        <v>14.801621103413201</v>
      </c>
      <c r="BT29" s="25">
        <v>15.742552922942901</v>
      </c>
      <c r="BU29" s="25">
        <v>176.655584400094</v>
      </c>
      <c r="BV29" s="25">
        <v>105.543267186352</v>
      </c>
      <c r="BW29" s="25">
        <v>89.079743953107496</v>
      </c>
      <c r="BX29" s="25">
        <v>141.30841567706599</v>
      </c>
      <c r="BY29" s="25">
        <v>10.026569620121499</v>
      </c>
      <c r="BZ29" s="25">
        <v>1193.9402266765801</v>
      </c>
      <c r="CA29" s="25">
        <v>444.23095102938998</v>
      </c>
      <c r="CB29" s="25">
        <v>1.3936471719951899</v>
      </c>
      <c r="CC29" s="25">
        <v>1.9616825558169699</v>
      </c>
      <c r="CD29" s="25">
        <v>122.9057187766</v>
      </c>
      <c r="CE29" s="87">
        <v>3.7836393617619E-3</v>
      </c>
      <c r="CF29" s="25">
        <v>37.356020836641299</v>
      </c>
      <c r="CG29" s="25">
        <v>1269.61778424466</v>
      </c>
      <c r="CH29" s="25">
        <v>26.345411521668499</v>
      </c>
      <c r="CK29" s="34">
        <f t="shared" si="0"/>
        <v>0</v>
      </c>
      <c r="CL29" s="54">
        <f t="shared" si="1"/>
        <v>1.7848082610745096E-3</v>
      </c>
      <c r="CM29" s="54">
        <f t="shared" si="2"/>
        <v>2.1861075329788222E-3</v>
      </c>
      <c r="CN29" s="54">
        <f t="shared" si="3"/>
        <v>2.2672682435732339E-3</v>
      </c>
      <c r="CO29" s="54">
        <f t="shared" si="4"/>
        <v>2.7645639430882779E-5</v>
      </c>
      <c r="CP29" s="54">
        <f t="shared" si="5"/>
        <v>2.2965870855619864E-3</v>
      </c>
      <c r="CQ29" s="54">
        <f t="shared" si="6"/>
        <v>6.9380541989202526E-4</v>
      </c>
      <c r="CR29" s="54">
        <f t="shared" si="7"/>
        <v>6.08303198676808E-4</v>
      </c>
      <c r="CS29" s="22">
        <f t="shared" si="8"/>
        <v>2.4605362091867302E-3</v>
      </c>
      <c r="CT29" s="71">
        <f t="shared" si="9"/>
        <v>52.47740147467691</v>
      </c>
      <c r="CU29" s="22">
        <f t="shared" si="10"/>
        <v>2.6706862366531288E-3</v>
      </c>
      <c r="CV29" s="71">
        <f t="shared" si="11"/>
        <v>-0.8578954041651492</v>
      </c>
      <c r="CW29" s="78">
        <f t="shared" si="13"/>
        <v>9.6374450684145086E-4</v>
      </c>
      <c r="CX29" s="78">
        <f t="shared" si="14"/>
        <v>2.8322570908979675E-3</v>
      </c>
      <c r="CY29" s="71">
        <f t="shared" si="12"/>
        <v>0.92784940399834692</v>
      </c>
    </row>
    <row r="30" spans="1:103" x14ac:dyDescent="0.25">
      <c r="A30" s="27" t="s">
        <v>29</v>
      </c>
      <c r="B30" s="81">
        <v>909.36103171000002</v>
      </c>
      <c r="C30" s="81">
        <v>11.789002947</v>
      </c>
      <c r="D30" s="81">
        <v>487.55448616000001</v>
      </c>
      <c r="E30" s="81">
        <v>252.93594032999999</v>
      </c>
      <c r="F30" s="81">
        <v>237.93729852000001</v>
      </c>
      <c r="G30" s="81">
        <v>185.22638762</v>
      </c>
      <c r="H30" s="81">
        <v>161.53937045000001</v>
      </c>
      <c r="I30" s="83">
        <v>0.38874455200000002</v>
      </c>
      <c r="J30" s="83">
        <v>1.8292659797999999</v>
      </c>
      <c r="K30" s="81">
        <v>9.2651980199999998E-2</v>
      </c>
      <c r="L30" s="83">
        <v>2.6017143919999999</v>
      </c>
      <c r="M30" s="81">
        <v>5.6912288244999996</v>
      </c>
      <c r="N30" s="83">
        <v>8.4491223084999998</v>
      </c>
      <c r="O30" s="85">
        <v>0.15800150630000001</v>
      </c>
      <c r="P30" s="85">
        <v>2.9053789999999998E-4</v>
      </c>
      <c r="Q30" s="83">
        <v>0.32572735390000002</v>
      </c>
      <c r="R30" s="25"/>
      <c r="S30" s="27" t="s">
        <v>29</v>
      </c>
      <c r="T30" s="87">
        <v>0.48188397528883198</v>
      </c>
      <c r="U30" s="25">
        <v>1.64338428483527</v>
      </c>
      <c r="V30" s="87">
        <v>0.158099057248792</v>
      </c>
      <c r="W30" s="25">
        <v>1.87229422320329</v>
      </c>
      <c r="X30" s="25">
        <v>1.83402619621739</v>
      </c>
      <c r="Y30" s="25">
        <v>1.2179579553068001</v>
      </c>
      <c r="Z30" s="87">
        <v>0.24465580153111</v>
      </c>
      <c r="AA30" s="25">
        <v>6.50635637922369</v>
      </c>
      <c r="AB30" s="87">
        <v>2.9130779791814999E-4</v>
      </c>
      <c r="AC30" s="25">
        <v>754.84791552255695</v>
      </c>
      <c r="AD30" s="25">
        <v>9.2812055262156704E-2</v>
      </c>
      <c r="AE30" s="25">
        <v>910.70355713906395</v>
      </c>
      <c r="AF30" s="25">
        <v>7.6493696654224399</v>
      </c>
      <c r="AG30" s="25">
        <v>16.4285590233428</v>
      </c>
      <c r="AH30" s="25">
        <v>1.0894221169373799</v>
      </c>
      <c r="AI30" s="25">
        <v>39.729091924930501</v>
      </c>
      <c r="AJ30" s="87">
        <v>0.27723942347205899</v>
      </c>
      <c r="AK30" s="25">
        <v>16.979954071422199</v>
      </c>
      <c r="AL30" s="25">
        <v>16.979954071422199</v>
      </c>
      <c r="AM30" s="25">
        <v>5.7031416560679302</v>
      </c>
      <c r="AN30" s="25">
        <v>0</v>
      </c>
      <c r="AO30" s="25">
        <v>2.0136256796710201</v>
      </c>
      <c r="AP30" s="25">
        <v>0.271935918743408</v>
      </c>
      <c r="AQ30" s="87">
        <v>8.3131853999231105</v>
      </c>
      <c r="AR30" s="25">
        <v>0.71370480512883006</v>
      </c>
      <c r="AS30" s="25">
        <v>4.5631639611241201</v>
      </c>
      <c r="AT30" s="25">
        <v>0.127867050758775</v>
      </c>
      <c r="AU30" s="25">
        <v>11.814437671478199</v>
      </c>
      <c r="AV30" s="25">
        <v>0</v>
      </c>
      <c r="AW30" s="87">
        <v>183.81449921504401</v>
      </c>
      <c r="AX30" s="25">
        <v>439.54769437104801</v>
      </c>
      <c r="AY30" s="25">
        <v>48.838703133319001</v>
      </c>
      <c r="AZ30" s="25">
        <v>488.38639750436698</v>
      </c>
      <c r="BA30" s="25">
        <v>2.7263238603821701E-3</v>
      </c>
      <c r="BB30" s="25">
        <v>6.01707334045203</v>
      </c>
      <c r="BC30" s="25">
        <v>0.538988089287191</v>
      </c>
      <c r="BD30" s="25">
        <v>31.304048069756401</v>
      </c>
      <c r="BE30" s="25">
        <v>4.02880822891471</v>
      </c>
      <c r="BF30" s="25">
        <v>2.66546036769765</v>
      </c>
      <c r="BG30" s="25">
        <v>7.66785085732237</v>
      </c>
      <c r="BH30" s="25">
        <v>1.2038556251121799</v>
      </c>
      <c r="BI30" s="25">
        <v>3.9235423247738899</v>
      </c>
      <c r="BJ30" s="25">
        <v>4.4320362058878802</v>
      </c>
      <c r="BK30" s="25">
        <v>253.378741081051</v>
      </c>
      <c r="BL30" s="25">
        <v>238.37146879714001</v>
      </c>
      <c r="BM30" s="25">
        <v>15.007272283911099</v>
      </c>
      <c r="BN30" s="25">
        <v>0.109677348942056</v>
      </c>
      <c r="BO30" s="25">
        <v>1.2914385006365801E-2</v>
      </c>
      <c r="BP30" s="25">
        <v>83.341947232372704</v>
      </c>
      <c r="BQ30" s="25">
        <v>5.2056412493592799</v>
      </c>
      <c r="BR30" s="25">
        <v>20.345667399703501</v>
      </c>
      <c r="BS30" s="25">
        <v>3.0356294932125101</v>
      </c>
      <c r="BT30" s="25">
        <v>1.8567409910878101</v>
      </c>
      <c r="BU30" s="25">
        <v>50.919944994681401</v>
      </c>
      <c r="BV30" s="25">
        <v>4.7754380916333403</v>
      </c>
      <c r="BW30" s="25">
        <v>7.1907858756482703</v>
      </c>
      <c r="BX30" s="25">
        <v>41.880136907025602</v>
      </c>
      <c r="BY30" s="25">
        <v>1.18412211047581E-2</v>
      </c>
      <c r="BZ30" s="25">
        <v>185.704249294633</v>
      </c>
      <c r="CA30" s="25">
        <v>26.059271492023299</v>
      </c>
      <c r="CB30" s="25">
        <v>1.13060649480404</v>
      </c>
      <c r="CC30" s="25">
        <v>3.21350324295044</v>
      </c>
      <c r="CD30" s="25">
        <v>8.2398058945445598</v>
      </c>
      <c r="CE30" s="87">
        <v>3.29048215413616E-3</v>
      </c>
      <c r="CF30" s="25">
        <v>9.5270294594024492</v>
      </c>
      <c r="CG30" s="25">
        <v>161.66623204528301</v>
      </c>
      <c r="CH30" s="25">
        <v>2.85395791836131</v>
      </c>
      <c r="CK30" s="34">
        <f t="shared" si="0"/>
        <v>0</v>
      </c>
      <c r="CL30" s="54">
        <f t="shared" si="1"/>
        <v>1.4763393000680771E-3</v>
      </c>
      <c r="CM30" s="54">
        <f t="shared" si="2"/>
        <v>2.1574958113545497E-3</v>
      </c>
      <c r="CN30" s="54">
        <f t="shared" si="3"/>
        <v>1.7062941024687138E-3</v>
      </c>
      <c r="CO30" s="54">
        <f t="shared" si="4"/>
        <v>1.7506438605494239E-3</v>
      </c>
      <c r="CP30" s="54">
        <f t="shared" si="5"/>
        <v>1.8247255888025622E-3</v>
      </c>
      <c r="CQ30" s="54">
        <f t="shared" si="6"/>
        <v>2.5798790376096868E-3</v>
      </c>
      <c r="CR30" s="54">
        <f t="shared" si="7"/>
        <v>7.8532926635534758E-4</v>
      </c>
      <c r="CS30" s="22">
        <f t="shared" si="8"/>
        <v>1.7277025467903164E-3</v>
      </c>
      <c r="CT30" s="71">
        <f t="shared" si="9"/>
        <v>5.5264481465120792</v>
      </c>
      <c r="CU30" s="22">
        <f t="shared" si="10"/>
        <v>2.0931914592236161E-3</v>
      </c>
      <c r="CV30" s="71">
        <f t="shared" si="11"/>
        <v>-0.45992449931355844</v>
      </c>
      <c r="CW30" s="78">
        <f t="shared" si="13"/>
        <v>6.1740518224408355E-4</v>
      </c>
      <c r="CX30" s="78">
        <f t="shared" si="14"/>
        <v>2.6499052899811317E-3</v>
      </c>
      <c r="CY30" s="71">
        <f t="shared" si="12"/>
        <v>-0.60744147143985072</v>
      </c>
    </row>
    <row r="31" spans="1:103" x14ac:dyDescent="0.25">
      <c r="A31" s="27" t="s">
        <v>30</v>
      </c>
      <c r="B31" s="81">
        <v>3886.5205470999999</v>
      </c>
      <c r="C31" s="81">
        <v>701.61914131000003</v>
      </c>
      <c r="D31" s="81">
        <v>4554.4631675999999</v>
      </c>
      <c r="E31" s="81">
        <v>1708.7305547000001</v>
      </c>
      <c r="F31" s="81">
        <v>1309.0769969</v>
      </c>
      <c r="G31" s="81">
        <v>817.09211288999995</v>
      </c>
      <c r="H31" s="81">
        <v>5324.7447333</v>
      </c>
      <c r="I31" s="83">
        <v>4.4600834811999999</v>
      </c>
      <c r="J31" s="83">
        <v>21.149429606000002</v>
      </c>
      <c r="K31" s="81">
        <v>5.2565366944000003</v>
      </c>
      <c r="L31" s="83">
        <v>65.079254903000006</v>
      </c>
      <c r="M31" s="81">
        <v>36.525028527000003</v>
      </c>
      <c r="N31" s="83">
        <v>32.003042426999997</v>
      </c>
      <c r="O31" s="85">
        <v>5.5234298850999997</v>
      </c>
      <c r="P31" s="85">
        <v>0.32198165870000001</v>
      </c>
      <c r="Q31" s="83">
        <v>2.9105694764000001</v>
      </c>
      <c r="R31" s="25"/>
      <c r="S31" s="27" t="s">
        <v>30</v>
      </c>
      <c r="T31" s="87">
        <v>1.5336135351383799</v>
      </c>
      <c r="U31" s="25">
        <v>314.74400495325</v>
      </c>
      <c r="V31" s="87">
        <v>5.5253253171625296</v>
      </c>
      <c r="W31" s="25">
        <v>10.718280471128701</v>
      </c>
      <c r="X31" s="25">
        <v>10.1807382229096</v>
      </c>
      <c r="Y31" s="25">
        <v>10.718392993822601</v>
      </c>
      <c r="Z31" s="87">
        <v>1.0296292111501899</v>
      </c>
      <c r="AA31" s="25">
        <v>224.220758059659</v>
      </c>
      <c r="AB31" s="87">
        <v>0.32225541533268098</v>
      </c>
      <c r="AC31" s="25">
        <v>12816.838350559001</v>
      </c>
      <c r="AD31" s="25">
        <v>5.2708353302492901</v>
      </c>
      <c r="AE31" s="25">
        <v>3894.4932279524</v>
      </c>
      <c r="AF31" s="25">
        <v>72.282602835624203</v>
      </c>
      <c r="AG31" s="25">
        <v>317.82510692208302</v>
      </c>
      <c r="AH31" s="25">
        <v>20.455292270537502</v>
      </c>
      <c r="AI31" s="25">
        <v>19.9563803650362</v>
      </c>
      <c r="AJ31" s="87">
        <v>1.0470075603031901</v>
      </c>
      <c r="AK31" s="25">
        <v>116.259933037727</v>
      </c>
      <c r="AL31" s="25">
        <v>116.259933037727</v>
      </c>
      <c r="AM31" s="25">
        <v>36.606498183812498</v>
      </c>
      <c r="AN31" s="25">
        <v>0</v>
      </c>
      <c r="AO31" s="25">
        <v>167.86450416388701</v>
      </c>
      <c r="AP31" s="25">
        <v>1.2828112264667499</v>
      </c>
      <c r="AQ31" s="87">
        <v>121.685934410637</v>
      </c>
      <c r="AR31" s="25">
        <v>19.295179185206901</v>
      </c>
      <c r="AS31" s="25">
        <v>172.80363722986701</v>
      </c>
      <c r="AT31" s="25">
        <v>1.14908977932766</v>
      </c>
      <c r="AU31" s="25">
        <v>703.52630036166795</v>
      </c>
      <c r="AV31" s="25">
        <v>0</v>
      </c>
      <c r="AW31" s="87">
        <v>6023.1975117533802</v>
      </c>
      <c r="AX31" s="25">
        <v>4109.2694956155601</v>
      </c>
      <c r="AY31" s="25">
        <v>456.58741390124402</v>
      </c>
      <c r="AZ31" s="25">
        <v>4565.8569095168004</v>
      </c>
      <c r="BA31" s="25">
        <v>3.8495866451194398E-2</v>
      </c>
      <c r="BB31" s="25">
        <v>141.94290448728199</v>
      </c>
      <c r="BC31" s="25">
        <v>24.621299683305999</v>
      </c>
      <c r="BD31" s="25">
        <v>2290.0965950710101</v>
      </c>
      <c r="BE31" s="25">
        <v>8.8632806337185706</v>
      </c>
      <c r="BF31" s="25">
        <v>11.6680265701042</v>
      </c>
      <c r="BG31" s="25">
        <v>48.144742418580499</v>
      </c>
      <c r="BH31" s="25">
        <v>15.3247108583144</v>
      </c>
      <c r="BI31" s="25">
        <v>35.308461630648601</v>
      </c>
      <c r="BJ31" s="25">
        <v>3.1814290914201599</v>
      </c>
      <c r="BK31" s="25">
        <v>1713.1756093410499</v>
      </c>
      <c r="BL31" s="25">
        <v>1312.43270299449</v>
      </c>
      <c r="BM31" s="25">
        <v>400.74290634655699</v>
      </c>
      <c r="BN31" s="25">
        <v>0.71072207668777898</v>
      </c>
      <c r="BO31" s="25">
        <v>0.83971010501804799</v>
      </c>
      <c r="BP31" s="25">
        <v>567.12796451660904</v>
      </c>
      <c r="BQ31" s="25">
        <v>4.8739463753148398</v>
      </c>
      <c r="BR31" s="25">
        <v>84.446314742858405</v>
      </c>
      <c r="BS31" s="25">
        <v>15.488310881462899</v>
      </c>
      <c r="BT31" s="25">
        <v>9.7317603377480602</v>
      </c>
      <c r="BU31" s="25">
        <v>212.71661864999899</v>
      </c>
      <c r="BV31" s="25">
        <v>160.83150169570399</v>
      </c>
      <c r="BW31" s="25">
        <v>62.822454462981597</v>
      </c>
      <c r="BX31" s="25">
        <v>195.81977741034001</v>
      </c>
      <c r="BY31" s="25">
        <v>10.7431725493824</v>
      </c>
      <c r="BZ31" s="25">
        <v>819.01302780799904</v>
      </c>
      <c r="CA31" s="25">
        <v>1547.57884959695</v>
      </c>
      <c r="CB31" s="25">
        <v>0.14041341961866599</v>
      </c>
      <c r="CC31" s="25">
        <v>22.4077630795536</v>
      </c>
      <c r="CD31" s="25">
        <v>922.74837247262701</v>
      </c>
      <c r="CE31" s="87">
        <v>8.9806508634799401E-2</v>
      </c>
      <c r="CF31" s="25">
        <v>348.76131113768298</v>
      </c>
      <c r="CG31" s="25">
        <v>5338.7730538974902</v>
      </c>
      <c r="CH31" s="25">
        <v>364.74835683477698</v>
      </c>
      <c r="CK31" s="34">
        <f t="shared" si="0"/>
        <v>0</v>
      </c>
      <c r="CL31" s="54">
        <f t="shared" si="1"/>
        <v>2.0513672205719024E-3</v>
      </c>
      <c r="CM31" s="54">
        <f t="shared" si="2"/>
        <v>2.7182255149240122E-3</v>
      </c>
      <c r="CN31" s="54">
        <f t="shared" si="3"/>
        <v>2.5016651793024671E-3</v>
      </c>
      <c r="CO31" s="54">
        <f t="shared" si="4"/>
        <v>2.6013783324839519E-3</v>
      </c>
      <c r="CP31" s="54">
        <f t="shared" si="5"/>
        <v>2.5634138422999894E-3</v>
      </c>
      <c r="CQ31" s="54">
        <f t="shared" si="6"/>
        <v>2.350915995511127E-3</v>
      </c>
      <c r="CR31" s="54">
        <f t="shared" si="7"/>
        <v>2.6345526969132546E-3</v>
      </c>
      <c r="CS31" s="22">
        <f t="shared" si="8"/>
        <v>2.7201628525722497E-3</v>
      </c>
      <c r="CT31" s="71">
        <f t="shared" si="9"/>
        <v>0.78643614176301324</v>
      </c>
      <c r="CU31" s="22">
        <f t="shared" si="10"/>
        <v>2.2305158982222416E-3</v>
      </c>
      <c r="CV31" s="71">
        <f t="shared" si="11"/>
        <v>4.3996002918796817</v>
      </c>
      <c r="CW31" s="78">
        <f t="shared" si="13"/>
        <v>3.4316214778847324E-4</v>
      </c>
      <c r="CX31" s="78">
        <f t="shared" si="14"/>
        <v>8.5022430714304863E-4</v>
      </c>
      <c r="CY31" s="71">
        <f t="shared" si="12"/>
        <v>-0.60520104788945417</v>
      </c>
    </row>
    <row r="32" spans="1:103" x14ac:dyDescent="0.25">
      <c r="A32" s="27" t="s">
        <v>31</v>
      </c>
      <c r="B32" s="81">
        <v>2426.6026513000002</v>
      </c>
      <c r="C32" s="81">
        <v>44.373706089999999</v>
      </c>
      <c r="D32" s="81">
        <v>3162.4706378000001</v>
      </c>
      <c r="E32" s="81">
        <v>1785.4095609999999</v>
      </c>
      <c r="F32" s="81">
        <v>506.63111365999998</v>
      </c>
      <c r="G32" s="81">
        <v>224.95911803999999</v>
      </c>
      <c r="H32" s="81">
        <v>1555.9351959999999</v>
      </c>
      <c r="I32" s="83">
        <v>1.7682873916999999</v>
      </c>
      <c r="J32" s="83">
        <v>6.1137031691999999</v>
      </c>
      <c r="K32" s="81">
        <v>3.0243057418000001</v>
      </c>
      <c r="L32" s="83">
        <v>30.857053501999999</v>
      </c>
      <c r="M32" s="81">
        <v>6.6254173252999999</v>
      </c>
      <c r="N32" s="83">
        <v>7.6438370232999997</v>
      </c>
      <c r="O32" s="85">
        <v>0.13014003120000001</v>
      </c>
      <c r="P32" s="85">
        <v>0.1727971505</v>
      </c>
      <c r="Q32" s="83">
        <v>0.7747466569</v>
      </c>
      <c r="R32" s="25"/>
      <c r="S32" s="27" t="s">
        <v>31</v>
      </c>
      <c r="T32" s="87">
        <v>0.66087036871465898</v>
      </c>
      <c r="U32" s="25">
        <v>3.3075195914669702</v>
      </c>
      <c r="V32" s="87">
        <v>0.130332333154416</v>
      </c>
      <c r="W32" s="25">
        <v>13.966069766371</v>
      </c>
      <c r="X32" s="25">
        <v>13.9135668813924</v>
      </c>
      <c r="Y32" s="25">
        <v>4.7937525188236298</v>
      </c>
      <c r="Z32" s="87">
        <v>0.316845337418941</v>
      </c>
      <c r="AA32" s="25">
        <v>91.860221315231399</v>
      </c>
      <c r="AB32" s="87">
        <v>0.17327031137858501</v>
      </c>
      <c r="AC32" s="25">
        <v>13925.2935424673</v>
      </c>
      <c r="AD32" s="25">
        <v>3.0325981294333499</v>
      </c>
      <c r="AE32" s="25">
        <v>2431.9886241558302</v>
      </c>
      <c r="AF32" s="25">
        <v>18.263985393640802</v>
      </c>
      <c r="AG32" s="25">
        <v>266.25000832432198</v>
      </c>
      <c r="AH32" s="25">
        <v>21.176309576905201</v>
      </c>
      <c r="AI32" s="25">
        <v>76.228787581879899</v>
      </c>
      <c r="AJ32" s="87">
        <v>0.38021166572055198</v>
      </c>
      <c r="AK32" s="25">
        <v>76.546875750872104</v>
      </c>
      <c r="AL32" s="25">
        <v>76.546875750872104</v>
      </c>
      <c r="AM32" s="25">
        <v>6.6433795399174196</v>
      </c>
      <c r="AN32" s="25">
        <v>0</v>
      </c>
      <c r="AO32" s="25">
        <v>16.826340200540201</v>
      </c>
      <c r="AP32" s="25">
        <v>0.402289789684175</v>
      </c>
      <c r="AQ32" s="87">
        <v>16.9347407948379</v>
      </c>
      <c r="AR32" s="25">
        <v>1.77177228063647</v>
      </c>
      <c r="AS32" s="25">
        <v>2.5956256351007601</v>
      </c>
      <c r="AT32" s="25">
        <v>0.77400239549164396</v>
      </c>
      <c r="AU32" s="25">
        <v>44.493963242557903</v>
      </c>
      <c r="AV32" s="25">
        <v>0</v>
      </c>
      <c r="AW32" s="87">
        <v>1847.90554067582</v>
      </c>
      <c r="AX32" s="25">
        <v>2853.0199173596502</v>
      </c>
      <c r="AY32" s="25">
        <v>317.00174124959</v>
      </c>
      <c r="AZ32" s="25">
        <v>3170.0216586092502</v>
      </c>
      <c r="BA32" s="25">
        <v>3.4481619568251199E-3</v>
      </c>
      <c r="BB32" s="25">
        <v>51.010927943868303</v>
      </c>
      <c r="BC32" s="25">
        <v>14.521162000033</v>
      </c>
      <c r="BD32" s="25">
        <v>739.11529068807397</v>
      </c>
      <c r="BE32" s="25">
        <v>14.784989500928701</v>
      </c>
      <c r="BF32" s="25">
        <v>3.1893385750425698</v>
      </c>
      <c r="BG32" s="25">
        <v>22.8669605989957</v>
      </c>
      <c r="BH32" s="25">
        <v>6.6648326116503496</v>
      </c>
      <c r="BI32" s="25">
        <v>10.0442074580289</v>
      </c>
      <c r="BJ32" s="25">
        <v>3.9224912758698798</v>
      </c>
      <c r="BK32" s="25">
        <v>1789.9653892788799</v>
      </c>
      <c r="BL32" s="25">
        <v>507.83831876955799</v>
      </c>
      <c r="BM32" s="25">
        <v>1282.12707050932</v>
      </c>
      <c r="BN32" s="25">
        <v>0.743164476418813</v>
      </c>
      <c r="BO32" s="25">
        <v>0.26749232004717799</v>
      </c>
      <c r="BP32" s="25">
        <v>242.36513740989801</v>
      </c>
      <c r="BQ32" s="25">
        <v>1.34113402990569</v>
      </c>
      <c r="BR32" s="25">
        <v>23.298625462281599</v>
      </c>
      <c r="BS32" s="25">
        <v>5.8753842014583402</v>
      </c>
      <c r="BT32" s="25">
        <v>3.8778862568274399</v>
      </c>
      <c r="BU32" s="25">
        <v>59.106902984507002</v>
      </c>
      <c r="BV32" s="25">
        <v>187.24798159885501</v>
      </c>
      <c r="BW32" s="25">
        <v>36.075466875003301</v>
      </c>
      <c r="BX32" s="25">
        <v>52.471052461405399</v>
      </c>
      <c r="BY32" s="25">
        <v>6.4220902712551</v>
      </c>
      <c r="BZ32" s="25">
        <v>225.267015829759</v>
      </c>
      <c r="CA32" s="25">
        <v>444.53961396203698</v>
      </c>
      <c r="CB32" s="25">
        <v>0</v>
      </c>
      <c r="CC32" s="25">
        <v>0.28107682466482697</v>
      </c>
      <c r="CD32" s="25">
        <v>128.73650382166201</v>
      </c>
      <c r="CE32" s="87">
        <v>0</v>
      </c>
      <c r="CF32" s="25">
        <v>79.0348529328908</v>
      </c>
      <c r="CG32" s="25">
        <v>1559.76564001829</v>
      </c>
      <c r="CH32" s="25">
        <v>31.491907447885001</v>
      </c>
      <c r="CK32" s="34">
        <f t="shared" si="0"/>
        <v>0</v>
      </c>
      <c r="CL32" s="54">
        <f t="shared" si="1"/>
        <v>2.2195528604341489E-3</v>
      </c>
      <c r="CM32" s="54">
        <f t="shared" si="2"/>
        <v>2.7100993618607303E-3</v>
      </c>
      <c r="CN32" s="54">
        <f t="shared" si="3"/>
        <v>2.3876967327364686E-3</v>
      </c>
      <c r="CO32" s="54">
        <f t="shared" si="4"/>
        <v>2.5516992730386591E-3</v>
      </c>
      <c r="CP32" s="54">
        <f t="shared" si="5"/>
        <v>2.3828088662714046E-3</v>
      </c>
      <c r="CQ32" s="54">
        <f t="shared" si="6"/>
        <v>1.3686833076233141E-3</v>
      </c>
      <c r="CR32" s="54">
        <f t="shared" si="7"/>
        <v>2.4618274772223283E-3</v>
      </c>
      <c r="CS32" s="22">
        <f t="shared" si="8"/>
        <v>2.7419144561800762E-3</v>
      </c>
      <c r="CT32" s="71">
        <f t="shared" si="9"/>
        <v>1.4806929717353188</v>
      </c>
      <c r="CU32" s="22">
        <f t="shared" si="10"/>
        <v>2.7111068987048775E-3</v>
      </c>
      <c r="CV32" s="71">
        <f t="shared" si="11"/>
        <v>-0.66042896686719577</v>
      </c>
      <c r="CW32" s="78">
        <f t="shared" si="13"/>
        <v>1.4776541287320399E-3</v>
      </c>
      <c r="CX32" s="78">
        <f t="shared" si="14"/>
        <v>2.7382446829469598E-3</v>
      </c>
      <c r="CY32" s="71">
        <f t="shared" si="12"/>
        <v>-9.6065133257116416E-4</v>
      </c>
    </row>
    <row r="33" spans="1:103" x14ac:dyDescent="0.25">
      <c r="A33" s="27" t="s">
        <v>32</v>
      </c>
      <c r="B33" s="81">
        <v>24813.471131999999</v>
      </c>
      <c r="C33" s="81">
        <v>520.76770112999998</v>
      </c>
      <c r="D33" s="81">
        <v>12967.295216</v>
      </c>
      <c r="E33" s="81">
        <v>2489.0039603</v>
      </c>
      <c r="F33" s="81">
        <v>1753.9804810999999</v>
      </c>
      <c r="G33" s="81">
        <v>6751.3403568000003</v>
      </c>
      <c r="H33" s="81">
        <v>5055.6113905000002</v>
      </c>
      <c r="I33" s="83">
        <v>18.666464624</v>
      </c>
      <c r="J33" s="83">
        <v>18.331342708000001</v>
      </c>
      <c r="K33" s="81">
        <v>12.956619318</v>
      </c>
      <c r="L33" s="83">
        <v>303.93090425999998</v>
      </c>
      <c r="M33" s="81">
        <v>159.27288904</v>
      </c>
      <c r="N33" s="83">
        <v>169.12446789000001</v>
      </c>
      <c r="O33" s="85">
        <v>4.8782280779000002</v>
      </c>
      <c r="P33" s="85">
        <v>0.2614439106</v>
      </c>
      <c r="Q33" s="83">
        <v>2.3676667599000001</v>
      </c>
      <c r="R33" s="25"/>
      <c r="S33" s="27" t="s">
        <v>32</v>
      </c>
      <c r="T33" s="87">
        <v>6.30333304688246</v>
      </c>
      <c r="U33" s="25">
        <v>66.732602860051301</v>
      </c>
      <c r="V33" s="87">
        <v>4.8915045446070096</v>
      </c>
      <c r="W33" s="25">
        <v>22.610464320992101</v>
      </c>
      <c r="X33" s="25">
        <v>17.8220602210584</v>
      </c>
      <c r="Y33" s="25">
        <v>25.1706852392341</v>
      </c>
      <c r="Z33" s="87">
        <v>45.475059578905899</v>
      </c>
      <c r="AA33" s="25">
        <v>167.05797322471301</v>
      </c>
      <c r="AB33" s="87">
        <v>0.26216245484405598</v>
      </c>
      <c r="AC33" s="25">
        <v>81844.177807943706</v>
      </c>
      <c r="AD33" s="25">
        <v>12.991799009728499</v>
      </c>
      <c r="AE33" s="25">
        <v>24870.7804854352</v>
      </c>
      <c r="AF33" s="25">
        <v>198.98129221342199</v>
      </c>
      <c r="AG33" s="25">
        <v>1297.88691527012</v>
      </c>
      <c r="AH33" s="25">
        <v>36.158719552601802</v>
      </c>
      <c r="AI33" s="25">
        <v>87.803040395051994</v>
      </c>
      <c r="AJ33" s="87">
        <v>3.7852354489643401</v>
      </c>
      <c r="AK33" s="25">
        <v>166.43917633899201</v>
      </c>
      <c r="AL33" s="25">
        <v>166.43917633899201</v>
      </c>
      <c r="AM33" s="25">
        <v>159.61152535758799</v>
      </c>
      <c r="AN33" s="25">
        <v>0</v>
      </c>
      <c r="AO33" s="25">
        <v>321.61467705895097</v>
      </c>
      <c r="AP33" s="25">
        <v>4.0766180100123997</v>
      </c>
      <c r="AQ33" s="87">
        <v>164.14466449755801</v>
      </c>
      <c r="AR33" s="25">
        <v>14.7915962418131</v>
      </c>
      <c r="AS33" s="25">
        <v>63.2348927066854</v>
      </c>
      <c r="AT33" s="25">
        <v>2.8414151060426498</v>
      </c>
      <c r="AU33" s="25">
        <v>522.08335340822498</v>
      </c>
      <c r="AV33" s="25">
        <v>0</v>
      </c>
      <c r="AW33" s="87">
        <v>6583.5156061222297</v>
      </c>
      <c r="AX33" s="25">
        <v>11697.9135536583</v>
      </c>
      <c r="AY33" s="25">
        <v>1299.76777350934</v>
      </c>
      <c r="AZ33" s="25">
        <v>12997.6813271677</v>
      </c>
      <c r="BA33" s="25">
        <v>5.8343178841649801E-2</v>
      </c>
      <c r="BB33" s="25">
        <v>210.47806107845301</v>
      </c>
      <c r="BC33" s="25">
        <v>22.619841430799699</v>
      </c>
      <c r="BD33" s="25">
        <v>1815.2901688782199</v>
      </c>
      <c r="BE33" s="25">
        <v>55.771507414143699</v>
      </c>
      <c r="BF33" s="25">
        <v>75.947715668138301</v>
      </c>
      <c r="BG33" s="25">
        <v>94.741371442098298</v>
      </c>
      <c r="BH33" s="25">
        <v>21.576677964803199</v>
      </c>
      <c r="BI33" s="25">
        <v>14.670708011823301</v>
      </c>
      <c r="BJ33" s="25">
        <v>40.7579971454443</v>
      </c>
      <c r="BK33" s="25">
        <v>2495.3509111721401</v>
      </c>
      <c r="BL33" s="25">
        <v>1758.3824201939899</v>
      </c>
      <c r="BM33" s="25">
        <v>736.96849097814402</v>
      </c>
      <c r="BN33" s="25">
        <v>2.7964377549917501</v>
      </c>
      <c r="BO33" s="25">
        <v>0.57908608679695905</v>
      </c>
      <c r="BP33" s="25">
        <v>399.84941930047302</v>
      </c>
      <c r="BQ33" s="25">
        <v>62.563478044013003</v>
      </c>
      <c r="BR33" s="25">
        <v>159.49652171916401</v>
      </c>
      <c r="BS33" s="25">
        <v>29.686473862663</v>
      </c>
      <c r="BT33" s="25">
        <v>26.289299750106</v>
      </c>
      <c r="BU33" s="25">
        <v>401.83184020899802</v>
      </c>
      <c r="BV33" s="25">
        <v>294.42136704538802</v>
      </c>
      <c r="BW33" s="25">
        <v>47.808578125740503</v>
      </c>
      <c r="BX33" s="25">
        <v>295.47148761355197</v>
      </c>
      <c r="BY33" s="25">
        <v>5.9239786502472302</v>
      </c>
      <c r="BZ33" s="25">
        <v>6768.4227311631303</v>
      </c>
      <c r="CA33" s="25">
        <v>1509.1472187301599</v>
      </c>
      <c r="CB33" s="25">
        <v>12.781095377840099</v>
      </c>
      <c r="CC33" s="25">
        <v>82.718239547543803</v>
      </c>
      <c r="CD33" s="25">
        <v>729.78601040986405</v>
      </c>
      <c r="CE33" s="87">
        <v>0.168141849072239</v>
      </c>
      <c r="CF33" s="25">
        <v>317.95039244318502</v>
      </c>
      <c r="CG33" s="25">
        <v>5067.9400368138804</v>
      </c>
      <c r="CH33" s="25">
        <v>236.93555891415301</v>
      </c>
      <c r="CK33" s="34">
        <f t="shared" si="0"/>
        <v>0</v>
      </c>
      <c r="CL33" s="54">
        <f t="shared" si="1"/>
        <v>2.3096064686126739E-3</v>
      </c>
      <c r="CM33" s="54">
        <f t="shared" si="2"/>
        <v>2.5263707318449345E-3</v>
      </c>
      <c r="CN33" s="54">
        <f t="shared" si="3"/>
        <v>2.3432883004165044E-3</v>
      </c>
      <c r="CO33" s="54">
        <f t="shared" si="4"/>
        <v>2.5499962930452882E-3</v>
      </c>
      <c r="CP33" s="54">
        <f t="shared" si="5"/>
        <v>2.5096853365376912E-3</v>
      </c>
      <c r="CQ33" s="54">
        <f t="shared" si="6"/>
        <v>2.5302196986594573E-3</v>
      </c>
      <c r="CR33" s="54">
        <f t="shared" si="7"/>
        <v>2.4386064041723933E-3</v>
      </c>
      <c r="CS33" s="22">
        <f t="shared" si="8"/>
        <v>2.7151906577687463E-3</v>
      </c>
      <c r="CT33" s="71">
        <f t="shared" si="9"/>
        <v>-0.45237824121823961</v>
      </c>
      <c r="CU33" s="22">
        <f t="shared" si="10"/>
        <v>2.1261391039560555E-3</v>
      </c>
      <c r="CV33" s="71">
        <f t="shared" si="11"/>
        <v>-0.62610440999102557</v>
      </c>
      <c r="CW33" s="78">
        <f t="shared" si="13"/>
        <v>2.7215756407856671E-3</v>
      </c>
      <c r="CX33" s="78">
        <f t="shared" si="14"/>
        <v>2.7483686363433141E-3</v>
      </c>
      <c r="CY33" s="71">
        <f t="shared" si="12"/>
        <v>0.2000908042323738</v>
      </c>
    </row>
    <row r="34" spans="1:103" x14ac:dyDescent="0.25">
      <c r="A34" s="27" t="s">
        <v>33</v>
      </c>
      <c r="B34" s="81">
        <v>21321.220807000002</v>
      </c>
      <c r="C34" s="81">
        <v>1290.3769789999999</v>
      </c>
      <c r="D34" s="81">
        <v>27833.996847999999</v>
      </c>
      <c r="E34" s="81">
        <v>11686.998014999999</v>
      </c>
      <c r="F34" s="81">
        <v>7880.7728115</v>
      </c>
      <c r="G34" s="81">
        <v>13821.493011</v>
      </c>
      <c r="H34" s="81">
        <v>27126.245417999999</v>
      </c>
      <c r="I34" s="83">
        <v>309.35254128000003</v>
      </c>
      <c r="J34" s="83">
        <v>54.013782038000002</v>
      </c>
      <c r="K34" s="81">
        <v>76.259410876000004</v>
      </c>
      <c r="L34" s="83">
        <v>675.32405812000002</v>
      </c>
      <c r="M34" s="81">
        <v>655.74725631000001</v>
      </c>
      <c r="N34" s="83">
        <v>3408.5616571999999</v>
      </c>
      <c r="O34" s="85">
        <v>70.097106613999998</v>
      </c>
      <c r="P34" s="85">
        <v>2.5519902038</v>
      </c>
      <c r="Q34" s="83">
        <v>16.032281441999999</v>
      </c>
      <c r="R34" s="25"/>
      <c r="S34" s="27" t="s">
        <v>33</v>
      </c>
      <c r="T34" s="87">
        <v>35.918995592745603</v>
      </c>
      <c r="U34" s="25">
        <v>495.31534211177399</v>
      </c>
      <c r="V34" s="87">
        <v>70.287868788267104</v>
      </c>
      <c r="W34" s="25">
        <v>177.26140539073</v>
      </c>
      <c r="X34" s="25">
        <v>167.29171400586901</v>
      </c>
      <c r="Y34" s="25">
        <v>185.12999849297901</v>
      </c>
      <c r="Z34" s="87">
        <v>1595.6247061946301</v>
      </c>
      <c r="AA34" s="25">
        <v>570.50876466669104</v>
      </c>
      <c r="AB34" s="87">
        <v>2.5537915179231399</v>
      </c>
      <c r="AC34" s="25">
        <v>42547.802413456397</v>
      </c>
      <c r="AD34" s="25">
        <v>76.455173366718299</v>
      </c>
      <c r="AE34" s="25">
        <v>21364.8941701148</v>
      </c>
      <c r="AF34" s="25">
        <v>1145.4025566779601</v>
      </c>
      <c r="AG34" s="25">
        <v>903.67073576633004</v>
      </c>
      <c r="AH34" s="25">
        <v>133.36677058040601</v>
      </c>
      <c r="AI34" s="25">
        <v>198.483795318039</v>
      </c>
      <c r="AJ34" s="87">
        <v>21.733979227227401</v>
      </c>
      <c r="AK34" s="25">
        <v>306.97855488010703</v>
      </c>
      <c r="AL34" s="25">
        <v>306.97855488010703</v>
      </c>
      <c r="AM34" s="25">
        <v>657.24435717468805</v>
      </c>
      <c r="AN34" s="25">
        <v>0</v>
      </c>
      <c r="AO34" s="25">
        <v>432.58180001380902</v>
      </c>
      <c r="AP34" s="25">
        <v>45.061023405708497</v>
      </c>
      <c r="AQ34" s="87">
        <v>2055.0331691050101</v>
      </c>
      <c r="AR34" s="25">
        <v>83.302854302352202</v>
      </c>
      <c r="AS34" s="25">
        <v>2347.43861467029</v>
      </c>
      <c r="AT34" s="25">
        <v>52.572297737813798</v>
      </c>
      <c r="AU34" s="25">
        <v>1293.5915480073099</v>
      </c>
      <c r="AV34" s="25">
        <v>0</v>
      </c>
      <c r="AW34" s="87">
        <v>29127.794581847102</v>
      </c>
      <c r="AX34" s="25">
        <v>25110.9098133394</v>
      </c>
      <c r="AY34" s="25">
        <v>2790.1009481770502</v>
      </c>
      <c r="AZ34" s="25">
        <v>27901.0107615165</v>
      </c>
      <c r="BA34" s="25">
        <v>0.430998772095042</v>
      </c>
      <c r="BB34" s="25">
        <v>677.56781922768596</v>
      </c>
      <c r="BC34" s="25">
        <v>47.7372179534715</v>
      </c>
      <c r="BD34" s="25">
        <v>7540.8126588347304</v>
      </c>
      <c r="BE34" s="25">
        <v>118.211566325633</v>
      </c>
      <c r="BF34" s="25">
        <v>191.97356254488301</v>
      </c>
      <c r="BG34" s="25">
        <v>286.39036323440098</v>
      </c>
      <c r="BH34" s="25">
        <v>100.12683772083901</v>
      </c>
      <c r="BI34" s="25">
        <v>45.070008043232598</v>
      </c>
      <c r="BJ34" s="25">
        <v>180.91254640940701</v>
      </c>
      <c r="BK34" s="25">
        <v>11711.9832474944</v>
      </c>
      <c r="BL34" s="25">
        <v>7897.5170015005097</v>
      </c>
      <c r="BM34" s="25">
        <v>3814.46624599393</v>
      </c>
      <c r="BN34" s="25">
        <v>10.819856536538801</v>
      </c>
      <c r="BO34" s="25">
        <v>6.8673145709640497</v>
      </c>
      <c r="BP34" s="25">
        <v>2770.14996293479</v>
      </c>
      <c r="BQ34" s="25">
        <v>286.38750715190298</v>
      </c>
      <c r="BR34" s="25">
        <v>688.52762761300096</v>
      </c>
      <c r="BS34" s="25">
        <v>42.599086476187303</v>
      </c>
      <c r="BT34" s="25">
        <v>43.059072128937203</v>
      </c>
      <c r="BU34" s="25">
        <v>1718.7552752261099</v>
      </c>
      <c r="BV34" s="25">
        <v>544.03325429678796</v>
      </c>
      <c r="BW34" s="25">
        <v>321.189341910525</v>
      </c>
      <c r="BX34" s="25">
        <v>1029.85235825834</v>
      </c>
      <c r="BY34" s="25">
        <v>8.8874964613353402</v>
      </c>
      <c r="BZ34" s="25">
        <v>13855.398295786599</v>
      </c>
      <c r="CA34" s="25">
        <v>4457.02536967576</v>
      </c>
      <c r="CB34" s="25">
        <v>26.933222401250902</v>
      </c>
      <c r="CC34" s="25">
        <v>3459.4972853784202</v>
      </c>
      <c r="CD34" s="25">
        <v>1673.1994976446899</v>
      </c>
      <c r="CE34" s="87">
        <v>10.394462940205701</v>
      </c>
      <c r="CF34" s="25">
        <v>2098.66219977019</v>
      </c>
      <c r="CG34" s="25">
        <v>27193.8965119981</v>
      </c>
      <c r="CH34" s="25">
        <v>952.55906941616195</v>
      </c>
      <c r="CK34" s="34">
        <f t="shared" si="0"/>
        <v>0</v>
      </c>
      <c r="CL34" s="54">
        <f t="shared" si="1"/>
        <v>2.0483518983331222E-3</v>
      </c>
      <c r="CM34" s="54">
        <f t="shared" si="2"/>
        <v>2.4911859554416671E-3</v>
      </c>
      <c r="CN34" s="54">
        <f t="shared" si="3"/>
        <v>2.4076281204765664E-3</v>
      </c>
      <c r="CO34" s="54">
        <f t="shared" si="4"/>
        <v>2.1378657258546998E-3</v>
      </c>
      <c r="CP34" s="54">
        <f t="shared" si="5"/>
        <v>2.1246888345868493E-3</v>
      </c>
      <c r="CQ34" s="54">
        <f t="shared" si="6"/>
        <v>2.4530841031149666E-3</v>
      </c>
      <c r="CR34" s="54">
        <f t="shared" si="7"/>
        <v>2.4939350417146522E-3</v>
      </c>
      <c r="CS34" s="22">
        <f t="shared" si="8"/>
        <v>2.567060097495509E-3</v>
      </c>
      <c r="CT34" s="71">
        <f t="shared" si="9"/>
        <v>-0.54543518598361673</v>
      </c>
      <c r="CU34" s="22">
        <f t="shared" si="10"/>
        <v>2.2830455640980864E-3</v>
      </c>
      <c r="CV34" s="71">
        <f t="shared" si="11"/>
        <v>-0.31131108932363599</v>
      </c>
      <c r="CW34" s="78">
        <f t="shared" si="13"/>
        <v>2.7213986922108887E-3</v>
      </c>
      <c r="CX34" s="78">
        <f t="shared" si="14"/>
        <v>7.0584680162865342E-4</v>
      </c>
      <c r="CY34" s="71">
        <f t="shared" si="12"/>
        <v>2.279152622663509</v>
      </c>
    </row>
    <row r="35" spans="1:103" x14ac:dyDescent="0.25">
      <c r="A35" s="27" t="s">
        <v>34</v>
      </c>
      <c r="B35" s="81">
        <v>6358.3387243999996</v>
      </c>
      <c r="C35" s="81">
        <v>213.22793859999999</v>
      </c>
      <c r="D35" s="81">
        <v>3605.8175984</v>
      </c>
      <c r="E35" s="81">
        <v>1564.0611816999999</v>
      </c>
      <c r="F35" s="81">
        <v>1325.222575</v>
      </c>
      <c r="G35" s="81">
        <v>1937.6002199</v>
      </c>
      <c r="H35" s="81">
        <v>2228.3101654000002</v>
      </c>
      <c r="I35" s="83">
        <v>39.930356025000002</v>
      </c>
      <c r="J35" s="83">
        <v>11.578463651</v>
      </c>
      <c r="K35" s="81">
        <v>15.04977912</v>
      </c>
      <c r="L35" s="83">
        <v>9.0629301883999993</v>
      </c>
      <c r="M35" s="81">
        <v>17.022734053000001</v>
      </c>
      <c r="N35" s="83">
        <v>202.06732295</v>
      </c>
      <c r="O35" s="85">
        <v>4.5744848238999998</v>
      </c>
      <c r="P35" s="85">
        <v>2.8000000000000001E-2</v>
      </c>
      <c r="Q35" s="83">
        <v>1.6569915788</v>
      </c>
      <c r="R35" s="25"/>
      <c r="S35" s="27" t="s">
        <v>34</v>
      </c>
      <c r="T35" s="87">
        <v>6.1025138494617996</v>
      </c>
      <c r="U35" s="25">
        <v>13.355157998354199</v>
      </c>
      <c r="V35" s="87">
        <v>4.5867860076949096</v>
      </c>
      <c r="W35" s="25">
        <v>11.1167859892055</v>
      </c>
      <c r="X35" s="25">
        <v>10.632073995804801</v>
      </c>
      <c r="Y35" s="25">
        <v>18.3599512989963</v>
      </c>
      <c r="Z35" s="87">
        <v>2.9258051201620301</v>
      </c>
      <c r="AA35" s="25">
        <v>101.003213820234</v>
      </c>
      <c r="AB35" s="87">
        <v>2.8076887693513599E-2</v>
      </c>
      <c r="AC35" s="25">
        <v>10348.329625623101</v>
      </c>
      <c r="AD35" s="25">
        <v>15.0511978237137</v>
      </c>
      <c r="AE35" s="25">
        <v>6376.1160007539502</v>
      </c>
      <c r="AF35" s="25">
        <v>77.098642556713898</v>
      </c>
      <c r="AG35" s="25">
        <v>324.72010738245899</v>
      </c>
      <c r="AH35" s="25">
        <v>12.4631068204672</v>
      </c>
      <c r="AI35" s="25">
        <v>263.87200078737197</v>
      </c>
      <c r="AJ35" s="87">
        <v>3.5109076146871798</v>
      </c>
      <c r="AK35" s="25">
        <v>29.6380721989369</v>
      </c>
      <c r="AL35" s="25">
        <v>29.6380721989369</v>
      </c>
      <c r="AM35" s="25">
        <v>17.0695688873096</v>
      </c>
      <c r="AN35" s="25">
        <v>0</v>
      </c>
      <c r="AO35" s="25">
        <v>20.647238971255799</v>
      </c>
      <c r="AP35" s="25">
        <v>3.3782068354000501</v>
      </c>
      <c r="AQ35" s="87">
        <v>94.377813779122107</v>
      </c>
      <c r="AR35" s="25">
        <v>8.6578545367615103</v>
      </c>
      <c r="AS35" s="25">
        <v>12.5396322584786</v>
      </c>
      <c r="AT35" s="25">
        <v>1.5468634539333901</v>
      </c>
      <c r="AU35" s="25">
        <v>213.82103983255899</v>
      </c>
      <c r="AV35" s="25">
        <v>0</v>
      </c>
      <c r="AW35" s="87">
        <v>2622.2814361789501</v>
      </c>
      <c r="AX35" s="25">
        <v>3254.1751399108198</v>
      </c>
      <c r="AY35" s="25">
        <v>361.57485410803702</v>
      </c>
      <c r="AZ35" s="25">
        <v>3615.74999401886</v>
      </c>
      <c r="BA35" s="25">
        <v>2.52007597000878E-2</v>
      </c>
      <c r="BB35" s="25">
        <v>74.848216405402198</v>
      </c>
      <c r="BC35" s="25">
        <v>11.4232912523906</v>
      </c>
      <c r="BD35" s="25">
        <v>800.45131220842904</v>
      </c>
      <c r="BE35" s="25">
        <v>14.520536899750301</v>
      </c>
      <c r="BF35" s="25">
        <v>11.043524038360401</v>
      </c>
      <c r="BG35" s="25">
        <v>48.441869070806902</v>
      </c>
      <c r="BH35" s="25">
        <v>26.654912107938198</v>
      </c>
      <c r="BI35" s="25">
        <v>2.7022937570616801</v>
      </c>
      <c r="BJ35" s="25">
        <v>6.6588682526783396</v>
      </c>
      <c r="BK35" s="25">
        <v>1568.3229228747</v>
      </c>
      <c r="BL35" s="25">
        <v>1328.82767244816</v>
      </c>
      <c r="BM35" s="25">
        <v>239.495250426539</v>
      </c>
      <c r="BN35" s="25">
        <v>0.89702451760114899</v>
      </c>
      <c r="BO35" s="25">
        <v>2.1662173827830098</v>
      </c>
      <c r="BP35" s="25">
        <v>836.10171010234899</v>
      </c>
      <c r="BQ35" s="25">
        <v>0.42544740124671399</v>
      </c>
      <c r="BR35" s="25">
        <v>67.944398714925896</v>
      </c>
      <c r="BS35" s="25">
        <v>11.7224343208938</v>
      </c>
      <c r="BT35" s="25">
        <v>5.72635861174951</v>
      </c>
      <c r="BU35" s="25">
        <v>171.591033209323</v>
      </c>
      <c r="BV35" s="25">
        <v>317.16454409784802</v>
      </c>
      <c r="BW35" s="25">
        <v>63.123086771716899</v>
      </c>
      <c r="BX35" s="25">
        <v>45.930058031823599</v>
      </c>
      <c r="BY35" s="25">
        <v>1.7546080047602099</v>
      </c>
      <c r="BZ35" s="25">
        <v>1942.9679963050501</v>
      </c>
      <c r="CA35" s="25">
        <v>477.97684829225602</v>
      </c>
      <c r="CB35" s="25">
        <v>27.3244545987862</v>
      </c>
      <c r="CC35" s="25">
        <v>2.5954898587683899</v>
      </c>
      <c r="CD35" s="25">
        <v>157.64574709324501</v>
      </c>
      <c r="CE35" s="87">
        <v>0</v>
      </c>
      <c r="CF35" s="25">
        <v>132.31722156108299</v>
      </c>
      <c r="CG35" s="25">
        <v>2234.41150534896</v>
      </c>
      <c r="CH35" s="25">
        <v>51.6770444335774</v>
      </c>
      <c r="CK35" s="34">
        <f t="shared" ref="CK35:CK51" si="15">AN35/AZ35</f>
        <v>0</v>
      </c>
      <c r="CL35" s="54">
        <f t="shared" ref="CL35:CL51" si="16">+(AE35-B35)/B35</f>
        <v>2.795899546170863E-3</v>
      </c>
      <c r="CM35" s="54">
        <f t="shared" ref="CM35:CM51" si="17">+(AU35-C35)/C35</f>
        <v>2.7815362116857586E-3</v>
      </c>
      <c r="CN35" s="54">
        <f t="shared" ref="CN35:CN51" si="18">+(AZ35-D35)/D35</f>
        <v>2.7545474355850125E-3</v>
      </c>
      <c r="CO35" s="54">
        <f t="shared" ref="CO35:CO51" si="19">+(BK35-E35)/E35</f>
        <v>2.724791858888759E-3</v>
      </c>
      <c r="CP35" s="54">
        <f t="shared" ref="CP35:CP51" si="20">+(BL35-F35)/F35</f>
        <v>2.7203712917130128E-3</v>
      </c>
      <c r="CQ35" s="54">
        <f t="shared" ref="CQ35:CQ51" si="21">+(BZ35-G35)/G35</f>
        <v>2.7703219425352565E-3</v>
      </c>
      <c r="CR35" s="54">
        <f t="shared" ref="CR35:CR51" si="22">+(CG35-H35)/H35</f>
        <v>2.7381017435086441E-3</v>
      </c>
      <c r="CS35" s="22">
        <f t="shared" ref="CS35:CS51" si="23">+(AD35-K35)/K35</f>
        <v>9.4267410995723508E-5</v>
      </c>
      <c r="CT35" s="71">
        <f t="shared" ref="CT35:CT51" si="24">+(AL35-L35)/L35</f>
        <v>2.2702527309403568</v>
      </c>
      <c r="CU35" s="22">
        <f t="shared" ref="CU35:CU51" si="25">+(AM35-M35)/M35</f>
        <v>2.7513109330017252E-3</v>
      </c>
      <c r="CV35" s="71">
        <f t="shared" ref="CV35:CV51" si="26">+(AS35-N35)/N35</f>
        <v>-0.93794329496025719</v>
      </c>
      <c r="CW35" s="78">
        <f t="shared" si="13"/>
        <v>2.6890861525303779E-3</v>
      </c>
      <c r="CX35" s="78">
        <f t="shared" si="14"/>
        <v>2.7459890540570864E-3</v>
      </c>
      <c r="CY35" s="71">
        <f t="shared" ref="CY35:CY51" si="27">+(AT35-Q35)/Q35</f>
        <v>-6.6462694364666106E-2</v>
      </c>
    </row>
    <row r="36" spans="1:103" x14ac:dyDescent="0.25">
      <c r="A36" s="27" t="s">
        <v>35</v>
      </c>
      <c r="B36" s="81">
        <v>147549.98058999999</v>
      </c>
      <c r="C36" s="81">
        <v>2654.0035521</v>
      </c>
      <c r="D36" s="81">
        <v>37111.588627999998</v>
      </c>
      <c r="E36" s="81">
        <v>12848.808875999999</v>
      </c>
      <c r="F36" s="81">
        <v>10336.400758</v>
      </c>
      <c r="G36" s="81">
        <v>30280.017006999999</v>
      </c>
      <c r="H36" s="81">
        <v>18530.877920999999</v>
      </c>
      <c r="I36" s="83">
        <v>71.793560615999994</v>
      </c>
      <c r="J36" s="83">
        <v>94.230009832999997</v>
      </c>
      <c r="K36" s="81">
        <v>2.5557720634000001</v>
      </c>
      <c r="L36" s="83">
        <v>112.43637663</v>
      </c>
      <c r="M36" s="81">
        <v>1067.6691016</v>
      </c>
      <c r="N36" s="83">
        <v>329.432412</v>
      </c>
      <c r="O36" s="85">
        <v>10.265904331</v>
      </c>
      <c r="P36" s="85">
        <v>5.2090400916000004</v>
      </c>
      <c r="Q36" s="83">
        <v>4.1383919682999997</v>
      </c>
      <c r="R36" s="25"/>
      <c r="S36" s="27" t="s">
        <v>35</v>
      </c>
      <c r="T36" s="87">
        <v>55.5946717038561</v>
      </c>
      <c r="U36" s="25">
        <v>179.36264885664099</v>
      </c>
      <c r="V36" s="87">
        <v>10.2935390929629</v>
      </c>
      <c r="W36" s="25">
        <v>198.64936974215101</v>
      </c>
      <c r="X36" s="25">
        <v>123.43910815688299</v>
      </c>
      <c r="Y36" s="25">
        <v>232.97474868206299</v>
      </c>
      <c r="Z36" s="87">
        <v>26.413212263127999</v>
      </c>
      <c r="AA36" s="25">
        <v>785.71101795943105</v>
      </c>
      <c r="AB36" s="87">
        <v>5.2232628723613796</v>
      </c>
      <c r="AC36" s="25">
        <v>32347.696632860901</v>
      </c>
      <c r="AD36" s="25">
        <v>2.5627742469577099</v>
      </c>
      <c r="AE36" s="25">
        <v>147945.39992996701</v>
      </c>
      <c r="AF36" s="25">
        <v>626.75200794163402</v>
      </c>
      <c r="AG36" s="25">
        <v>682.30528944079003</v>
      </c>
      <c r="AH36" s="25">
        <v>110.897795698992</v>
      </c>
      <c r="AI36" s="25">
        <v>381.67319980775301</v>
      </c>
      <c r="AJ36" s="87">
        <v>37.88785430886</v>
      </c>
      <c r="AK36" s="25">
        <v>358.930152998945</v>
      </c>
      <c r="AL36" s="25">
        <v>358.930152998945</v>
      </c>
      <c r="AM36" s="25">
        <v>1070.47710964614</v>
      </c>
      <c r="AN36" s="25">
        <v>0</v>
      </c>
      <c r="AO36" s="25">
        <v>793.38106664570398</v>
      </c>
      <c r="AP36" s="25">
        <v>27.103247581189599</v>
      </c>
      <c r="AQ36" s="87">
        <v>1930.51484185191</v>
      </c>
      <c r="AR36" s="25">
        <v>124.527673884487</v>
      </c>
      <c r="AS36" s="25">
        <v>299.73939083384897</v>
      </c>
      <c r="AT36" s="25">
        <v>24.830610037971599</v>
      </c>
      <c r="AU36" s="25">
        <v>2661.2916098211499</v>
      </c>
      <c r="AV36" s="25">
        <v>0</v>
      </c>
      <c r="AW36" s="87">
        <v>20112.2048319471</v>
      </c>
      <c r="AX36" s="25">
        <v>33484.477948778404</v>
      </c>
      <c r="AY36" s="25">
        <v>3720.49264330803</v>
      </c>
      <c r="AZ36" s="25">
        <v>37204.970592086502</v>
      </c>
      <c r="BA36" s="25">
        <v>1.3085620389175701</v>
      </c>
      <c r="BB36" s="25">
        <v>894.61232069682103</v>
      </c>
      <c r="BC36" s="25">
        <v>153.682979232934</v>
      </c>
      <c r="BD36" s="25">
        <v>5761.1749333835496</v>
      </c>
      <c r="BE36" s="25">
        <v>228.29449645342399</v>
      </c>
      <c r="BF36" s="25">
        <v>498.122250069279</v>
      </c>
      <c r="BG36" s="25">
        <v>422.054304273328</v>
      </c>
      <c r="BH36" s="25">
        <v>361.296879504841</v>
      </c>
      <c r="BI36" s="25">
        <v>92.789572857200994</v>
      </c>
      <c r="BJ36" s="25">
        <v>206.668621918638</v>
      </c>
      <c r="BK36" s="25">
        <v>12879.3335730123</v>
      </c>
      <c r="BL36" s="25">
        <v>10360.910898791501</v>
      </c>
      <c r="BM36" s="25">
        <v>2518.4226742208002</v>
      </c>
      <c r="BN36" s="25">
        <v>40.162889265695398</v>
      </c>
      <c r="BO36" s="25">
        <v>24.3370019110192</v>
      </c>
      <c r="BP36" s="25">
        <v>3627.28923623009</v>
      </c>
      <c r="BQ36" s="25">
        <v>305.96746304559701</v>
      </c>
      <c r="BR36" s="25">
        <v>611.80264572837905</v>
      </c>
      <c r="BS36" s="25">
        <v>116.392388067152</v>
      </c>
      <c r="BT36" s="25">
        <v>135.649880559092</v>
      </c>
      <c r="BU36" s="25">
        <v>1537.4319768932401</v>
      </c>
      <c r="BV36" s="25">
        <v>570.36682274339205</v>
      </c>
      <c r="BW36" s="25">
        <v>431.34772491068497</v>
      </c>
      <c r="BX36" s="25">
        <v>1534.71289571443</v>
      </c>
      <c r="BY36" s="25">
        <v>32.9076921565281</v>
      </c>
      <c r="BZ36" s="25">
        <v>30361.1509849094</v>
      </c>
      <c r="CA36" s="25">
        <v>5027.5568619300102</v>
      </c>
      <c r="CB36" s="25">
        <v>113.022924041631</v>
      </c>
      <c r="CC36" s="25">
        <v>96.645652108495696</v>
      </c>
      <c r="CD36" s="25">
        <v>1879.8790531038301</v>
      </c>
      <c r="CE36" s="87">
        <v>4.6880930014715598E-2</v>
      </c>
      <c r="CF36" s="25">
        <v>1859.6005343530401</v>
      </c>
      <c r="CG36" s="25">
        <v>18579.257245534202</v>
      </c>
      <c r="CH36" s="25">
        <v>990.73184141587501</v>
      </c>
      <c r="CK36" s="34">
        <f t="shared" si="15"/>
        <v>0</v>
      </c>
      <c r="CL36" s="54">
        <f t="shared" si="16"/>
        <v>2.6799009961633127E-3</v>
      </c>
      <c r="CM36" s="54">
        <f t="shared" si="17"/>
        <v>2.7460617810338632E-3</v>
      </c>
      <c r="CN36" s="54">
        <f t="shared" si="18"/>
        <v>2.5162480922751194E-3</v>
      </c>
      <c r="CO36" s="54">
        <f t="shared" si="19"/>
        <v>2.3756830152028446E-3</v>
      </c>
      <c r="CP36" s="54">
        <f t="shared" si="20"/>
        <v>2.3712452105275482E-3</v>
      </c>
      <c r="CQ36" s="54">
        <f t="shared" si="21"/>
        <v>2.6794561538933497E-3</v>
      </c>
      <c r="CR36" s="54">
        <f t="shared" si="22"/>
        <v>2.6107410960479432E-3</v>
      </c>
      <c r="CS36" s="22">
        <f t="shared" si="23"/>
        <v>2.7397527572919447E-3</v>
      </c>
      <c r="CT36" s="71">
        <f t="shared" si="24"/>
        <v>2.1922956231513435</v>
      </c>
      <c r="CU36" s="22">
        <f t="shared" si="25"/>
        <v>2.6300358809034988E-3</v>
      </c>
      <c r="CV36" s="71">
        <f t="shared" si="26"/>
        <v>-9.0133879012946144E-2</v>
      </c>
      <c r="CW36" s="78">
        <f t="shared" si="13"/>
        <v>2.6918974765283844E-3</v>
      </c>
      <c r="CX36" s="78">
        <f t="shared" si="14"/>
        <v>2.7304033970317622E-3</v>
      </c>
      <c r="CY36" s="71">
        <f t="shared" si="27"/>
        <v>5.0000623981907903</v>
      </c>
    </row>
    <row r="37" spans="1:103" x14ac:dyDescent="0.25">
      <c r="A37" s="27" t="s">
        <v>36</v>
      </c>
      <c r="B37" s="81">
        <v>18791.115579000001</v>
      </c>
      <c r="C37" s="81">
        <v>3451.1515152000002</v>
      </c>
      <c r="D37" s="81">
        <v>29662.582912000002</v>
      </c>
      <c r="E37" s="81">
        <v>7006.3356781000002</v>
      </c>
      <c r="F37" s="81">
        <v>4898.4970731000003</v>
      </c>
      <c r="G37" s="81">
        <v>24140.445623</v>
      </c>
      <c r="H37" s="81">
        <v>19312.565581999999</v>
      </c>
      <c r="I37" s="83">
        <v>99.858861658999999</v>
      </c>
      <c r="J37" s="83">
        <v>97.293713275000002</v>
      </c>
      <c r="K37" s="81">
        <v>7.9040302911999998</v>
      </c>
      <c r="L37" s="83">
        <v>300.47476096999998</v>
      </c>
      <c r="M37" s="81">
        <v>202.3872562</v>
      </c>
      <c r="N37" s="83">
        <v>2643.4176649000001</v>
      </c>
      <c r="O37" s="85">
        <v>49.946473220999998</v>
      </c>
      <c r="P37" s="85">
        <v>9.0995444611000007</v>
      </c>
      <c r="Q37" s="83">
        <v>9.3102014543999996</v>
      </c>
      <c r="R37" s="25"/>
      <c r="S37" s="27" t="s">
        <v>36</v>
      </c>
      <c r="T37" s="87">
        <v>6.7660265539037399</v>
      </c>
      <c r="U37" s="25">
        <v>76.262198599320001</v>
      </c>
      <c r="V37" s="87">
        <v>50.083284305086103</v>
      </c>
      <c r="W37" s="25">
        <v>95.648294455775897</v>
      </c>
      <c r="X37" s="25">
        <v>79.987776060924006</v>
      </c>
      <c r="Y37" s="25">
        <v>49.480472810687303</v>
      </c>
      <c r="Z37" s="87">
        <v>141.411527845466</v>
      </c>
      <c r="AA37" s="25">
        <v>685.05213564164899</v>
      </c>
      <c r="AB37" s="87">
        <v>9.12446170246176</v>
      </c>
      <c r="AC37" s="25">
        <v>21197.831902555299</v>
      </c>
      <c r="AD37" s="25">
        <v>7.9257583260867701</v>
      </c>
      <c r="AE37" s="25">
        <v>18842.409771768202</v>
      </c>
      <c r="AF37" s="25">
        <v>573.83056449009996</v>
      </c>
      <c r="AG37" s="25">
        <v>3440.9407701211899</v>
      </c>
      <c r="AH37" s="25">
        <v>208.334736253606</v>
      </c>
      <c r="AI37" s="25">
        <v>263.892813075763</v>
      </c>
      <c r="AJ37" s="87">
        <v>4.2008343768933303</v>
      </c>
      <c r="AK37" s="25">
        <v>546.172460086824</v>
      </c>
      <c r="AL37" s="25">
        <v>546.172460086824</v>
      </c>
      <c r="AM37" s="25">
        <v>202.93414685908999</v>
      </c>
      <c r="AN37" s="25">
        <v>0</v>
      </c>
      <c r="AO37" s="25">
        <v>562.78981904817601</v>
      </c>
      <c r="AP37" s="25">
        <v>17.035755804285799</v>
      </c>
      <c r="AQ37" s="87">
        <v>506.096175547771</v>
      </c>
      <c r="AR37" s="25">
        <v>19.0064251684115</v>
      </c>
      <c r="AS37" s="25">
        <v>565.71825823339998</v>
      </c>
      <c r="AT37" s="25">
        <v>6.9672483009341502</v>
      </c>
      <c r="AU37" s="25">
        <v>3460.6106324112402</v>
      </c>
      <c r="AV37" s="25">
        <v>0</v>
      </c>
      <c r="AW37" s="87">
        <v>22940.363196217299</v>
      </c>
      <c r="AX37" s="25">
        <v>26768.920291230301</v>
      </c>
      <c r="AY37" s="25">
        <v>2974.3210093020002</v>
      </c>
      <c r="AZ37" s="25">
        <v>29743.2413005323</v>
      </c>
      <c r="BA37" s="25">
        <v>0.131690714495416</v>
      </c>
      <c r="BB37" s="25">
        <v>728.74838760422006</v>
      </c>
      <c r="BC37" s="25">
        <v>64.561973323412403</v>
      </c>
      <c r="BD37" s="25">
        <v>8768.4673282885396</v>
      </c>
      <c r="BE37" s="25">
        <v>155.193518431531</v>
      </c>
      <c r="BF37" s="25">
        <v>107.120620631855</v>
      </c>
      <c r="BG37" s="25">
        <v>166.41921508269999</v>
      </c>
      <c r="BH37" s="25">
        <v>61.311195351713998</v>
      </c>
      <c r="BI37" s="25">
        <v>75.845187202610106</v>
      </c>
      <c r="BJ37" s="25">
        <v>104.222550704879</v>
      </c>
      <c r="BK37" s="25">
        <v>7025.0975620585205</v>
      </c>
      <c r="BL37" s="25">
        <v>4911.7052166664498</v>
      </c>
      <c r="BM37" s="25">
        <v>2113.3923453920602</v>
      </c>
      <c r="BN37" s="25">
        <v>11.1522050839685</v>
      </c>
      <c r="BO37" s="25">
        <v>2.9221147745608702</v>
      </c>
      <c r="BP37" s="25">
        <v>1760.44520596758</v>
      </c>
      <c r="BQ37" s="25">
        <v>157.17143389055099</v>
      </c>
      <c r="BR37" s="25">
        <v>292.56705856435002</v>
      </c>
      <c r="BS37" s="25">
        <v>73.498321159631203</v>
      </c>
      <c r="BT37" s="25">
        <v>80.727764143254007</v>
      </c>
      <c r="BU37" s="25">
        <v>733.69927092070395</v>
      </c>
      <c r="BV37" s="25">
        <v>2175.62178817535</v>
      </c>
      <c r="BW37" s="25">
        <v>194.73063906708299</v>
      </c>
      <c r="BX37" s="25">
        <v>843.52168443361097</v>
      </c>
      <c r="BY37" s="25">
        <v>26.595257932455102</v>
      </c>
      <c r="BZ37" s="25">
        <v>24204.0325337555</v>
      </c>
      <c r="CA37" s="25">
        <v>4956.8464431602397</v>
      </c>
      <c r="CB37" s="25">
        <v>36.201372487561599</v>
      </c>
      <c r="CC37" s="25">
        <v>438.65976986899898</v>
      </c>
      <c r="CD37" s="25">
        <v>1140.7196891082001</v>
      </c>
      <c r="CE37" s="87">
        <v>1.3434089828006399</v>
      </c>
      <c r="CF37" s="25">
        <v>1146.20557574811</v>
      </c>
      <c r="CG37" s="25">
        <v>19365.2421565886</v>
      </c>
      <c r="CH37" s="25">
        <v>399.71633510152299</v>
      </c>
      <c r="CK37" s="34">
        <f t="shared" si="15"/>
        <v>0</v>
      </c>
      <c r="CL37" s="54">
        <f t="shared" si="16"/>
        <v>2.7297045006483933E-3</v>
      </c>
      <c r="CM37" s="54">
        <f t="shared" si="17"/>
        <v>2.7408582815268991E-3</v>
      </c>
      <c r="CN37" s="54">
        <f t="shared" si="18"/>
        <v>2.7191963953910304E-3</v>
      </c>
      <c r="CO37" s="54">
        <f t="shared" si="19"/>
        <v>2.6778454274129404E-3</v>
      </c>
      <c r="CP37" s="54">
        <f t="shared" si="20"/>
        <v>2.6963665322945209E-3</v>
      </c>
      <c r="CQ37" s="54">
        <f t="shared" si="21"/>
        <v>2.6340404708568403E-3</v>
      </c>
      <c r="CR37" s="54">
        <f t="shared" si="22"/>
        <v>2.7275803603068116E-3</v>
      </c>
      <c r="CS37" s="22">
        <f t="shared" si="23"/>
        <v>2.7489817328966173E-3</v>
      </c>
      <c r="CT37" s="71">
        <f t="shared" si="24"/>
        <v>0.81769829294033447</v>
      </c>
      <c r="CU37" s="22">
        <f t="shared" si="25"/>
        <v>2.7021990878198202E-3</v>
      </c>
      <c r="CV37" s="71">
        <f t="shared" si="26"/>
        <v>-0.78598983212333162</v>
      </c>
      <c r="CW37" s="78">
        <f t="shared" si="13"/>
        <v>2.7391540435848581E-3</v>
      </c>
      <c r="CX37" s="78">
        <f t="shared" si="14"/>
        <v>2.738295468336796E-3</v>
      </c>
      <c r="CY37" s="71">
        <f t="shared" si="27"/>
        <v>-0.25165439920299149</v>
      </c>
    </row>
    <row r="38" spans="1:103" x14ac:dyDescent="0.25">
      <c r="A38" s="27" t="s">
        <v>37</v>
      </c>
      <c r="B38" s="81">
        <v>15974.546805</v>
      </c>
      <c r="C38" s="81">
        <v>565.48712469999998</v>
      </c>
      <c r="D38" s="81">
        <v>10071.926007</v>
      </c>
      <c r="E38" s="81">
        <v>4737.6084425999998</v>
      </c>
      <c r="F38" s="81">
        <v>3708.138895</v>
      </c>
      <c r="G38" s="81">
        <v>1450.0414022</v>
      </c>
      <c r="H38" s="81">
        <v>7715.3435655000003</v>
      </c>
      <c r="I38" s="83">
        <v>112.98266266</v>
      </c>
      <c r="J38" s="83">
        <v>26.014344149999999</v>
      </c>
      <c r="K38" s="81">
        <v>4.8361574437000003</v>
      </c>
      <c r="L38" s="83">
        <v>185.66269057</v>
      </c>
      <c r="M38" s="81">
        <v>172.33654290000001</v>
      </c>
      <c r="N38" s="83">
        <v>1395.5836501000001</v>
      </c>
      <c r="O38" s="85">
        <v>23.263438722</v>
      </c>
      <c r="P38" s="85"/>
      <c r="Q38" s="83">
        <v>1.4505075127</v>
      </c>
      <c r="R38" s="25"/>
      <c r="S38" s="27" t="s">
        <v>37</v>
      </c>
      <c r="T38" s="87">
        <v>6.0920441344149197</v>
      </c>
      <c r="U38" s="25">
        <v>78.264136643086701</v>
      </c>
      <c r="V38" s="87">
        <v>23.327183427603199</v>
      </c>
      <c r="W38" s="25">
        <v>109.506500663065</v>
      </c>
      <c r="X38" s="25">
        <v>105.625354017481</v>
      </c>
      <c r="Y38" s="25">
        <v>30.0643774739661</v>
      </c>
      <c r="Z38" s="87">
        <v>614.84731148231901</v>
      </c>
      <c r="AA38" s="25">
        <v>181.53849062937701</v>
      </c>
      <c r="AB38" s="87">
        <v>0</v>
      </c>
      <c r="AC38" s="25">
        <v>27774.5051840614</v>
      </c>
      <c r="AD38" s="25">
        <v>4.8493831233585096</v>
      </c>
      <c r="AE38" s="25">
        <v>16016.7701219927</v>
      </c>
      <c r="AF38" s="25">
        <v>176.06291744343201</v>
      </c>
      <c r="AG38" s="25">
        <v>323.709473776435</v>
      </c>
      <c r="AH38" s="25">
        <v>30.151200317997201</v>
      </c>
      <c r="AI38" s="25">
        <v>137.667621506144</v>
      </c>
      <c r="AJ38" s="87">
        <v>3.5971299832035402</v>
      </c>
      <c r="AK38" s="25">
        <v>80.681376378670706</v>
      </c>
      <c r="AL38" s="25">
        <v>80.681376378670706</v>
      </c>
      <c r="AM38" s="25">
        <v>172.76163721562199</v>
      </c>
      <c r="AN38" s="25">
        <v>0</v>
      </c>
      <c r="AO38" s="25">
        <v>143.24415490689501</v>
      </c>
      <c r="AP38" s="25">
        <v>11.0902705288365</v>
      </c>
      <c r="AQ38" s="87">
        <v>528.57902868199994</v>
      </c>
      <c r="AR38" s="25">
        <v>24.5366249751903</v>
      </c>
      <c r="AS38" s="25">
        <v>717.77310499103999</v>
      </c>
      <c r="AT38" s="25">
        <v>13.9590804535893</v>
      </c>
      <c r="AU38" s="25">
        <v>567.03823276685296</v>
      </c>
      <c r="AV38" s="25">
        <v>0</v>
      </c>
      <c r="AW38" s="87">
        <v>8226.7476541168508</v>
      </c>
      <c r="AX38" s="25">
        <v>9089.07416470729</v>
      </c>
      <c r="AY38" s="25">
        <v>1009.89874702646</v>
      </c>
      <c r="AZ38" s="25">
        <v>10098.972911733699</v>
      </c>
      <c r="BA38" s="25">
        <v>4.7294066003874598E-2</v>
      </c>
      <c r="BB38" s="25">
        <v>142.811394521615</v>
      </c>
      <c r="BC38" s="25">
        <v>14.4082464746441</v>
      </c>
      <c r="BD38" s="25">
        <v>1654.29988554341</v>
      </c>
      <c r="BE38" s="25">
        <v>58.434140298836603</v>
      </c>
      <c r="BF38" s="25">
        <v>78.762477446275994</v>
      </c>
      <c r="BG38" s="25">
        <v>121.68619642079599</v>
      </c>
      <c r="BH38" s="25">
        <v>47.415476645006301</v>
      </c>
      <c r="BI38" s="25">
        <v>12.9467227608481</v>
      </c>
      <c r="BJ38" s="25">
        <v>114.48572235155901</v>
      </c>
      <c r="BK38" s="25">
        <v>4747.6358132163696</v>
      </c>
      <c r="BL38" s="25">
        <v>3716.1719350526</v>
      </c>
      <c r="BM38" s="25">
        <v>1031.46387816376</v>
      </c>
      <c r="BN38" s="25">
        <v>7.02613719759474</v>
      </c>
      <c r="BO38" s="25">
        <v>3.89495532432744</v>
      </c>
      <c r="BP38" s="25">
        <v>831.17313535827805</v>
      </c>
      <c r="BQ38" s="25">
        <v>384.43135535375899</v>
      </c>
      <c r="BR38" s="25">
        <v>288.27866435181301</v>
      </c>
      <c r="BS38" s="25">
        <v>13.289608397845999</v>
      </c>
      <c r="BT38" s="25">
        <v>17.853479661810901</v>
      </c>
      <c r="BU38" s="25">
        <v>722.09175904584004</v>
      </c>
      <c r="BV38" s="25">
        <v>116.74355325681</v>
      </c>
      <c r="BW38" s="25">
        <v>108.580694109801</v>
      </c>
      <c r="BX38" s="25">
        <v>887.11064434707396</v>
      </c>
      <c r="BY38" s="25">
        <v>4.30251950648874</v>
      </c>
      <c r="BZ38" s="25">
        <v>1453.8557541617199</v>
      </c>
      <c r="CA38" s="25">
        <v>1089.9288395942599</v>
      </c>
      <c r="CB38" s="25">
        <v>1.29190830212139E-2</v>
      </c>
      <c r="CC38" s="25">
        <v>1355.7430124412799</v>
      </c>
      <c r="CD38" s="25">
        <v>499.68202255789203</v>
      </c>
      <c r="CE38" s="87">
        <v>2.7458663708315201</v>
      </c>
      <c r="CF38" s="25">
        <v>452.12088239616401</v>
      </c>
      <c r="CG38" s="25">
        <v>7732.2678699493399</v>
      </c>
      <c r="CH38" s="25">
        <v>467.29094274022901</v>
      </c>
      <c r="CK38" s="34">
        <f t="shared" si="15"/>
        <v>0</v>
      </c>
      <c r="CL38" s="54">
        <f t="shared" si="16"/>
        <v>2.6431621195966912E-3</v>
      </c>
      <c r="CM38" s="54">
        <f t="shared" si="17"/>
        <v>2.7429591216172489E-3</v>
      </c>
      <c r="CN38" s="54">
        <f t="shared" si="18"/>
        <v>2.685375638671448E-3</v>
      </c>
      <c r="CO38" s="54">
        <f t="shared" si="19"/>
        <v>2.1165469324575053E-3</v>
      </c>
      <c r="CP38" s="54">
        <f t="shared" si="20"/>
        <v>2.1663266344827603E-3</v>
      </c>
      <c r="CQ38" s="54">
        <f t="shared" si="21"/>
        <v>2.6305124501499024E-3</v>
      </c>
      <c r="CR38" s="54">
        <f t="shared" si="22"/>
        <v>2.1935905129382037E-3</v>
      </c>
      <c r="CS38" s="22">
        <f t="shared" si="23"/>
        <v>2.7347496049240942E-3</v>
      </c>
      <c r="CT38" s="71">
        <f t="shared" si="24"/>
        <v>-0.56544109033984091</v>
      </c>
      <c r="CU38" s="22">
        <f t="shared" si="25"/>
        <v>2.4666522170439581E-3</v>
      </c>
      <c r="CV38" s="71">
        <f t="shared" si="26"/>
        <v>-0.48568249209597131</v>
      </c>
      <c r="CW38" s="78">
        <f t="shared" si="13"/>
        <v>2.7401239500726114E-3</v>
      </c>
      <c r="CX38" s="78" t="e">
        <f t="shared" si="14"/>
        <v>#DIV/0!</v>
      </c>
      <c r="CY38" s="71">
        <f t="shared" si="27"/>
        <v>8.6235836983743877</v>
      </c>
    </row>
    <row r="39" spans="1:103" x14ac:dyDescent="0.25">
      <c r="A39" s="27" t="s">
        <v>38</v>
      </c>
      <c r="B39" s="81">
        <v>35034.429829000001</v>
      </c>
      <c r="C39" s="81">
        <v>1582.1784313999999</v>
      </c>
      <c r="D39" s="81">
        <v>32436.221205000002</v>
      </c>
      <c r="E39" s="81">
        <v>14761.583124999999</v>
      </c>
      <c r="F39" s="81">
        <v>10711.717494</v>
      </c>
      <c r="G39" s="81">
        <v>15791.52072</v>
      </c>
      <c r="H39" s="81">
        <v>11653.218382999999</v>
      </c>
      <c r="I39" s="83">
        <v>18.389791484</v>
      </c>
      <c r="J39" s="83">
        <v>90.948864142000005</v>
      </c>
      <c r="K39" s="81">
        <v>39.553543879000003</v>
      </c>
      <c r="L39" s="83">
        <v>325.62805402999999</v>
      </c>
      <c r="M39" s="81">
        <v>1317.9906916</v>
      </c>
      <c r="N39" s="83">
        <v>285.35199806000003</v>
      </c>
      <c r="O39" s="85">
        <v>4.0392628405000002</v>
      </c>
      <c r="P39" s="85">
        <v>0.16706440789999999</v>
      </c>
      <c r="Q39" s="83">
        <v>20.658598211000001</v>
      </c>
      <c r="R39" s="25"/>
      <c r="S39" s="27" t="s">
        <v>130</v>
      </c>
      <c r="T39" s="87">
        <v>21.4362318626061</v>
      </c>
      <c r="U39" s="25">
        <v>119.22929066605001</v>
      </c>
      <c r="V39" s="87">
        <v>4.0495359663390298</v>
      </c>
      <c r="W39" s="25">
        <v>91.590584570384806</v>
      </c>
      <c r="X39" s="25">
        <v>42.010224140233099</v>
      </c>
      <c r="Y39" s="25">
        <v>92.684743543720799</v>
      </c>
      <c r="Z39" s="87">
        <v>23.1281937801166</v>
      </c>
      <c r="AA39" s="25">
        <v>731.936380515986</v>
      </c>
      <c r="AB39" s="87">
        <v>0.167472037504726</v>
      </c>
      <c r="AC39" s="25">
        <v>18238.304122064801</v>
      </c>
      <c r="AD39" s="25">
        <v>39.6525360036051</v>
      </c>
      <c r="AE39" s="25">
        <v>35122.914844822102</v>
      </c>
      <c r="AF39" s="25">
        <v>353.14062968461297</v>
      </c>
      <c r="AG39" s="25">
        <v>777.017579295166</v>
      </c>
      <c r="AH39" s="25">
        <v>56.298160551550303</v>
      </c>
      <c r="AI39" s="25">
        <v>62.126697849129499</v>
      </c>
      <c r="AJ39" s="87">
        <v>10.1027928503824</v>
      </c>
      <c r="AK39" s="25">
        <v>339.36296785633101</v>
      </c>
      <c r="AL39" s="25">
        <v>339.36296785633101</v>
      </c>
      <c r="AM39" s="25">
        <v>1319.78761371823</v>
      </c>
      <c r="AN39" s="25">
        <v>0</v>
      </c>
      <c r="AO39" s="25">
        <v>760.56431509415802</v>
      </c>
      <c r="AP39" s="25">
        <v>11.083537335202299</v>
      </c>
      <c r="AQ39" s="87">
        <v>546.22861609898905</v>
      </c>
      <c r="AR39" s="25">
        <v>42.935430781429503</v>
      </c>
      <c r="AS39" s="25">
        <v>192.16243138292899</v>
      </c>
      <c r="AT39" s="25">
        <v>8.1151897574255294</v>
      </c>
      <c r="AU39" s="25">
        <v>1586.4610629285</v>
      </c>
      <c r="AV39" s="25">
        <v>0</v>
      </c>
      <c r="AW39" s="87">
        <v>12725.7452207763</v>
      </c>
      <c r="AX39" s="25">
        <v>29269.125410761801</v>
      </c>
      <c r="AY39" s="25">
        <v>3252.1292595263299</v>
      </c>
      <c r="AZ39" s="25">
        <v>32521.254670288199</v>
      </c>
      <c r="BA39" s="25">
        <v>0.124403819879598</v>
      </c>
      <c r="BB39" s="25">
        <v>508.233714754983</v>
      </c>
      <c r="BC39" s="25">
        <v>161.355086331123</v>
      </c>
      <c r="BD39" s="25">
        <v>3813.5614763459598</v>
      </c>
      <c r="BE39" s="25">
        <v>263.60929800602901</v>
      </c>
      <c r="BF39" s="25">
        <v>481.04639067026</v>
      </c>
      <c r="BG39" s="25">
        <v>381.83101585464902</v>
      </c>
      <c r="BH39" s="25">
        <v>325.52151048540202</v>
      </c>
      <c r="BI39" s="25">
        <v>108.66102182042199</v>
      </c>
      <c r="BJ39" s="25">
        <v>197.958160563832</v>
      </c>
      <c r="BK39" s="25">
        <v>14797.2783168764</v>
      </c>
      <c r="BL39" s="25">
        <v>10737.6168371165</v>
      </c>
      <c r="BM39" s="25">
        <v>4059.66147975991</v>
      </c>
      <c r="BN39" s="25">
        <v>16.876547961551399</v>
      </c>
      <c r="BO39" s="25">
        <v>14.159508019951801</v>
      </c>
      <c r="BP39" s="25">
        <v>3490.3417798133701</v>
      </c>
      <c r="BQ39" s="25">
        <v>270.01570105149398</v>
      </c>
      <c r="BR39" s="25">
        <v>666.22955190528899</v>
      </c>
      <c r="BS39" s="25">
        <v>157.291395331492</v>
      </c>
      <c r="BT39" s="25">
        <v>127.65415461653301</v>
      </c>
      <c r="BU39" s="25">
        <v>1669.99149336034</v>
      </c>
      <c r="BV39" s="25">
        <v>810.54868032826903</v>
      </c>
      <c r="BW39" s="25">
        <v>438.31354118344001</v>
      </c>
      <c r="BX39" s="25">
        <v>1947.06175449549</v>
      </c>
      <c r="BY39" s="25">
        <v>19.698925645827501</v>
      </c>
      <c r="BZ39" s="25">
        <v>15833.202638847801</v>
      </c>
      <c r="CA39" s="25">
        <v>2366.5251158743899</v>
      </c>
      <c r="CB39" s="25">
        <v>28.147172485842798</v>
      </c>
      <c r="CC39" s="25">
        <v>129.98352278614999</v>
      </c>
      <c r="CD39" s="25">
        <v>1610.2412895433399</v>
      </c>
      <c r="CE39" s="87">
        <v>0.448404547077698</v>
      </c>
      <c r="CF39" s="25">
        <v>919.06935284304802</v>
      </c>
      <c r="CG39" s="25">
        <v>11683.439954684</v>
      </c>
      <c r="CH39" s="25">
        <v>493.92548327509502</v>
      </c>
      <c r="CK39" s="34">
        <f t="shared" si="15"/>
        <v>0</v>
      </c>
      <c r="CL39" s="54">
        <f t="shared" si="16"/>
        <v>2.5256587949051609E-3</v>
      </c>
      <c r="CM39" s="54">
        <f t="shared" si="17"/>
        <v>2.706794280282674E-3</v>
      </c>
      <c r="CN39" s="54">
        <f t="shared" si="18"/>
        <v>2.6215589279274514E-3</v>
      </c>
      <c r="CO39" s="54">
        <f t="shared" si="19"/>
        <v>2.4181140717859633E-3</v>
      </c>
      <c r="CP39" s="54">
        <f t="shared" si="20"/>
        <v>2.4178515845854837E-3</v>
      </c>
      <c r="CQ39" s="54">
        <f t="shared" si="21"/>
        <v>2.6395126591582788E-3</v>
      </c>
      <c r="CR39" s="54">
        <f t="shared" si="22"/>
        <v>2.5934098796336E-3</v>
      </c>
      <c r="CS39" s="22">
        <f t="shared" si="23"/>
        <v>2.5027371733852234E-3</v>
      </c>
      <c r="CT39" s="71">
        <f t="shared" si="24"/>
        <v>4.2179762020951771E-2</v>
      </c>
      <c r="CU39" s="22">
        <f t="shared" si="25"/>
        <v>1.363379976567648E-3</v>
      </c>
      <c r="CV39" s="71">
        <f t="shared" si="26"/>
        <v>-0.32657758596621561</v>
      </c>
      <c r="CW39" s="78">
        <f t="shared" si="13"/>
        <v>2.5433169973553783E-3</v>
      </c>
      <c r="CX39" s="78">
        <f t="shared" si="14"/>
        <v>2.4399548045566204E-3</v>
      </c>
      <c r="CY39" s="71">
        <f t="shared" si="27"/>
        <v>-0.60717616584921685</v>
      </c>
    </row>
    <row r="40" spans="1:103" x14ac:dyDescent="0.25">
      <c r="A40" s="27" t="s">
        <v>39</v>
      </c>
      <c r="B40" s="81">
        <v>687.42982187999996</v>
      </c>
      <c r="C40" s="81">
        <v>15.424651727000001</v>
      </c>
      <c r="D40" s="81">
        <v>774.18394361000003</v>
      </c>
      <c r="E40" s="81">
        <v>153.21227039999999</v>
      </c>
      <c r="F40" s="81">
        <v>89.619164831000006</v>
      </c>
      <c r="G40" s="81">
        <v>156.53285317000001</v>
      </c>
      <c r="H40" s="81">
        <v>583.60901250999996</v>
      </c>
      <c r="I40" s="83">
        <v>3.3091924118999998</v>
      </c>
      <c r="J40" s="83">
        <v>1.0110642459000001</v>
      </c>
      <c r="K40" s="81">
        <v>8.32713333E-2</v>
      </c>
      <c r="L40" s="83">
        <v>8.6365455389000001</v>
      </c>
      <c r="M40" s="81">
        <v>2.2072285041000002</v>
      </c>
      <c r="N40" s="83">
        <v>8.4610239783000001</v>
      </c>
      <c r="O40" s="85">
        <v>0.66989687590000002</v>
      </c>
      <c r="P40" s="85">
        <v>7.1995931000000003E-3</v>
      </c>
      <c r="Q40" s="83">
        <v>0.10884947339999999</v>
      </c>
      <c r="R40" s="25"/>
      <c r="S40" s="27" t="s">
        <v>39</v>
      </c>
      <c r="T40" s="87">
        <v>0.75676255002055903</v>
      </c>
      <c r="U40" s="25">
        <v>8.0549469802582507</v>
      </c>
      <c r="V40" s="87">
        <v>0.67173056423889599</v>
      </c>
      <c r="W40" s="25">
        <v>1.14434573953842</v>
      </c>
      <c r="X40" s="25">
        <v>1.0866380159662601</v>
      </c>
      <c r="Y40" s="25">
        <v>2.5824732088493398</v>
      </c>
      <c r="Z40" s="87">
        <v>0.348337101068249</v>
      </c>
      <c r="AA40" s="25">
        <v>18.766788896091001</v>
      </c>
      <c r="AB40" s="87">
        <v>7.2195354376922401E-3</v>
      </c>
      <c r="AC40" s="25">
        <v>12680.4141397983</v>
      </c>
      <c r="AD40" s="25">
        <v>8.3500602275170199E-2</v>
      </c>
      <c r="AE40" s="25">
        <v>689.33567367185401</v>
      </c>
      <c r="AF40" s="25">
        <v>17.709223754364299</v>
      </c>
      <c r="AG40" s="25">
        <v>87.9707513686363</v>
      </c>
      <c r="AH40" s="25">
        <v>2.0446638992258399</v>
      </c>
      <c r="AI40" s="25">
        <v>5.7222853430859804</v>
      </c>
      <c r="AJ40" s="87">
        <v>0.46619520213903198</v>
      </c>
      <c r="AK40" s="25">
        <v>30.4108829216907</v>
      </c>
      <c r="AL40" s="25">
        <v>30.4108829216907</v>
      </c>
      <c r="AM40" s="25">
        <v>2.2132864143300299</v>
      </c>
      <c r="AN40" s="25">
        <v>0</v>
      </c>
      <c r="AO40" s="25">
        <v>77.728039226486302</v>
      </c>
      <c r="AP40" s="25">
        <v>0.42809688695503001</v>
      </c>
      <c r="AQ40" s="87">
        <v>16.888503151538998</v>
      </c>
      <c r="AR40" s="25">
        <v>2.1718996300556102</v>
      </c>
      <c r="AS40" s="25">
        <v>4.00487143757229</v>
      </c>
      <c r="AT40" s="25">
        <v>0.34069559120861698</v>
      </c>
      <c r="AU40" s="25">
        <v>15.463253247683699</v>
      </c>
      <c r="AV40" s="25">
        <v>0</v>
      </c>
      <c r="AW40" s="87">
        <v>698.05100106372902</v>
      </c>
      <c r="AX40" s="25">
        <v>698.70910870439604</v>
      </c>
      <c r="AY40" s="25">
        <v>77.634892470664695</v>
      </c>
      <c r="AZ40" s="25">
        <v>776.34400117506095</v>
      </c>
      <c r="BA40" s="25">
        <v>8.0218730022211197E-3</v>
      </c>
      <c r="BB40" s="25">
        <v>19.495770848779401</v>
      </c>
      <c r="BC40" s="25">
        <v>1.22644385863963</v>
      </c>
      <c r="BD40" s="25">
        <v>184.69529413779901</v>
      </c>
      <c r="BE40" s="25">
        <v>1.9970334987902001</v>
      </c>
      <c r="BF40" s="25">
        <v>1.8882623698584</v>
      </c>
      <c r="BG40" s="25">
        <v>9.0165796392135906</v>
      </c>
      <c r="BH40" s="25">
        <v>1.5226066877208</v>
      </c>
      <c r="BI40" s="25">
        <v>0.17014210436570301</v>
      </c>
      <c r="BJ40" s="25">
        <v>0.73509100602413002</v>
      </c>
      <c r="BK40" s="25">
        <v>153.884040944612</v>
      </c>
      <c r="BL40" s="25">
        <v>89.871067423224403</v>
      </c>
      <c r="BM40" s="25">
        <v>64.012973521387593</v>
      </c>
      <c r="BN40" s="25">
        <v>9.0483950230657903E-2</v>
      </c>
      <c r="BO40" s="25">
        <v>2.1015863830420499E-2</v>
      </c>
      <c r="BP40" s="25">
        <v>16.473042653923901</v>
      </c>
      <c r="BQ40" s="25">
        <v>0.195359521409635</v>
      </c>
      <c r="BR40" s="25">
        <v>11.0300998252836</v>
      </c>
      <c r="BS40" s="25">
        <v>2.5803309754900998</v>
      </c>
      <c r="BT40" s="25">
        <v>1.47897147439607</v>
      </c>
      <c r="BU40" s="25">
        <v>27.980789585365599</v>
      </c>
      <c r="BV40" s="25">
        <v>11.477863202623499</v>
      </c>
      <c r="BW40" s="25">
        <v>3.8098543031465502</v>
      </c>
      <c r="BX40" s="25">
        <v>9.2098826623014904</v>
      </c>
      <c r="BY40" s="25">
        <v>0.44507744323373899</v>
      </c>
      <c r="BZ40" s="25">
        <v>156.95498245672101</v>
      </c>
      <c r="CA40" s="25">
        <v>160.77001182182201</v>
      </c>
      <c r="CB40" s="25">
        <v>1.6549303086360401</v>
      </c>
      <c r="CC40" s="25">
        <v>0.31420416819942798</v>
      </c>
      <c r="CD40" s="25">
        <v>129.76775172863699</v>
      </c>
      <c r="CE40" s="87">
        <v>0</v>
      </c>
      <c r="CF40" s="25">
        <v>27.9456690016039</v>
      </c>
      <c r="CG40" s="25">
        <v>584.71366446755599</v>
      </c>
      <c r="CH40" s="25">
        <v>21.614949413890201</v>
      </c>
      <c r="CK40" s="34">
        <f t="shared" si="15"/>
        <v>0</v>
      </c>
      <c r="CL40" s="54">
        <f t="shared" si="16"/>
        <v>2.772431063060193E-3</v>
      </c>
      <c r="CM40" s="54">
        <f t="shared" si="17"/>
        <v>2.5025862085513982E-3</v>
      </c>
      <c r="CN40" s="54">
        <f t="shared" si="18"/>
        <v>2.7901089694377166E-3</v>
      </c>
      <c r="CO40" s="54">
        <f t="shared" si="19"/>
        <v>4.3845740478760126E-3</v>
      </c>
      <c r="CP40" s="54">
        <f t="shared" si="20"/>
        <v>2.8108116461409128E-3</v>
      </c>
      <c r="CQ40" s="54">
        <f t="shared" si="21"/>
        <v>2.6967456235053463E-3</v>
      </c>
      <c r="CR40" s="54">
        <f t="shared" si="22"/>
        <v>1.8927945488797634E-3</v>
      </c>
      <c r="CS40" s="22">
        <f t="shared" si="23"/>
        <v>2.7532761405923024E-3</v>
      </c>
      <c r="CT40" s="71">
        <f t="shared" si="24"/>
        <v>2.5211859631511886</v>
      </c>
      <c r="CU40" s="22">
        <f t="shared" si="25"/>
        <v>2.7445777447948879E-3</v>
      </c>
      <c r="CV40" s="71">
        <f t="shared" si="26"/>
        <v>-0.52666823213790792</v>
      </c>
      <c r="CW40" s="78">
        <f t="shared" si="13"/>
        <v>2.7372695781457766E-3</v>
      </c>
      <c r="CX40" s="78">
        <f t="shared" si="14"/>
        <v>2.7699256631933608E-3</v>
      </c>
      <c r="CY40" s="71">
        <f t="shared" si="27"/>
        <v>2.1299700454831689</v>
      </c>
    </row>
    <row r="41" spans="1:103" x14ac:dyDescent="0.25">
      <c r="A41" s="27" t="s">
        <v>40</v>
      </c>
      <c r="B41" s="81">
        <v>59644.461561999997</v>
      </c>
      <c r="C41" s="81">
        <v>1300.7324100999999</v>
      </c>
      <c r="D41" s="81">
        <v>24516.787688</v>
      </c>
      <c r="E41" s="81">
        <v>7599.5133456000003</v>
      </c>
      <c r="F41" s="81">
        <v>5599.9215348999996</v>
      </c>
      <c r="G41" s="81">
        <v>11961.322485999999</v>
      </c>
      <c r="H41" s="81">
        <v>21583.844550000002</v>
      </c>
      <c r="I41" s="83">
        <v>414.41302250000001</v>
      </c>
      <c r="J41" s="83">
        <v>116.56670484999999</v>
      </c>
      <c r="K41" s="81">
        <v>27.664633624</v>
      </c>
      <c r="L41" s="83">
        <v>277.78309991999998</v>
      </c>
      <c r="M41" s="81">
        <v>612.53313075999995</v>
      </c>
      <c r="N41" s="83">
        <v>3488.632051</v>
      </c>
      <c r="O41" s="85">
        <v>80.744987520999999</v>
      </c>
      <c r="P41" s="85">
        <v>1.3080155909</v>
      </c>
      <c r="Q41" s="83">
        <v>18.391050017000001</v>
      </c>
      <c r="R41" s="25"/>
      <c r="S41" s="27" t="s">
        <v>40</v>
      </c>
      <c r="T41" s="87">
        <v>23.663419621175201</v>
      </c>
      <c r="U41" s="25">
        <v>186.49965575639399</v>
      </c>
      <c r="V41" s="87">
        <v>80.958949344610801</v>
      </c>
      <c r="W41" s="25">
        <v>218.06606248835001</v>
      </c>
      <c r="X41" s="25">
        <v>208.23858304890101</v>
      </c>
      <c r="Y41" s="25">
        <v>87.523304461994996</v>
      </c>
      <c r="Z41" s="87">
        <v>665.96664822360299</v>
      </c>
      <c r="AA41" s="25">
        <v>456.00625505168699</v>
      </c>
      <c r="AB41" s="87">
        <v>1.31140682723236</v>
      </c>
      <c r="AC41" s="25">
        <v>26668.794565358599</v>
      </c>
      <c r="AD41" s="25">
        <v>27.7401809576156</v>
      </c>
      <c r="AE41" s="25">
        <v>59806.357046461198</v>
      </c>
      <c r="AF41" s="25">
        <v>687.10129782521699</v>
      </c>
      <c r="AG41" s="25">
        <v>434.89298752684499</v>
      </c>
      <c r="AH41" s="25">
        <v>97.957921930864799</v>
      </c>
      <c r="AI41" s="25">
        <v>185.83439400486</v>
      </c>
      <c r="AJ41" s="87">
        <v>14.8210498326844</v>
      </c>
      <c r="AK41" s="25">
        <v>180.40132664386101</v>
      </c>
      <c r="AL41" s="25">
        <v>180.40132664386101</v>
      </c>
      <c r="AM41" s="25">
        <v>614.18822465282597</v>
      </c>
      <c r="AN41" s="25">
        <v>0</v>
      </c>
      <c r="AO41" s="25">
        <v>573.57307314443699</v>
      </c>
      <c r="AP41" s="25">
        <v>30.712701989548499</v>
      </c>
      <c r="AQ41" s="87">
        <v>1888.23485570662</v>
      </c>
      <c r="AR41" s="25">
        <v>53.486536961479601</v>
      </c>
      <c r="AS41" s="25">
        <v>1721.42747044924</v>
      </c>
      <c r="AT41" s="25">
        <v>43.970520252996401</v>
      </c>
      <c r="AU41" s="25">
        <v>1304.2980643918499</v>
      </c>
      <c r="AV41" s="25">
        <v>0</v>
      </c>
      <c r="AW41" s="87">
        <v>22801.412562101399</v>
      </c>
      <c r="AX41" s="25">
        <v>22124.989362164</v>
      </c>
      <c r="AY41" s="25">
        <v>2458.3329624655098</v>
      </c>
      <c r="AZ41" s="25">
        <v>24583.322324629498</v>
      </c>
      <c r="BA41" s="25">
        <v>0.46118601350327998</v>
      </c>
      <c r="BB41" s="25">
        <v>545.995135732535</v>
      </c>
      <c r="BC41" s="25">
        <v>54.068343023969703</v>
      </c>
      <c r="BD41" s="25">
        <v>7062.6544626230498</v>
      </c>
      <c r="BE41" s="25">
        <v>191.393066825576</v>
      </c>
      <c r="BF41" s="25">
        <v>131.96310768872499</v>
      </c>
      <c r="BG41" s="25">
        <v>188.143745039545</v>
      </c>
      <c r="BH41" s="25">
        <v>114.22073661261101</v>
      </c>
      <c r="BI41" s="25">
        <v>45.595088174429499</v>
      </c>
      <c r="BJ41" s="25">
        <v>199.77206639036899</v>
      </c>
      <c r="BK41" s="25">
        <v>7619.4918942620798</v>
      </c>
      <c r="BL41" s="25">
        <v>5614.77949806979</v>
      </c>
      <c r="BM41" s="25">
        <v>2004.71239619228</v>
      </c>
      <c r="BN41" s="25">
        <v>13.148776480321001</v>
      </c>
      <c r="BO41" s="25">
        <v>10.1848130950555</v>
      </c>
      <c r="BP41" s="25">
        <v>1290.87376775751</v>
      </c>
      <c r="BQ41" s="25">
        <v>399.53007487870599</v>
      </c>
      <c r="BR41" s="25">
        <v>425.39005696125901</v>
      </c>
      <c r="BS41" s="25">
        <v>50.282702771044399</v>
      </c>
      <c r="BT41" s="25">
        <v>56.847701798519502</v>
      </c>
      <c r="BU41" s="25">
        <v>1068.9833641213199</v>
      </c>
      <c r="BV41" s="25">
        <v>339.256645628218</v>
      </c>
      <c r="BW41" s="25">
        <v>245.47265315012899</v>
      </c>
      <c r="BX41" s="25">
        <v>1102.73234023336</v>
      </c>
      <c r="BY41" s="25">
        <v>26.1770930673385</v>
      </c>
      <c r="BZ41" s="25">
        <v>11993.990760183</v>
      </c>
      <c r="CA41" s="25">
        <v>4744.3500917691199</v>
      </c>
      <c r="CB41" s="25">
        <v>54.064568764888499</v>
      </c>
      <c r="CC41" s="25">
        <v>1887.2685161751101</v>
      </c>
      <c r="CD41" s="25">
        <v>1576.24009903922</v>
      </c>
      <c r="CE41" s="87">
        <v>7.3025576614006598</v>
      </c>
      <c r="CF41" s="25">
        <v>1565.07025095874</v>
      </c>
      <c r="CG41" s="25">
        <v>21640.895832393599</v>
      </c>
      <c r="CH41" s="25">
        <v>538.88082180315598</v>
      </c>
      <c r="CK41" s="34">
        <f t="shared" si="15"/>
        <v>0</v>
      </c>
      <c r="CL41" s="54">
        <f t="shared" si="16"/>
        <v>2.7143422913276281E-3</v>
      </c>
      <c r="CM41" s="54">
        <f t="shared" si="17"/>
        <v>2.7412665850125909E-3</v>
      </c>
      <c r="CN41" s="54">
        <f t="shared" si="18"/>
        <v>2.7138398992647824E-3</v>
      </c>
      <c r="CO41" s="54">
        <f t="shared" si="19"/>
        <v>2.6289247420884804E-3</v>
      </c>
      <c r="CP41" s="54">
        <f t="shared" si="20"/>
        <v>2.653244885163491E-3</v>
      </c>
      <c r="CQ41" s="54">
        <f t="shared" si="21"/>
        <v>2.7311590521229682E-3</v>
      </c>
      <c r="CR41" s="54">
        <f t="shared" si="22"/>
        <v>2.643240052134128E-3</v>
      </c>
      <c r="CS41" s="22">
        <f t="shared" si="23"/>
        <v>2.7308271868838178E-3</v>
      </c>
      <c r="CT41" s="71">
        <f t="shared" si="24"/>
        <v>-0.35056766701856373</v>
      </c>
      <c r="CU41" s="22">
        <f t="shared" si="25"/>
        <v>2.7020479541612066E-3</v>
      </c>
      <c r="CV41" s="71">
        <f t="shared" si="26"/>
        <v>-0.50656089685474259</v>
      </c>
      <c r="CW41" s="78">
        <f t="shared" si="13"/>
        <v>2.649846512827255E-3</v>
      </c>
      <c r="CX41" s="78">
        <f t="shared" si="14"/>
        <v>2.5926574239276893E-3</v>
      </c>
      <c r="CY41" s="71">
        <f t="shared" si="27"/>
        <v>1.3908651334399988</v>
      </c>
    </row>
    <row r="42" spans="1:103" x14ac:dyDescent="0.25">
      <c r="A42" s="27" t="s">
        <v>41</v>
      </c>
      <c r="B42" s="81">
        <v>3052.5094755999999</v>
      </c>
      <c r="C42" s="81">
        <v>64.455041601000005</v>
      </c>
      <c r="D42" s="81">
        <v>2883.9276337000001</v>
      </c>
      <c r="E42" s="81">
        <v>730.44018113000004</v>
      </c>
      <c r="F42" s="81">
        <v>640.66065767999999</v>
      </c>
      <c r="G42" s="81">
        <v>652.99589759000003</v>
      </c>
      <c r="H42" s="81">
        <v>2970.2541379999998</v>
      </c>
      <c r="I42" s="83">
        <v>91.524708907000004</v>
      </c>
      <c r="J42" s="83">
        <v>20.261016801</v>
      </c>
      <c r="K42" s="81">
        <v>0.4918075757</v>
      </c>
      <c r="L42" s="83">
        <v>27.150724667999999</v>
      </c>
      <c r="M42" s="81">
        <v>42.153482775999997</v>
      </c>
      <c r="N42" s="83">
        <v>28.180833737</v>
      </c>
      <c r="O42" s="85">
        <v>23.025060015000001</v>
      </c>
      <c r="P42" s="85">
        <v>7.8296103000000005E-8</v>
      </c>
      <c r="Q42" s="83">
        <v>0.49593266689999999</v>
      </c>
      <c r="R42" s="25"/>
      <c r="S42" s="27" t="s">
        <v>41</v>
      </c>
      <c r="T42" s="87">
        <v>6.2255961297207403</v>
      </c>
      <c r="U42" s="25">
        <v>108.10127063333999</v>
      </c>
      <c r="V42" s="87">
        <v>23.087114961787201</v>
      </c>
      <c r="W42" s="25">
        <v>10.5076035161776</v>
      </c>
      <c r="X42" s="25">
        <v>10.0130367660215</v>
      </c>
      <c r="Y42" s="25">
        <v>15.216519296979101</v>
      </c>
      <c r="Z42" s="87">
        <v>9.4399147316999095</v>
      </c>
      <c r="AA42" s="25">
        <v>87.566544196092195</v>
      </c>
      <c r="AB42" s="87">
        <v>7.8508815367097894E-8</v>
      </c>
      <c r="AC42" s="25">
        <v>356.39691877555202</v>
      </c>
      <c r="AD42" s="25">
        <v>0.49314235979960003</v>
      </c>
      <c r="AE42" s="25">
        <v>3059.2156686894</v>
      </c>
      <c r="AF42" s="25">
        <v>77.331663755935097</v>
      </c>
      <c r="AG42" s="25">
        <v>31.6097240784371</v>
      </c>
      <c r="AH42" s="25">
        <v>8.9395979423204892</v>
      </c>
      <c r="AI42" s="25">
        <v>296.29153006087301</v>
      </c>
      <c r="AJ42" s="87">
        <v>3.5817346340211702</v>
      </c>
      <c r="AK42" s="25">
        <v>20.576153798055302</v>
      </c>
      <c r="AL42" s="25">
        <v>20.576153798055302</v>
      </c>
      <c r="AM42" s="25">
        <v>42.250933274480403</v>
      </c>
      <c r="AN42" s="25">
        <v>0</v>
      </c>
      <c r="AO42" s="25">
        <v>135.97670621133901</v>
      </c>
      <c r="AP42" s="25">
        <v>4.7710279173746297</v>
      </c>
      <c r="AQ42" s="87">
        <v>172.01718535435401</v>
      </c>
      <c r="AR42" s="25">
        <v>12.291684453354</v>
      </c>
      <c r="AS42" s="25">
        <v>124.69642698734199</v>
      </c>
      <c r="AT42" s="25">
        <v>3.1298711654714801</v>
      </c>
      <c r="AU42" s="25">
        <v>64.6129655139801</v>
      </c>
      <c r="AV42" s="25">
        <v>0</v>
      </c>
      <c r="AW42" s="87">
        <v>3158.3973959005002</v>
      </c>
      <c r="AX42" s="25">
        <v>2601.3491399879899</v>
      </c>
      <c r="AY42" s="25">
        <v>289.03923098375702</v>
      </c>
      <c r="AZ42" s="25">
        <v>2890.3883709717402</v>
      </c>
      <c r="BA42" s="25">
        <v>2.5947165244735001E-2</v>
      </c>
      <c r="BB42" s="25">
        <v>72.864695074323294</v>
      </c>
      <c r="BC42" s="25">
        <v>2.7228109746082598</v>
      </c>
      <c r="BD42" s="25">
        <v>992.78853171844696</v>
      </c>
      <c r="BE42" s="25">
        <v>10.699082552070401</v>
      </c>
      <c r="BF42" s="25">
        <v>14.3973783880905</v>
      </c>
      <c r="BG42" s="25">
        <v>14.6640599249326</v>
      </c>
      <c r="BH42" s="25">
        <v>11.426542516686199</v>
      </c>
      <c r="BI42" s="25">
        <v>2.69115166399355</v>
      </c>
      <c r="BJ42" s="25">
        <v>16.399216300974999</v>
      </c>
      <c r="BK42" s="25">
        <v>732.40742001908995</v>
      </c>
      <c r="BL42" s="25">
        <v>642.38050858426698</v>
      </c>
      <c r="BM42" s="25">
        <v>90.026911434823006</v>
      </c>
      <c r="BN42" s="25">
        <v>0.56391136460589597</v>
      </c>
      <c r="BO42" s="25">
        <v>1.01166026929457</v>
      </c>
      <c r="BP42" s="25">
        <v>294.68467115307197</v>
      </c>
      <c r="BQ42" s="25">
        <v>5.1261210025518498</v>
      </c>
      <c r="BR42" s="25">
        <v>51.951004359639803</v>
      </c>
      <c r="BS42" s="25">
        <v>8.7473003257328994</v>
      </c>
      <c r="BT42" s="25">
        <v>4.4191404112722203</v>
      </c>
      <c r="BU42" s="25">
        <v>129.96981738013699</v>
      </c>
      <c r="BV42" s="25">
        <v>43.698211932431903</v>
      </c>
      <c r="BW42" s="25">
        <v>40.089968209350801</v>
      </c>
      <c r="BX42" s="25">
        <v>32.545640593704697</v>
      </c>
      <c r="BY42" s="25">
        <v>0.27103119354760002</v>
      </c>
      <c r="BZ42" s="25">
        <v>654.31817719384503</v>
      </c>
      <c r="CA42" s="25">
        <v>713.23263729936605</v>
      </c>
      <c r="CB42" s="25">
        <v>0.22753164521459199</v>
      </c>
      <c r="CC42" s="25">
        <v>146.15403777618599</v>
      </c>
      <c r="CD42" s="25">
        <v>331.94819972410102</v>
      </c>
      <c r="CE42" s="87">
        <v>0.57624119015856701</v>
      </c>
      <c r="CF42" s="25">
        <v>201.234598952363</v>
      </c>
      <c r="CG42" s="25">
        <v>2978.2606456235499</v>
      </c>
      <c r="CH42" s="25">
        <v>139.263182423557</v>
      </c>
      <c r="CK42" s="34">
        <f t="shared" si="15"/>
        <v>0</v>
      </c>
      <c r="CL42" s="54">
        <f t="shared" si="16"/>
        <v>2.1969442332630154E-3</v>
      </c>
      <c r="CM42" s="54">
        <f t="shared" si="17"/>
        <v>2.4501405795019329E-3</v>
      </c>
      <c r="CN42" s="54">
        <f t="shared" si="18"/>
        <v>2.2402563768394992E-3</v>
      </c>
      <c r="CO42" s="54">
        <f t="shared" si="19"/>
        <v>2.693223812039707E-3</v>
      </c>
      <c r="CP42" s="54">
        <f t="shared" si="20"/>
        <v>2.684495892872557E-3</v>
      </c>
      <c r="CQ42" s="54">
        <f t="shared" si="21"/>
        <v>2.0249432021320767E-3</v>
      </c>
      <c r="CR42" s="54">
        <f t="shared" si="22"/>
        <v>2.695563157750941E-3</v>
      </c>
      <c r="CS42" s="22">
        <f t="shared" si="23"/>
        <v>2.7140372892796578E-3</v>
      </c>
      <c r="CT42" s="71">
        <f t="shared" si="24"/>
        <v>-0.24215084312992663</v>
      </c>
      <c r="CU42" s="22">
        <f t="shared" si="25"/>
        <v>2.3118018266307739E-3</v>
      </c>
      <c r="CV42" s="71">
        <f t="shared" si="26"/>
        <v>3.4248664944082874</v>
      </c>
      <c r="CW42" s="78">
        <f t="shared" si="13"/>
        <v>2.695104670596863E-3</v>
      </c>
      <c r="CX42" s="78">
        <f t="shared" si="14"/>
        <v>2.7167682547098101E-3</v>
      </c>
      <c r="CY42" s="71">
        <f t="shared" si="27"/>
        <v>5.3110808671585019</v>
      </c>
    </row>
    <row r="43" spans="1:103" x14ac:dyDescent="0.25">
      <c r="A43" s="27" t="s">
        <v>42</v>
      </c>
      <c r="B43" s="81">
        <v>38159.524831000002</v>
      </c>
      <c r="C43" s="81">
        <v>983.59095050999997</v>
      </c>
      <c r="D43" s="81">
        <v>27166.149608</v>
      </c>
      <c r="E43" s="81">
        <v>12146.497812</v>
      </c>
      <c r="F43" s="81">
        <v>8044.2177853000003</v>
      </c>
      <c r="G43" s="81">
        <v>8577.9957089</v>
      </c>
      <c r="H43" s="81">
        <v>27463.745896</v>
      </c>
      <c r="I43" s="83">
        <v>173.15084569000001</v>
      </c>
      <c r="J43" s="83">
        <v>71.159412782000004</v>
      </c>
      <c r="K43" s="81">
        <v>75.366596657000002</v>
      </c>
      <c r="L43" s="83">
        <v>65.965865573000002</v>
      </c>
      <c r="M43" s="81">
        <v>498.32525258999999</v>
      </c>
      <c r="N43" s="83">
        <v>1422.1386646000001</v>
      </c>
      <c r="O43" s="85">
        <v>31.808243221000001</v>
      </c>
      <c r="P43" s="85">
        <v>2.4198293355999998</v>
      </c>
      <c r="Q43" s="83">
        <v>16.257899478999999</v>
      </c>
      <c r="R43" s="25"/>
      <c r="S43" s="27" t="s">
        <v>42</v>
      </c>
      <c r="T43" s="87">
        <v>225.830997020495</v>
      </c>
      <c r="U43" s="25">
        <v>473.915158915115</v>
      </c>
      <c r="V43" s="87">
        <v>31.894511369645599</v>
      </c>
      <c r="W43" s="25">
        <v>134.208965668643</v>
      </c>
      <c r="X43" s="25">
        <v>99.030048445809697</v>
      </c>
      <c r="Y43" s="25">
        <v>147.97006587630699</v>
      </c>
      <c r="Z43" s="87">
        <v>69.570570896375003</v>
      </c>
      <c r="AA43" s="25">
        <v>595.61029434148304</v>
      </c>
      <c r="AB43" s="87">
        <v>2.4264566519991599</v>
      </c>
      <c r="AC43" s="25">
        <v>16740.0887826215</v>
      </c>
      <c r="AD43" s="25">
        <v>75.573636301018894</v>
      </c>
      <c r="AE43" s="25">
        <v>38260.879304118098</v>
      </c>
      <c r="AF43" s="25">
        <v>740.33191567549397</v>
      </c>
      <c r="AG43" s="25">
        <v>316.25109089868403</v>
      </c>
      <c r="AH43" s="25">
        <v>92.390971055464505</v>
      </c>
      <c r="AI43" s="25">
        <v>9999.9189222940695</v>
      </c>
      <c r="AJ43" s="87">
        <v>30.913480102219498</v>
      </c>
      <c r="AK43" s="25">
        <v>197.04389949209801</v>
      </c>
      <c r="AL43" s="25">
        <v>197.04389949209801</v>
      </c>
      <c r="AM43" s="25">
        <v>499.68499535216699</v>
      </c>
      <c r="AN43" s="25">
        <v>0.35238783269123602</v>
      </c>
      <c r="AO43" s="25">
        <v>750.66052084526598</v>
      </c>
      <c r="AP43" s="25">
        <v>20.750226793229899</v>
      </c>
      <c r="AQ43" s="87">
        <v>1317.8111691619499</v>
      </c>
      <c r="AR43" s="25">
        <v>129.42187976797001</v>
      </c>
      <c r="AS43" s="25">
        <v>716.40195154155401</v>
      </c>
      <c r="AT43" s="25">
        <v>17.0596128715313</v>
      </c>
      <c r="AU43" s="25">
        <v>986.31316414369496</v>
      </c>
      <c r="AV43" s="25">
        <v>0</v>
      </c>
      <c r="AW43" s="87">
        <v>28749.933510912</v>
      </c>
      <c r="AX43" s="25">
        <v>24515.096790920899</v>
      </c>
      <c r="AY43" s="25">
        <v>2723.5507637502801</v>
      </c>
      <c r="AZ43" s="25">
        <v>27238.9999425038</v>
      </c>
      <c r="BA43" s="25">
        <v>0.78463999427778597</v>
      </c>
      <c r="BB43" s="25">
        <v>744.31445864519401</v>
      </c>
      <c r="BC43" s="25">
        <v>74.367610250830793</v>
      </c>
      <c r="BD43" s="25">
        <v>4844.3041266161799</v>
      </c>
      <c r="BE43" s="25">
        <v>196.58136195439701</v>
      </c>
      <c r="BF43" s="25">
        <v>269.21824414975902</v>
      </c>
      <c r="BG43" s="25">
        <v>190.808162608949</v>
      </c>
      <c r="BH43" s="25">
        <v>154.66930543152699</v>
      </c>
      <c r="BI43" s="25">
        <v>104.779106039121</v>
      </c>
      <c r="BJ43" s="25">
        <v>160.38317711937401</v>
      </c>
      <c r="BK43" s="25">
        <v>12177.090445498699</v>
      </c>
      <c r="BL43" s="25">
        <v>8064.6333805399699</v>
      </c>
      <c r="BM43" s="25">
        <v>4112.4570649587504</v>
      </c>
      <c r="BN43" s="25">
        <v>14.669049703202701</v>
      </c>
      <c r="BO43" s="25">
        <v>10.097732875631699</v>
      </c>
      <c r="BP43" s="25">
        <v>3850.29728225389</v>
      </c>
      <c r="BQ43" s="25">
        <v>220.61239221845599</v>
      </c>
      <c r="BR43" s="25">
        <v>396.186747844926</v>
      </c>
      <c r="BS43" s="25">
        <v>43.988472670764999</v>
      </c>
      <c r="BT43" s="25">
        <v>51.740441502471697</v>
      </c>
      <c r="BU43" s="25">
        <v>993.22261526480202</v>
      </c>
      <c r="BV43" s="25">
        <v>418.13610634391301</v>
      </c>
      <c r="BW43" s="25">
        <v>280.99578383438802</v>
      </c>
      <c r="BX43" s="25">
        <v>1016.2782202845</v>
      </c>
      <c r="BY43" s="25">
        <v>35.737674532965301</v>
      </c>
      <c r="BZ43" s="25">
        <v>8601.2366990623796</v>
      </c>
      <c r="CA43" s="25">
        <v>3282.4437961032199</v>
      </c>
      <c r="CB43" s="25">
        <v>98.315213120714603</v>
      </c>
      <c r="CC43" s="25">
        <v>286.52878554613699</v>
      </c>
      <c r="CD43" s="25">
        <v>2445.5690106726702</v>
      </c>
      <c r="CE43" s="87">
        <v>1.1389599926257401</v>
      </c>
      <c r="CF43" s="25">
        <v>1717.6220898516599</v>
      </c>
      <c r="CG43" s="25">
        <v>27537.008514596</v>
      </c>
      <c r="CH43" s="25">
        <v>1277.04863697164</v>
      </c>
      <c r="CK43" s="34">
        <f t="shared" si="15"/>
        <v>1.2936885841442703E-5</v>
      </c>
      <c r="CL43" s="54">
        <f t="shared" si="16"/>
        <v>2.6560727254066126E-3</v>
      </c>
      <c r="CM43" s="54">
        <f t="shared" si="17"/>
        <v>2.7676277748219435E-3</v>
      </c>
      <c r="CN43" s="54">
        <f t="shared" si="18"/>
        <v>2.6816584446088536E-3</v>
      </c>
      <c r="CO43" s="54">
        <f t="shared" si="19"/>
        <v>2.5186382093179268E-3</v>
      </c>
      <c r="CP43" s="54">
        <f t="shared" si="20"/>
        <v>2.5379217451418474E-3</v>
      </c>
      <c r="CQ43" s="54">
        <f t="shared" si="21"/>
        <v>2.7093730226824646E-3</v>
      </c>
      <c r="CR43" s="54">
        <f t="shared" si="22"/>
        <v>2.6676120174367857E-3</v>
      </c>
      <c r="CS43" s="22">
        <f t="shared" si="23"/>
        <v>2.74710088026327E-3</v>
      </c>
      <c r="CT43" s="71">
        <f t="shared" si="24"/>
        <v>1.9870585003397361</v>
      </c>
      <c r="CU43" s="22">
        <f t="shared" si="25"/>
        <v>2.728625039770438E-3</v>
      </c>
      <c r="CV43" s="71">
        <f t="shared" si="26"/>
        <v>-0.49625028179438896</v>
      </c>
      <c r="CW43" s="78">
        <f t="shared" si="13"/>
        <v>2.7121318221259966E-3</v>
      </c>
      <c r="CX43" s="78">
        <f t="shared" si="14"/>
        <v>2.7387536392176567E-3</v>
      </c>
      <c r="CY43" s="71">
        <f t="shared" si="27"/>
        <v>4.9312237018494187E-2</v>
      </c>
    </row>
    <row r="44" spans="1:103" x14ac:dyDescent="0.25">
      <c r="A44" s="27" t="s">
        <v>43</v>
      </c>
      <c r="B44" s="81">
        <v>92446.097588999997</v>
      </c>
      <c r="C44" s="81">
        <v>2000.8977459</v>
      </c>
      <c r="D44" s="81">
        <v>96451.292241999996</v>
      </c>
      <c r="E44" s="81">
        <v>25667.674239</v>
      </c>
      <c r="F44" s="81">
        <v>19515.921002999999</v>
      </c>
      <c r="G44" s="81">
        <v>61582.792630000004</v>
      </c>
      <c r="H44" s="81">
        <v>59104.293229000003</v>
      </c>
      <c r="I44" s="83">
        <v>303.32028704999999</v>
      </c>
      <c r="J44" s="83">
        <v>569.49677855000004</v>
      </c>
      <c r="K44" s="81">
        <v>81.275278298999993</v>
      </c>
      <c r="L44" s="83">
        <v>412.67545417999997</v>
      </c>
      <c r="M44" s="81">
        <v>701.40576332000001</v>
      </c>
      <c r="N44" s="83">
        <v>2991.0011416000002</v>
      </c>
      <c r="O44" s="85">
        <v>30.163208902000001</v>
      </c>
      <c r="P44" s="85">
        <v>349.96217218999999</v>
      </c>
      <c r="Q44" s="83">
        <v>112.36151046000001</v>
      </c>
      <c r="R44" s="25"/>
      <c r="S44" s="27" t="s">
        <v>43</v>
      </c>
      <c r="T44" s="87">
        <v>69.728038211398101</v>
      </c>
      <c r="U44" s="25">
        <v>475.81813715402097</v>
      </c>
      <c r="V44" s="87">
        <v>30.243420239407602</v>
      </c>
      <c r="W44" s="25">
        <v>230.62658074855301</v>
      </c>
      <c r="X44" s="25">
        <v>214.96720160618199</v>
      </c>
      <c r="Y44" s="25">
        <v>354.76853196916198</v>
      </c>
      <c r="Z44" s="87">
        <v>717.78450423119796</v>
      </c>
      <c r="AA44" s="25">
        <v>2724.1130225920601</v>
      </c>
      <c r="AB44" s="87">
        <v>350.91538281665203</v>
      </c>
      <c r="AC44" s="25">
        <v>111667.43413001701</v>
      </c>
      <c r="AD44" s="25">
        <v>81.496798161456297</v>
      </c>
      <c r="AE44" s="25">
        <v>92689.898481273296</v>
      </c>
      <c r="AF44" s="25">
        <v>2698.36399246884</v>
      </c>
      <c r="AG44" s="25">
        <v>3436.4184803553599</v>
      </c>
      <c r="AH44" s="25">
        <v>270.91583675633302</v>
      </c>
      <c r="AI44" s="25">
        <v>743.11161009207297</v>
      </c>
      <c r="AJ44" s="87">
        <v>41.351001364784999</v>
      </c>
      <c r="AK44" s="25">
        <v>1959.27869008935</v>
      </c>
      <c r="AL44" s="25">
        <v>1959.27869008935</v>
      </c>
      <c r="AM44" s="25">
        <v>703.11519300500197</v>
      </c>
      <c r="AN44" s="25">
        <v>0</v>
      </c>
      <c r="AO44" s="25">
        <v>1476.66163368295</v>
      </c>
      <c r="AP44" s="25">
        <v>36.4571308676841</v>
      </c>
      <c r="AQ44" s="87">
        <v>2762.49574553006</v>
      </c>
      <c r="AR44" s="25">
        <v>142.84396011083101</v>
      </c>
      <c r="AS44" s="25">
        <v>1007.88668336312</v>
      </c>
      <c r="AT44" s="25">
        <v>39.817006445629097</v>
      </c>
      <c r="AU44" s="25">
        <v>2004.86033975645</v>
      </c>
      <c r="AV44" s="25">
        <v>0</v>
      </c>
      <c r="AW44" s="87">
        <v>64341.314559617502</v>
      </c>
      <c r="AX44" s="25">
        <v>87027.432730428496</v>
      </c>
      <c r="AY44" s="25">
        <v>9669.7449229913891</v>
      </c>
      <c r="AZ44" s="25">
        <v>96697.177653420003</v>
      </c>
      <c r="BA44" s="25">
        <v>2.5078697371352101</v>
      </c>
      <c r="BB44" s="25">
        <v>2386.2236870963502</v>
      </c>
      <c r="BC44" s="25">
        <v>289.65640735944601</v>
      </c>
      <c r="BD44" s="25">
        <v>24422.0763787535</v>
      </c>
      <c r="BE44" s="25">
        <v>495.86653859972103</v>
      </c>
      <c r="BF44" s="25">
        <v>341.93780375725203</v>
      </c>
      <c r="BG44" s="25">
        <v>910.82278725472304</v>
      </c>
      <c r="BH44" s="25">
        <v>321.67005679165902</v>
      </c>
      <c r="BI44" s="25">
        <v>326.66425464295099</v>
      </c>
      <c r="BJ44" s="25">
        <v>251.59461007193599</v>
      </c>
      <c r="BK44" s="25">
        <v>25730.988865095202</v>
      </c>
      <c r="BL44" s="25">
        <v>19563.560141391601</v>
      </c>
      <c r="BM44" s="25">
        <v>6167.4287237036497</v>
      </c>
      <c r="BN44" s="25">
        <v>31.707353147388901</v>
      </c>
      <c r="BO44" s="25">
        <v>19.2689746328744</v>
      </c>
      <c r="BP44" s="25">
        <v>6341.6201096008499</v>
      </c>
      <c r="BQ44" s="25">
        <v>369.272719462704</v>
      </c>
      <c r="BR44" s="25">
        <v>1516.34038793731</v>
      </c>
      <c r="BS44" s="25">
        <v>379.34123678281497</v>
      </c>
      <c r="BT44" s="25">
        <v>232.984319111914</v>
      </c>
      <c r="BU44" s="25">
        <v>3807.6908890437599</v>
      </c>
      <c r="BV44" s="25">
        <v>3759.8871343220999</v>
      </c>
      <c r="BW44" s="25">
        <v>860.78685022232503</v>
      </c>
      <c r="BX44" s="25">
        <v>3026.5292969225202</v>
      </c>
      <c r="BY44" s="25">
        <v>39.805546049436003</v>
      </c>
      <c r="BZ44" s="25">
        <v>61728.879560241599</v>
      </c>
      <c r="CA44" s="25">
        <v>15755.8045555919</v>
      </c>
      <c r="CB44" s="25">
        <v>3.28298567568907E-2</v>
      </c>
      <c r="CC44" s="25">
        <v>1609.0867901751899</v>
      </c>
      <c r="CD44" s="25">
        <v>5155.9734895093397</v>
      </c>
      <c r="CE44" s="87">
        <v>4.9887016056529898</v>
      </c>
      <c r="CF44" s="25">
        <v>4454.5561465345199</v>
      </c>
      <c r="CG44" s="25">
        <v>59260.092282953497</v>
      </c>
      <c r="CH44" s="25">
        <v>1377.20213876295</v>
      </c>
      <c r="CK44" s="34">
        <f t="shared" si="15"/>
        <v>0</v>
      </c>
      <c r="CL44" s="54">
        <f t="shared" si="16"/>
        <v>2.6372221070617508E-3</v>
      </c>
      <c r="CM44" s="54">
        <f t="shared" si="17"/>
        <v>1.9804079766543082E-3</v>
      </c>
      <c r="CN44" s="54">
        <f t="shared" si="18"/>
        <v>2.5493221055356277E-3</v>
      </c>
      <c r="CO44" s="54">
        <f t="shared" si="19"/>
        <v>2.4667067808971997E-3</v>
      </c>
      <c r="CP44" s="54">
        <f t="shared" si="20"/>
        <v>2.4410397226079399E-3</v>
      </c>
      <c r="CQ44" s="54">
        <f t="shared" si="21"/>
        <v>2.3722037277411436E-3</v>
      </c>
      <c r="CR44" s="54">
        <f t="shared" si="22"/>
        <v>2.6360023179678393E-3</v>
      </c>
      <c r="CS44" s="22">
        <f t="shared" si="23"/>
        <v>2.7255503406751172E-3</v>
      </c>
      <c r="CT44" s="71">
        <f t="shared" si="24"/>
        <v>3.7477470982191146</v>
      </c>
      <c r="CU44" s="22">
        <f t="shared" si="25"/>
        <v>2.4371480452493478E-3</v>
      </c>
      <c r="CV44" s="71">
        <f t="shared" si="26"/>
        <v>-0.66302698138591709</v>
      </c>
      <c r="CW44" s="78">
        <f t="shared" si="13"/>
        <v>2.6592441695512804E-3</v>
      </c>
      <c r="CX44" s="78">
        <f t="shared" si="14"/>
        <v>2.7237533150712189E-3</v>
      </c>
      <c r="CY44" s="71">
        <f t="shared" si="27"/>
        <v>-0.64563482385897886</v>
      </c>
    </row>
    <row r="45" spans="1:103" x14ac:dyDescent="0.25">
      <c r="A45" s="27" t="s">
        <v>44</v>
      </c>
      <c r="B45" s="81">
        <v>16276.513437</v>
      </c>
      <c r="C45" s="81">
        <v>296.22077209000003</v>
      </c>
      <c r="D45" s="81">
        <v>14055.702697999999</v>
      </c>
      <c r="E45" s="81">
        <v>5002.5681746</v>
      </c>
      <c r="F45" s="81">
        <v>2367.1961922999999</v>
      </c>
      <c r="G45" s="81">
        <v>2243.1034601000001</v>
      </c>
      <c r="H45" s="81">
        <v>3091.5258763000002</v>
      </c>
      <c r="I45" s="83">
        <v>0.63833579210000002</v>
      </c>
      <c r="J45" s="83">
        <v>16.978578578</v>
      </c>
      <c r="K45" s="81">
        <v>2954.3355508999998</v>
      </c>
      <c r="L45" s="83">
        <v>15.25245623</v>
      </c>
      <c r="M45" s="81">
        <v>1246.9332280000001</v>
      </c>
      <c r="N45" s="83">
        <v>5.4902487408000002</v>
      </c>
      <c r="O45" s="85">
        <v>0.2424659287</v>
      </c>
      <c r="P45" s="85">
        <v>0.2746961061</v>
      </c>
      <c r="Q45" s="83">
        <v>2.9741345651</v>
      </c>
      <c r="R45" s="25"/>
      <c r="S45" s="27" t="s">
        <v>44</v>
      </c>
      <c r="T45" s="87">
        <v>6.9783263820775696</v>
      </c>
      <c r="U45" s="25">
        <v>22.759571838439602</v>
      </c>
      <c r="V45" s="87">
        <v>0.243009959774072</v>
      </c>
      <c r="W45" s="25">
        <v>19.285385196802299</v>
      </c>
      <c r="X45" s="25">
        <v>16.721250489771201</v>
      </c>
      <c r="Y45" s="25">
        <v>26.0307178340944</v>
      </c>
      <c r="Z45" s="87">
        <v>3.20199368236293</v>
      </c>
      <c r="AA45" s="25">
        <v>134.712226600213</v>
      </c>
      <c r="AB45" s="87">
        <v>0.27544230438419498</v>
      </c>
      <c r="AC45" s="25">
        <v>8416.8639832404497</v>
      </c>
      <c r="AD45" s="25">
        <v>2963.0978674605599</v>
      </c>
      <c r="AE45" s="25">
        <v>16318.976493235599</v>
      </c>
      <c r="AF45" s="25">
        <v>191.81055916682499</v>
      </c>
      <c r="AG45" s="25">
        <v>227.293439743677</v>
      </c>
      <c r="AH45" s="25">
        <v>62.179959704370702</v>
      </c>
      <c r="AI45" s="25">
        <v>19.929984002878701</v>
      </c>
      <c r="AJ45" s="87">
        <v>4.3206153981872504</v>
      </c>
      <c r="AK45" s="25">
        <v>78.083822526324596</v>
      </c>
      <c r="AL45" s="25">
        <v>78.083822526324596</v>
      </c>
      <c r="AM45" s="25">
        <v>1250.3024923471601</v>
      </c>
      <c r="AN45" s="25">
        <v>4.6368345817005399E-2</v>
      </c>
      <c r="AO45" s="25">
        <v>154.08966758326099</v>
      </c>
      <c r="AP45" s="25">
        <v>3.7338576914245101</v>
      </c>
      <c r="AQ45" s="87">
        <v>188.38071543250601</v>
      </c>
      <c r="AR45" s="25">
        <v>12.546782541276601</v>
      </c>
      <c r="AS45" s="25">
        <v>26.735672698555099</v>
      </c>
      <c r="AT45" s="25">
        <v>1.9615095110710901</v>
      </c>
      <c r="AU45" s="25">
        <v>297.03434780425101</v>
      </c>
      <c r="AV45" s="25">
        <v>0</v>
      </c>
      <c r="AW45" s="87">
        <v>3412.8687954717102</v>
      </c>
      <c r="AX45" s="25">
        <v>12681.558071200399</v>
      </c>
      <c r="AY45" s="25">
        <v>1409.0128277491301</v>
      </c>
      <c r="AZ45" s="25">
        <v>14090.6172672954</v>
      </c>
      <c r="BA45" s="25">
        <v>8.4981094491819995E-2</v>
      </c>
      <c r="BB45" s="25">
        <v>204.21155861270799</v>
      </c>
      <c r="BC45" s="25">
        <v>25.267529669251601</v>
      </c>
      <c r="BD45" s="25">
        <v>1215.3248285726099</v>
      </c>
      <c r="BE45" s="25">
        <v>85.949308592403895</v>
      </c>
      <c r="BF45" s="25">
        <v>120.63250466927801</v>
      </c>
      <c r="BG45" s="25">
        <v>396.497356434464</v>
      </c>
      <c r="BH45" s="25">
        <v>65.744910105766905</v>
      </c>
      <c r="BI45" s="25">
        <v>13.8375231843339</v>
      </c>
      <c r="BJ45" s="25">
        <v>146.009160835551</v>
      </c>
      <c r="BK45" s="25">
        <v>5015.4569570971998</v>
      </c>
      <c r="BL45" s="25">
        <v>2373.3483252452602</v>
      </c>
      <c r="BM45" s="25">
        <v>2642.1086318519301</v>
      </c>
      <c r="BN45" s="25">
        <v>9.74639529555715</v>
      </c>
      <c r="BO45" s="25">
        <v>3.00376870274529</v>
      </c>
      <c r="BP45" s="25">
        <v>802.314273681332</v>
      </c>
      <c r="BQ45" s="25">
        <v>89.585892674591804</v>
      </c>
      <c r="BR45" s="25">
        <v>89.621281879660401</v>
      </c>
      <c r="BS45" s="25">
        <v>17.771118358769101</v>
      </c>
      <c r="BT45" s="25">
        <v>14.0759805391402</v>
      </c>
      <c r="BU45" s="25">
        <v>255.28732319207199</v>
      </c>
      <c r="BV45" s="25">
        <v>178.11834554887099</v>
      </c>
      <c r="BW45" s="25">
        <v>72.688262999939298</v>
      </c>
      <c r="BX45" s="25">
        <v>163.56273288006301</v>
      </c>
      <c r="BY45" s="25">
        <v>1.75300155034595</v>
      </c>
      <c r="BZ45" s="25">
        <v>2249.4428850141899</v>
      </c>
      <c r="CA45" s="25">
        <v>824.91068466631896</v>
      </c>
      <c r="CB45" s="25">
        <v>2.2498707354288099</v>
      </c>
      <c r="CC45" s="25">
        <v>2.8925971434473401</v>
      </c>
      <c r="CD45" s="25">
        <v>227.27613573328</v>
      </c>
      <c r="CE45" s="87">
        <v>0</v>
      </c>
      <c r="CF45" s="25">
        <v>200.03979642688199</v>
      </c>
      <c r="CG45" s="25">
        <v>3098.9896663855702</v>
      </c>
      <c r="CH45" s="25">
        <v>76.153870087359905</v>
      </c>
      <c r="CK45" s="34">
        <f t="shared" si="15"/>
        <v>3.2907249510372581E-6</v>
      </c>
      <c r="CL45" s="54">
        <f t="shared" si="16"/>
        <v>2.6088545559807687E-3</v>
      </c>
      <c r="CM45" s="54">
        <f t="shared" si="17"/>
        <v>2.7465181071224835E-3</v>
      </c>
      <c r="CN45" s="54">
        <f t="shared" si="18"/>
        <v>2.4840144989953976E-3</v>
      </c>
      <c r="CO45" s="54">
        <f t="shared" si="19"/>
        <v>2.5764331534033316E-3</v>
      </c>
      <c r="CP45" s="54">
        <f t="shared" si="20"/>
        <v>2.598911304974175E-3</v>
      </c>
      <c r="CQ45" s="54">
        <f t="shared" si="21"/>
        <v>2.8261848046487923E-3</v>
      </c>
      <c r="CR45" s="54">
        <f t="shared" si="22"/>
        <v>2.414273851882769E-3</v>
      </c>
      <c r="CS45" s="22">
        <f t="shared" si="23"/>
        <v>2.9659178551639945E-3</v>
      </c>
      <c r="CT45" s="71">
        <f t="shared" si="24"/>
        <v>4.1194261008755966</v>
      </c>
      <c r="CU45" s="22">
        <f t="shared" si="25"/>
        <v>2.7020407119666308E-3</v>
      </c>
      <c r="CV45" s="71">
        <f t="shared" si="26"/>
        <v>3.8696651027616951</v>
      </c>
      <c r="CW45" s="78">
        <f t="shared" si="13"/>
        <v>2.2437423558388757E-3</v>
      </c>
      <c r="CX45" s="78">
        <f t="shared" si="14"/>
        <v>2.7164501702959397E-3</v>
      </c>
      <c r="CY45" s="71">
        <f t="shared" si="27"/>
        <v>-0.34047721509025336</v>
      </c>
    </row>
    <row r="46" spans="1:103" x14ac:dyDescent="0.25">
      <c r="A46" s="27" t="s">
        <v>45</v>
      </c>
      <c r="B46" s="81">
        <v>139.15221227999999</v>
      </c>
      <c r="C46" s="81">
        <v>6.1067581899999999</v>
      </c>
      <c r="D46" s="81">
        <v>110.88617736</v>
      </c>
      <c r="E46" s="81">
        <v>106.27461859</v>
      </c>
      <c r="F46" s="81">
        <v>78.557660960999996</v>
      </c>
      <c r="G46" s="81">
        <v>12.153013588</v>
      </c>
      <c r="H46" s="81">
        <v>31.697601611</v>
      </c>
      <c r="I46" s="83">
        <v>1.3821840396</v>
      </c>
      <c r="J46" s="83">
        <v>1.6509538527000001</v>
      </c>
      <c r="K46" s="81">
        <v>0.34736360379999998</v>
      </c>
      <c r="L46" s="83">
        <v>1.8465596950000001</v>
      </c>
      <c r="M46" s="81">
        <v>3.7585610477000002</v>
      </c>
      <c r="N46" s="83">
        <v>4.5118994964999999</v>
      </c>
      <c r="O46" s="85">
        <v>1.4125804449999999</v>
      </c>
      <c r="P46" s="85">
        <v>8.8159801000000006E-3</v>
      </c>
      <c r="Q46" s="83">
        <v>5.74121561E-2</v>
      </c>
      <c r="R46" s="25"/>
      <c r="S46" s="27" t="s">
        <v>45</v>
      </c>
      <c r="T46" s="87">
        <v>1.03113213062385E-3</v>
      </c>
      <c r="U46" s="25">
        <v>0.17357991282990701</v>
      </c>
      <c r="V46" s="87">
        <v>1.41645216426647</v>
      </c>
      <c r="W46" s="25">
        <v>7.9408949147683594E-2</v>
      </c>
      <c r="X46" s="25">
        <v>7.9327194095120096E-2</v>
      </c>
      <c r="Y46" s="25">
        <v>2.6207090470080401E-2</v>
      </c>
      <c r="Z46" s="87">
        <v>1.8090149721007101</v>
      </c>
      <c r="AA46" s="25">
        <v>2.5419217245757899</v>
      </c>
      <c r="AB46" s="87">
        <v>8.8403133877214008E-3</v>
      </c>
      <c r="AC46" s="25">
        <v>12.015241843207701</v>
      </c>
      <c r="AD46" s="25">
        <v>0.34830658079664201</v>
      </c>
      <c r="AE46" s="25">
        <v>139.533514040981</v>
      </c>
      <c r="AF46" s="25">
        <v>1.90837437557697</v>
      </c>
      <c r="AG46" s="25">
        <v>0.57245129419930896</v>
      </c>
      <c r="AH46" s="25">
        <v>3.2800990611088099E-2</v>
      </c>
      <c r="AI46" s="25">
        <v>1.7830151014235001</v>
      </c>
      <c r="AJ46" s="87">
        <v>5.93266580135255E-4</v>
      </c>
      <c r="AK46" s="25">
        <v>1.17805304603341</v>
      </c>
      <c r="AL46" s="25">
        <v>1.17805304603341</v>
      </c>
      <c r="AM46" s="25">
        <v>3.7687981770465901</v>
      </c>
      <c r="AN46" s="25">
        <v>0</v>
      </c>
      <c r="AO46" s="25">
        <v>0.17749406993558001</v>
      </c>
      <c r="AP46" s="25">
        <v>3.9993854899055999E-2</v>
      </c>
      <c r="AQ46" s="87">
        <v>1.91568149052595</v>
      </c>
      <c r="AR46" s="25">
        <v>1.0527365254055E-2</v>
      </c>
      <c r="AS46" s="25">
        <v>2.1366094502885198</v>
      </c>
      <c r="AT46" s="25">
        <v>5.1099676741348403E-2</v>
      </c>
      <c r="AU46" s="25">
        <v>6.1234765125085104</v>
      </c>
      <c r="AV46" s="25">
        <v>0</v>
      </c>
      <c r="AW46" s="87">
        <v>32.553687505856203</v>
      </c>
      <c r="AX46" s="25">
        <v>100.072321661182</v>
      </c>
      <c r="AY46" s="25">
        <v>11.1189988677061</v>
      </c>
      <c r="AZ46" s="25">
        <v>111.19132052888899</v>
      </c>
      <c r="BA46" s="25">
        <v>1.8491771113940401E-5</v>
      </c>
      <c r="BB46" s="25">
        <v>0.40069085804990101</v>
      </c>
      <c r="BC46" s="25">
        <v>3.4669658408152802E-2</v>
      </c>
      <c r="BD46" s="25">
        <v>8.2045932582384395</v>
      </c>
      <c r="BE46" s="25">
        <v>0.51466838010549298</v>
      </c>
      <c r="BF46" s="25">
        <v>1.8933577733902101</v>
      </c>
      <c r="BG46" s="25">
        <v>3.9643889507983401</v>
      </c>
      <c r="BH46" s="25">
        <v>0.82237114850002502</v>
      </c>
      <c r="BI46" s="25">
        <v>0.30533001868417098</v>
      </c>
      <c r="BJ46" s="25">
        <v>3.5797423919218199</v>
      </c>
      <c r="BK46" s="25">
        <v>106.56040718930301</v>
      </c>
      <c r="BL46" s="25">
        <v>78.767497886570695</v>
      </c>
      <c r="BM46" s="25">
        <v>27.792909302733001</v>
      </c>
      <c r="BN46" s="25">
        <v>3.3642943831743301E-2</v>
      </c>
      <c r="BO46" s="25">
        <v>0.11022446333438</v>
      </c>
      <c r="BP46" s="25">
        <v>16.204573774332601</v>
      </c>
      <c r="BQ46" s="25">
        <v>1.31797681839977</v>
      </c>
      <c r="BR46" s="25">
        <v>11.7447851270027</v>
      </c>
      <c r="BS46" s="25">
        <v>0.197930779349304</v>
      </c>
      <c r="BT46" s="25">
        <v>0.54652131132900095</v>
      </c>
      <c r="BU46" s="25">
        <v>29.363677437887699</v>
      </c>
      <c r="BV46" s="25">
        <v>0.80638962818124005</v>
      </c>
      <c r="BW46" s="25">
        <v>4.11792425183285</v>
      </c>
      <c r="BX46" s="25">
        <v>4.0145774738779902</v>
      </c>
      <c r="BY46" s="25">
        <v>1.1351835843846499E-3</v>
      </c>
      <c r="BZ46" s="25">
        <v>12.186225045389399</v>
      </c>
      <c r="CA46" s="25">
        <v>4.7059806257763199</v>
      </c>
      <c r="CB46" s="25">
        <v>0.12954662762281</v>
      </c>
      <c r="CC46" s="25">
        <v>6.0275765702739497</v>
      </c>
      <c r="CD46" s="25">
        <v>0.61009961505906896</v>
      </c>
      <c r="CE46" s="87">
        <v>1.8436662835033701E-2</v>
      </c>
      <c r="CF46" s="25">
        <v>1.4096707556732699</v>
      </c>
      <c r="CG46" s="25">
        <v>31.7843744164641</v>
      </c>
      <c r="CH46" s="25">
        <v>0.45567678821604202</v>
      </c>
      <c r="CK46" s="34">
        <f t="shared" si="15"/>
        <v>0</v>
      </c>
      <c r="CL46" s="54">
        <f t="shared" si="16"/>
        <v>2.7401774986786972E-3</v>
      </c>
      <c r="CM46" s="54">
        <f t="shared" si="17"/>
        <v>2.737675537224862E-3</v>
      </c>
      <c r="CN46" s="54">
        <f t="shared" si="18"/>
        <v>2.7518593945061319E-3</v>
      </c>
      <c r="CO46" s="54">
        <f t="shared" si="19"/>
        <v>2.6891519639845158E-3</v>
      </c>
      <c r="CP46" s="54">
        <f t="shared" si="20"/>
        <v>2.6711198246453915E-3</v>
      </c>
      <c r="CQ46" s="54">
        <f t="shared" si="21"/>
        <v>2.7327754674932813E-3</v>
      </c>
      <c r="CR46" s="54">
        <f t="shared" si="22"/>
        <v>2.7375195930908502E-3</v>
      </c>
      <c r="CS46" s="22">
        <f t="shared" si="23"/>
        <v>2.7146683945188589E-3</v>
      </c>
      <c r="CT46" s="71">
        <f t="shared" si="24"/>
        <v>-0.36202818180031276</v>
      </c>
      <c r="CU46" s="22">
        <f t="shared" si="25"/>
        <v>2.7236831374215422E-3</v>
      </c>
      <c r="CV46" s="71">
        <f t="shared" si="26"/>
        <v>-0.52645012329154395</v>
      </c>
      <c r="CW46" s="78">
        <f t="shared" si="13"/>
        <v>2.7408840892386272E-3</v>
      </c>
      <c r="CX46" s="78">
        <f t="shared" si="14"/>
        <v>2.7601341479207933E-3</v>
      </c>
      <c r="CY46" s="71">
        <f t="shared" si="27"/>
        <v>-0.10995022287016316</v>
      </c>
    </row>
    <row r="47" spans="1:103" x14ac:dyDescent="0.25">
      <c r="A47" s="27" t="s">
        <v>46</v>
      </c>
      <c r="B47" s="81">
        <v>21766.584821</v>
      </c>
      <c r="C47" s="81">
        <v>1704.9788742000001</v>
      </c>
      <c r="D47" s="81">
        <v>15119.309912000001</v>
      </c>
      <c r="E47" s="81">
        <v>5285.7528094999998</v>
      </c>
      <c r="F47" s="81">
        <v>3696.0111181000002</v>
      </c>
      <c r="G47" s="81">
        <v>11519.052234999999</v>
      </c>
      <c r="H47" s="81">
        <v>9009.5708288000005</v>
      </c>
      <c r="I47" s="83">
        <v>125.48455174999999</v>
      </c>
      <c r="J47" s="83">
        <v>38.986097723999997</v>
      </c>
      <c r="K47" s="81">
        <v>14.488743533999999</v>
      </c>
      <c r="L47" s="83">
        <v>56.036445413999999</v>
      </c>
      <c r="M47" s="81">
        <v>1090.6798208</v>
      </c>
      <c r="N47" s="83">
        <v>1484.1547445000001</v>
      </c>
      <c r="O47" s="85">
        <v>30.384089297999999</v>
      </c>
      <c r="P47" s="85">
        <v>0.12987628770000001</v>
      </c>
      <c r="Q47" s="83">
        <v>56.464936997000002</v>
      </c>
      <c r="R47" s="25"/>
      <c r="S47" s="27" t="s">
        <v>46</v>
      </c>
      <c r="T47" s="87">
        <v>88.162740428351697</v>
      </c>
      <c r="U47" s="25">
        <v>317.57682416541201</v>
      </c>
      <c r="V47" s="87">
        <v>30.467090069885</v>
      </c>
      <c r="W47" s="25">
        <v>88.945404498222999</v>
      </c>
      <c r="X47" s="25">
        <v>76.849202608491694</v>
      </c>
      <c r="Y47" s="25">
        <v>59.072324804198303</v>
      </c>
      <c r="Z47" s="87">
        <v>209.62231968376599</v>
      </c>
      <c r="AA47" s="25">
        <v>293.163778809814</v>
      </c>
      <c r="AB47" s="87">
        <v>0.13023269506438301</v>
      </c>
      <c r="AC47" s="25">
        <v>8847.5851605986209</v>
      </c>
      <c r="AD47" s="25">
        <v>14.5286679919784</v>
      </c>
      <c r="AE47" s="25">
        <v>21825.012817949199</v>
      </c>
      <c r="AF47" s="25">
        <v>312.80010689983999</v>
      </c>
      <c r="AG47" s="25">
        <v>168.53938574334799</v>
      </c>
      <c r="AH47" s="25">
        <v>31.188649553213299</v>
      </c>
      <c r="AI47" s="25">
        <v>124.880359969583</v>
      </c>
      <c r="AJ47" s="87">
        <v>9.2157504383816207</v>
      </c>
      <c r="AK47" s="25">
        <v>99.408255172035396</v>
      </c>
      <c r="AL47" s="25">
        <v>99.408255172035396</v>
      </c>
      <c r="AM47" s="25">
        <v>1093.6635369686201</v>
      </c>
      <c r="AN47" s="25">
        <v>0</v>
      </c>
      <c r="AO47" s="25">
        <v>327.54635063831103</v>
      </c>
      <c r="AP47" s="25">
        <v>12.100860786777</v>
      </c>
      <c r="AQ47" s="87">
        <v>698.63962148512098</v>
      </c>
      <c r="AR47" s="25">
        <v>37.690009762341901</v>
      </c>
      <c r="AS47" s="25">
        <v>669.40539603614695</v>
      </c>
      <c r="AT47" s="25">
        <v>17.037370742973401</v>
      </c>
      <c r="AU47" s="25">
        <v>1709.4462694988899</v>
      </c>
      <c r="AV47" s="25">
        <v>0</v>
      </c>
      <c r="AW47" s="87">
        <v>9688.7817502458602</v>
      </c>
      <c r="AX47" s="25">
        <v>13643.897228255701</v>
      </c>
      <c r="AY47" s="25">
        <v>1515.9876585510101</v>
      </c>
      <c r="AZ47" s="25">
        <v>15159.8848868067</v>
      </c>
      <c r="BA47" s="25">
        <v>0.47203140534607102</v>
      </c>
      <c r="BB47" s="25">
        <v>236.50262294272699</v>
      </c>
      <c r="BC47" s="25">
        <v>57.106064730369397</v>
      </c>
      <c r="BD47" s="25">
        <v>2604.7018323971502</v>
      </c>
      <c r="BE47" s="25">
        <v>102.44461901112901</v>
      </c>
      <c r="BF47" s="25">
        <v>62.2283860293402</v>
      </c>
      <c r="BG47" s="25">
        <v>162.959333475862</v>
      </c>
      <c r="BH47" s="25">
        <v>57.050383766608697</v>
      </c>
      <c r="BI47" s="25">
        <v>22.468567788358499</v>
      </c>
      <c r="BJ47" s="25">
        <v>70.109612923922398</v>
      </c>
      <c r="BK47" s="25">
        <v>5299.4939149273296</v>
      </c>
      <c r="BL47" s="25">
        <v>3705.5193143669399</v>
      </c>
      <c r="BM47" s="25">
        <v>1593.9746005603799</v>
      </c>
      <c r="BN47" s="25">
        <v>9.1292669248058491</v>
      </c>
      <c r="BO47" s="25">
        <v>4.2066616950218396</v>
      </c>
      <c r="BP47" s="25">
        <v>1295.6397346814499</v>
      </c>
      <c r="BQ47" s="25">
        <v>142.634130322679</v>
      </c>
      <c r="BR47" s="25">
        <v>285.158568083467</v>
      </c>
      <c r="BS47" s="25">
        <v>24.546033634352401</v>
      </c>
      <c r="BT47" s="25">
        <v>20.6339298377729</v>
      </c>
      <c r="BU47" s="25">
        <v>716.74007449197302</v>
      </c>
      <c r="BV47" s="25">
        <v>147.415850073157</v>
      </c>
      <c r="BW47" s="25">
        <v>173.25083147824</v>
      </c>
      <c r="BX47" s="25">
        <v>481.96047000391297</v>
      </c>
      <c r="BY47" s="25">
        <v>17.252645487672599</v>
      </c>
      <c r="BZ47" s="25">
        <v>11550.460538957201</v>
      </c>
      <c r="CA47" s="25">
        <v>1875.9089073684599</v>
      </c>
      <c r="CB47" s="25">
        <v>7.06766903258388</v>
      </c>
      <c r="CC47" s="25">
        <v>757.48109097413806</v>
      </c>
      <c r="CD47" s="25">
        <v>910.83620164975298</v>
      </c>
      <c r="CE47" s="87">
        <v>2.1472109836995998</v>
      </c>
      <c r="CF47" s="25">
        <v>663.32538092382003</v>
      </c>
      <c r="CG47" s="25">
        <v>9033.7701440156998</v>
      </c>
      <c r="CH47" s="25">
        <v>330.14898641063598</v>
      </c>
      <c r="CK47" s="34">
        <f t="shared" si="15"/>
        <v>0</v>
      </c>
      <c r="CL47" s="54">
        <f t="shared" si="16"/>
        <v>2.6842978551613605E-3</v>
      </c>
      <c r="CM47" s="54">
        <f t="shared" si="17"/>
        <v>2.620205661484242E-3</v>
      </c>
      <c r="CN47" s="54">
        <f t="shared" si="18"/>
        <v>2.6836525636990444E-3</v>
      </c>
      <c r="CO47" s="54">
        <f t="shared" si="19"/>
        <v>2.5996496473753208E-3</v>
      </c>
      <c r="CP47" s="54">
        <f t="shared" si="20"/>
        <v>2.5725561864184828E-3</v>
      </c>
      <c r="CQ47" s="54">
        <f t="shared" si="21"/>
        <v>2.7266395981580074E-3</v>
      </c>
      <c r="CR47" s="54">
        <f t="shared" si="22"/>
        <v>2.6859564873327477E-3</v>
      </c>
      <c r="CS47" s="22">
        <f t="shared" si="23"/>
        <v>2.7555500506108313E-3</v>
      </c>
      <c r="CT47" s="71">
        <f t="shared" si="24"/>
        <v>0.7739928797696275</v>
      </c>
      <c r="CU47" s="22">
        <f t="shared" si="25"/>
        <v>2.73564809004308E-3</v>
      </c>
      <c r="CV47" s="71">
        <f t="shared" si="26"/>
        <v>-0.54896522851351037</v>
      </c>
      <c r="CW47" s="78">
        <f t="shared" si="13"/>
        <v>2.7317182710644545E-3</v>
      </c>
      <c r="CX47" s="78">
        <f t="shared" si="14"/>
        <v>2.7442065883978837E-3</v>
      </c>
      <c r="CY47" s="71">
        <f t="shared" si="27"/>
        <v>-0.69826636406450604</v>
      </c>
    </row>
    <row r="48" spans="1:103" x14ac:dyDescent="0.25">
      <c r="A48" s="27" t="s">
        <v>47</v>
      </c>
      <c r="B48" s="81">
        <v>43309.020860999997</v>
      </c>
      <c r="C48" s="81">
        <v>397.62626712999997</v>
      </c>
      <c r="D48" s="81">
        <v>15555.732021</v>
      </c>
      <c r="E48" s="81">
        <v>3450.9621241999998</v>
      </c>
      <c r="F48" s="81">
        <v>3014.3307264999999</v>
      </c>
      <c r="G48" s="81">
        <v>7678.2872995999996</v>
      </c>
      <c r="H48" s="81">
        <v>6527.6052541999998</v>
      </c>
      <c r="I48" s="83">
        <v>153.59430879000001</v>
      </c>
      <c r="J48" s="83">
        <v>50.003143080000001</v>
      </c>
      <c r="K48" s="81">
        <v>2.8186346763999999</v>
      </c>
      <c r="L48" s="83">
        <v>53.791708049</v>
      </c>
      <c r="M48" s="81">
        <v>256.05350507000003</v>
      </c>
      <c r="N48" s="83">
        <v>1143.1688924</v>
      </c>
      <c r="O48" s="85">
        <v>30.548689370000002</v>
      </c>
      <c r="P48" s="85">
        <v>0.42108904139999997</v>
      </c>
      <c r="Q48" s="83">
        <v>3.5817134905999999</v>
      </c>
      <c r="R48" s="25"/>
      <c r="S48" s="27" t="s">
        <v>47</v>
      </c>
      <c r="T48" s="87">
        <v>4.9444201717223697</v>
      </c>
      <c r="U48" s="25">
        <v>54.012541386454402</v>
      </c>
      <c r="V48" s="87">
        <v>30.6291784737885</v>
      </c>
      <c r="W48" s="25">
        <v>53.408079925511103</v>
      </c>
      <c r="X48" s="25">
        <v>47.609635240863199</v>
      </c>
      <c r="Y48" s="25">
        <v>32.3314962601399</v>
      </c>
      <c r="Z48" s="87">
        <v>99.7117921696601</v>
      </c>
      <c r="AA48" s="25">
        <v>220.68556643451601</v>
      </c>
      <c r="AB48" s="87">
        <v>0.42224563665154502</v>
      </c>
      <c r="AC48" s="25">
        <v>20782.991434878801</v>
      </c>
      <c r="AD48" s="25">
        <v>2.82635337027352</v>
      </c>
      <c r="AE48" s="25">
        <v>43426.129505757701</v>
      </c>
      <c r="AF48" s="25">
        <v>114.61931733402599</v>
      </c>
      <c r="AG48" s="25">
        <v>316.98464160622302</v>
      </c>
      <c r="AH48" s="25">
        <v>16.680400683432001</v>
      </c>
      <c r="AI48" s="25">
        <v>87.936861494573805</v>
      </c>
      <c r="AJ48" s="87">
        <v>2.8975988248969</v>
      </c>
      <c r="AK48" s="25">
        <v>83.419970314903793</v>
      </c>
      <c r="AL48" s="25">
        <v>83.419970314903793</v>
      </c>
      <c r="AM48" s="25">
        <v>256.73921498902303</v>
      </c>
      <c r="AN48" s="25">
        <v>0</v>
      </c>
      <c r="AO48" s="25">
        <v>124.107467656907</v>
      </c>
      <c r="AP48" s="25">
        <v>8.4934030386450594</v>
      </c>
      <c r="AQ48" s="87">
        <v>440.60263242210601</v>
      </c>
      <c r="AR48" s="25">
        <v>12.0289217229892</v>
      </c>
      <c r="AS48" s="25">
        <v>437.94959332592998</v>
      </c>
      <c r="AT48" s="25">
        <v>24.547157458902898</v>
      </c>
      <c r="AU48" s="25">
        <v>398.71601377050899</v>
      </c>
      <c r="AV48" s="25">
        <v>0</v>
      </c>
      <c r="AW48" s="87">
        <v>6978.8506292762704</v>
      </c>
      <c r="AX48" s="25">
        <v>14037.7538036277</v>
      </c>
      <c r="AY48" s="25">
        <v>1559.74976026235</v>
      </c>
      <c r="AZ48" s="25">
        <v>15597.503563890001</v>
      </c>
      <c r="BA48" s="25">
        <v>0.22950276478641199</v>
      </c>
      <c r="BB48" s="25">
        <v>178.00175944472599</v>
      </c>
      <c r="BC48" s="25">
        <v>199.90244706448999</v>
      </c>
      <c r="BD48" s="25">
        <v>2502.4179358474398</v>
      </c>
      <c r="BE48" s="25">
        <v>57.486576658123703</v>
      </c>
      <c r="BF48" s="25">
        <v>51.342167763532203</v>
      </c>
      <c r="BG48" s="25">
        <v>105.082433301035</v>
      </c>
      <c r="BH48" s="25">
        <v>15.1762471355897</v>
      </c>
      <c r="BI48" s="25">
        <v>30.529093297618399</v>
      </c>
      <c r="BJ48" s="25">
        <v>53.958520658035503</v>
      </c>
      <c r="BK48" s="25">
        <v>3460.1854636141702</v>
      </c>
      <c r="BL48" s="25">
        <v>3022.4557519677001</v>
      </c>
      <c r="BM48" s="25">
        <v>437.729711646466</v>
      </c>
      <c r="BN48" s="25">
        <v>22.970230238374601</v>
      </c>
      <c r="BO48" s="25">
        <v>0.60983490361943904</v>
      </c>
      <c r="BP48" s="25">
        <v>877.66660903123397</v>
      </c>
      <c r="BQ48" s="25">
        <v>281.913339602397</v>
      </c>
      <c r="BR48" s="25">
        <v>163.13547866862899</v>
      </c>
      <c r="BS48" s="25">
        <v>22.101117825581198</v>
      </c>
      <c r="BT48" s="25">
        <v>19.797398703131101</v>
      </c>
      <c r="BU48" s="25">
        <v>410.16421596476999</v>
      </c>
      <c r="BV48" s="25">
        <v>221.80906091194501</v>
      </c>
      <c r="BW48" s="25">
        <v>59.5605160155867</v>
      </c>
      <c r="BX48" s="25">
        <v>649.74858698501498</v>
      </c>
      <c r="BY48" s="25">
        <v>1.31093815093944</v>
      </c>
      <c r="BZ48" s="25">
        <v>7699.1602809376</v>
      </c>
      <c r="CA48" s="25">
        <v>1540.8686625425701</v>
      </c>
      <c r="CB48" s="25">
        <v>0.30532407600213701</v>
      </c>
      <c r="CC48" s="25">
        <v>697.49038735184502</v>
      </c>
      <c r="CD48" s="25">
        <v>441.66046994401597</v>
      </c>
      <c r="CE48" s="87">
        <v>2.4579299237077299</v>
      </c>
      <c r="CF48" s="25">
        <v>395.81423986494002</v>
      </c>
      <c r="CG48" s="25">
        <v>6545.0696349917498</v>
      </c>
      <c r="CH48" s="25">
        <v>218.54444420494301</v>
      </c>
      <c r="CK48" s="34">
        <f t="shared" si="15"/>
        <v>0</v>
      </c>
      <c r="CL48" s="22">
        <f t="shared" si="16"/>
        <v>2.7040242986227504E-3</v>
      </c>
      <c r="CM48" s="22">
        <f t="shared" si="17"/>
        <v>2.7406304125092876E-3</v>
      </c>
      <c r="CN48" s="22">
        <f t="shared" si="18"/>
        <v>2.685283009093372E-3</v>
      </c>
      <c r="CO48" s="22">
        <f t="shared" si="19"/>
        <v>2.6726863646202776E-3</v>
      </c>
      <c r="CP48" s="22">
        <f t="shared" si="20"/>
        <v>2.6954658280428068E-3</v>
      </c>
      <c r="CQ48" s="22">
        <f t="shared" si="21"/>
        <v>2.718442345689214E-3</v>
      </c>
      <c r="CR48" s="22">
        <f t="shared" si="22"/>
        <v>2.6754652145230583E-3</v>
      </c>
      <c r="CS48" s="22">
        <f t="shared" si="23"/>
        <v>2.7384513282787373E-3</v>
      </c>
      <c r="CT48" s="71">
        <f t="shared" si="24"/>
        <v>0.55079608624650445</v>
      </c>
      <c r="CU48" s="22">
        <f t="shared" si="25"/>
        <v>2.677994659106649E-3</v>
      </c>
      <c r="CV48" s="71">
        <f t="shared" si="26"/>
        <v>-0.6168986085630036</v>
      </c>
      <c r="CW48" s="78">
        <f t="shared" si="13"/>
        <v>2.6347809169037953E-3</v>
      </c>
      <c r="CX48" s="78">
        <f t="shared" si="14"/>
        <v>2.746676208195061E-3</v>
      </c>
      <c r="CY48" s="71">
        <f t="shared" si="27"/>
        <v>5.8534676275267401</v>
      </c>
    </row>
    <row r="49" spans="1:103" x14ac:dyDescent="0.25">
      <c r="A49" s="27" t="s">
        <v>48</v>
      </c>
      <c r="B49" s="81">
        <v>5875.5867033000004</v>
      </c>
      <c r="C49" s="81">
        <v>276.39553501</v>
      </c>
      <c r="D49" s="81">
        <v>6708.7140356</v>
      </c>
      <c r="E49" s="81">
        <v>3697.8250164999999</v>
      </c>
      <c r="F49" s="81">
        <v>2318.6138885</v>
      </c>
      <c r="G49" s="81">
        <v>5363.2246066999996</v>
      </c>
      <c r="H49" s="81">
        <v>3927.9411730000002</v>
      </c>
      <c r="I49" s="83">
        <v>28.016125896999998</v>
      </c>
      <c r="J49" s="83">
        <v>24.422643767</v>
      </c>
      <c r="K49" s="81">
        <v>16.895278863000001</v>
      </c>
      <c r="L49" s="83">
        <v>34.677178525999999</v>
      </c>
      <c r="M49" s="81">
        <v>337.38098017999999</v>
      </c>
      <c r="N49" s="83">
        <v>247.03475754999999</v>
      </c>
      <c r="O49" s="85">
        <v>3.2142924651000002</v>
      </c>
      <c r="P49" s="85">
        <v>1.1892105E-3</v>
      </c>
      <c r="Q49" s="83">
        <v>3.3672147231</v>
      </c>
      <c r="R49" s="25"/>
      <c r="S49" s="27" t="s">
        <v>48</v>
      </c>
      <c r="T49" s="87">
        <v>10.141613818051001</v>
      </c>
      <c r="U49" s="25">
        <v>25.256273905184301</v>
      </c>
      <c r="V49" s="87">
        <v>3.2230597621326802</v>
      </c>
      <c r="W49" s="25">
        <v>14.4966763507826</v>
      </c>
      <c r="X49" s="25">
        <v>13.5407484240567</v>
      </c>
      <c r="Y49" s="25">
        <v>24.135524945505001</v>
      </c>
      <c r="Z49" s="87">
        <v>88.766107790050796</v>
      </c>
      <c r="AA49" s="25">
        <v>181.49310356945401</v>
      </c>
      <c r="AB49" s="87">
        <v>1.1906605522243601E-3</v>
      </c>
      <c r="AC49" s="25">
        <v>715.29637659138996</v>
      </c>
      <c r="AD49" s="25">
        <v>16.942570103281898</v>
      </c>
      <c r="AE49" s="25">
        <v>5888.7855314794597</v>
      </c>
      <c r="AF49" s="25">
        <v>385.53118921895401</v>
      </c>
      <c r="AG49" s="25">
        <v>45.358947751113298</v>
      </c>
      <c r="AH49" s="25">
        <v>19.662314401673399</v>
      </c>
      <c r="AI49" s="25">
        <v>22.4860496292557</v>
      </c>
      <c r="AJ49" s="87">
        <v>5.67147548119324</v>
      </c>
      <c r="AK49" s="25">
        <v>41.8551258650036</v>
      </c>
      <c r="AL49" s="25">
        <v>41.8551258650036</v>
      </c>
      <c r="AM49" s="25">
        <v>338.16468557860998</v>
      </c>
      <c r="AN49" s="25">
        <v>0</v>
      </c>
      <c r="AO49" s="25">
        <v>26.258197300232901</v>
      </c>
      <c r="AP49" s="25">
        <v>4.9452436597727001</v>
      </c>
      <c r="AQ49" s="87">
        <v>205.36150736273899</v>
      </c>
      <c r="AR49" s="25">
        <v>14.4548157914436</v>
      </c>
      <c r="AS49" s="25">
        <v>44.077772046713598</v>
      </c>
      <c r="AT49" s="25">
        <v>2.4947437941844099</v>
      </c>
      <c r="AU49" s="25">
        <v>277.12854772014401</v>
      </c>
      <c r="AV49" s="25">
        <v>0</v>
      </c>
      <c r="AW49" s="87">
        <v>4172.2394541333897</v>
      </c>
      <c r="AX49" s="25">
        <v>6053.6706686177504</v>
      </c>
      <c r="AY49" s="25">
        <v>672.63029931755898</v>
      </c>
      <c r="AZ49" s="25">
        <v>6726.3009679353099</v>
      </c>
      <c r="BA49" s="25">
        <v>9.4771341640670095E-2</v>
      </c>
      <c r="BB49" s="25">
        <v>194.87213820587399</v>
      </c>
      <c r="BC49" s="25">
        <v>42.276896932731397</v>
      </c>
      <c r="BD49" s="25">
        <v>1224.8225214243901</v>
      </c>
      <c r="BE49" s="25">
        <v>75.719446491619607</v>
      </c>
      <c r="BF49" s="25">
        <v>37.713513141531202</v>
      </c>
      <c r="BG49" s="25">
        <v>129.16409049951201</v>
      </c>
      <c r="BH49" s="25">
        <v>49.319383532355502</v>
      </c>
      <c r="BI49" s="25">
        <v>23.984163984854199</v>
      </c>
      <c r="BJ49" s="25">
        <v>88.145613618258906</v>
      </c>
      <c r="BK49" s="25">
        <v>3699.3884143813002</v>
      </c>
      <c r="BL49" s="25">
        <v>2320.6715484675201</v>
      </c>
      <c r="BM49" s="25">
        <v>1378.7168659137801</v>
      </c>
      <c r="BN49" s="25">
        <v>22.2922177725601</v>
      </c>
      <c r="BO49" s="25">
        <v>2.1976016379239001</v>
      </c>
      <c r="BP49" s="25">
        <v>1071.56271155078</v>
      </c>
      <c r="BQ49" s="25">
        <v>54.528361790505699</v>
      </c>
      <c r="BR49" s="25">
        <v>84.819711168945602</v>
      </c>
      <c r="BS49" s="25">
        <v>10.8046648272403</v>
      </c>
      <c r="BT49" s="25">
        <v>54.986226483462602</v>
      </c>
      <c r="BU49" s="25">
        <v>214.87601465853101</v>
      </c>
      <c r="BV49" s="25">
        <v>180.30498182228001</v>
      </c>
      <c r="BW49" s="25">
        <v>115.546186470235</v>
      </c>
      <c r="BX49" s="25">
        <v>240.07915344147</v>
      </c>
      <c r="BY49" s="25">
        <v>2.6555904649944599</v>
      </c>
      <c r="BZ49" s="25">
        <v>5377.7113721483402</v>
      </c>
      <c r="CA49" s="25">
        <v>562.45578063362598</v>
      </c>
      <c r="CB49" s="25">
        <v>53.541433898472398</v>
      </c>
      <c r="CC49" s="25">
        <v>108.715341315438</v>
      </c>
      <c r="CD49" s="25">
        <v>376.83118561389102</v>
      </c>
      <c r="CE49" s="87">
        <v>0.121763533942029</v>
      </c>
      <c r="CF49" s="25">
        <v>467.32111073131603</v>
      </c>
      <c r="CG49" s="25">
        <v>3935.7054260949999</v>
      </c>
      <c r="CH49" s="25">
        <v>247.993243186873</v>
      </c>
      <c r="CK49" s="34">
        <f t="shared" si="15"/>
        <v>0</v>
      </c>
      <c r="CL49" s="22">
        <f t="shared" si="16"/>
        <v>2.2463847179799421E-3</v>
      </c>
      <c r="CM49" s="22">
        <f t="shared" si="17"/>
        <v>2.6520425162348928E-3</v>
      </c>
      <c r="CN49" s="22">
        <f t="shared" si="18"/>
        <v>2.6215057374609106E-3</v>
      </c>
      <c r="CO49" s="22">
        <f t="shared" si="19"/>
        <v>4.22788497109585E-4</v>
      </c>
      <c r="CP49" s="22">
        <f t="shared" si="20"/>
        <v>8.8745261887965558E-4</v>
      </c>
      <c r="CQ49" s="22">
        <f t="shared" si="21"/>
        <v>2.7011297327065049E-3</v>
      </c>
      <c r="CR49" s="22">
        <f t="shared" si="22"/>
        <v>1.9766724482458867E-3</v>
      </c>
      <c r="CS49" s="22">
        <f t="shared" si="23"/>
        <v>2.7990801847883658E-3</v>
      </c>
      <c r="CT49" s="71">
        <f t="shared" si="24"/>
        <v>0.20699340731027968</v>
      </c>
      <c r="CU49" s="22">
        <f t="shared" si="25"/>
        <v>2.3229092469642426E-3</v>
      </c>
      <c r="CV49" s="71">
        <f t="shared" si="26"/>
        <v>-0.82157258968794211</v>
      </c>
      <c r="CW49" s="78">
        <f t="shared" si="13"/>
        <v>2.727597792631859E-3</v>
      </c>
      <c r="CX49" s="78">
        <f t="shared" si="14"/>
        <v>1.2193402466258905E-3</v>
      </c>
      <c r="CY49" s="71">
        <f t="shared" si="27"/>
        <v>-0.25910760098849783</v>
      </c>
    </row>
    <row r="50" spans="1:103" x14ac:dyDescent="0.25">
      <c r="A50" s="27" t="s">
        <v>49</v>
      </c>
      <c r="B50" s="81">
        <v>23453.587663999999</v>
      </c>
      <c r="C50" s="81">
        <v>865.81542413</v>
      </c>
      <c r="D50" s="81">
        <v>22658.784384999999</v>
      </c>
      <c r="E50" s="81">
        <v>6850.5627747999997</v>
      </c>
      <c r="F50" s="81">
        <v>4122.3606128000001</v>
      </c>
      <c r="G50" s="81">
        <v>18853.692027000001</v>
      </c>
      <c r="H50" s="81">
        <v>10864.47983</v>
      </c>
      <c r="I50" s="83">
        <v>98.817116536</v>
      </c>
      <c r="J50" s="83">
        <v>123.99779085999999</v>
      </c>
      <c r="K50" s="81">
        <v>13.777002076</v>
      </c>
      <c r="L50" s="83">
        <v>204.02306247000001</v>
      </c>
      <c r="M50" s="81">
        <v>748.30937036</v>
      </c>
      <c r="N50" s="83">
        <v>1698.650294</v>
      </c>
      <c r="O50" s="85">
        <v>20.216854954999999</v>
      </c>
      <c r="P50" s="85">
        <v>0.1517702075</v>
      </c>
      <c r="Q50" s="83">
        <v>11.988553579</v>
      </c>
      <c r="R50" s="25"/>
      <c r="S50" s="27" t="s">
        <v>49</v>
      </c>
      <c r="T50" s="87">
        <v>15.3354223935403</v>
      </c>
      <c r="U50" s="25">
        <v>73.139770558320606</v>
      </c>
      <c r="V50" s="87">
        <v>20.269722759431801</v>
      </c>
      <c r="W50" s="25">
        <v>199.69642964150299</v>
      </c>
      <c r="X50" s="25">
        <v>108.02096410693299</v>
      </c>
      <c r="Y50" s="25">
        <v>139.92324518765199</v>
      </c>
      <c r="Z50" s="87">
        <v>122.810735054492</v>
      </c>
      <c r="AA50" s="25">
        <v>574.71123612921201</v>
      </c>
      <c r="AB50" s="87">
        <v>0.15215280912340201</v>
      </c>
      <c r="AC50" s="25">
        <v>32053.212576067901</v>
      </c>
      <c r="AD50" s="25">
        <v>13.814461913855</v>
      </c>
      <c r="AE50" s="25">
        <v>23514.2446524406</v>
      </c>
      <c r="AF50" s="25">
        <v>392.85872111500498</v>
      </c>
      <c r="AG50" s="25">
        <v>1418.0627735661899</v>
      </c>
      <c r="AH50" s="25">
        <v>85.929843150973795</v>
      </c>
      <c r="AI50" s="25">
        <v>300.91039766629598</v>
      </c>
      <c r="AJ50" s="87">
        <v>9.2063741390731799</v>
      </c>
      <c r="AK50" s="25">
        <v>222.92502545586399</v>
      </c>
      <c r="AL50" s="25">
        <v>222.92502545586399</v>
      </c>
      <c r="AM50" s="25">
        <v>750.53599626500898</v>
      </c>
      <c r="AN50" s="25">
        <v>0</v>
      </c>
      <c r="AO50" s="25">
        <v>208.592218190305</v>
      </c>
      <c r="AP50" s="25">
        <v>18.547626085836001</v>
      </c>
      <c r="AQ50" s="87">
        <v>1401.76434803901</v>
      </c>
      <c r="AR50" s="25">
        <v>43.860340215293299</v>
      </c>
      <c r="AS50" s="25">
        <v>481.98590155242601</v>
      </c>
      <c r="AT50" s="25">
        <v>16.103660988218301</v>
      </c>
      <c r="AU50" s="25">
        <v>867.65647080143594</v>
      </c>
      <c r="AV50" s="25">
        <v>0</v>
      </c>
      <c r="AW50" s="87">
        <v>12563.064063452201</v>
      </c>
      <c r="AX50" s="25">
        <v>20445.455986924801</v>
      </c>
      <c r="AY50" s="25">
        <v>2271.7211607824102</v>
      </c>
      <c r="AZ50" s="25">
        <v>22717.1771477072</v>
      </c>
      <c r="BA50" s="25">
        <v>1.5191334986267599</v>
      </c>
      <c r="BB50" s="25">
        <v>442.55526960252001</v>
      </c>
      <c r="BC50" s="25">
        <v>39.620533800201699</v>
      </c>
      <c r="BD50" s="25">
        <v>3123.8221671213</v>
      </c>
      <c r="BE50" s="25">
        <v>52.809313952170697</v>
      </c>
      <c r="BF50" s="25">
        <v>174.47371770465799</v>
      </c>
      <c r="BG50" s="25">
        <v>119.511804357435</v>
      </c>
      <c r="BH50" s="25">
        <v>93.563885285801703</v>
      </c>
      <c r="BI50" s="25">
        <v>13.3750159506495</v>
      </c>
      <c r="BJ50" s="25">
        <v>107.118991536015</v>
      </c>
      <c r="BK50" s="25">
        <v>6862.6092638079399</v>
      </c>
      <c r="BL50" s="25">
        <v>4131.2161692351701</v>
      </c>
      <c r="BM50" s="25">
        <v>2731.3930945727702</v>
      </c>
      <c r="BN50" s="25">
        <v>8.0762850868455693</v>
      </c>
      <c r="BO50" s="25">
        <v>5.4084955343474501</v>
      </c>
      <c r="BP50" s="25">
        <v>1453.3939982440099</v>
      </c>
      <c r="BQ50" s="25">
        <v>179.28372680335301</v>
      </c>
      <c r="BR50" s="25">
        <v>281.61656376824999</v>
      </c>
      <c r="BS50" s="25">
        <v>25.514626944592301</v>
      </c>
      <c r="BT50" s="25">
        <v>23.704914272061298</v>
      </c>
      <c r="BU50" s="25">
        <v>706.04138520588401</v>
      </c>
      <c r="BV50" s="25">
        <v>311.31263224620102</v>
      </c>
      <c r="BW50" s="25">
        <v>235.79338240270701</v>
      </c>
      <c r="BX50" s="25">
        <v>608.23418211555497</v>
      </c>
      <c r="BY50" s="25">
        <v>3.6753462706283702</v>
      </c>
      <c r="BZ50" s="25">
        <v>18906.079589282701</v>
      </c>
      <c r="CA50" s="25">
        <v>2622.0407055773799</v>
      </c>
      <c r="CB50" s="25">
        <v>262.41354410859998</v>
      </c>
      <c r="CC50" s="25">
        <v>726.78015819459097</v>
      </c>
      <c r="CD50" s="25">
        <v>807.72918270979903</v>
      </c>
      <c r="CE50" s="87">
        <v>2.0373105720465001</v>
      </c>
      <c r="CF50" s="25">
        <v>723.59734210516694</v>
      </c>
      <c r="CG50" s="25">
        <v>10893.0522044851</v>
      </c>
      <c r="CH50" s="25">
        <v>529.96251249381498</v>
      </c>
      <c r="CK50" s="34">
        <f t="shared" si="15"/>
        <v>0</v>
      </c>
      <c r="CL50" s="22">
        <f t="shared" si="16"/>
        <v>2.5862562823898766E-3</v>
      </c>
      <c r="CM50" s="22">
        <f t="shared" si="17"/>
        <v>2.1263731508200977E-3</v>
      </c>
      <c r="CN50" s="22">
        <f t="shared" si="18"/>
        <v>2.5770474582853817E-3</v>
      </c>
      <c r="CO50" s="22">
        <f t="shared" si="19"/>
        <v>1.7584670637941675E-3</v>
      </c>
      <c r="CP50" s="22">
        <f t="shared" si="20"/>
        <v>2.1481760736004867E-3</v>
      </c>
      <c r="CQ50" s="22">
        <f t="shared" si="21"/>
        <v>2.7786367894244136E-3</v>
      </c>
      <c r="CR50" s="22">
        <f t="shared" si="22"/>
        <v>2.6298888609653966E-3</v>
      </c>
      <c r="CS50" s="22">
        <f t="shared" si="23"/>
        <v>2.7190122820882801E-3</v>
      </c>
      <c r="CT50" s="71">
        <f t="shared" si="24"/>
        <v>9.2646207526873872E-2</v>
      </c>
      <c r="CU50" s="22">
        <f t="shared" si="25"/>
        <v>2.9755419258451592E-3</v>
      </c>
      <c r="CV50" s="71">
        <f t="shared" si="26"/>
        <v>-0.71625360248963288</v>
      </c>
      <c r="CW50" s="78">
        <f t="shared" si="13"/>
        <v>2.6150360453927519E-3</v>
      </c>
      <c r="CX50" s="78">
        <f t="shared" si="14"/>
        <v>2.5209270627241311E-3</v>
      </c>
      <c r="CY50" s="71">
        <f t="shared" si="27"/>
        <v>0.34325303566450382</v>
      </c>
    </row>
    <row r="51" spans="1:103" x14ac:dyDescent="0.25">
      <c r="A51" s="27" t="s">
        <v>50</v>
      </c>
      <c r="B51" s="81">
        <v>21599.081749000001</v>
      </c>
      <c r="C51" s="81">
        <v>195.89861062</v>
      </c>
      <c r="D51" s="81">
        <v>19998.625187000001</v>
      </c>
      <c r="E51" s="81">
        <v>20734.984428</v>
      </c>
      <c r="F51" s="81">
        <v>6217.9485188999997</v>
      </c>
      <c r="G51" s="81">
        <v>11751.006719999999</v>
      </c>
      <c r="H51" s="81">
        <v>6816.5528273</v>
      </c>
      <c r="I51" s="83">
        <v>35.964190187</v>
      </c>
      <c r="J51" s="83">
        <v>158.80602485</v>
      </c>
      <c r="K51" s="81">
        <v>0.27138225249999998</v>
      </c>
      <c r="L51" s="83">
        <v>42.140702351000002</v>
      </c>
      <c r="M51" s="81">
        <v>112.72551408</v>
      </c>
      <c r="N51" s="83">
        <v>11.824191084000001</v>
      </c>
      <c r="O51" s="85">
        <v>28.024611669999999</v>
      </c>
      <c r="P51" s="85">
        <v>79.928261789999993</v>
      </c>
      <c r="Q51" s="83">
        <v>7.7799795344999998</v>
      </c>
      <c r="R51" s="25"/>
      <c r="S51" s="27" t="s">
        <v>50</v>
      </c>
      <c r="T51" s="87">
        <v>13.4502266160896</v>
      </c>
      <c r="U51" s="25">
        <v>35.5989709465834</v>
      </c>
      <c r="V51" s="87">
        <v>28.101026718257302</v>
      </c>
      <c r="W51" s="25">
        <v>20.160181297849299</v>
      </c>
      <c r="X51" s="25">
        <v>19.125285741926199</v>
      </c>
      <c r="Y51" s="25">
        <v>35.326457313778199</v>
      </c>
      <c r="Z51" s="87">
        <v>6.6541188082003497</v>
      </c>
      <c r="AA51" s="25">
        <v>362.07916471681</v>
      </c>
      <c r="AB51" s="87">
        <v>80.147492276961799</v>
      </c>
      <c r="AC51" s="25">
        <v>8584.5073303183308</v>
      </c>
      <c r="AD51" s="25">
        <v>0.27212572958459402</v>
      </c>
      <c r="AE51" s="25">
        <v>21657.195707689101</v>
      </c>
      <c r="AF51" s="25">
        <v>98.656448294316803</v>
      </c>
      <c r="AG51" s="25">
        <v>383.74523229545298</v>
      </c>
      <c r="AH51" s="25">
        <v>67.345144872720994</v>
      </c>
      <c r="AI51" s="25">
        <v>35.012137802546299</v>
      </c>
      <c r="AJ51" s="87">
        <v>8.1672300036431693</v>
      </c>
      <c r="AK51" s="25">
        <v>507.68248019722699</v>
      </c>
      <c r="AL51" s="25">
        <v>507.68248019722699</v>
      </c>
      <c r="AM51" s="25">
        <v>113.029620010567</v>
      </c>
      <c r="AN51" s="25">
        <v>0</v>
      </c>
      <c r="AO51" s="25">
        <v>45.9561135003324</v>
      </c>
      <c r="AP51" s="25">
        <v>7.3975858918104302</v>
      </c>
      <c r="AQ51" s="87">
        <v>274.52323518744402</v>
      </c>
      <c r="AR51" s="25">
        <v>20.299593829412899</v>
      </c>
      <c r="AS51" s="25">
        <v>47.057696836379797</v>
      </c>
      <c r="AT51" s="25">
        <v>3.5506824276022599</v>
      </c>
      <c r="AU51" s="25">
        <v>196.43881288270799</v>
      </c>
      <c r="AV51" s="25">
        <v>0</v>
      </c>
      <c r="AW51" s="87">
        <v>7359.92359315464</v>
      </c>
      <c r="AX51" s="25">
        <v>18009.074045404101</v>
      </c>
      <c r="AY51" s="25">
        <v>2001.0085805210599</v>
      </c>
      <c r="AZ51" s="25">
        <v>20010.082625925199</v>
      </c>
      <c r="BA51" s="25">
        <v>0.125447033547501</v>
      </c>
      <c r="BB51" s="25">
        <v>169.38063759655901</v>
      </c>
      <c r="BC51" s="25">
        <v>127.233893888236</v>
      </c>
      <c r="BD51" s="25">
        <v>3489.6205343072202</v>
      </c>
      <c r="BE51" s="25">
        <v>110.822556657131</v>
      </c>
      <c r="BF51" s="25">
        <v>13.6535462601343</v>
      </c>
      <c r="BG51" s="25">
        <v>118.08039290773</v>
      </c>
      <c r="BH51" s="25">
        <v>72.524799897485096</v>
      </c>
      <c r="BI51" s="25">
        <v>87.465619280300999</v>
      </c>
      <c r="BJ51" s="25">
        <v>37.047961150151203</v>
      </c>
      <c r="BK51" s="25">
        <v>20752.324026718499</v>
      </c>
      <c r="BL51" s="25">
        <v>6227.1038915752497</v>
      </c>
      <c r="BM51" s="25">
        <v>14525.2201351433</v>
      </c>
      <c r="BN51" s="25">
        <v>9.0091598493030602</v>
      </c>
      <c r="BO51" s="25">
        <v>1.62218913576613</v>
      </c>
      <c r="BP51" s="25">
        <v>4331.5104690443404</v>
      </c>
      <c r="BQ51" s="25">
        <v>12.2981522148845</v>
      </c>
      <c r="BR51" s="25">
        <v>125.253596216868</v>
      </c>
      <c r="BS51" s="25">
        <v>17.873207952181701</v>
      </c>
      <c r="BT51" s="25">
        <v>24.427050867904502</v>
      </c>
      <c r="BU51" s="25">
        <v>317.13190856991702</v>
      </c>
      <c r="BV51" s="25">
        <v>687.24102884371405</v>
      </c>
      <c r="BW51" s="25">
        <v>336.61443205299901</v>
      </c>
      <c r="BX51" s="25">
        <v>475.73100924067199</v>
      </c>
      <c r="BY51" s="25">
        <v>8.8039463892370495</v>
      </c>
      <c r="BZ51" s="25">
        <v>11783.2786497166</v>
      </c>
      <c r="CA51" s="25">
        <v>2518.8213880971198</v>
      </c>
      <c r="CB51" s="25">
        <v>193.91130912032301</v>
      </c>
      <c r="CC51" s="25">
        <v>29.482970128362499</v>
      </c>
      <c r="CD51" s="25">
        <v>361.64750700237499</v>
      </c>
      <c r="CE51" s="87">
        <v>9.8343628115544299E-2</v>
      </c>
      <c r="CF51" s="25">
        <v>320.01432016599</v>
      </c>
      <c r="CG51" s="25">
        <v>6835.1206555311101</v>
      </c>
      <c r="CH51" s="25">
        <v>139.34031898442899</v>
      </c>
      <c r="CK51" s="34">
        <f t="shared" si="15"/>
        <v>0</v>
      </c>
      <c r="CL51" s="22">
        <f t="shared" si="16"/>
        <v>2.6905754311426213E-3</v>
      </c>
      <c r="CM51" s="22">
        <f t="shared" si="17"/>
        <v>2.7575604594555596E-3</v>
      </c>
      <c r="CN51" s="22">
        <f t="shared" si="18"/>
        <v>5.72911328556992E-4</v>
      </c>
      <c r="CO51" s="22">
        <f t="shared" si="19"/>
        <v>8.3624845626045015E-4</v>
      </c>
      <c r="CP51" s="22">
        <f t="shared" si="20"/>
        <v>1.472410497999687E-3</v>
      </c>
      <c r="CQ51" s="22">
        <f t="shared" si="21"/>
        <v>2.7463119105935142E-3</v>
      </c>
      <c r="CR51" s="22">
        <f t="shared" si="22"/>
        <v>2.7239322721518008E-3</v>
      </c>
      <c r="CS51" s="22">
        <f t="shared" si="23"/>
        <v>2.7395936091806389E-3</v>
      </c>
      <c r="CT51" s="71">
        <f t="shared" si="24"/>
        <v>11.04731890723173</v>
      </c>
      <c r="CU51" s="22">
        <f t="shared" si="25"/>
        <v>2.69775598762126E-3</v>
      </c>
      <c r="CV51" s="71">
        <f t="shared" si="26"/>
        <v>2.9797814922034118</v>
      </c>
      <c r="CW51" s="78">
        <f t="shared" si="13"/>
        <v>2.7267121185163222E-3</v>
      </c>
      <c r="CX51" s="78">
        <f t="shared" si="14"/>
        <v>2.7428406680205576E-3</v>
      </c>
      <c r="CY51" s="71">
        <f t="shared" si="27"/>
        <v>-0.54361288331712121</v>
      </c>
    </row>
    <row r="52" spans="1:103" s="27" customFormat="1" x14ac:dyDescent="0.25">
      <c r="B52" s="81"/>
      <c r="C52" s="81"/>
      <c r="D52" s="81"/>
      <c r="E52" s="81"/>
      <c r="F52" s="81"/>
      <c r="G52" s="81"/>
      <c r="H52" s="81"/>
      <c r="I52" s="83"/>
      <c r="J52" s="83"/>
      <c r="K52" s="81"/>
      <c r="L52" s="83"/>
      <c r="M52" s="81"/>
      <c r="N52" s="83"/>
      <c r="O52" s="85"/>
      <c r="P52" s="85"/>
      <c r="Q52" s="83"/>
      <c r="R52" s="25"/>
      <c r="T52" s="87"/>
      <c r="U52" s="25"/>
      <c r="V52" s="87"/>
      <c r="W52" s="25"/>
      <c r="X52" s="25"/>
      <c r="Y52" s="25"/>
      <c r="Z52" s="87"/>
      <c r="AA52" s="25"/>
      <c r="AB52" s="87"/>
      <c r="AC52" s="25"/>
      <c r="AD52" s="25"/>
      <c r="AE52" s="25"/>
      <c r="AF52" s="25"/>
      <c r="AG52" s="25"/>
      <c r="AH52" s="25"/>
      <c r="AI52" s="25"/>
      <c r="AJ52" s="87"/>
      <c r="AK52" s="25"/>
      <c r="AL52" s="25"/>
      <c r="AM52" s="25"/>
      <c r="AN52" s="25"/>
      <c r="AO52" s="25"/>
      <c r="AP52" s="25"/>
      <c r="AQ52" s="87"/>
      <c r="AR52" s="25"/>
      <c r="AS52" s="25"/>
      <c r="AT52" s="25"/>
      <c r="AU52" s="25"/>
      <c r="AV52" s="25"/>
      <c r="AW52" s="87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87"/>
      <c r="CF52" s="25"/>
      <c r="CG52" s="25"/>
      <c r="CH52" s="25"/>
      <c r="CI52" s="25"/>
      <c r="CL52" s="22"/>
      <c r="CM52" s="22"/>
      <c r="CN52" s="22"/>
      <c r="CO52" s="22"/>
      <c r="CP52" s="22"/>
      <c r="CQ52" s="22"/>
      <c r="CR52" s="22"/>
      <c r="CS52" s="22"/>
      <c r="CT52" s="71"/>
      <c r="CU52" s="22"/>
      <c r="CV52" s="71"/>
      <c r="CW52" s="22"/>
      <c r="CX52" s="22"/>
      <c r="CY52" s="71"/>
    </row>
    <row r="53" spans="1:103" s="27" customFormat="1" x14ac:dyDescent="0.25">
      <c r="B53" s="81"/>
      <c r="C53" s="81"/>
      <c r="D53" s="81"/>
      <c r="E53" s="81"/>
      <c r="F53" s="81"/>
      <c r="G53" s="81"/>
      <c r="H53" s="81"/>
      <c r="I53" s="83"/>
      <c r="J53" s="83"/>
      <c r="K53" s="81"/>
      <c r="L53" s="83"/>
      <c r="M53" s="81"/>
      <c r="N53" s="83"/>
      <c r="O53" s="85"/>
      <c r="P53" s="85"/>
      <c r="Q53" s="83"/>
      <c r="R53" s="25"/>
      <c r="T53" s="87"/>
      <c r="U53" s="25"/>
      <c r="V53" s="87"/>
      <c r="W53" s="25"/>
      <c r="X53" s="25"/>
      <c r="Y53" s="25"/>
      <c r="Z53" s="87"/>
      <c r="AA53" s="25"/>
      <c r="AB53" s="87"/>
      <c r="AC53" s="25"/>
      <c r="AD53" s="25"/>
      <c r="AE53" s="25"/>
      <c r="AF53" s="25"/>
      <c r="AG53" s="25"/>
      <c r="AH53" s="25"/>
      <c r="AI53" s="25"/>
      <c r="AJ53" s="87"/>
      <c r="AK53" s="25"/>
      <c r="AL53" s="25"/>
      <c r="AM53" s="25"/>
      <c r="AN53" s="25"/>
      <c r="AO53" s="25"/>
      <c r="AP53" s="25"/>
      <c r="AQ53" s="87"/>
      <c r="AR53" s="25"/>
      <c r="AS53" s="25"/>
      <c r="AT53" s="25"/>
      <c r="AU53" s="25"/>
      <c r="AV53" s="25"/>
      <c r="AW53" s="87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87"/>
      <c r="CF53" s="25"/>
      <c r="CG53" s="25"/>
      <c r="CH53" s="25"/>
      <c r="CI53" s="25"/>
      <c r="CL53" s="22"/>
      <c r="CM53" s="22"/>
      <c r="CN53" s="22"/>
      <c r="CO53" s="22"/>
      <c r="CP53" s="22"/>
      <c r="CQ53" s="22"/>
      <c r="CR53" s="22"/>
      <c r="CS53" s="22"/>
      <c r="CT53" s="71"/>
      <c r="CU53" s="22"/>
      <c r="CV53" s="71"/>
      <c r="CW53" s="22"/>
      <c r="CX53" s="22"/>
      <c r="CY53" s="71"/>
    </row>
    <row r="54" spans="1:103" s="27" customFormat="1" x14ac:dyDescent="0.25">
      <c r="A54" s="27" t="s">
        <v>51</v>
      </c>
      <c r="B54" s="81">
        <v>229.72132087</v>
      </c>
      <c r="C54" s="81">
        <v>0.36099999999999999</v>
      </c>
      <c r="D54" s="81">
        <v>178.69116868</v>
      </c>
      <c r="E54" s="81">
        <v>1044.6026397999999</v>
      </c>
      <c r="F54" s="81">
        <v>380.53190620999999</v>
      </c>
      <c r="G54" s="81">
        <v>29.915881326000001</v>
      </c>
      <c r="H54" s="81">
        <v>630.84149964999995</v>
      </c>
      <c r="I54" s="83">
        <v>3.5849287399</v>
      </c>
      <c r="J54" s="83">
        <v>3.6099838131999999</v>
      </c>
      <c r="K54" s="81">
        <v>0.77496863250000003</v>
      </c>
      <c r="L54" s="83">
        <v>8.4867986561999995</v>
      </c>
      <c r="M54" s="81">
        <v>40.257840299999998</v>
      </c>
      <c r="N54" s="83">
        <v>8.2677157000000001</v>
      </c>
      <c r="O54" s="85">
        <v>3.4989947449000001</v>
      </c>
      <c r="P54" s="85"/>
      <c r="Q54" s="83">
        <v>9.72161094E-2</v>
      </c>
      <c r="R54" s="25"/>
      <c r="S54" s="27" t="s">
        <v>51</v>
      </c>
      <c r="T54" s="87">
        <v>7.3829884295441697E-2</v>
      </c>
      <c r="U54" s="25">
        <v>8.9348087422028009</v>
      </c>
      <c r="V54" s="87">
        <v>3.5085819121057602</v>
      </c>
      <c r="W54" s="25">
        <v>0.89853994766923795</v>
      </c>
      <c r="X54" s="25">
        <v>0.89267851441683699</v>
      </c>
      <c r="Y54" s="25">
        <v>0.41689091406934597</v>
      </c>
      <c r="Z54" s="87">
        <v>35.404067498120597</v>
      </c>
      <c r="AA54" s="25">
        <v>30.973835052223102</v>
      </c>
      <c r="AB54" s="87">
        <v>0</v>
      </c>
      <c r="AC54" s="25">
        <v>686.55949419834201</v>
      </c>
      <c r="AD54" s="25">
        <v>0.777094153223433</v>
      </c>
      <c r="AE54" s="25">
        <v>230.25165749698201</v>
      </c>
      <c r="AF54" s="25">
        <v>31.652591062137301</v>
      </c>
      <c r="AG54" s="25">
        <v>23.290867634108402</v>
      </c>
      <c r="AH54" s="25">
        <v>0.72139900235585896</v>
      </c>
      <c r="AI54" s="25">
        <v>18.998996871599001</v>
      </c>
      <c r="AJ54" s="87">
        <v>4.2476587336099797E-2</v>
      </c>
      <c r="AK54" s="25">
        <v>1.38341766947645</v>
      </c>
      <c r="AL54" s="25">
        <v>1.38341766947645</v>
      </c>
      <c r="AM54" s="25">
        <v>40.305752820868904</v>
      </c>
      <c r="AN54" s="25">
        <v>0</v>
      </c>
      <c r="AO54" s="25">
        <v>18.488078504181601</v>
      </c>
      <c r="AP54" s="25">
        <v>0.49448102099003</v>
      </c>
      <c r="AQ54" s="87">
        <v>21.660335521880899</v>
      </c>
      <c r="AR54" s="25">
        <v>0.746111955016454</v>
      </c>
      <c r="AS54" s="25">
        <v>24.940990630829099</v>
      </c>
      <c r="AT54" s="25">
        <v>0.52805067693513297</v>
      </c>
      <c r="AU54" s="25">
        <v>0.36198894161609801</v>
      </c>
      <c r="AV54" s="25">
        <v>0</v>
      </c>
      <c r="AW54" s="87">
        <v>666.11888611474001</v>
      </c>
      <c r="AX54" s="25">
        <v>161.21057072284</v>
      </c>
      <c r="AY54" s="25">
        <v>17.912072741502499</v>
      </c>
      <c r="AZ54" s="25">
        <v>179.12264346434301</v>
      </c>
      <c r="BA54" s="25">
        <v>4.4494033773045098E-4</v>
      </c>
      <c r="BB54" s="25">
        <v>14.081791886715401</v>
      </c>
      <c r="BC54" s="25">
        <v>7.7478801016330801</v>
      </c>
      <c r="BD54" s="25">
        <v>212.682014655004</v>
      </c>
      <c r="BE54" s="25">
        <v>7.1375659870919499</v>
      </c>
      <c r="BF54" s="25">
        <v>1.8819152688812</v>
      </c>
      <c r="BG54" s="25">
        <v>8.8772364637863195</v>
      </c>
      <c r="BH54" s="25">
        <v>5.55867499572852</v>
      </c>
      <c r="BI54" s="25">
        <v>2.5888500138340098</v>
      </c>
      <c r="BJ54" s="25">
        <v>9.0164024471304103</v>
      </c>
      <c r="BK54" s="25">
        <v>1046.76249975424</v>
      </c>
      <c r="BL54" s="25">
        <v>381.31439313873102</v>
      </c>
      <c r="BM54" s="25">
        <v>665.44810661551799</v>
      </c>
      <c r="BN54" s="25">
        <v>1.0078610151181799</v>
      </c>
      <c r="BO54" s="25">
        <v>0.16624472296168899</v>
      </c>
      <c r="BP54" s="25">
        <v>162.564160231926</v>
      </c>
      <c r="BQ54" s="25">
        <v>5.9746227660289399</v>
      </c>
      <c r="BR54" s="25">
        <v>30.994606154202199</v>
      </c>
      <c r="BS54" s="25">
        <v>0.71088372845671199</v>
      </c>
      <c r="BT54" s="25">
        <v>1.37049606657958</v>
      </c>
      <c r="BU54" s="25">
        <v>77.529679154747797</v>
      </c>
      <c r="BV54" s="25">
        <v>4.2429386871502404</v>
      </c>
      <c r="BW54" s="25">
        <v>34.534443867568299</v>
      </c>
      <c r="BX54" s="25">
        <v>23.081954952958899</v>
      </c>
      <c r="BY54" s="25">
        <v>0.57091520009700403</v>
      </c>
      <c r="BZ54" s="25">
        <v>29.992667607158399</v>
      </c>
      <c r="CA54" s="25">
        <v>147.49907724495799</v>
      </c>
      <c r="CB54" s="25">
        <v>3.9933067676383501E-4</v>
      </c>
      <c r="CC54" s="25">
        <v>75.917164981489705</v>
      </c>
      <c r="CD54" s="25">
        <v>89.184044639288203</v>
      </c>
      <c r="CE54" s="87">
        <v>0.18483487862828299</v>
      </c>
      <c r="CF54" s="25">
        <v>24.711894143421699</v>
      </c>
      <c r="CG54" s="25">
        <v>632.54710229996897</v>
      </c>
      <c r="CH54" s="25">
        <v>23.390779994353899</v>
      </c>
      <c r="CI54" s="25"/>
      <c r="CJ54"/>
      <c r="CL54" s="22">
        <f>+(AE54-B54)/B54</f>
        <v>2.3086086436100773E-3</v>
      </c>
      <c r="CM54" s="22">
        <f>+(AU54-C54)/C54</f>
        <v>2.7394504601053376E-3</v>
      </c>
      <c r="CN54" s="22">
        <f>+(AZ54-D54)/D54</f>
        <v>2.4146396687107379E-3</v>
      </c>
      <c r="CO54" s="22">
        <f t="shared" ref="CO54:CP58" si="28">+(BK54-E54)/E54</f>
        <v>2.0676378480659848E-3</v>
      </c>
      <c r="CP54" s="22">
        <f t="shared" si="28"/>
        <v>2.0562978188199796E-3</v>
      </c>
      <c r="CQ54" s="22">
        <f>+(BZ54-G54)/G54</f>
        <v>2.5667397300330546E-3</v>
      </c>
      <c r="CR54" s="22">
        <f>+(CG54-H54)/H54</f>
        <v>2.7036944318268798E-3</v>
      </c>
      <c r="CS54" s="22">
        <f>+(AD54-K54)/K54</f>
        <v>2.7427183943899459E-3</v>
      </c>
      <c r="CT54" s="71">
        <f t="shared" ref="CT54:CU58" si="29">+(AL54-L54)/L54</f>
        <v>-0.83699181216396601</v>
      </c>
      <c r="CU54" s="22">
        <f t="shared" si="29"/>
        <v>1.1901413615798342E-3</v>
      </c>
      <c r="CV54" s="71">
        <f>+(AS54-N54)/N54</f>
        <v>2.0166725049373793</v>
      </c>
      <c r="CW54" s="78">
        <f>+(V54-O54)/O54</f>
        <v>2.7399775949175187E-3</v>
      </c>
      <c r="CX54" s="78" t="e">
        <f>+(AB54-P54)/P54</f>
        <v>#DIV/0!</v>
      </c>
      <c r="CY54" s="71">
        <f>+(AT54-Q54)/Q54</f>
        <v>4.4317199093253672</v>
      </c>
    </row>
    <row r="55" spans="1:103" s="27" customFormat="1" x14ac:dyDescent="0.25">
      <c r="A55" s="27" t="s">
        <v>1</v>
      </c>
      <c r="B55" s="81">
        <v>2856.6053824999999</v>
      </c>
      <c r="C55" s="81">
        <v>48.168827806000003</v>
      </c>
      <c r="D55" s="81">
        <v>7681.7488580999998</v>
      </c>
      <c r="E55" s="81">
        <v>1188.3828309</v>
      </c>
      <c r="F55" s="81">
        <v>583.34009329000003</v>
      </c>
      <c r="G55" s="81">
        <v>1413.9443584000001</v>
      </c>
      <c r="H55" s="81">
        <v>864.65134191000004</v>
      </c>
      <c r="I55" s="83">
        <v>1.67737154E-2</v>
      </c>
      <c r="J55" s="83">
        <v>2.2195589612000002</v>
      </c>
      <c r="K55" s="81"/>
      <c r="L55" s="83">
        <v>0.63072965439999995</v>
      </c>
      <c r="M55" s="81"/>
      <c r="N55" s="83">
        <v>103.77849999999999</v>
      </c>
      <c r="O55" s="85">
        <v>2.7146907999999999E-3</v>
      </c>
      <c r="P55" s="85"/>
      <c r="Q55" s="83">
        <v>0.64728514999999998</v>
      </c>
      <c r="R55" s="25"/>
      <c r="S55" s="27" t="s">
        <v>1</v>
      </c>
      <c r="T55" s="87">
        <v>0</v>
      </c>
      <c r="U55" s="25">
        <v>0</v>
      </c>
      <c r="V55" s="87">
        <v>0</v>
      </c>
      <c r="W55" s="25">
        <v>0</v>
      </c>
      <c r="X55" s="25">
        <v>0</v>
      </c>
      <c r="Y55" s="25">
        <v>0</v>
      </c>
      <c r="Z55" s="87">
        <v>0</v>
      </c>
      <c r="AA55" s="25">
        <v>0</v>
      </c>
      <c r="AB55" s="87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87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87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87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87">
        <v>0</v>
      </c>
      <c r="CF55" s="25">
        <v>0</v>
      </c>
      <c r="CG55" s="25">
        <v>0</v>
      </c>
      <c r="CH55" s="25">
        <v>0</v>
      </c>
      <c r="CI55" s="25"/>
      <c r="CJ55"/>
      <c r="CL55" s="22">
        <f>+(AE55-B55)/B55</f>
        <v>-1</v>
      </c>
      <c r="CM55" s="22">
        <f>+(AU55-C55)/C55</f>
        <v>-1</v>
      </c>
      <c r="CN55" s="22">
        <f>+(AZ55-D55)/D55</f>
        <v>-1</v>
      </c>
      <c r="CO55" s="22">
        <f t="shared" si="28"/>
        <v>-1</v>
      </c>
      <c r="CP55" s="22">
        <f t="shared" si="28"/>
        <v>-1</v>
      </c>
      <c r="CQ55" s="22">
        <f>+(BZ55-G55)/G55</f>
        <v>-1</v>
      </c>
      <c r="CR55" s="22">
        <f>+(CG55-H55)/H55</f>
        <v>-1</v>
      </c>
      <c r="CS55" s="22" t="e">
        <f>+(AD55-K55)/K55</f>
        <v>#DIV/0!</v>
      </c>
      <c r="CT55" s="71">
        <f t="shared" si="29"/>
        <v>-1</v>
      </c>
      <c r="CU55" s="22" t="e">
        <f t="shared" si="29"/>
        <v>#DIV/0!</v>
      </c>
      <c r="CV55" s="71">
        <f>+(AS55-N55)/N55</f>
        <v>-1</v>
      </c>
      <c r="CW55" s="78">
        <f>+(V55-O55)/O55</f>
        <v>-1</v>
      </c>
      <c r="CX55" s="78" t="e">
        <f>+(AB55-P55)/P55</f>
        <v>#DIV/0!</v>
      </c>
      <c r="CY55" s="71">
        <f>+(AT55-Q55)/Q55</f>
        <v>-1</v>
      </c>
    </row>
    <row r="56" spans="1:103" x14ac:dyDescent="0.25">
      <c r="A56" s="27" t="s">
        <v>11</v>
      </c>
      <c r="B56" s="81">
        <v>504.70595408000003</v>
      </c>
      <c r="C56" s="81">
        <v>64.706800490000006</v>
      </c>
      <c r="D56" s="81">
        <v>2001.6463974000001</v>
      </c>
      <c r="E56" s="81">
        <v>430.02423576000001</v>
      </c>
      <c r="F56" s="81">
        <v>359.97484427000001</v>
      </c>
      <c r="G56" s="81">
        <v>864.45112647999997</v>
      </c>
      <c r="H56" s="81">
        <v>2617.1158506000002</v>
      </c>
      <c r="I56" s="83">
        <v>0.80591029520000002</v>
      </c>
      <c r="J56" s="83">
        <v>14.020924966999999</v>
      </c>
      <c r="K56" s="81">
        <v>5.54838411E-2</v>
      </c>
      <c r="L56" s="83">
        <v>1.1632725774999999</v>
      </c>
      <c r="M56" s="81">
        <v>32.891371253000003</v>
      </c>
      <c r="N56" s="83">
        <v>1.2365820014</v>
      </c>
      <c r="O56" s="85">
        <v>0.59752478509999996</v>
      </c>
      <c r="P56" s="85">
        <v>1.6280296447</v>
      </c>
      <c r="Q56" s="83">
        <v>5.1657259389999997</v>
      </c>
      <c r="R56" s="25"/>
      <c r="S56" s="27" t="s">
        <v>11</v>
      </c>
      <c r="T56" s="87">
        <v>0</v>
      </c>
      <c r="U56" s="25">
        <v>0</v>
      </c>
      <c r="V56" s="87">
        <v>0</v>
      </c>
      <c r="W56" s="25">
        <v>0</v>
      </c>
      <c r="X56" s="25">
        <v>0</v>
      </c>
      <c r="Y56" s="25">
        <v>0</v>
      </c>
      <c r="Z56" s="87">
        <v>0</v>
      </c>
      <c r="AA56" s="25">
        <v>0</v>
      </c>
      <c r="AB56" s="87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87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87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87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87">
        <v>0</v>
      </c>
      <c r="CF56" s="25">
        <v>0</v>
      </c>
      <c r="CG56" s="25">
        <v>0</v>
      </c>
      <c r="CH56" s="25">
        <v>0</v>
      </c>
      <c r="CL56" s="22">
        <f>+(AE56-B56)/B56</f>
        <v>-1</v>
      </c>
      <c r="CM56" s="22">
        <f>+(AU56-C56)/C56</f>
        <v>-1</v>
      </c>
      <c r="CN56" s="22">
        <f>+(AZ56-D56)/D56</f>
        <v>-1</v>
      </c>
      <c r="CO56" s="22">
        <f t="shared" si="28"/>
        <v>-1</v>
      </c>
      <c r="CP56" s="22">
        <f t="shared" si="28"/>
        <v>-1</v>
      </c>
      <c r="CQ56" s="22">
        <f>+(BZ56-G56)/G56</f>
        <v>-1</v>
      </c>
      <c r="CR56" s="22">
        <f>+(CG56-H56)/H56</f>
        <v>-1</v>
      </c>
      <c r="CS56" s="22">
        <f>+(AD56-K56)/K56</f>
        <v>-1</v>
      </c>
      <c r="CT56" s="71">
        <f t="shared" si="29"/>
        <v>-1</v>
      </c>
      <c r="CU56" s="22">
        <f t="shared" si="29"/>
        <v>-1</v>
      </c>
      <c r="CV56" s="71">
        <f>+(AS56-N56)/N56</f>
        <v>-1</v>
      </c>
      <c r="CW56" s="78">
        <f>+(V56-O56)/O56</f>
        <v>-1</v>
      </c>
      <c r="CX56" s="78">
        <f>+(AB56-P56)/P56</f>
        <v>-1</v>
      </c>
      <c r="CY56" s="71">
        <f>+(AT56-Q56)/Q56</f>
        <v>-1</v>
      </c>
    </row>
    <row r="57" spans="1:103" s="27" customFormat="1" x14ac:dyDescent="0.25">
      <c r="A57" s="27" t="s">
        <v>58</v>
      </c>
      <c r="B57" s="81">
        <v>482.79139085999998</v>
      </c>
      <c r="C57" s="81">
        <v>176.14542026000001</v>
      </c>
      <c r="D57" s="81">
        <v>1700.0096384999999</v>
      </c>
      <c r="E57" s="81">
        <v>261.90156323000002</v>
      </c>
      <c r="F57" s="81">
        <v>74.063754177000007</v>
      </c>
      <c r="G57" s="81">
        <v>1344.3280870999999</v>
      </c>
      <c r="H57" s="81">
        <v>246.70334065</v>
      </c>
      <c r="I57" s="83">
        <v>1.7798998E-6</v>
      </c>
      <c r="J57" s="83">
        <v>2.8570344206999998</v>
      </c>
      <c r="K57" s="81">
        <v>6.5500000000000003E-3</v>
      </c>
      <c r="L57" s="83">
        <v>0.28524303709999999</v>
      </c>
      <c r="M57" s="81">
        <v>59.435499999999998</v>
      </c>
      <c r="N57" s="83">
        <v>9.0323454329999997</v>
      </c>
      <c r="O57" s="85">
        <v>5.5673749000000005E-7</v>
      </c>
      <c r="P57" s="85"/>
      <c r="Q57" s="83">
        <v>0.96326937769999998</v>
      </c>
      <c r="R57" s="25"/>
      <c r="S57" s="27" t="s">
        <v>58</v>
      </c>
      <c r="T57" s="87">
        <v>0</v>
      </c>
      <c r="U57" s="25">
        <v>0</v>
      </c>
      <c r="V57" s="87">
        <v>0</v>
      </c>
      <c r="W57" s="25">
        <v>0</v>
      </c>
      <c r="X57" s="25">
        <v>0</v>
      </c>
      <c r="Y57" s="25">
        <v>0</v>
      </c>
      <c r="Z57" s="87">
        <v>0</v>
      </c>
      <c r="AA57" s="25">
        <v>0</v>
      </c>
      <c r="AB57" s="87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87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87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87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87">
        <v>0</v>
      </c>
      <c r="CF57" s="25">
        <v>0</v>
      </c>
      <c r="CG57" s="25">
        <v>0</v>
      </c>
      <c r="CH57" s="25">
        <v>0</v>
      </c>
      <c r="CI57" s="25"/>
      <c r="CJ57"/>
      <c r="CL57" s="22">
        <f>+(AE57-B57)/B57</f>
        <v>-1</v>
      </c>
      <c r="CM57" s="22">
        <f>+(AU57-C57)/C57</f>
        <v>-1</v>
      </c>
      <c r="CN57" s="22">
        <f>+(AZ57-D57)/D57</f>
        <v>-1</v>
      </c>
      <c r="CO57" s="22">
        <f t="shared" si="28"/>
        <v>-1</v>
      </c>
      <c r="CP57" s="22">
        <f t="shared" si="28"/>
        <v>-1</v>
      </c>
      <c r="CQ57" s="22">
        <f>+(BZ57-G57)/G57</f>
        <v>-1</v>
      </c>
      <c r="CR57" s="22">
        <f>+(CG57-H57)/H57</f>
        <v>-1</v>
      </c>
      <c r="CS57" s="22">
        <f>+(AD57-K57)/K57</f>
        <v>-1</v>
      </c>
      <c r="CT57" s="71">
        <f t="shared" si="29"/>
        <v>-1</v>
      </c>
      <c r="CU57" s="22">
        <f t="shared" si="29"/>
        <v>-1</v>
      </c>
      <c r="CV57" s="71">
        <f>+(AS57-N57)/N57</f>
        <v>-1</v>
      </c>
      <c r="CW57" s="78">
        <f>+(V57-O57)/O57</f>
        <v>-1</v>
      </c>
      <c r="CX57" s="78" t="e">
        <f>+(AB57-P57)/P57</f>
        <v>#DIV/0!</v>
      </c>
      <c r="CY57" s="71">
        <f>+(AT57-Q57)/Q57</f>
        <v>-1</v>
      </c>
    </row>
    <row r="58" spans="1:103" s="27" customFormat="1" x14ac:dyDescent="0.25">
      <c r="A58" s="27" t="s">
        <v>75</v>
      </c>
      <c r="B58" s="81"/>
      <c r="C58" s="81"/>
      <c r="D58" s="81"/>
      <c r="E58" s="81"/>
      <c r="F58" s="81"/>
      <c r="G58" s="81"/>
      <c r="H58" s="81"/>
      <c r="I58" s="83"/>
      <c r="J58" s="83">
        <v>0.92100000000000004</v>
      </c>
      <c r="K58" s="81"/>
      <c r="L58" s="83"/>
      <c r="M58" s="81"/>
      <c r="N58" s="83"/>
      <c r="O58" s="85"/>
      <c r="P58" s="85"/>
      <c r="Q58" s="83">
        <v>0.2273</v>
      </c>
      <c r="R58" s="25"/>
      <c r="T58" s="87"/>
      <c r="U58" s="25"/>
      <c r="V58" s="87"/>
      <c r="W58" s="25"/>
      <c r="X58" s="25"/>
      <c r="Y58" s="25"/>
      <c r="Z58" s="87"/>
      <c r="AA58" s="25"/>
      <c r="AB58" s="87"/>
      <c r="AC58" s="25"/>
      <c r="AD58" s="25"/>
      <c r="AE58" s="25"/>
      <c r="AF58" s="25"/>
      <c r="AG58" s="25"/>
      <c r="AH58" s="25"/>
      <c r="AI58" s="25"/>
      <c r="AJ58" s="87"/>
      <c r="AK58" s="25"/>
      <c r="AL58" s="25"/>
      <c r="AM58" s="25"/>
      <c r="AN58" s="25"/>
      <c r="AO58" s="25"/>
      <c r="AP58" s="25"/>
      <c r="AQ58" s="87"/>
      <c r="AR58" s="25"/>
      <c r="AS58" s="25"/>
      <c r="AT58" s="25"/>
      <c r="AU58" s="25"/>
      <c r="AV58" s="25"/>
      <c r="AW58" s="87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87"/>
      <c r="CF58" s="25"/>
      <c r="CG58" s="25"/>
      <c r="CH58" s="25"/>
      <c r="CI58" s="25"/>
      <c r="CJ58"/>
      <c r="CL58" s="22" t="e">
        <f>+(AE58-B58)/B58</f>
        <v>#DIV/0!</v>
      </c>
      <c r="CM58" s="22" t="e">
        <f>+(AU58-C58)/C58</f>
        <v>#DIV/0!</v>
      </c>
      <c r="CN58" s="22" t="e">
        <f>+(AZ58-D58)/D58</f>
        <v>#DIV/0!</v>
      </c>
      <c r="CO58" s="22" t="e">
        <f t="shared" si="28"/>
        <v>#DIV/0!</v>
      </c>
      <c r="CP58" s="22" t="e">
        <f t="shared" si="28"/>
        <v>#DIV/0!</v>
      </c>
      <c r="CQ58" s="22" t="e">
        <f>+(BZ58-G58)/G58</f>
        <v>#DIV/0!</v>
      </c>
      <c r="CR58" s="22" t="e">
        <f>+(CG58-H58)/H58</f>
        <v>#DIV/0!</v>
      </c>
      <c r="CS58" s="22" t="e">
        <f>+(AD58-K58)/K58</f>
        <v>#DIV/0!</v>
      </c>
      <c r="CT58" s="71" t="e">
        <f t="shared" si="29"/>
        <v>#DIV/0!</v>
      </c>
      <c r="CU58" s="22" t="e">
        <f t="shared" si="29"/>
        <v>#DIV/0!</v>
      </c>
      <c r="CV58" s="71" t="e">
        <f>+(AS58-N58)/N58</f>
        <v>#DIV/0!</v>
      </c>
      <c r="CW58" s="78" t="e">
        <f>+(V58-O58)/O58</f>
        <v>#DIV/0!</v>
      </c>
      <c r="CX58" s="78" t="e">
        <f>+(AB58-P58)/P58</f>
        <v>#DIV/0!</v>
      </c>
      <c r="CY58" s="71">
        <f>+(AT58-Q58)/Q58</f>
        <v>-1</v>
      </c>
    </row>
    <row r="59" spans="1:103" s="27" customFormat="1" x14ac:dyDescent="0.25">
      <c r="A59" s="27" t="s">
        <v>235</v>
      </c>
      <c r="B59" s="80"/>
      <c r="C59" s="80"/>
      <c r="D59" s="80"/>
      <c r="E59" s="80"/>
      <c r="F59" s="80"/>
      <c r="G59" s="80"/>
      <c r="H59" s="80"/>
      <c r="I59" s="82"/>
      <c r="J59" s="82"/>
      <c r="K59" s="80"/>
      <c r="L59" s="82"/>
      <c r="M59" s="80"/>
      <c r="N59" s="82"/>
      <c r="O59" s="84"/>
      <c r="P59" s="84"/>
      <c r="Q59" s="82"/>
      <c r="R59" s="25"/>
      <c r="T59" s="87"/>
      <c r="V59" s="86"/>
      <c r="W59" s="25"/>
      <c r="X59" s="25"/>
      <c r="Y59" s="25"/>
      <c r="Z59" s="87"/>
      <c r="AA59" s="25"/>
      <c r="AB59" s="87"/>
      <c r="AC59" s="25"/>
      <c r="AD59" s="25"/>
      <c r="AE59" s="25"/>
      <c r="AF59" s="25"/>
      <c r="AG59" s="25"/>
      <c r="AH59" s="25"/>
      <c r="AI59" s="25"/>
      <c r="AJ59" s="87"/>
      <c r="AK59" s="25"/>
      <c r="AL59" s="25"/>
      <c r="AM59" s="25"/>
      <c r="AN59" s="25"/>
      <c r="AO59" s="25"/>
      <c r="AP59" s="25"/>
      <c r="AQ59" s="87"/>
      <c r="AR59" s="25"/>
      <c r="AS59" s="25"/>
      <c r="AT59" s="25"/>
      <c r="AU59" s="25"/>
      <c r="AV59" s="25"/>
      <c r="AW59" s="87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87"/>
      <c r="CF59" s="25"/>
      <c r="CG59" s="25"/>
      <c r="CH59" s="25"/>
      <c r="CI59" s="25"/>
      <c r="CL59" s="22"/>
      <c r="CM59" s="22"/>
      <c r="CN59" s="22"/>
      <c r="CO59" s="22"/>
      <c r="CP59" s="22"/>
      <c r="CQ59" s="22"/>
      <c r="CR59" s="22"/>
      <c r="CS59" s="22"/>
      <c r="CT59" s="71"/>
      <c r="CU59" s="22"/>
      <c r="CV59" s="71"/>
      <c r="CW59" s="22"/>
      <c r="CX59" s="22"/>
      <c r="CY59" s="71"/>
    </row>
    <row r="60" spans="1:103" s="27" customFormat="1" x14ac:dyDescent="0.25">
      <c r="I60" s="50"/>
      <c r="J60" s="50"/>
      <c r="L60" s="50"/>
      <c r="N60" s="50"/>
      <c r="O60" s="62"/>
      <c r="P60" s="62"/>
      <c r="Q60" s="50"/>
      <c r="R60" s="25"/>
      <c r="T60" s="87"/>
      <c r="V60" s="86"/>
      <c r="W60" s="25"/>
      <c r="X60" s="25"/>
      <c r="Y60" s="25"/>
      <c r="Z60" s="87"/>
      <c r="AA60" s="25"/>
      <c r="AB60" s="87"/>
      <c r="AC60" s="25"/>
      <c r="AD60" s="25"/>
      <c r="AE60" s="25"/>
      <c r="AF60" s="25"/>
      <c r="AG60" s="25"/>
      <c r="AH60" s="25"/>
      <c r="AI60" s="25"/>
      <c r="AJ60" s="87"/>
      <c r="AK60" s="25"/>
      <c r="AL60" s="25"/>
      <c r="AM60" s="25"/>
      <c r="AN60" s="25"/>
      <c r="AO60" s="25"/>
      <c r="AP60" s="25"/>
      <c r="AQ60" s="87"/>
      <c r="AR60" s="25"/>
      <c r="AS60" s="25"/>
      <c r="AT60" s="25"/>
      <c r="AU60" s="25"/>
      <c r="AV60" s="25"/>
      <c r="AW60" s="87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87"/>
      <c r="CF60" s="25"/>
      <c r="CG60" s="25"/>
      <c r="CH60" s="25"/>
      <c r="CI60" s="25"/>
      <c r="CL60" s="22"/>
      <c r="CM60" s="22"/>
      <c r="CN60" s="22"/>
      <c r="CO60" s="22"/>
      <c r="CP60" s="22"/>
      <c r="CQ60" s="22"/>
      <c r="CR60" s="22"/>
      <c r="CS60" s="22"/>
      <c r="CT60" s="71"/>
      <c r="CU60" s="22"/>
      <c r="CV60" s="71"/>
      <c r="CW60" s="22"/>
      <c r="CX60" s="22"/>
      <c r="CY60" s="71"/>
    </row>
    <row r="61" spans="1:103" x14ac:dyDescent="0.25">
      <c r="A61" s="2" t="s">
        <v>55</v>
      </c>
      <c r="B61" s="1">
        <f>SUM(B3:B58)</f>
        <v>1452767.22977291</v>
      </c>
      <c r="C61" s="1">
        <f t="shared" ref="C61:N61" si="30">SUM(C3:C58)</f>
        <v>62614.9916175865</v>
      </c>
      <c r="D61" s="1">
        <f t="shared" si="30"/>
        <v>930397.54136323999</v>
      </c>
      <c r="E61" s="1">
        <f t="shared" si="30"/>
        <v>388687.39084921812</v>
      </c>
      <c r="F61" s="1">
        <f t="shared" si="30"/>
        <v>248663.28161900406</v>
      </c>
      <c r="G61" s="1">
        <f t="shared" si="30"/>
        <v>541877.39146020473</v>
      </c>
      <c r="H61" s="1">
        <f t="shared" si="30"/>
        <v>592420.41635409289</v>
      </c>
      <c r="I61" s="52">
        <f t="shared" si="30"/>
        <v>4820.3730028846012</v>
      </c>
      <c r="J61" s="52">
        <f t="shared" si="30"/>
        <v>3009.1445040264007</v>
      </c>
      <c r="K61" s="1">
        <f t="shared" si="30"/>
        <v>3969.8107144481005</v>
      </c>
      <c r="L61" s="52">
        <f t="shared" si="30"/>
        <v>5659.5503155069982</v>
      </c>
      <c r="M61" s="1">
        <f t="shared" si="30"/>
        <v>18646.7665956042</v>
      </c>
      <c r="N61" s="52">
        <f t="shared" si="30"/>
        <v>49421.673854819412</v>
      </c>
      <c r="O61" s="1">
        <f>SUM(O3:O58)</f>
        <v>1005.1395356429375</v>
      </c>
      <c r="P61" s="1">
        <f>SUM(P3:P58)</f>
        <v>564.5941359482191</v>
      </c>
      <c r="Q61" s="52">
        <f>SUM(Q3:Q58)</f>
        <v>848.05004807750015</v>
      </c>
      <c r="T61" s="1">
        <f t="shared" ref="T61:CE61" si="31">SUM(T3:T58)</f>
        <v>1147.6367066411394</v>
      </c>
      <c r="U61" s="1">
        <f t="shared" si="31"/>
        <v>8669.826517629419</v>
      </c>
      <c r="V61" s="1">
        <f t="shared" si="31"/>
        <v>1007.1524682982116</v>
      </c>
      <c r="W61" s="1">
        <f t="shared" si="31"/>
        <v>4598.7552541063815</v>
      </c>
      <c r="X61" s="1">
        <f t="shared" si="31"/>
        <v>3942.209021183332</v>
      </c>
      <c r="Y61" s="1">
        <f t="shared" si="31"/>
        <v>3554.1505435472222</v>
      </c>
      <c r="Z61" s="1">
        <f t="shared" si="31"/>
        <v>8415.6543291288235</v>
      </c>
      <c r="AA61" s="1">
        <f t="shared" si="31"/>
        <v>20046.350389434145</v>
      </c>
      <c r="AB61" s="1">
        <f t="shared" si="31"/>
        <v>564.49261774362003</v>
      </c>
      <c r="AC61" s="1">
        <f t="shared" si="31"/>
        <v>1108111.6666114558</v>
      </c>
      <c r="AD61" s="1">
        <f t="shared" si="31"/>
        <v>3981.2967373614683</v>
      </c>
      <c r="AE61" s="1">
        <f t="shared" si="31"/>
        <v>1452656.6893437703</v>
      </c>
      <c r="AF61" s="1">
        <f t="shared" si="31"/>
        <v>18975.909011466134</v>
      </c>
      <c r="AG61" s="1">
        <f t="shared" si="31"/>
        <v>26218.465054800759</v>
      </c>
      <c r="AH61" s="1">
        <f t="shared" si="31"/>
        <v>3365.7594481077394</v>
      </c>
      <c r="AI61" s="1">
        <f t="shared" si="31"/>
        <v>49144.863713354433</v>
      </c>
      <c r="AJ61" s="1">
        <f t="shared" si="31"/>
        <v>541.30948144661761</v>
      </c>
      <c r="AK61" s="1">
        <f t="shared" si="31"/>
        <v>11138.060407574938</v>
      </c>
      <c r="AL61" s="1">
        <f t="shared" si="31"/>
        <v>11138.060407574938</v>
      </c>
      <c r="AM61" s="1">
        <f t="shared" si="31"/>
        <v>18596.715241026224</v>
      </c>
      <c r="AN61" s="1">
        <f t="shared" si="31"/>
        <v>0.39875617850824141</v>
      </c>
      <c r="AO61" s="1">
        <f t="shared" si="31"/>
        <v>17981.406795337862</v>
      </c>
      <c r="AP61" s="1">
        <f t="shared" si="31"/>
        <v>710.50290926762386</v>
      </c>
      <c r="AQ61" s="1">
        <f t="shared" si="31"/>
        <v>35541.234126307281</v>
      </c>
      <c r="AR61" s="1">
        <f t="shared" si="31"/>
        <v>2029.9932621213161</v>
      </c>
      <c r="AS61" s="1">
        <f t="shared" si="31"/>
        <v>23110.39006471527</v>
      </c>
      <c r="AT61" s="1">
        <f t="shared" si="31"/>
        <v>688.75806072413354</v>
      </c>
      <c r="AU61" s="1">
        <f t="shared" si="31"/>
        <v>62473.62734199097</v>
      </c>
      <c r="AV61" s="1">
        <f t="shared" si="31"/>
        <v>0</v>
      </c>
      <c r="AW61" s="1">
        <f t="shared" si="31"/>
        <v>637745.68381931819</v>
      </c>
      <c r="AX61" s="1">
        <f t="shared" si="31"/>
        <v>829215.95592511212</v>
      </c>
      <c r="AY61" s="1">
        <f t="shared" si="31"/>
        <v>92134.769820345551</v>
      </c>
      <c r="AZ61" s="1">
        <f t="shared" si="31"/>
        <v>921351.12450163625</v>
      </c>
      <c r="BA61" s="1">
        <f t="shared" si="31"/>
        <v>14.660460179137669</v>
      </c>
      <c r="BB61" s="1">
        <f t="shared" si="31"/>
        <v>19016.58838684691</v>
      </c>
      <c r="BC61" s="1">
        <f t="shared" si="31"/>
        <v>3753.8224389109587</v>
      </c>
      <c r="BD61" s="1">
        <f t="shared" si="31"/>
        <v>190049.60515807683</v>
      </c>
      <c r="BE61" s="1">
        <f t="shared" si="31"/>
        <v>5909.7137402123599</v>
      </c>
      <c r="BF61" s="1">
        <f t="shared" si="31"/>
        <v>6607.7579587258679</v>
      </c>
      <c r="BG61" s="1">
        <f t="shared" si="31"/>
        <v>9097.8372468818943</v>
      </c>
      <c r="BH61" s="1">
        <f t="shared" si="31"/>
        <v>4540.7338750342033</v>
      </c>
      <c r="BI61" s="1">
        <f t="shared" si="31"/>
        <v>2645.0249002260903</v>
      </c>
      <c r="BJ61" s="1">
        <f t="shared" si="31"/>
        <v>5383.3034811251382</v>
      </c>
      <c r="BK61" s="1">
        <f t="shared" si="31"/>
        <v>387635.59325156151</v>
      </c>
      <c r="BL61" s="1">
        <f t="shared" si="31"/>
        <v>248231.22613587018</v>
      </c>
      <c r="BM61" s="1">
        <f t="shared" si="31"/>
        <v>139404.36711569136</v>
      </c>
      <c r="BN61" s="1">
        <f t="shared" si="31"/>
        <v>562.02824031518014</v>
      </c>
      <c r="BO61" s="1">
        <f t="shared" si="31"/>
        <v>258.24559162136757</v>
      </c>
      <c r="BP61" s="1">
        <f t="shared" si="31"/>
        <v>93126.141842488869</v>
      </c>
      <c r="BQ61" s="1">
        <f t="shared" si="31"/>
        <v>7780.7572808364439</v>
      </c>
      <c r="BR61" s="1">
        <f t="shared" si="31"/>
        <v>16375.644959275372</v>
      </c>
      <c r="BS61" s="1">
        <f t="shared" si="31"/>
        <v>2673.6999835019233</v>
      </c>
      <c r="BT61" s="1">
        <f t="shared" si="31"/>
        <v>2467.6517903390563</v>
      </c>
      <c r="BU61" s="1">
        <f t="shared" si="31"/>
        <v>41016.379657454141</v>
      </c>
      <c r="BV61" s="1">
        <f t="shared" si="31"/>
        <v>20936.997039669171</v>
      </c>
      <c r="BW61" s="1">
        <f t="shared" si="31"/>
        <v>11644.380151225205</v>
      </c>
      <c r="BX61" s="1">
        <f t="shared" si="31"/>
        <v>33807.721805623522</v>
      </c>
      <c r="BY61" s="1">
        <f t="shared" si="31"/>
        <v>580.38119207254249</v>
      </c>
      <c r="BZ61" s="1">
        <f t="shared" si="31"/>
        <v>539678.13277775946</v>
      </c>
      <c r="CA61" s="1">
        <f t="shared" si="31"/>
        <v>129655.96133115767</v>
      </c>
      <c r="CB61" s="1">
        <f t="shared" si="31"/>
        <v>1760.4080849020118</v>
      </c>
      <c r="CC61" s="1">
        <f t="shared" si="31"/>
        <v>26841.31496893536</v>
      </c>
      <c r="CD61" s="1">
        <f t="shared" si="31"/>
        <v>53476.479773529863</v>
      </c>
      <c r="CE61" s="1">
        <f t="shared" si="31"/>
        <v>80.167213002448463</v>
      </c>
      <c r="CF61" s="1">
        <f>SUM(CF3:CF58)</f>
        <v>42011.911622285261</v>
      </c>
      <c r="CG61" s="1">
        <f>SUM(CG3:CG58)</f>
        <v>590211.04838869581</v>
      </c>
      <c r="CH61" s="1">
        <f>SUM(CH3:CH58)</f>
        <v>23392.383336350274</v>
      </c>
      <c r="CI61" s="1"/>
      <c r="CL61" s="22">
        <f>+(AE61-B61)/B61</f>
        <v>-7.6089566775967138E-5</v>
      </c>
      <c r="CM61" s="22">
        <f>+(AU61-C61)/C61</f>
        <v>-2.257674591077086E-3</v>
      </c>
      <c r="CN61" s="22">
        <f>+(AZ61-D61)/D61</f>
        <v>-9.7231736536499396E-3</v>
      </c>
      <c r="CO61" s="22">
        <f t="shared" ref="CO61:CP63" si="32">+(BK61-E61)/E61</f>
        <v>-2.7060244875929821E-3</v>
      </c>
      <c r="CP61" s="22">
        <f t="shared" si="32"/>
        <v>-1.737512190464318E-3</v>
      </c>
      <c r="CQ61" s="22">
        <f>+(BZ61-G61)/G61</f>
        <v>-4.0585909600673684E-3</v>
      </c>
      <c r="CR61" s="22">
        <f>+(CG61-H61)/H61</f>
        <v>-3.7293920067679176E-3</v>
      </c>
      <c r="CS61" s="22">
        <f>+(AD61-K61)/K61</f>
        <v>2.8933427157029241E-3</v>
      </c>
      <c r="CT61" s="71">
        <f t="shared" ref="CT61:CU63" si="33">+(AL61-L61)/L61</f>
        <v>0.96801155333083377</v>
      </c>
      <c r="CU61" s="22">
        <f t="shared" si="33"/>
        <v>-2.6841841088832532E-3</v>
      </c>
      <c r="CV61" s="71">
        <f>+(AS61-N61)/N61</f>
        <v>-0.53238350176879667</v>
      </c>
      <c r="CW61" s="78">
        <f>+(V61-O61)/O61</f>
        <v>2.0026400155342735E-3</v>
      </c>
      <c r="CX61" s="78">
        <f>+(AB61-P61)/P61</f>
        <v>-1.7980740169852688E-4</v>
      </c>
      <c r="CY61" s="71">
        <f>+(AT61-Q61)/Q61</f>
        <v>-0.18783323898686874</v>
      </c>
    </row>
    <row r="62" spans="1:103" x14ac:dyDescent="0.25">
      <c r="A62" s="27" t="s">
        <v>56</v>
      </c>
      <c r="B62" s="25">
        <f>SUM(B2:B54)</f>
        <v>1448923.1270454701</v>
      </c>
      <c r="C62" s="25">
        <f t="shared" ref="C62:Q62" si="34">SUM(C2:C54)</f>
        <v>62325.970569030498</v>
      </c>
      <c r="D62" s="25">
        <f t="shared" si="34"/>
        <v>919014.13646923995</v>
      </c>
      <c r="E62" s="25">
        <f t="shared" si="34"/>
        <v>386807.08221932809</v>
      </c>
      <c r="F62" s="25">
        <f t="shared" si="34"/>
        <v>247645.90292726705</v>
      </c>
      <c r="G62" s="25">
        <f t="shared" si="34"/>
        <v>538254.66788822482</v>
      </c>
      <c r="H62" s="25">
        <f t="shared" si="34"/>
        <v>588691.94582093298</v>
      </c>
      <c r="I62" s="25">
        <f t="shared" si="34"/>
        <v>4819.550317094101</v>
      </c>
      <c r="J62" s="25">
        <f t="shared" si="34"/>
        <v>2989.1259856775005</v>
      </c>
      <c r="K62" s="25">
        <f t="shared" si="34"/>
        <v>3969.7486806070006</v>
      </c>
      <c r="L62" s="25">
        <f t="shared" si="34"/>
        <v>5657.471070237998</v>
      </c>
      <c r="M62" s="25">
        <f t="shared" si="34"/>
        <v>18554.439724351199</v>
      </c>
      <c r="N62" s="25">
        <f t="shared" si="34"/>
        <v>49307.62642738501</v>
      </c>
      <c r="O62" s="25">
        <f t="shared" si="34"/>
        <v>1004.5392956103001</v>
      </c>
      <c r="P62" s="25">
        <f t="shared" si="34"/>
        <v>562.96610630351915</v>
      </c>
      <c r="Q62" s="51">
        <f t="shared" si="34"/>
        <v>841.04646761080005</v>
      </c>
      <c r="T62" s="87">
        <f t="shared" ref="T62:CE62" si="35">SUM(T2:T54)</f>
        <v>1147.6367066411394</v>
      </c>
      <c r="U62" s="87">
        <f t="shared" si="35"/>
        <v>8669.826517629419</v>
      </c>
      <c r="V62" s="87">
        <f t="shared" si="35"/>
        <v>1007.1524682982116</v>
      </c>
      <c r="W62" s="87">
        <f t="shared" si="35"/>
        <v>4598.7552541063815</v>
      </c>
      <c r="X62" s="87">
        <f t="shared" si="35"/>
        <v>3942.209021183332</v>
      </c>
      <c r="Y62" s="87">
        <f t="shared" si="35"/>
        <v>3554.1505435472222</v>
      </c>
      <c r="Z62" s="87">
        <f t="shared" si="35"/>
        <v>8415.6543291288235</v>
      </c>
      <c r="AA62" s="87">
        <f t="shared" si="35"/>
        <v>20046.350389434145</v>
      </c>
      <c r="AB62" s="87">
        <f t="shared" si="35"/>
        <v>564.49261774362003</v>
      </c>
      <c r="AC62" s="87">
        <f t="shared" si="35"/>
        <v>1108111.6666114558</v>
      </c>
      <c r="AD62" s="87">
        <f t="shared" si="35"/>
        <v>3981.2967373614683</v>
      </c>
      <c r="AE62" s="87">
        <f t="shared" si="35"/>
        <v>1452656.6893437703</v>
      </c>
      <c r="AF62" s="87">
        <f t="shared" si="35"/>
        <v>18975.909011466134</v>
      </c>
      <c r="AG62" s="87">
        <f t="shared" si="35"/>
        <v>26218.465054800759</v>
      </c>
      <c r="AH62" s="87">
        <f t="shared" si="35"/>
        <v>3365.7594481077394</v>
      </c>
      <c r="AI62" s="87">
        <f t="shared" si="35"/>
        <v>49144.863713354433</v>
      </c>
      <c r="AJ62" s="87">
        <f t="shared" si="35"/>
        <v>541.30948144661761</v>
      </c>
      <c r="AK62" s="87">
        <f t="shared" si="35"/>
        <v>11138.060407574938</v>
      </c>
      <c r="AL62" s="87">
        <f t="shared" si="35"/>
        <v>11138.060407574938</v>
      </c>
      <c r="AM62" s="87">
        <f t="shared" si="35"/>
        <v>18596.715241026224</v>
      </c>
      <c r="AN62" s="87">
        <f t="shared" si="35"/>
        <v>0.39875617850824141</v>
      </c>
      <c r="AO62" s="87">
        <f t="shared" si="35"/>
        <v>17981.406795337862</v>
      </c>
      <c r="AP62" s="87">
        <f t="shared" si="35"/>
        <v>710.50290926762386</v>
      </c>
      <c r="AQ62" s="87">
        <f t="shared" si="35"/>
        <v>35541.234126307281</v>
      </c>
      <c r="AR62" s="87">
        <f t="shared" si="35"/>
        <v>2029.9932621213161</v>
      </c>
      <c r="AS62" s="87">
        <f t="shared" si="35"/>
        <v>23110.39006471527</v>
      </c>
      <c r="AT62" s="87">
        <f t="shared" si="35"/>
        <v>688.75806072413354</v>
      </c>
      <c r="AU62" s="87">
        <f t="shared" si="35"/>
        <v>62473.62734199097</v>
      </c>
      <c r="AV62" s="87">
        <f t="shared" si="35"/>
        <v>0</v>
      </c>
      <c r="AW62" s="87">
        <f t="shared" si="35"/>
        <v>637745.68381931819</v>
      </c>
      <c r="AX62" s="87">
        <f t="shared" si="35"/>
        <v>829215.95592511212</v>
      </c>
      <c r="AY62" s="87">
        <f t="shared" si="35"/>
        <v>92134.769820345551</v>
      </c>
      <c r="AZ62" s="87">
        <f t="shared" si="35"/>
        <v>921351.12450163625</v>
      </c>
      <c r="BA62" s="87">
        <f t="shared" si="35"/>
        <v>14.660460179137669</v>
      </c>
      <c r="BB62" s="87">
        <f t="shared" si="35"/>
        <v>19016.58838684691</v>
      </c>
      <c r="BC62" s="87">
        <f t="shared" si="35"/>
        <v>3753.8224389109587</v>
      </c>
      <c r="BD62" s="87">
        <f t="shared" si="35"/>
        <v>190049.60515807683</v>
      </c>
      <c r="BE62" s="87">
        <f t="shared" si="35"/>
        <v>5909.7137402123599</v>
      </c>
      <c r="BF62" s="87">
        <f t="shared" si="35"/>
        <v>6607.7579587258679</v>
      </c>
      <c r="BG62" s="87">
        <f t="shared" si="35"/>
        <v>9097.8372468818943</v>
      </c>
      <c r="BH62" s="87">
        <f t="shared" si="35"/>
        <v>4540.7338750342033</v>
      </c>
      <c r="BI62" s="87">
        <f t="shared" si="35"/>
        <v>2645.0249002260903</v>
      </c>
      <c r="BJ62" s="87">
        <f t="shared" si="35"/>
        <v>5383.3034811251382</v>
      </c>
      <c r="BK62" s="87">
        <f t="shared" si="35"/>
        <v>387635.59325156151</v>
      </c>
      <c r="BL62" s="87">
        <f t="shared" si="35"/>
        <v>248231.22613587018</v>
      </c>
      <c r="BM62" s="87">
        <f t="shared" si="35"/>
        <v>139404.36711569136</v>
      </c>
      <c r="BN62" s="87">
        <f t="shared" si="35"/>
        <v>562.02824031518014</v>
      </c>
      <c r="BO62" s="87">
        <f t="shared" si="35"/>
        <v>258.24559162136757</v>
      </c>
      <c r="BP62" s="87">
        <f t="shared" si="35"/>
        <v>93126.141842488869</v>
      </c>
      <c r="BQ62" s="87">
        <f t="shared" si="35"/>
        <v>7780.7572808364439</v>
      </c>
      <c r="BR62" s="87">
        <f t="shared" si="35"/>
        <v>16375.644959275372</v>
      </c>
      <c r="BS62" s="87">
        <f t="shared" si="35"/>
        <v>2673.6999835019233</v>
      </c>
      <c r="BT62" s="87">
        <f t="shared" si="35"/>
        <v>2467.6517903390563</v>
      </c>
      <c r="BU62" s="87">
        <f t="shared" si="35"/>
        <v>41016.379657454141</v>
      </c>
      <c r="BV62" s="87">
        <f t="shared" si="35"/>
        <v>20936.997039669171</v>
      </c>
      <c r="BW62" s="87">
        <f t="shared" si="35"/>
        <v>11644.380151225205</v>
      </c>
      <c r="BX62" s="87">
        <f t="shared" si="35"/>
        <v>33807.721805623522</v>
      </c>
      <c r="BY62" s="87">
        <f t="shared" si="35"/>
        <v>580.38119207254249</v>
      </c>
      <c r="BZ62" s="87">
        <f t="shared" si="35"/>
        <v>539678.13277775946</v>
      </c>
      <c r="CA62" s="87">
        <f t="shared" si="35"/>
        <v>129655.96133115767</v>
      </c>
      <c r="CB62" s="87">
        <f t="shared" si="35"/>
        <v>1760.4080849020118</v>
      </c>
      <c r="CC62" s="87">
        <f t="shared" si="35"/>
        <v>26841.31496893536</v>
      </c>
      <c r="CD62" s="87">
        <f t="shared" si="35"/>
        <v>53476.479773529863</v>
      </c>
      <c r="CE62" s="87">
        <f t="shared" si="35"/>
        <v>80.167213002448463</v>
      </c>
      <c r="CF62" s="87">
        <f>SUM(CF2:CF54)</f>
        <v>42011.911622285261</v>
      </c>
      <c r="CG62" s="25">
        <f t="shared" ref="CG62:CH62" si="36">SUM(CG2:CG54)</f>
        <v>590211.04838869581</v>
      </c>
      <c r="CH62" s="25">
        <f t="shared" si="36"/>
        <v>23392.383336350274</v>
      </c>
      <c r="CL62" s="22">
        <f>+(AE62-B62)/B62</f>
        <v>2.5767842534982492E-3</v>
      </c>
      <c r="CM62" s="22">
        <f>+(AU62-C62)/C62</f>
        <v>2.3691050714875215E-3</v>
      </c>
      <c r="CN62" s="22">
        <f>+(AZ62-D62)/D62</f>
        <v>2.5429293627351308E-3</v>
      </c>
      <c r="CO62" s="22">
        <f t="shared" si="32"/>
        <v>2.1419231196073041E-3</v>
      </c>
      <c r="CP62" s="22">
        <f t="shared" si="32"/>
        <v>2.3635489288714086E-3</v>
      </c>
      <c r="CQ62" s="22">
        <f>+(BZ62-G62)/G62</f>
        <v>2.6445936736961707E-3</v>
      </c>
      <c r="CR62" s="22">
        <f>+(CG62-H62)/H62</f>
        <v>2.5804711250880818E-3</v>
      </c>
      <c r="CS62" s="22">
        <f>+(AD62-K62)/K62</f>
        <v>2.909014570842305E-3</v>
      </c>
      <c r="CT62" s="71">
        <f t="shared" si="33"/>
        <v>0.96873484093775186</v>
      </c>
      <c r="CU62" s="22">
        <f t="shared" si="33"/>
        <v>2.278458272148291E-3</v>
      </c>
      <c r="CV62" s="71">
        <f>+(AS62-N62)/N62</f>
        <v>-0.53130191535887905</v>
      </c>
      <c r="CW62" s="78">
        <f>+(V62-O62)/O62</f>
        <v>2.6013643262446018E-3</v>
      </c>
      <c r="CX62" s="78">
        <f>+(AB62-P62)/P62</f>
        <v>2.7115512337395819E-3</v>
      </c>
      <c r="CY62" s="71">
        <f>+(AT62-Q62)/Q62</f>
        <v>-0.18107014624207304</v>
      </c>
    </row>
    <row r="63" spans="1:103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1276768.8791133</v>
      </c>
      <c r="C63" s="25">
        <f t="shared" ref="C63:Q63" si="37">+C3+C5+C8+C9+C11+C12+C14+C15+C16+C17+C18+C19+C20+C21+C22+C23+C24+C25+C26+C28+C30+C31+C33+C34+C35+C36+C37+C39+C40+C41+C42+C43+C44+C46+C47+C49+C50+C10</f>
        <v>50598.60952017051</v>
      </c>
      <c r="D63" s="25">
        <f t="shared" si="37"/>
        <v>784210.50539135979</v>
      </c>
      <c r="E63" s="25">
        <f t="shared" si="37"/>
        <v>298894.17616432795</v>
      </c>
      <c r="F63" s="25">
        <f t="shared" si="37"/>
        <v>207695.64751609703</v>
      </c>
      <c r="G63" s="25">
        <f t="shared" si="37"/>
        <v>487954.75885615899</v>
      </c>
      <c r="H63" s="25">
        <f t="shared" si="37"/>
        <v>511225.725292883</v>
      </c>
      <c r="I63" s="25">
        <f t="shared" si="37"/>
        <v>4377.5156007976002</v>
      </c>
      <c r="J63" s="25">
        <f t="shared" si="37"/>
        <v>2463.5431054954001</v>
      </c>
      <c r="K63" s="25">
        <f t="shared" si="37"/>
        <v>992.68902128570016</v>
      </c>
      <c r="L63" s="25">
        <f t="shared" si="37"/>
        <v>4925.7743462999988</v>
      </c>
      <c r="M63" s="25">
        <f t="shared" si="37"/>
        <v>16146.330139628899</v>
      </c>
      <c r="N63" s="25">
        <f t="shared" si="37"/>
        <v>46011.590434654907</v>
      </c>
      <c r="O63" s="25">
        <f t="shared" si="37"/>
        <v>895.88975649590009</v>
      </c>
      <c r="P63" s="25">
        <f t="shared" si="37"/>
        <v>470.26650016731907</v>
      </c>
      <c r="Q63" s="25">
        <f t="shared" si="37"/>
        <v>797.67630297730011</v>
      </c>
      <c r="T63" s="87">
        <f t="shared" ref="T63:CE63" si="38">+T3+T5+T8+T9+T11+T12+T14+T15+T16+T17+T18+T19+T20+T21+T22+T23+T24+T25+T26+T28+T30+T31+T33+T34+T35+T36+T37+T39+T40+T41+T42+T43+T44+T46+T47+T49+T50+T10</f>
        <v>1056.0521123590215</v>
      </c>
      <c r="U63" s="87">
        <f t="shared" si="38"/>
        <v>8181.671277059856</v>
      </c>
      <c r="V63" s="87">
        <f t="shared" si="38"/>
        <v>898.21045643760533</v>
      </c>
      <c r="W63" s="87">
        <f t="shared" si="38"/>
        <v>4202.9152562235022</v>
      </c>
      <c r="X63" s="87">
        <f t="shared" si="38"/>
        <v>3566.0412596296087</v>
      </c>
      <c r="Y63" s="87">
        <f t="shared" si="38"/>
        <v>3230.9654183504731</v>
      </c>
      <c r="Z63" s="87">
        <f t="shared" si="38"/>
        <v>7394.1687967744083</v>
      </c>
      <c r="AA63" s="87">
        <f t="shared" si="38"/>
        <v>17320.708131962077</v>
      </c>
      <c r="AB63" s="87">
        <f t="shared" si="38"/>
        <v>471.54082471757459</v>
      </c>
      <c r="AC63" s="87">
        <f t="shared" si="38"/>
        <v>741788.51406039775</v>
      </c>
      <c r="AD63" s="87">
        <f t="shared" si="38"/>
        <v>995.41845621897642</v>
      </c>
      <c r="AE63" s="87">
        <f t="shared" si="38"/>
        <v>1280192.051965235</v>
      </c>
      <c r="AF63" s="87">
        <f t="shared" si="38"/>
        <v>16980.339760802628</v>
      </c>
      <c r="AG63" s="87">
        <f t="shared" si="38"/>
        <v>20431.466500218812</v>
      </c>
      <c r="AH63" s="87">
        <f t="shared" si="38"/>
        <v>2938.8320121585102</v>
      </c>
      <c r="AI63" s="87">
        <f t="shared" si="38"/>
        <v>45851.79503655641</v>
      </c>
      <c r="AJ63" s="87">
        <f t="shared" si="38"/>
        <v>486.95659634059075</v>
      </c>
      <c r="AK63" s="87">
        <f t="shared" si="38"/>
        <v>8853.9053754880097</v>
      </c>
      <c r="AL63" s="87">
        <f t="shared" si="38"/>
        <v>8853.9053754880097</v>
      </c>
      <c r="AM63" s="87">
        <f t="shared" si="38"/>
        <v>16182.572568056063</v>
      </c>
      <c r="AN63" s="87">
        <f t="shared" si="38"/>
        <v>0.35238783269123602</v>
      </c>
      <c r="AO63" s="87">
        <f t="shared" si="38"/>
        <v>15300.852076827705</v>
      </c>
      <c r="AP63" s="87">
        <f t="shared" si="38"/>
        <v>638.65064352903516</v>
      </c>
      <c r="AQ63" s="87">
        <f t="shared" si="38"/>
        <v>32676.359414746199</v>
      </c>
      <c r="AR63" s="87">
        <f t="shared" si="38"/>
        <v>1843.0316531067642</v>
      </c>
      <c r="AS63" s="87">
        <f t="shared" si="38"/>
        <v>21309.873217050474</v>
      </c>
      <c r="AT63" s="87">
        <f t="shared" si="38"/>
        <v>614.1862958106002</v>
      </c>
      <c r="AU63" s="87">
        <f t="shared" si="38"/>
        <v>50732.616088249473</v>
      </c>
      <c r="AV63" s="87">
        <f t="shared" si="38"/>
        <v>0</v>
      </c>
      <c r="AW63" s="87">
        <f t="shared" si="38"/>
        <v>552496.22966214502</v>
      </c>
      <c r="AX63" s="87">
        <f t="shared" si="38"/>
        <v>707640.15280819498</v>
      </c>
      <c r="AY63" s="87">
        <f t="shared" si="38"/>
        <v>78626.367131641513</v>
      </c>
      <c r="AZ63" s="87">
        <f t="shared" si="38"/>
        <v>786266.87232766929</v>
      </c>
      <c r="BA63" s="87">
        <f t="shared" si="38"/>
        <v>13.681250339802522</v>
      </c>
      <c r="BB63" s="87">
        <f t="shared" si="38"/>
        <v>16505.003040732623</v>
      </c>
      <c r="BC63" s="87">
        <f t="shared" si="38"/>
        <v>2830.8062757505804</v>
      </c>
      <c r="BD63" s="87">
        <f t="shared" si="38"/>
        <v>156507.2956081203</v>
      </c>
      <c r="BE63" s="87">
        <f t="shared" si="38"/>
        <v>4810.9804806745897</v>
      </c>
      <c r="BF63" s="87">
        <f t="shared" si="38"/>
        <v>6019.0666004794984</v>
      </c>
      <c r="BG63" s="87">
        <f t="shared" si="38"/>
        <v>7364.0865398610676</v>
      </c>
      <c r="BH63" s="87">
        <f t="shared" si="38"/>
        <v>3983.0278873517746</v>
      </c>
      <c r="BI63" s="87">
        <f t="shared" si="38"/>
        <v>2164.8019502781867</v>
      </c>
      <c r="BJ63" s="87">
        <f t="shared" si="38"/>
        <v>4688.6639077115606</v>
      </c>
      <c r="BK63" s="87">
        <f t="shared" si="38"/>
        <v>299630.02308707096</v>
      </c>
      <c r="BL63" s="87">
        <f t="shared" si="38"/>
        <v>208216.33047589374</v>
      </c>
      <c r="BM63" s="87">
        <f t="shared" si="38"/>
        <v>91413.692611177321</v>
      </c>
      <c r="BN63" s="87">
        <f t="shared" si="38"/>
        <v>467.18521333547528</v>
      </c>
      <c r="BO63" s="87">
        <f t="shared" si="38"/>
        <v>233.43950661181952</v>
      </c>
      <c r="BP63" s="87">
        <f t="shared" si="38"/>
        <v>75254.532466683828</v>
      </c>
      <c r="BQ63" s="87">
        <f t="shared" si="38"/>
        <v>6787.2498516582218</v>
      </c>
      <c r="BR63" s="87">
        <f t="shared" si="38"/>
        <v>14246.593027546565</v>
      </c>
      <c r="BS63" s="87">
        <f t="shared" si="38"/>
        <v>2272.5143154717875</v>
      </c>
      <c r="BT63" s="87">
        <f t="shared" si="38"/>
        <v>2144.5142382329236</v>
      </c>
      <c r="BU63" s="87">
        <f t="shared" si="38"/>
        <v>35628.019645128436</v>
      </c>
      <c r="BV63" s="87">
        <f t="shared" si="38"/>
        <v>17005.8279084118</v>
      </c>
      <c r="BW63" s="87">
        <f t="shared" si="38"/>
        <v>9444.2495319116169</v>
      </c>
      <c r="BX63" s="87">
        <f t="shared" si="38"/>
        <v>29377.964769396211</v>
      </c>
      <c r="BY63" s="87">
        <f t="shared" si="38"/>
        <v>498.63426780958321</v>
      </c>
      <c r="BZ63" s="87">
        <f t="shared" si="38"/>
        <v>489244.05850144778</v>
      </c>
      <c r="CA63" s="87">
        <f t="shared" si="38"/>
        <v>106033.69458667643</v>
      </c>
      <c r="CB63" s="87">
        <f t="shared" si="38"/>
        <v>1535.9716336602999</v>
      </c>
      <c r="CC63" s="87">
        <f t="shared" si="38"/>
        <v>24015.744658944113</v>
      </c>
      <c r="CD63" s="87">
        <f t="shared" si="38"/>
        <v>46934.390857915467</v>
      </c>
      <c r="CE63" s="87">
        <f t="shared" si="38"/>
        <v>73.009395558751336</v>
      </c>
      <c r="CF63" s="87">
        <f>+CF3+CF5+CF8+CF9+CF11+CF12+CF14+CF15+CF16+CF17+CF18+CF19+CF20+CF21+CF22+CF23+CF24+CF25+CF26+CF28+CF30+CF31+CF33+CF34+CF35+CF36+CF37+CF39+CF40+CF41+CF42+CF43+CF44+CF46+CF47+CF49+CF50+CF10</f>
        <v>37578.583964279576</v>
      </c>
      <c r="CG63" s="25">
        <f t="shared" ref="CG63:CH63" si="39">+CG3+CG5+CG8+CG9+CG11+CG12+CG14+CG15+CG16+CG17+CG18+CG19+CG20+CG21+CG22+CG23+CG24+CG25+CG26+CG28+CG30+CG31+CG33+CG34+CG35+CG36+CG37+CG39+CG40+CG41+CG42+CG43+CG44+CG46+CG47+CG49+CG50+CG10</f>
        <v>512556.28654491977</v>
      </c>
      <c r="CH63" s="25">
        <f t="shared" si="39"/>
        <v>20682.248774249765</v>
      </c>
      <c r="CL63" s="22">
        <f>+(AE63-B63)/B63</f>
        <v>2.6811217816590108E-3</v>
      </c>
      <c r="CM63" s="22">
        <f>+(AU63-C63)/C63</f>
        <v>2.6484239260674341E-3</v>
      </c>
      <c r="CN63" s="22">
        <f>+(AZ63-D63)/D63</f>
        <v>2.6222129417703571E-3</v>
      </c>
      <c r="CO63" s="22">
        <f t="shared" si="32"/>
        <v>2.4618978268029523E-3</v>
      </c>
      <c r="CP63" s="22">
        <f t="shared" si="32"/>
        <v>2.5069517152802195E-3</v>
      </c>
      <c r="CQ63" s="22">
        <f>+(BZ63-G63)/G63</f>
        <v>2.6422524258419076E-3</v>
      </c>
      <c r="CR63" s="22">
        <f>+(CG63-H63)/H63</f>
        <v>2.6026883746401632E-3</v>
      </c>
      <c r="CS63" s="22">
        <f>+(AD63-K63)/K63</f>
        <v>2.7495367378407918E-3</v>
      </c>
      <c r="CT63" s="71">
        <f t="shared" si="33"/>
        <v>0.7974646731713626</v>
      </c>
      <c r="CU63" s="22">
        <f t="shared" si="33"/>
        <v>2.244623274375631E-3</v>
      </c>
      <c r="CV63" s="71">
        <f>+(AS63-N63)/N63</f>
        <v>-0.53685858246272766</v>
      </c>
      <c r="CW63" s="78">
        <f>+(V63-O63)/O63</f>
        <v>2.5903856193000944E-3</v>
      </c>
      <c r="CX63" s="78">
        <f>+(AB63-P63)/P63</f>
        <v>2.7097923194659376E-3</v>
      </c>
      <c r="CY63" s="71">
        <f>+(AT63-Q63)/Q63</f>
        <v>-0.23003066091073485</v>
      </c>
    </row>
    <row r="64" spans="1:103" x14ac:dyDescent="0.25">
      <c r="B64" s="25"/>
    </row>
    <row r="66" spans="2:17" x14ac:dyDescent="0.25">
      <c r="B66" s="27" t="s">
        <v>59</v>
      </c>
      <c r="C66" s="27" t="s">
        <v>57</v>
      </c>
      <c r="D66" s="27" t="s">
        <v>60</v>
      </c>
      <c r="E66" s="27" t="s">
        <v>343</v>
      </c>
      <c r="F66" s="27" t="s">
        <v>344</v>
      </c>
      <c r="G66" s="27" t="s">
        <v>61</v>
      </c>
      <c r="H66" s="27" t="s">
        <v>62</v>
      </c>
      <c r="I66" s="27">
        <v>75070</v>
      </c>
      <c r="J66" s="27">
        <v>71432</v>
      </c>
      <c r="K66" s="27"/>
      <c r="L66" s="27">
        <v>50000</v>
      </c>
    </row>
    <row r="67" spans="2:17" x14ac:dyDescent="0.25">
      <c r="B67" s="27">
        <v>295.423</v>
      </c>
      <c r="C67" s="27">
        <v>0</v>
      </c>
      <c r="D67" s="27">
        <v>224</v>
      </c>
      <c r="E67" s="27">
        <v>126.53700000000001</v>
      </c>
      <c r="F67" s="27">
        <v>37</v>
      </c>
      <c r="G67" s="59">
        <v>2</v>
      </c>
      <c r="H67" s="27">
        <v>295</v>
      </c>
      <c r="I67" s="27">
        <v>3.22011</v>
      </c>
      <c r="J67" s="59">
        <v>0.177253999999999</v>
      </c>
      <c r="K67" s="27"/>
      <c r="L67" s="59">
        <v>0.38405</v>
      </c>
    </row>
    <row r="69" spans="2:17" x14ac:dyDescent="0.25">
      <c r="B69" s="25">
        <f>B16-B67</f>
        <v>12074.430710999999</v>
      </c>
      <c r="C69" s="25">
        <f t="shared" ref="C69:L69" si="40">C16-C67</f>
        <v>2354.1961943000001</v>
      </c>
      <c r="D69" s="25">
        <f t="shared" si="40"/>
        <v>13453.881124</v>
      </c>
      <c r="E69" s="25">
        <f t="shared" si="40"/>
        <v>5952.2750550000001</v>
      </c>
      <c r="F69" s="25">
        <f t="shared" si="40"/>
        <v>4376.5111114000001</v>
      </c>
      <c r="G69" s="25">
        <f t="shared" si="40"/>
        <v>6377.0999341999996</v>
      </c>
      <c r="H69" s="25">
        <f t="shared" si="40"/>
        <v>15961.073205000001</v>
      </c>
      <c r="I69" s="25">
        <f t="shared" si="40"/>
        <v>400.56831744000004</v>
      </c>
      <c r="J69" s="25">
        <f t="shared" si="40"/>
        <v>60.427864400000004</v>
      </c>
      <c r="K69" s="25">
        <f t="shared" si="40"/>
        <v>15.195519948999999</v>
      </c>
      <c r="L69" s="25">
        <f t="shared" si="40"/>
        <v>109.17859172</v>
      </c>
      <c r="M69" s="25"/>
      <c r="N69" s="25"/>
      <c r="O69" s="63"/>
      <c r="P69" s="63"/>
      <c r="Q69" s="5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Y71"/>
  <sheetViews>
    <sheetView zoomScale="85" zoomScaleNormal="85"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AJ22" sqref="AJ22"/>
    </sheetView>
  </sheetViews>
  <sheetFormatPr defaultColWidth="9.140625" defaultRowHeight="15" x14ac:dyDescent="0.25"/>
  <cols>
    <col min="1" max="1" width="19" style="27" customWidth="1"/>
    <col min="2" max="5" width="9.140625" style="27"/>
    <col min="6" max="6" width="9.7109375" style="27" customWidth="1"/>
    <col min="7" max="7" width="10.5703125" style="27" customWidth="1"/>
    <col min="8" max="8" width="9.140625" style="27"/>
    <col min="9" max="9" width="10.42578125" style="50" customWidth="1"/>
    <col min="10" max="10" width="9.7109375" style="50" customWidth="1"/>
    <col min="11" max="11" width="9.140625" style="27"/>
    <col min="12" max="12" width="11.42578125" style="50" customWidth="1"/>
    <col min="13" max="13" width="9.140625" style="27"/>
    <col min="14" max="14" width="11.5703125" style="50" customWidth="1"/>
    <col min="15" max="17" width="9" style="27" customWidth="1"/>
    <col min="18" max="18" width="9.140625" style="27"/>
    <col min="19" max="19" width="15" style="27" bestFit="1" customWidth="1"/>
    <col min="20" max="20" width="5.42578125" style="87" bestFit="1" customWidth="1"/>
    <col min="21" max="21" width="5.42578125" style="25" bestFit="1" customWidth="1"/>
    <col min="22" max="22" width="9.7109375" style="87" bestFit="1" customWidth="1"/>
    <col min="23" max="23" width="5.5703125" style="25" bestFit="1" customWidth="1"/>
    <col min="24" max="24" width="14.5703125" style="25" bestFit="1" customWidth="1"/>
    <col min="25" max="25" width="5.5703125" style="25" bestFit="1" customWidth="1"/>
    <col min="26" max="26" width="5.5703125" style="87" customWidth="1"/>
    <col min="27" max="27" width="5.7109375" style="25" bestFit="1" customWidth="1"/>
    <col min="28" max="28" width="12.85546875" style="87" bestFit="1" customWidth="1"/>
    <col min="29" max="29" width="7.7109375" style="25" bestFit="1" customWidth="1"/>
    <col min="30" max="30" width="4" style="25" bestFit="1" customWidth="1"/>
    <col min="31" max="31" width="7.7109375" style="25" bestFit="1" customWidth="1"/>
    <col min="32" max="32" width="5.7109375" style="25" bestFit="1" customWidth="1"/>
    <col min="33" max="33" width="7.7109375" style="25" bestFit="1" customWidth="1"/>
    <col min="34" max="34" width="5.7109375" style="25" bestFit="1" customWidth="1"/>
    <col min="35" max="35" width="5.85546875" style="25" bestFit="1" customWidth="1"/>
    <col min="36" max="36" width="5.85546875" style="87" customWidth="1"/>
    <col min="37" max="37" width="6.42578125" style="25" bestFit="1" customWidth="1"/>
    <col min="38" max="38" width="15.42578125" style="25" bestFit="1" customWidth="1"/>
    <col min="39" max="39" width="4.28515625" style="25" bestFit="1" customWidth="1"/>
    <col min="40" max="40" width="6.5703125" style="25" bestFit="1" customWidth="1"/>
    <col min="41" max="41" width="5.7109375" style="25" bestFit="1" customWidth="1"/>
    <col min="42" max="42" width="5.140625" style="25" bestFit="1" customWidth="1"/>
    <col min="43" max="43" width="5.140625" style="87" customWidth="1"/>
    <col min="44" max="44" width="4.140625" style="25" bestFit="1" customWidth="1"/>
    <col min="45" max="45" width="6.5703125" style="25" bestFit="1" customWidth="1"/>
    <col min="46" max="46" width="6.140625" style="25" bestFit="1" customWidth="1"/>
    <col min="47" max="47" width="4.85546875" style="25" bestFit="1" customWidth="1"/>
    <col min="48" max="48" width="10" style="25" bestFit="1" customWidth="1"/>
    <col min="49" max="49" width="10" style="87" customWidth="1"/>
    <col min="50" max="50" width="7.7109375" style="25" bestFit="1" customWidth="1"/>
    <col min="51" max="51" width="6.7109375" style="25" bestFit="1" customWidth="1"/>
    <col min="52" max="52" width="7.7109375" style="25" bestFit="1" customWidth="1"/>
    <col min="53" max="53" width="6" style="25" bestFit="1" customWidth="1"/>
    <col min="54" max="54" width="5.7109375" style="25" bestFit="1" customWidth="1"/>
    <col min="55" max="55" width="4.28515625" style="25" bestFit="1" customWidth="1"/>
    <col min="56" max="56" width="7.7109375" style="25" bestFit="1" customWidth="1"/>
    <col min="57" max="57" width="4.5703125" style="25" bestFit="1" customWidth="1"/>
    <col min="58" max="58" width="4.140625" style="25" bestFit="1" customWidth="1"/>
    <col min="59" max="59" width="5.7109375" style="25" bestFit="1" customWidth="1"/>
    <col min="60" max="60" width="4.140625" style="25" bestFit="1" customWidth="1"/>
    <col min="61" max="61" width="5.85546875" style="25" bestFit="1" customWidth="1"/>
    <col min="62" max="62" width="3.28515625" style="25" bestFit="1" customWidth="1"/>
    <col min="63" max="63" width="6.7109375" style="25" bestFit="1" customWidth="1"/>
    <col min="64" max="64" width="6.85546875" style="25" bestFit="1" customWidth="1"/>
    <col min="65" max="65" width="5" style="25" bestFit="1" customWidth="1"/>
    <col min="66" max="66" width="5.140625" style="25" bestFit="1" customWidth="1"/>
    <col min="67" max="67" width="5.28515625" style="25" bestFit="1" customWidth="1"/>
    <col min="68" max="68" width="8.7109375" style="25" bestFit="1" customWidth="1"/>
    <col min="69" max="69" width="4.85546875" style="25" bestFit="1" customWidth="1"/>
    <col min="70" max="70" width="7.85546875" style="25" bestFit="1" customWidth="1"/>
    <col min="71" max="71" width="5.85546875" style="25" bestFit="1" customWidth="1"/>
    <col min="72" max="72" width="6" style="25" bestFit="1" customWidth="1"/>
    <col min="73" max="73" width="5.7109375" style="25" bestFit="1" customWidth="1"/>
    <col min="74" max="74" width="6.7109375" style="25" bestFit="1" customWidth="1"/>
    <col min="75" max="75" width="3.85546875" style="25" bestFit="1" customWidth="1"/>
    <col min="76" max="76" width="5.5703125" style="25" bestFit="1" customWidth="1"/>
    <col min="77" max="77" width="4.140625" style="25" bestFit="1" customWidth="1"/>
    <col min="78" max="78" width="6.7109375" style="25" bestFit="1" customWidth="1"/>
    <col min="79" max="79" width="8" style="25" bestFit="1" customWidth="1"/>
    <col min="80" max="81" width="5.28515625" style="25" bestFit="1" customWidth="1"/>
    <col min="82" max="82" width="5.7109375" style="25" bestFit="1" customWidth="1"/>
    <col min="83" max="83" width="5.7109375" style="87" customWidth="1"/>
    <col min="84" max="84" width="5.7109375" style="25" bestFit="1" customWidth="1"/>
    <col min="85" max="85" width="9.140625" style="25" bestFit="1" customWidth="1"/>
    <col min="86" max="86" width="7.140625" style="25" bestFit="1" customWidth="1"/>
    <col min="87" max="94" width="9.140625" style="27"/>
    <col min="95" max="96" width="9" style="50" customWidth="1"/>
    <col min="97" max="97" width="9" style="27" customWidth="1"/>
    <col min="98" max="98" width="9" style="50" customWidth="1"/>
    <col min="99" max="99" width="9" style="27" customWidth="1"/>
    <col min="100" max="100" width="9" style="50" customWidth="1"/>
    <col min="101" max="102" width="9" style="27" customWidth="1"/>
    <col min="103" max="103" width="9" style="50" customWidth="1"/>
    <col min="104" max="16384" width="9.140625" style="27"/>
  </cols>
  <sheetData>
    <row r="1" spans="1:103" x14ac:dyDescent="0.25">
      <c r="B1" s="27" t="s">
        <v>491</v>
      </c>
      <c r="S1" s="27" t="s">
        <v>490</v>
      </c>
      <c r="CJ1" s="27" t="s">
        <v>332</v>
      </c>
    </row>
    <row r="2" spans="1:103" x14ac:dyDescent="0.25">
      <c r="A2" s="27" t="s">
        <v>52</v>
      </c>
      <c r="B2" s="25" t="s">
        <v>59</v>
      </c>
      <c r="C2" s="25" t="s">
        <v>57</v>
      </c>
      <c r="D2" s="25" t="s">
        <v>60</v>
      </c>
      <c r="E2" s="25" t="s">
        <v>54</v>
      </c>
      <c r="F2" s="25" t="s">
        <v>53</v>
      </c>
      <c r="G2" s="25" t="s">
        <v>61</v>
      </c>
      <c r="H2" s="25" t="s">
        <v>62</v>
      </c>
      <c r="I2" s="51" t="s">
        <v>63</v>
      </c>
      <c r="J2" s="51" t="s">
        <v>64</v>
      </c>
      <c r="K2" s="25" t="s">
        <v>225</v>
      </c>
      <c r="L2" s="51" t="s">
        <v>65</v>
      </c>
      <c r="M2" s="25" t="s">
        <v>67</v>
      </c>
      <c r="N2" s="51" t="s">
        <v>68</v>
      </c>
      <c r="O2" s="25" t="s">
        <v>311</v>
      </c>
      <c r="P2" s="25" t="s">
        <v>314</v>
      </c>
      <c r="Q2" s="51" t="s">
        <v>321</v>
      </c>
      <c r="S2" s="27" t="s">
        <v>226</v>
      </c>
      <c r="T2" s="87" t="s">
        <v>457</v>
      </c>
      <c r="U2" s="25" t="s">
        <v>359</v>
      </c>
      <c r="V2" s="87" t="s">
        <v>178</v>
      </c>
      <c r="W2" s="25" t="s">
        <v>131</v>
      </c>
      <c r="X2" s="25" t="s">
        <v>132</v>
      </c>
      <c r="Y2" s="25" t="s">
        <v>133</v>
      </c>
      <c r="Z2" s="87" t="s">
        <v>335</v>
      </c>
      <c r="AA2" s="25" t="s">
        <v>360</v>
      </c>
      <c r="AB2" s="87" t="s">
        <v>179</v>
      </c>
      <c r="AC2" s="86" t="s">
        <v>134</v>
      </c>
      <c r="AD2" s="25" t="s">
        <v>135</v>
      </c>
      <c r="AE2" s="25" t="s">
        <v>59</v>
      </c>
      <c r="AF2" s="25" t="s">
        <v>136</v>
      </c>
      <c r="AG2" s="25" t="s">
        <v>137</v>
      </c>
      <c r="AH2" s="25" t="s">
        <v>361</v>
      </c>
      <c r="AI2" s="25" t="s">
        <v>138</v>
      </c>
      <c r="AJ2" s="87" t="s">
        <v>458</v>
      </c>
      <c r="AK2" s="25" t="s">
        <v>139</v>
      </c>
      <c r="AL2" s="25" t="s">
        <v>140</v>
      </c>
      <c r="AM2" s="25" t="s">
        <v>67</v>
      </c>
      <c r="AN2" s="25" t="s">
        <v>141</v>
      </c>
      <c r="AO2" s="25" t="s">
        <v>142</v>
      </c>
      <c r="AP2" s="25" t="s">
        <v>143</v>
      </c>
      <c r="AQ2" s="87" t="s">
        <v>459</v>
      </c>
      <c r="AR2" s="25" t="s">
        <v>362</v>
      </c>
      <c r="AS2" s="25" t="s">
        <v>144</v>
      </c>
      <c r="AT2" s="25" t="s">
        <v>367</v>
      </c>
      <c r="AU2" s="25" t="s">
        <v>57</v>
      </c>
      <c r="AV2" s="25" t="s">
        <v>128</v>
      </c>
      <c r="AW2" s="87" t="s">
        <v>460</v>
      </c>
      <c r="AX2" s="25" t="s">
        <v>145</v>
      </c>
      <c r="AY2" s="25" t="s">
        <v>146</v>
      </c>
      <c r="AZ2" s="25" t="s">
        <v>60</v>
      </c>
      <c r="BA2" s="25" t="s">
        <v>147</v>
      </c>
      <c r="BB2" s="25" t="s">
        <v>148</v>
      </c>
      <c r="BC2" s="25" t="s">
        <v>149</v>
      </c>
      <c r="BD2" s="25" t="s">
        <v>150</v>
      </c>
      <c r="BE2" s="25" t="s">
        <v>151</v>
      </c>
      <c r="BF2" s="25" t="s">
        <v>152</v>
      </c>
      <c r="BG2" s="25" t="s">
        <v>153</v>
      </c>
      <c r="BH2" s="25" t="s">
        <v>154</v>
      </c>
      <c r="BI2" s="25" t="s">
        <v>155</v>
      </c>
      <c r="BJ2" s="25" t="s">
        <v>156</v>
      </c>
      <c r="BK2" s="25" t="s">
        <v>54</v>
      </c>
      <c r="BL2" s="25" t="s">
        <v>53</v>
      </c>
      <c r="BM2" s="25" t="s">
        <v>157</v>
      </c>
      <c r="BN2" s="25" t="s">
        <v>158</v>
      </c>
      <c r="BO2" s="25" t="s">
        <v>159</v>
      </c>
      <c r="BP2" s="25" t="s">
        <v>160</v>
      </c>
      <c r="BQ2" s="25" t="s">
        <v>161</v>
      </c>
      <c r="BR2" s="25" t="s">
        <v>162</v>
      </c>
      <c r="BS2" s="25" t="s">
        <v>163</v>
      </c>
      <c r="BT2" s="25" t="s">
        <v>164</v>
      </c>
      <c r="BU2" s="25" t="s">
        <v>165</v>
      </c>
      <c r="BV2" s="25" t="s">
        <v>363</v>
      </c>
      <c r="BW2" s="25" t="s">
        <v>166</v>
      </c>
      <c r="BX2" s="25" t="s">
        <v>167</v>
      </c>
      <c r="BY2" s="25" t="s">
        <v>168</v>
      </c>
      <c r="BZ2" s="25" t="s">
        <v>61</v>
      </c>
      <c r="CA2" s="25" t="s">
        <v>368</v>
      </c>
      <c r="CB2" s="25" t="s">
        <v>169</v>
      </c>
      <c r="CC2" s="25" t="s">
        <v>170</v>
      </c>
      <c r="CD2" s="25" t="s">
        <v>171</v>
      </c>
      <c r="CE2" s="87" t="s">
        <v>172</v>
      </c>
      <c r="CF2" s="25" t="s">
        <v>173</v>
      </c>
      <c r="CG2" s="25" t="s">
        <v>174</v>
      </c>
      <c r="CH2" s="25" t="s">
        <v>369</v>
      </c>
      <c r="CJ2" s="25" t="s">
        <v>59</v>
      </c>
      <c r="CK2" s="25" t="s">
        <v>57</v>
      </c>
      <c r="CL2" s="25" t="s">
        <v>60</v>
      </c>
      <c r="CM2" s="25" t="s">
        <v>54</v>
      </c>
      <c r="CN2" s="25" t="s">
        <v>53</v>
      </c>
      <c r="CO2" s="25" t="s">
        <v>61</v>
      </c>
      <c r="CP2" s="25" t="s">
        <v>62</v>
      </c>
      <c r="CQ2" s="51" t="s">
        <v>63</v>
      </c>
      <c r="CR2" s="51" t="s">
        <v>64</v>
      </c>
      <c r="CS2" s="25" t="s">
        <v>66</v>
      </c>
      <c r="CT2" s="51" t="s">
        <v>65</v>
      </c>
      <c r="CU2" s="25" t="s">
        <v>67</v>
      </c>
      <c r="CV2" s="51" t="s">
        <v>68</v>
      </c>
      <c r="CW2" s="25" t="s">
        <v>311</v>
      </c>
      <c r="CX2" s="25" t="s">
        <v>314</v>
      </c>
      <c r="CY2" s="51" t="s">
        <v>321</v>
      </c>
    </row>
    <row r="3" spans="1:103" x14ac:dyDescent="0.25">
      <c r="A3" s="27" t="s">
        <v>0</v>
      </c>
      <c r="B3" s="25">
        <v>3101.2413535999999</v>
      </c>
      <c r="C3" s="25"/>
      <c r="D3" s="25">
        <v>9297.0839118999993</v>
      </c>
      <c r="E3" s="25">
        <v>290.40331434000001</v>
      </c>
      <c r="F3" s="25">
        <v>261.04008976</v>
      </c>
      <c r="G3" s="25">
        <v>6405.3958638000004</v>
      </c>
      <c r="H3" s="25">
        <v>1303.4450803</v>
      </c>
      <c r="I3" s="51">
        <v>35.602919454999999</v>
      </c>
      <c r="J3" s="51">
        <v>20.701126561999999</v>
      </c>
      <c r="K3" s="25"/>
      <c r="L3" s="51">
        <v>265.24087171000002</v>
      </c>
      <c r="M3" s="25"/>
      <c r="N3" s="51">
        <v>11.482049741999999</v>
      </c>
      <c r="O3" s="25">
        <v>33.651877130000003</v>
      </c>
      <c r="P3" s="25">
        <v>2.3969342581999999</v>
      </c>
      <c r="Q3" s="51">
        <v>0.25111902699999999</v>
      </c>
      <c r="R3" s="25"/>
      <c r="S3" s="27" t="s">
        <v>0</v>
      </c>
      <c r="T3" s="87">
        <v>0</v>
      </c>
      <c r="U3" s="25">
        <v>0</v>
      </c>
      <c r="V3" s="87">
        <v>33.742672845644599</v>
      </c>
      <c r="W3" s="25">
        <v>17.857756427780501</v>
      </c>
      <c r="X3" s="25">
        <v>17.857756427780501</v>
      </c>
      <c r="Y3" s="25">
        <v>0.67304672591342196</v>
      </c>
      <c r="Z3" s="87">
        <v>0</v>
      </c>
      <c r="AA3" s="25">
        <v>29.240805126090599</v>
      </c>
      <c r="AB3" s="87">
        <v>2.4032928564504101</v>
      </c>
      <c r="AC3" s="87">
        <v>5074.87635911905</v>
      </c>
      <c r="AD3" s="25">
        <v>0</v>
      </c>
      <c r="AE3" s="25">
        <v>3108.6487076766002</v>
      </c>
      <c r="AF3" s="25">
        <v>51.580660476543798</v>
      </c>
      <c r="AG3" s="25">
        <v>881.36643820052097</v>
      </c>
      <c r="AH3" s="25">
        <v>50.808326244656001</v>
      </c>
      <c r="AI3" s="25">
        <v>9.9858859872339403E-3</v>
      </c>
      <c r="AJ3" s="87">
        <v>0</v>
      </c>
      <c r="AK3" s="25">
        <v>135.52201690888899</v>
      </c>
      <c r="AL3" s="25">
        <v>135.52201690888899</v>
      </c>
      <c r="AM3" s="25">
        <v>0</v>
      </c>
      <c r="AN3" s="25">
        <v>0</v>
      </c>
      <c r="AO3" s="25">
        <v>31.475906820660299</v>
      </c>
      <c r="AP3" s="25">
        <v>4.7270645822847401E-2</v>
      </c>
      <c r="AQ3" s="87">
        <v>7.6585114975872906E-2</v>
      </c>
      <c r="AR3" s="25">
        <v>0</v>
      </c>
      <c r="AS3" s="25">
        <v>1.0940769302778099</v>
      </c>
      <c r="AT3" s="25">
        <v>0</v>
      </c>
      <c r="AU3" s="25">
        <v>0</v>
      </c>
      <c r="AV3" s="25">
        <v>0</v>
      </c>
      <c r="AW3" s="87">
        <v>2188.0961608205598</v>
      </c>
      <c r="AX3" s="25">
        <v>8388.7051975066006</v>
      </c>
      <c r="AY3" s="25">
        <v>932.07881122285005</v>
      </c>
      <c r="AZ3" s="25">
        <v>9320.7840087294499</v>
      </c>
      <c r="BA3" s="25">
        <v>4.0321341210270998E-5</v>
      </c>
      <c r="BB3" s="25">
        <v>75.750928788517001</v>
      </c>
      <c r="BC3" s="25">
        <v>2.1867195211119999</v>
      </c>
      <c r="BD3" s="25">
        <v>589.12253913113102</v>
      </c>
      <c r="BE3" s="25">
        <v>2.9027027546972102</v>
      </c>
      <c r="BF3" s="25">
        <v>7.1974360327827096</v>
      </c>
      <c r="BG3" s="25">
        <v>20.1407713361662</v>
      </c>
      <c r="BH3" s="25">
        <v>4.0668206678902203</v>
      </c>
      <c r="BI3" s="25">
        <v>0</v>
      </c>
      <c r="BJ3" s="25">
        <v>0.96904084022553305</v>
      </c>
      <c r="BK3" s="25">
        <v>291.15376850959098</v>
      </c>
      <c r="BL3" s="25">
        <v>261.71151499062898</v>
      </c>
      <c r="BM3" s="25">
        <v>29.442253518962399</v>
      </c>
      <c r="BN3" s="25">
        <v>5.18952363630352E-5</v>
      </c>
      <c r="BO3" s="25">
        <v>1.1465526877097801E-5</v>
      </c>
      <c r="BP3" s="25">
        <v>8.9541072378842497</v>
      </c>
      <c r="BQ3" s="25">
        <v>3.0649779262223398E-5</v>
      </c>
      <c r="BR3" s="25">
        <v>47.155410600483897</v>
      </c>
      <c r="BS3" s="25">
        <v>11.6085638788119</v>
      </c>
      <c r="BT3" s="25">
        <v>6.2266514474996804</v>
      </c>
      <c r="BU3" s="25">
        <v>118.084182062534</v>
      </c>
      <c r="BV3" s="25">
        <v>272.31323143199199</v>
      </c>
      <c r="BW3" s="25">
        <v>6.5076744930747497</v>
      </c>
      <c r="BX3" s="25">
        <v>24.6517258076357</v>
      </c>
      <c r="BY3" s="25">
        <v>1.0596142992884601</v>
      </c>
      <c r="BZ3" s="25">
        <v>6422.9366419615599</v>
      </c>
      <c r="CA3" s="25">
        <v>356.91765982397402</v>
      </c>
      <c r="CB3" s="25">
        <v>0</v>
      </c>
      <c r="CC3" s="25">
        <v>0</v>
      </c>
      <c r="CD3" s="25">
        <v>24.917433107128399</v>
      </c>
      <c r="CE3" s="87">
        <v>0</v>
      </c>
      <c r="CF3" s="25">
        <v>19.133930628839</v>
      </c>
      <c r="CG3" s="25">
        <v>1306.9416268831601</v>
      </c>
      <c r="CH3" s="25">
        <v>14.509947157606399</v>
      </c>
      <c r="CJ3" s="22">
        <f t="shared" ref="CJ3:CJ34" si="0">+(AE3-B3)/(B3+1E-50)</f>
        <v>2.388512608991773E-3</v>
      </c>
      <c r="CK3" s="22">
        <f t="shared" ref="CK3:CK34" si="1">+(AU3-C3)/(C3+1E-50)</f>
        <v>0</v>
      </c>
      <c r="CL3" s="22">
        <f t="shared" ref="CL3:CL34" si="2">+(AZ3-D3)/(D3+1E-50)</f>
        <v>2.5491968292461163E-3</v>
      </c>
      <c r="CM3" s="22">
        <f t="shared" ref="CM3:CM34" si="3">+(BK3-E3)/(E3+1E-50)</f>
        <v>2.5841790796930974E-3</v>
      </c>
      <c r="CN3" s="22">
        <f t="shared" ref="CN3:CN34" si="4">+(BL3-F3)/(F3+1E-50)</f>
        <v>2.5721153836803048E-3</v>
      </c>
      <c r="CO3" s="22">
        <f t="shared" ref="CO3:CO34" si="5">+(BZ3-G3)/(G3+1E-50)</f>
        <v>2.7384378006503778E-3</v>
      </c>
      <c r="CP3" s="22">
        <f t="shared" ref="CP3:CP34" si="6">+(CG3-H3)/(H3+1E-50)</f>
        <v>2.6825423149822026E-3</v>
      </c>
      <c r="CQ3" s="71">
        <f t="shared" ref="CQ3:CQ34" si="7">+(X3-I3)/(I3+1E-50)</f>
        <v>-0.49841876168746058</v>
      </c>
      <c r="CR3" s="71">
        <f t="shared" ref="CR3:CR34" si="8">+(AA3-J3)/(J3+1E-50)</f>
        <v>0.4125224073440743</v>
      </c>
      <c r="CS3" s="22">
        <f t="shared" ref="CS3:CS34" si="9">+(AD3-K3)/(K3+1E-50)</f>
        <v>0</v>
      </c>
      <c r="CT3" s="71">
        <f t="shared" ref="CT3:CT34" si="10">+(AL3-L3)/(L3+1E-50)</f>
        <v>-0.48906058091581978</v>
      </c>
      <c r="CU3" s="22">
        <f t="shared" ref="CU3:CU34" si="11">+(AM3-M3)/(M3+1E-50)</f>
        <v>0</v>
      </c>
      <c r="CV3" s="71">
        <f t="shared" ref="CV3:CV34" si="12">+(AS3-N3)/(N3+1E-50)</f>
        <v>-0.90471414469876366</v>
      </c>
      <c r="CW3" s="22">
        <f>+(V3-O3)/(O3+1E-50)</f>
        <v>2.6980876963815298E-3</v>
      </c>
      <c r="CX3" s="22">
        <f>+(AB3-P3)/(P3+1E-50)</f>
        <v>2.6528046101628312E-3</v>
      </c>
      <c r="CY3" s="71">
        <f t="shared" ref="CY3:CY34" si="13">+(AT3-Q3)/(Q3+1E-50)</f>
        <v>-1</v>
      </c>
    </row>
    <row r="4" spans="1:103" x14ac:dyDescent="0.25">
      <c r="A4" s="27" t="s">
        <v>2</v>
      </c>
      <c r="B4" s="25">
        <v>431.18044672000002</v>
      </c>
      <c r="C4" s="25"/>
      <c r="D4" s="25">
        <v>2187.7906303999998</v>
      </c>
      <c r="E4" s="25">
        <v>70.939577241999999</v>
      </c>
      <c r="F4" s="25">
        <v>70.939577241999999</v>
      </c>
      <c r="G4" s="25">
        <v>46.874813973000002</v>
      </c>
      <c r="H4" s="25">
        <v>209.91267814</v>
      </c>
      <c r="I4" s="51">
        <v>5.5369764556999996</v>
      </c>
      <c r="J4" s="51">
        <v>0.63546189639999995</v>
      </c>
      <c r="K4" s="25"/>
      <c r="L4" s="51">
        <v>41.910234363999997</v>
      </c>
      <c r="M4" s="25"/>
      <c r="N4" s="51">
        <v>0.84475235900000001</v>
      </c>
      <c r="O4" s="25">
        <v>5.1642819828000004</v>
      </c>
      <c r="P4" s="25">
        <v>0.26700767240000001</v>
      </c>
      <c r="Q4" s="51">
        <v>3.3146219300000002E-2</v>
      </c>
      <c r="R4" s="25"/>
      <c r="S4" s="27" t="s">
        <v>2</v>
      </c>
      <c r="T4" s="87">
        <v>5.6559632493923803E-2</v>
      </c>
      <c r="U4" s="25">
        <v>0.113894610117891</v>
      </c>
      <c r="V4" s="87">
        <v>5.17840836208038</v>
      </c>
      <c r="W4" s="25">
        <v>0.205482815887467</v>
      </c>
      <c r="X4" s="25">
        <v>0.200991100259299</v>
      </c>
      <c r="Y4" s="25">
        <v>0.183469498061366</v>
      </c>
      <c r="Z4" s="87">
        <v>2.7118763151507099E-2</v>
      </c>
      <c r="AA4" s="25">
        <v>1.359713443782</v>
      </c>
      <c r="AB4" s="87">
        <v>0.26773904061328901</v>
      </c>
      <c r="AC4" s="87">
        <v>858.02689435603395</v>
      </c>
      <c r="AD4" s="25">
        <v>0</v>
      </c>
      <c r="AE4" s="25">
        <v>432.33002053605298</v>
      </c>
      <c r="AF4" s="25">
        <v>3.07578751659547</v>
      </c>
      <c r="AG4" s="25">
        <v>141.67090866113099</v>
      </c>
      <c r="AH4" s="25">
        <v>1.51766641212152</v>
      </c>
      <c r="AI4" s="25">
        <v>0.11247008875226</v>
      </c>
      <c r="AJ4" s="87">
        <v>3.2539604226260302E-2</v>
      </c>
      <c r="AK4" s="25">
        <v>14.439653151855399</v>
      </c>
      <c r="AL4" s="25">
        <v>14.439653151855399</v>
      </c>
      <c r="AM4" s="25">
        <v>0</v>
      </c>
      <c r="AN4" s="25">
        <v>0</v>
      </c>
      <c r="AO4" s="25">
        <v>1.51881223950679</v>
      </c>
      <c r="AP4" s="25">
        <v>3.1019953051065099E-2</v>
      </c>
      <c r="AQ4" s="87">
        <v>0.85861387576429704</v>
      </c>
      <c r="AR4" s="25">
        <v>7.4303153213512399E-2</v>
      </c>
      <c r="AS4" s="25">
        <v>0.11621950593495201</v>
      </c>
      <c r="AT4" s="25">
        <v>1.3940976370640901E-2</v>
      </c>
      <c r="AU4" s="25">
        <v>0</v>
      </c>
      <c r="AV4" s="25">
        <v>0</v>
      </c>
      <c r="AW4" s="87">
        <v>352.589733075391</v>
      </c>
      <c r="AX4" s="25">
        <v>1974.40890742241</v>
      </c>
      <c r="AY4" s="25">
        <v>219.37814914488101</v>
      </c>
      <c r="AZ4" s="25">
        <v>2193.7870565672902</v>
      </c>
      <c r="BA4" s="25">
        <v>2.3123792331222501E-4</v>
      </c>
      <c r="BB4" s="25">
        <v>5.77460337012407</v>
      </c>
      <c r="BC4" s="25">
        <v>0.56944311799688196</v>
      </c>
      <c r="BD4" s="25">
        <v>101.91764740561101</v>
      </c>
      <c r="BE4" s="25">
        <v>0.76824840688503204</v>
      </c>
      <c r="BF4" s="25">
        <v>2.01305554875796</v>
      </c>
      <c r="BG4" s="25">
        <v>4.8655305698396702</v>
      </c>
      <c r="BH4" s="25">
        <v>1.13813400353841</v>
      </c>
      <c r="BI4" s="25">
        <v>0</v>
      </c>
      <c r="BJ4" s="25">
        <v>0.26796220704707202</v>
      </c>
      <c r="BK4" s="25">
        <v>71.138697096702302</v>
      </c>
      <c r="BL4" s="25">
        <v>71.138697096702302</v>
      </c>
      <c r="BM4" s="25">
        <v>0</v>
      </c>
      <c r="BN4" s="25">
        <v>0</v>
      </c>
      <c r="BO4" s="25">
        <v>1.70222170781042E-7</v>
      </c>
      <c r="BP4" s="25">
        <v>2.1201259390311802</v>
      </c>
      <c r="BQ4" s="25">
        <v>0</v>
      </c>
      <c r="BR4" s="25">
        <v>13.0671364275202</v>
      </c>
      <c r="BS4" s="25">
        <v>3.25076270661441</v>
      </c>
      <c r="BT4" s="25">
        <v>1.7427545737639001</v>
      </c>
      <c r="BU4" s="25">
        <v>32.657190473828301</v>
      </c>
      <c r="BV4" s="25">
        <v>75.110716488477905</v>
      </c>
      <c r="BW4" s="25">
        <v>1.77838134669334</v>
      </c>
      <c r="BX4" s="25">
        <v>6.8999690140379002</v>
      </c>
      <c r="BY4" s="25">
        <v>2.59092577588915E-6</v>
      </c>
      <c r="BZ4" s="25">
        <v>47.003993831467398</v>
      </c>
      <c r="CA4" s="25">
        <v>56.409485983576197</v>
      </c>
      <c r="CB4" s="25">
        <v>0</v>
      </c>
      <c r="CC4" s="25">
        <v>2.4057321912068799E-2</v>
      </c>
      <c r="CD4" s="25">
        <v>1.2406354394322101</v>
      </c>
      <c r="CE4" s="87">
        <v>0</v>
      </c>
      <c r="CF4" s="25">
        <v>2.22743882812878</v>
      </c>
      <c r="CG4" s="25">
        <v>210.48256904600501</v>
      </c>
      <c r="CH4" s="25">
        <v>0.83535974573918403</v>
      </c>
      <c r="CJ4" s="22">
        <f t="shared" si="0"/>
        <v>2.6661084119138511E-3</v>
      </c>
      <c r="CK4" s="22">
        <f t="shared" si="1"/>
        <v>0</v>
      </c>
      <c r="CL4" s="22">
        <f t="shared" si="2"/>
        <v>2.740859241267522E-3</v>
      </c>
      <c r="CM4" s="22">
        <f t="shared" si="3"/>
        <v>2.8068937318731818E-3</v>
      </c>
      <c r="CN4" s="22">
        <f t="shared" si="4"/>
        <v>2.8068937318731818E-3</v>
      </c>
      <c r="CO4" s="22">
        <f t="shared" si="5"/>
        <v>2.7558479174296761E-3</v>
      </c>
      <c r="CP4" s="22">
        <f t="shared" si="6"/>
        <v>2.7148951223657336E-3</v>
      </c>
      <c r="CQ4" s="71">
        <f t="shared" si="7"/>
        <v>-0.96370020680648005</v>
      </c>
      <c r="CR4" s="71">
        <f t="shared" si="8"/>
        <v>1.1397245869264681</v>
      </c>
      <c r="CS4" s="22">
        <f t="shared" si="9"/>
        <v>0</v>
      </c>
      <c r="CT4" s="71">
        <f t="shared" si="10"/>
        <v>-0.65546236209409614</v>
      </c>
      <c r="CU4" s="22">
        <f t="shared" si="11"/>
        <v>0</v>
      </c>
      <c r="CV4" s="71">
        <f t="shared" si="12"/>
        <v>-0.86242180362475673</v>
      </c>
      <c r="CW4" s="78">
        <f t="shared" ref="CW4:CW51" si="14">+(V4-O4)/(O4+1E-50)</f>
        <v>2.7354004540086148E-3</v>
      </c>
      <c r="CX4" s="78">
        <f t="shared" ref="CX4:CX51" si="15">+(AB4-P4)/(P4+1E-50)</f>
        <v>2.739128080909062E-3</v>
      </c>
      <c r="CY4" s="71">
        <f t="shared" si="13"/>
        <v>-0.57940975878836054</v>
      </c>
    </row>
    <row r="5" spans="1:103" x14ac:dyDescent="0.25">
      <c r="A5" s="27" t="s">
        <v>3</v>
      </c>
      <c r="B5" s="25">
        <v>1326.2269884</v>
      </c>
      <c r="C5" s="25">
        <v>8.1755236799999995</v>
      </c>
      <c r="D5" s="25">
        <v>5525.3803433000003</v>
      </c>
      <c r="E5" s="25">
        <v>129.84929747999999</v>
      </c>
      <c r="F5" s="25">
        <v>128.44562787000001</v>
      </c>
      <c r="G5" s="25">
        <v>76.513639944999994</v>
      </c>
      <c r="H5" s="25">
        <v>489.09390631999997</v>
      </c>
      <c r="I5" s="51">
        <v>25.531303305000002</v>
      </c>
      <c r="J5" s="51">
        <v>3.2690905992000001</v>
      </c>
      <c r="K5" s="25"/>
      <c r="L5" s="51">
        <v>158.56118477999999</v>
      </c>
      <c r="M5" s="25"/>
      <c r="N5" s="51">
        <v>9.0281145211999991</v>
      </c>
      <c r="O5" s="25">
        <v>20.563397481999999</v>
      </c>
      <c r="P5" s="25">
        <v>1.4671610633000001</v>
      </c>
      <c r="Q5" s="51">
        <v>0.19090115560000001</v>
      </c>
      <c r="R5" s="25"/>
      <c r="S5" s="27" t="s">
        <v>3</v>
      </c>
      <c r="T5" s="87">
        <v>0</v>
      </c>
      <c r="U5" s="25">
        <v>0</v>
      </c>
      <c r="V5" s="87">
        <v>20.619905306507899</v>
      </c>
      <c r="W5" s="25">
        <v>1.59199224243153</v>
      </c>
      <c r="X5" s="25">
        <v>1.59199224243153</v>
      </c>
      <c r="Y5" s="25">
        <v>0.59453099063245396</v>
      </c>
      <c r="Z5" s="87">
        <v>0</v>
      </c>
      <c r="AA5" s="25">
        <v>5.6398048007301798</v>
      </c>
      <c r="AB5" s="87">
        <v>1.47112080441075</v>
      </c>
      <c r="AC5" s="87">
        <v>3848.7791599007501</v>
      </c>
      <c r="AD5" s="25">
        <v>0</v>
      </c>
      <c r="AE5" s="25">
        <v>1329.8241074620901</v>
      </c>
      <c r="AF5" s="25">
        <v>31.1034113062194</v>
      </c>
      <c r="AG5" s="25">
        <v>700.02943178676196</v>
      </c>
      <c r="AH5" s="25">
        <v>15.9752660476379</v>
      </c>
      <c r="AI5" s="25">
        <v>0</v>
      </c>
      <c r="AJ5" s="87">
        <v>0</v>
      </c>
      <c r="AK5" s="25">
        <v>43.023472552440801</v>
      </c>
      <c r="AL5" s="25">
        <v>43.023472552440801</v>
      </c>
      <c r="AM5" s="25">
        <v>0</v>
      </c>
      <c r="AN5" s="25">
        <v>0</v>
      </c>
      <c r="AO5" s="25">
        <v>15.350593581303899</v>
      </c>
      <c r="AP5" s="25">
        <v>0</v>
      </c>
      <c r="AQ5" s="87">
        <v>0</v>
      </c>
      <c r="AR5" s="25">
        <v>0</v>
      </c>
      <c r="AS5" s="25">
        <v>7.6192982212007904E-3</v>
      </c>
      <c r="AT5" s="25">
        <v>0</v>
      </c>
      <c r="AU5" s="25">
        <v>8.1980594917243401</v>
      </c>
      <c r="AV5" s="25">
        <v>0</v>
      </c>
      <c r="AW5" s="87">
        <v>1190.2069597069999</v>
      </c>
      <c r="AX5" s="25">
        <v>4986.2711477522198</v>
      </c>
      <c r="AY5" s="25">
        <v>554.02898970229705</v>
      </c>
      <c r="AZ5" s="25">
        <v>5540.3001374545101</v>
      </c>
      <c r="BA5" s="25">
        <v>0</v>
      </c>
      <c r="BB5" s="25">
        <v>59.168694123466999</v>
      </c>
      <c r="BC5" s="25">
        <v>1.0309538638756099</v>
      </c>
      <c r="BD5" s="25">
        <v>155.23291517370299</v>
      </c>
      <c r="BE5" s="25">
        <v>1.3909476508099201</v>
      </c>
      <c r="BF5" s="25">
        <v>3.6448135052938402</v>
      </c>
      <c r="BG5" s="25">
        <v>8.8099560607814205</v>
      </c>
      <c r="BH5" s="25">
        <v>2.06067721754658</v>
      </c>
      <c r="BI5" s="25">
        <v>0</v>
      </c>
      <c r="BJ5" s="25">
        <v>0.48515739762011001</v>
      </c>
      <c r="BK5" s="25">
        <v>130.20899935356201</v>
      </c>
      <c r="BL5" s="25">
        <v>128.801496386515</v>
      </c>
      <c r="BM5" s="25">
        <v>1.4075029670464101</v>
      </c>
      <c r="BN5" s="25">
        <v>0</v>
      </c>
      <c r="BO5" s="25">
        <v>0</v>
      </c>
      <c r="BP5" s="25">
        <v>3.8379853553575098</v>
      </c>
      <c r="BQ5" s="25">
        <v>0</v>
      </c>
      <c r="BR5" s="25">
        <v>23.658968166140198</v>
      </c>
      <c r="BS5" s="25">
        <v>5.8857465535695601</v>
      </c>
      <c r="BT5" s="25">
        <v>3.1554089060114499</v>
      </c>
      <c r="BU5" s="25">
        <v>59.128280717384001</v>
      </c>
      <c r="BV5" s="25">
        <v>153.975826015396</v>
      </c>
      <c r="BW5" s="25">
        <v>3.2197989093735</v>
      </c>
      <c r="BX5" s="25">
        <v>12.492775080275701</v>
      </c>
      <c r="BY5" s="25">
        <v>2.70024760246255E-5</v>
      </c>
      <c r="BZ5" s="25">
        <v>76.720571265177796</v>
      </c>
      <c r="CA5" s="25">
        <v>41.340835975814798</v>
      </c>
      <c r="CB5" s="25">
        <v>0</v>
      </c>
      <c r="CC5" s="25">
        <v>0</v>
      </c>
      <c r="CD5" s="25">
        <v>2.9776258268074201</v>
      </c>
      <c r="CE5" s="87">
        <v>0</v>
      </c>
      <c r="CF5" s="25">
        <v>0.78492983415292295</v>
      </c>
      <c r="CG5" s="25">
        <v>490.43080464932802</v>
      </c>
      <c r="CH5" s="25">
        <v>5.0368906974458501</v>
      </c>
      <c r="CJ5" s="22">
        <f t="shared" si="0"/>
        <v>2.712295175375491E-3</v>
      </c>
      <c r="CK5" s="22">
        <f t="shared" si="1"/>
        <v>2.7564976393464015E-3</v>
      </c>
      <c r="CL5" s="22">
        <f t="shared" si="2"/>
        <v>2.7002293466731947E-3</v>
      </c>
      <c r="CM5" s="22">
        <f t="shared" si="3"/>
        <v>2.7701487843430172E-3</v>
      </c>
      <c r="CN5" s="22">
        <f t="shared" si="4"/>
        <v>2.7705771104576888E-3</v>
      </c>
      <c r="CO5" s="22">
        <f t="shared" si="5"/>
        <v>2.7045023648927069E-3</v>
      </c>
      <c r="CP5" s="22">
        <f t="shared" si="6"/>
        <v>2.7334184950023829E-3</v>
      </c>
      <c r="CQ5" s="71">
        <f t="shared" si="7"/>
        <v>-0.93764547687153288</v>
      </c>
      <c r="CR5" s="71">
        <f t="shared" si="8"/>
        <v>0.72519073105845766</v>
      </c>
      <c r="CS5" s="22">
        <f t="shared" si="9"/>
        <v>0</v>
      </c>
      <c r="CT5" s="71">
        <f t="shared" si="10"/>
        <v>-0.72866327523892505</v>
      </c>
      <c r="CU5" s="22">
        <f t="shared" si="11"/>
        <v>0</v>
      </c>
      <c r="CV5" s="71">
        <f t="shared" si="12"/>
        <v>-0.99915604767714139</v>
      </c>
      <c r="CW5" s="78">
        <f t="shared" si="14"/>
        <v>2.7479809480589821E-3</v>
      </c>
      <c r="CX5" s="78">
        <f t="shared" si="15"/>
        <v>2.6989137115208811E-3</v>
      </c>
      <c r="CY5" s="71">
        <f t="shared" si="13"/>
        <v>-1</v>
      </c>
    </row>
    <row r="6" spans="1:103" x14ac:dyDescent="0.25">
      <c r="A6" s="27" t="s">
        <v>4</v>
      </c>
      <c r="B6" s="25">
        <v>2608.5293559000002</v>
      </c>
      <c r="C6" s="25">
        <v>46.478389297</v>
      </c>
      <c r="D6" s="25">
        <v>2709.9746435000002</v>
      </c>
      <c r="E6" s="25">
        <v>547.29126590999999</v>
      </c>
      <c r="F6" s="25">
        <v>543.02850764000004</v>
      </c>
      <c r="G6" s="25">
        <v>249.95118245</v>
      </c>
      <c r="H6" s="25">
        <v>2165.8559615999998</v>
      </c>
      <c r="I6" s="51">
        <v>15.476992658</v>
      </c>
      <c r="J6" s="51">
        <v>25.399119850999998</v>
      </c>
      <c r="K6" s="25">
        <v>7.22731665E-2</v>
      </c>
      <c r="L6" s="51">
        <v>157.71600649000001</v>
      </c>
      <c r="M6" s="25">
        <v>0.44580274660000002</v>
      </c>
      <c r="N6" s="51">
        <v>6.0275124580000004</v>
      </c>
      <c r="O6" s="25">
        <v>4.5729765659000003</v>
      </c>
      <c r="P6" s="25">
        <v>1.6074577614000001</v>
      </c>
      <c r="Q6" s="51">
        <v>0.79927963179999995</v>
      </c>
      <c r="R6" s="25"/>
      <c r="S6" s="27" t="s">
        <v>4</v>
      </c>
      <c r="T6" s="87">
        <v>0.80395127102029695</v>
      </c>
      <c r="U6" s="25">
        <v>7.0160082885444304</v>
      </c>
      <c r="V6" s="87">
        <v>4.5834853990164701</v>
      </c>
      <c r="W6" s="25">
        <v>2.44113564538051</v>
      </c>
      <c r="X6" s="25">
        <v>2.4012319050059601</v>
      </c>
      <c r="Y6" s="25">
        <v>1.47468787371754</v>
      </c>
      <c r="Z6" s="87">
        <v>0.24090695024481401</v>
      </c>
      <c r="AA6" s="25">
        <v>73.983968943714899</v>
      </c>
      <c r="AB6" s="87">
        <v>1.6112719345688</v>
      </c>
      <c r="AC6" s="87">
        <v>3091.8793300655102</v>
      </c>
      <c r="AD6" s="25">
        <v>7.2470930120511007E-2</v>
      </c>
      <c r="AE6" s="25">
        <v>2614.4865555986798</v>
      </c>
      <c r="AF6" s="25">
        <v>23.440106290979699</v>
      </c>
      <c r="AG6" s="25">
        <v>413.92439079529697</v>
      </c>
      <c r="AH6" s="25">
        <v>11.1189186202462</v>
      </c>
      <c r="AI6" s="25">
        <v>5.9863093964111398</v>
      </c>
      <c r="AJ6" s="87">
        <v>0.289316781732888</v>
      </c>
      <c r="AK6" s="25">
        <v>169.49112604771301</v>
      </c>
      <c r="AL6" s="25">
        <v>169.49112604771301</v>
      </c>
      <c r="AM6" s="25">
        <v>0.44702235065899498</v>
      </c>
      <c r="AN6" s="25">
        <v>0</v>
      </c>
      <c r="AO6" s="25">
        <v>31.232701095794599</v>
      </c>
      <c r="AP6" s="25">
        <v>0.35034432517159497</v>
      </c>
      <c r="AQ6" s="87">
        <v>11.274281820298301</v>
      </c>
      <c r="AR6" s="25">
        <v>1.0713323880348899</v>
      </c>
      <c r="AS6" s="25">
        <v>3.8938270682813099</v>
      </c>
      <c r="AT6" s="25">
        <v>0.124705378457556</v>
      </c>
      <c r="AU6" s="25">
        <v>46.5969269129507</v>
      </c>
      <c r="AV6" s="25">
        <v>0</v>
      </c>
      <c r="AW6" s="87">
        <v>2598.00339429113</v>
      </c>
      <c r="AX6" s="25">
        <v>2444.9876673692802</v>
      </c>
      <c r="AY6" s="25">
        <v>271.66608523377198</v>
      </c>
      <c r="AZ6" s="25">
        <v>2716.6537526030502</v>
      </c>
      <c r="BA6" s="25">
        <v>3.2193480452422799E-3</v>
      </c>
      <c r="BB6" s="25">
        <v>66.438061159685901</v>
      </c>
      <c r="BC6" s="25">
        <v>4.2986366864311103</v>
      </c>
      <c r="BD6" s="25">
        <v>1226.85222766372</v>
      </c>
      <c r="BE6" s="25">
        <v>5.7526452182355401</v>
      </c>
      <c r="BF6" s="25">
        <v>14.898496424266</v>
      </c>
      <c r="BG6" s="25">
        <v>43.470373288248702</v>
      </c>
      <c r="BH6" s="25">
        <v>8.5128971474116195</v>
      </c>
      <c r="BI6" s="25">
        <v>9.3481701725138394E-2</v>
      </c>
      <c r="BJ6" s="25">
        <v>2.0030728789066701</v>
      </c>
      <c r="BK6" s="25">
        <v>548.75514034889</v>
      </c>
      <c r="BL6" s="25">
        <v>544.49871671498101</v>
      </c>
      <c r="BM6" s="25">
        <v>4.2564236339088302</v>
      </c>
      <c r="BN6" s="25">
        <v>3.1519695299194799E-3</v>
      </c>
      <c r="BO6" s="25">
        <v>2.04795166630842E-3</v>
      </c>
      <c r="BP6" s="25">
        <v>21.251710247186601</v>
      </c>
      <c r="BQ6" s="25">
        <v>1.23161212253288E-2</v>
      </c>
      <c r="BR6" s="25">
        <v>97.469810930163007</v>
      </c>
      <c r="BS6" s="25">
        <v>24.2337653991192</v>
      </c>
      <c r="BT6" s="25">
        <v>12.978637438322901</v>
      </c>
      <c r="BU6" s="25">
        <v>244.19393298412001</v>
      </c>
      <c r="BV6" s="25">
        <v>283.79299585847099</v>
      </c>
      <c r="BW6" s="25">
        <v>13.4442349734618</v>
      </c>
      <c r="BX6" s="25">
        <v>51.860950805174198</v>
      </c>
      <c r="BY6" s="25">
        <v>1.8554549785897601E-2</v>
      </c>
      <c r="BZ6" s="25">
        <v>250.62926554880499</v>
      </c>
      <c r="CA6" s="25">
        <v>725.28302193761999</v>
      </c>
      <c r="CB6" s="25">
        <v>1.55862042522307E-3</v>
      </c>
      <c r="CC6" s="25">
        <v>1.83518111162063</v>
      </c>
      <c r="CD6" s="25">
        <v>118.893968696717</v>
      </c>
      <c r="CE6" s="87">
        <v>0</v>
      </c>
      <c r="CF6" s="25">
        <v>92.931221735734795</v>
      </c>
      <c r="CG6" s="25">
        <v>2170.6688301173299</v>
      </c>
      <c r="CH6" s="25">
        <v>42.182067066462501</v>
      </c>
      <c r="CJ6" s="22">
        <f t="shared" si="0"/>
        <v>2.283738799107485E-3</v>
      </c>
      <c r="CK6" s="22">
        <f t="shared" si="1"/>
        <v>2.5503813222363808E-3</v>
      </c>
      <c r="CL6" s="22">
        <f t="shared" si="2"/>
        <v>2.4646389659291274E-3</v>
      </c>
      <c r="CM6" s="22">
        <f t="shared" si="3"/>
        <v>2.6747630193877988E-3</v>
      </c>
      <c r="CN6" s="22">
        <f t="shared" si="4"/>
        <v>2.7074252167174329E-3</v>
      </c>
      <c r="CO6" s="22">
        <f t="shared" si="5"/>
        <v>2.7128621363518976E-3</v>
      </c>
      <c r="CP6" s="22">
        <f t="shared" si="6"/>
        <v>2.2221553984479504E-3</v>
      </c>
      <c r="CQ6" s="71">
        <f t="shared" si="7"/>
        <v>-0.84485151876293141</v>
      </c>
      <c r="CR6" s="71">
        <f t="shared" si="8"/>
        <v>1.9128556177430711</v>
      </c>
      <c r="CS6" s="22">
        <f t="shared" si="9"/>
        <v>2.7363353522224221E-3</v>
      </c>
      <c r="CT6" s="71">
        <f t="shared" si="10"/>
        <v>7.4660269555199513E-2</v>
      </c>
      <c r="CU6" s="22">
        <f t="shared" si="11"/>
        <v>2.7357481942327736E-3</v>
      </c>
      <c r="CV6" s="71">
        <f t="shared" si="12"/>
        <v>-0.353991037693628</v>
      </c>
      <c r="CW6" s="78">
        <f t="shared" si="14"/>
        <v>2.2980290769107729E-3</v>
      </c>
      <c r="CX6" s="78">
        <f t="shared" si="15"/>
        <v>2.3727983779045195E-3</v>
      </c>
      <c r="CY6" s="71">
        <f t="shared" si="13"/>
        <v>-0.84397778512544341</v>
      </c>
    </row>
    <row r="7" spans="1:103" x14ac:dyDescent="0.25">
      <c r="A7" s="27" t="s">
        <v>5</v>
      </c>
      <c r="B7" s="25">
        <v>11960.660255000001</v>
      </c>
      <c r="C7" s="25"/>
      <c r="D7" s="25">
        <v>14672.866610999999</v>
      </c>
      <c r="E7" s="25">
        <v>485.99395476000001</v>
      </c>
      <c r="F7" s="25">
        <v>459.99222176000001</v>
      </c>
      <c r="G7" s="25">
        <v>477.19151538</v>
      </c>
      <c r="H7" s="25">
        <v>12013.494607000001</v>
      </c>
      <c r="I7" s="51"/>
      <c r="J7" s="51"/>
      <c r="K7" s="25"/>
      <c r="L7" s="51"/>
      <c r="M7" s="25"/>
      <c r="N7" s="51"/>
      <c r="O7" s="25"/>
      <c r="P7" s="25"/>
      <c r="Q7" s="51"/>
      <c r="R7" s="25"/>
      <c r="S7" s="27" t="s">
        <v>5</v>
      </c>
      <c r="T7" s="87">
        <v>5.9333707422411001E-2</v>
      </c>
      <c r="U7" s="25">
        <v>1.1966969417205999</v>
      </c>
      <c r="V7" s="87">
        <v>0</v>
      </c>
      <c r="W7" s="25">
        <v>116.244142649229</v>
      </c>
      <c r="X7" s="25">
        <v>116.238899662161</v>
      </c>
      <c r="Y7" s="25">
        <v>6.04203374002216</v>
      </c>
      <c r="Z7" s="87">
        <v>2.84488686810297E-2</v>
      </c>
      <c r="AA7" s="25">
        <v>159.74400948931699</v>
      </c>
      <c r="AB7" s="87">
        <v>0</v>
      </c>
      <c r="AC7" s="87">
        <v>48611.251269971101</v>
      </c>
      <c r="AD7" s="25">
        <v>0</v>
      </c>
      <c r="AE7" s="25">
        <v>11993.499786566999</v>
      </c>
      <c r="AF7" s="25">
        <v>415.19189325583699</v>
      </c>
      <c r="AG7" s="25">
        <v>8649.0779094416994</v>
      </c>
      <c r="AH7" s="25">
        <v>365.06686609050598</v>
      </c>
      <c r="AI7" s="25">
        <v>4.2795711650034001</v>
      </c>
      <c r="AJ7" s="87">
        <v>3.4136503315200503E-2</v>
      </c>
      <c r="AK7" s="25">
        <v>791.24461161573697</v>
      </c>
      <c r="AL7" s="25">
        <v>791.24461161573697</v>
      </c>
      <c r="AM7" s="25">
        <v>0</v>
      </c>
      <c r="AN7" s="25">
        <v>0</v>
      </c>
      <c r="AO7" s="25">
        <v>160.983089807787</v>
      </c>
      <c r="AP7" s="25">
        <v>5.7374423084200099E-2</v>
      </c>
      <c r="AQ7" s="87">
        <v>1.7259160706391199</v>
      </c>
      <c r="AR7" s="25">
        <v>0.798637204235076</v>
      </c>
      <c r="AS7" s="25">
        <v>6.7447013683187498</v>
      </c>
      <c r="AT7" s="25">
        <v>1.46282003171017E-2</v>
      </c>
      <c r="AU7" s="25">
        <v>0</v>
      </c>
      <c r="AV7" s="25">
        <v>0</v>
      </c>
      <c r="AW7" s="87">
        <v>20694.943487160799</v>
      </c>
      <c r="AX7" s="25">
        <v>13241.621820742601</v>
      </c>
      <c r="AY7" s="25">
        <v>1471.3044702238101</v>
      </c>
      <c r="AZ7" s="25">
        <v>14712.926290966399</v>
      </c>
      <c r="BA7" s="25">
        <v>2.47094929744208E-4</v>
      </c>
      <c r="BB7" s="25">
        <v>598.87187993051998</v>
      </c>
      <c r="BC7" s="25">
        <v>4.4501582546007699</v>
      </c>
      <c r="BD7" s="25">
        <v>5725.1502099763602</v>
      </c>
      <c r="BE7" s="25">
        <v>5.6659523748739096</v>
      </c>
      <c r="BF7" s="25">
        <v>12.2270449990905</v>
      </c>
      <c r="BG7" s="25">
        <v>33.282529585696302</v>
      </c>
      <c r="BH7" s="25">
        <v>7.0522588184328399</v>
      </c>
      <c r="BI7" s="25">
        <v>0.11394594112556999</v>
      </c>
      <c r="BJ7" s="25">
        <v>1.8316777795047301</v>
      </c>
      <c r="BK7" s="25">
        <v>488.07216028267499</v>
      </c>
      <c r="BL7" s="25">
        <v>461.18342815196303</v>
      </c>
      <c r="BM7" s="25">
        <v>26.888732130712</v>
      </c>
      <c r="BN7" s="25">
        <v>1.97631856787755E-2</v>
      </c>
      <c r="BO7" s="25">
        <v>7.5194091044274401E-3</v>
      </c>
      <c r="BP7" s="25">
        <v>23.4874048574436</v>
      </c>
      <c r="BQ7" s="25">
        <v>5.86664983570057E-2</v>
      </c>
      <c r="BR7" s="25">
        <v>80.845833054999702</v>
      </c>
      <c r="BS7" s="25">
        <v>19.860785464486199</v>
      </c>
      <c r="BT7" s="25">
        <v>10.6530392146034</v>
      </c>
      <c r="BU7" s="25">
        <v>202.32880922193399</v>
      </c>
      <c r="BV7" s="25">
        <v>3400.7075356755699</v>
      </c>
      <c r="BW7" s="25">
        <v>12.2786112038889</v>
      </c>
      <c r="BX7" s="25">
        <v>42.545985142721698</v>
      </c>
      <c r="BY7" s="25">
        <v>4.4734431454203802</v>
      </c>
      <c r="BZ7" s="25">
        <v>478.49835467737802</v>
      </c>
      <c r="CA7" s="25">
        <v>2929.0314667118701</v>
      </c>
      <c r="CB7" s="25">
        <v>4.74307317691538E-2</v>
      </c>
      <c r="CC7" s="25">
        <v>2.6486688209791699E-2</v>
      </c>
      <c r="CD7" s="25">
        <v>140.51039224623099</v>
      </c>
      <c r="CE7" s="87">
        <v>0</v>
      </c>
      <c r="CF7" s="25">
        <v>77.542743334163703</v>
      </c>
      <c r="CG7" s="25">
        <v>12046.389894960699</v>
      </c>
      <c r="CH7" s="25">
        <v>105.13417484101601</v>
      </c>
      <c r="CJ7" s="22">
        <f t="shared" si="0"/>
        <v>2.7456286581897089E-3</v>
      </c>
      <c r="CK7" s="22">
        <f t="shared" si="1"/>
        <v>0</v>
      </c>
      <c r="CL7" s="22">
        <f t="shared" si="2"/>
        <v>2.7301877014521392E-3</v>
      </c>
      <c r="CM7" s="22">
        <f t="shared" si="3"/>
        <v>4.2761962413735465E-3</v>
      </c>
      <c r="CN7" s="22">
        <f t="shared" si="4"/>
        <v>2.5896229014596922E-3</v>
      </c>
      <c r="CO7" s="22">
        <f t="shared" si="5"/>
        <v>2.7386054765398526E-3</v>
      </c>
      <c r="CP7" s="22">
        <f t="shared" si="6"/>
        <v>2.7381947582122575E-3</v>
      </c>
      <c r="CQ7" s="71">
        <f t="shared" si="7"/>
        <v>1.1623889966216101E+52</v>
      </c>
      <c r="CR7" s="71">
        <f t="shared" si="8"/>
        <v>1.5974400948931698E+52</v>
      </c>
      <c r="CS7" s="22">
        <f t="shared" si="9"/>
        <v>0</v>
      </c>
      <c r="CT7" s="71">
        <f t="shared" si="10"/>
        <v>7.9124461161573698E+52</v>
      </c>
      <c r="CU7" s="22">
        <f t="shared" si="11"/>
        <v>0</v>
      </c>
      <c r="CV7" s="71">
        <f t="shared" si="12"/>
        <v>6.7447013683187497E+50</v>
      </c>
      <c r="CW7" s="78">
        <f t="shared" si="14"/>
        <v>0</v>
      </c>
      <c r="CX7" s="78">
        <f t="shared" si="15"/>
        <v>0</v>
      </c>
      <c r="CY7" s="71">
        <f t="shared" si="13"/>
        <v>1.4628200317101701E+48</v>
      </c>
    </row>
    <row r="8" spans="1:103" x14ac:dyDescent="0.25">
      <c r="A8" s="27" t="s">
        <v>6</v>
      </c>
      <c r="B8" s="25">
        <v>170.82014305000001</v>
      </c>
      <c r="C8" s="25">
        <v>2.7562137999999998E-3</v>
      </c>
      <c r="D8" s="25">
        <v>210.53241129</v>
      </c>
      <c r="E8" s="25">
        <v>22.615590853</v>
      </c>
      <c r="F8" s="25">
        <v>22.615590853</v>
      </c>
      <c r="G8" s="25">
        <v>3.6535176269999998</v>
      </c>
      <c r="H8" s="25">
        <v>123.58752929000001</v>
      </c>
      <c r="I8" s="51">
        <v>0.1055580897</v>
      </c>
      <c r="J8" s="51">
        <v>2.9878692599999999E-2</v>
      </c>
      <c r="K8" s="25"/>
      <c r="L8" s="51">
        <v>1.8062183308999999</v>
      </c>
      <c r="M8" s="25"/>
      <c r="N8" s="51">
        <v>2.5546119999999999E-3</v>
      </c>
      <c r="O8" s="25">
        <v>2.0892901700000001E-2</v>
      </c>
      <c r="P8" s="25">
        <v>1.3305652E-3</v>
      </c>
      <c r="Q8" s="51">
        <v>3.2694355E-3</v>
      </c>
      <c r="R8" s="25"/>
      <c r="S8" s="27" t="s">
        <v>6</v>
      </c>
      <c r="T8" s="87">
        <v>2.0861498943524799E-2</v>
      </c>
      <c r="U8" s="25">
        <v>4.2006973904721003E-2</v>
      </c>
      <c r="V8" s="87">
        <v>2.0949824121380901E-2</v>
      </c>
      <c r="W8" s="25">
        <v>0.207107899264308</v>
      </c>
      <c r="X8" s="25">
        <v>0.20545097139128299</v>
      </c>
      <c r="Y8" s="25">
        <v>0.120593664267564</v>
      </c>
      <c r="Z8" s="87">
        <v>1.0000783164984799E-2</v>
      </c>
      <c r="AA8" s="25">
        <v>12.9541010801419</v>
      </c>
      <c r="AB8" s="87">
        <v>1.33434415837579E-3</v>
      </c>
      <c r="AC8" s="87">
        <v>479.52536962851201</v>
      </c>
      <c r="AD8" s="25">
        <v>0</v>
      </c>
      <c r="AE8" s="25">
        <v>171.288419183738</v>
      </c>
      <c r="AF8" s="25">
        <v>3.8920309156734101</v>
      </c>
      <c r="AG8" s="25">
        <v>85.286919610809605</v>
      </c>
      <c r="AH8" s="25">
        <v>1.95987624835124</v>
      </c>
      <c r="AI8" s="25">
        <v>3.8864072344538897E-2</v>
      </c>
      <c r="AJ8" s="87">
        <v>1.2000776498338099E-2</v>
      </c>
      <c r="AK8" s="25">
        <v>11.429251588239801</v>
      </c>
      <c r="AL8" s="25">
        <v>11.429251588239801</v>
      </c>
      <c r="AM8" s="25">
        <v>0</v>
      </c>
      <c r="AN8" s="25">
        <v>0</v>
      </c>
      <c r="AO8" s="25">
        <v>1.9329648980301199</v>
      </c>
      <c r="AP8" s="25">
        <v>1.14302508753451E-2</v>
      </c>
      <c r="AQ8" s="87">
        <v>0.31662314775511002</v>
      </c>
      <c r="AR8" s="25">
        <v>2.7404502595413001E-2</v>
      </c>
      <c r="AS8" s="25">
        <v>4.2864003899174302E-2</v>
      </c>
      <c r="AT8" s="25">
        <v>5.14253919344527E-3</v>
      </c>
      <c r="AU8" s="25">
        <v>2.7646294857167999E-3</v>
      </c>
      <c r="AV8" s="25">
        <v>0</v>
      </c>
      <c r="AW8" s="87">
        <v>209.35701240981601</v>
      </c>
      <c r="AX8" s="25">
        <v>189.99813706245101</v>
      </c>
      <c r="AY8" s="25">
        <v>21.110943900527499</v>
      </c>
      <c r="AZ8" s="25">
        <v>211.10908096297899</v>
      </c>
      <c r="BA8" s="25">
        <v>8.5282260933765305E-5</v>
      </c>
      <c r="BB8" s="25">
        <v>11.3421533627341</v>
      </c>
      <c r="BC8" s="25">
        <v>0.18153076883987199</v>
      </c>
      <c r="BD8" s="25">
        <v>45.6176587216653</v>
      </c>
      <c r="BE8" s="25">
        <v>0.244918118123647</v>
      </c>
      <c r="BF8" s="25">
        <v>0.64177303967768495</v>
      </c>
      <c r="BG8" s="25">
        <v>1.5511246246355499</v>
      </c>
      <c r="BH8" s="25">
        <v>0.36284152052778401</v>
      </c>
      <c r="BI8" s="25">
        <v>0</v>
      </c>
      <c r="BJ8" s="25">
        <v>8.5427172318765898E-2</v>
      </c>
      <c r="BK8" s="25">
        <v>22.679139458478701</v>
      </c>
      <c r="BL8" s="25">
        <v>22.679139458478701</v>
      </c>
      <c r="BM8" s="25">
        <v>0</v>
      </c>
      <c r="BN8" s="25">
        <v>0</v>
      </c>
      <c r="BO8" s="25">
        <v>0</v>
      </c>
      <c r="BP8" s="25">
        <v>0.67579017796811303</v>
      </c>
      <c r="BQ8" s="25">
        <v>0</v>
      </c>
      <c r="BR8" s="25">
        <v>4.1658510363376697</v>
      </c>
      <c r="BS8" s="25">
        <v>1.0363484325688701</v>
      </c>
      <c r="BT8" s="25">
        <v>0.55560040091051</v>
      </c>
      <c r="BU8" s="25">
        <v>10.411288657881199</v>
      </c>
      <c r="BV8" s="25">
        <v>21.937907343445801</v>
      </c>
      <c r="BW8" s="25">
        <v>0.56693677419710597</v>
      </c>
      <c r="BX8" s="25">
        <v>2.19970873449184</v>
      </c>
      <c r="BY8" s="25">
        <v>0</v>
      </c>
      <c r="BZ8" s="25">
        <v>3.6635318680974298</v>
      </c>
      <c r="CA8" s="25">
        <v>15.3376974826541</v>
      </c>
      <c r="CB8" s="25">
        <v>0</v>
      </c>
      <c r="CC8" s="25">
        <v>8.8737012060019702E-3</v>
      </c>
      <c r="CD8" s="25">
        <v>4.62576452537653</v>
      </c>
      <c r="CE8" s="87">
        <v>0</v>
      </c>
      <c r="CF8" s="25">
        <v>5.0004329078590297</v>
      </c>
      <c r="CG8" s="25">
        <v>123.92613686623901</v>
      </c>
      <c r="CH8" s="25">
        <v>2.67289490304776</v>
      </c>
      <c r="CJ8" s="22">
        <f t="shared" si="0"/>
        <v>2.7413402504932933E-3</v>
      </c>
      <c r="CK8" s="22">
        <f t="shared" si="1"/>
        <v>3.0533501126799672E-3</v>
      </c>
      <c r="CL8" s="22">
        <f t="shared" si="2"/>
        <v>2.7391016397216614E-3</v>
      </c>
      <c r="CM8" s="22">
        <f t="shared" si="3"/>
        <v>2.8099467262103855E-3</v>
      </c>
      <c r="CN8" s="22">
        <f t="shared" si="4"/>
        <v>2.8099467262103855E-3</v>
      </c>
      <c r="CO8" s="22">
        <f t="shared" si="5"/>
        <v>2.7409861179875971E-3</v>
      </c>
      <c r="CP8" s="22">
        <f t="shared" si="6"/>
        <v>2.7398199331621193E-3</v>
      </c>
      <c r="CQ8" s="71">
        <f t="shared" si="7"/>
        <v>0.94633089680935178</v>
      </c>
      <c r="CR8" s="71">
        <f t="shared" si="8"/>
        <v>432.55648968863852</v>
      </c>
      <c r="CS8" s="22">
        <f t="shared" si="9"/>
        <v>0</v>
      </c>
      <c r="CT8" s="71">
        <f t="shared" si="10"/>
        <v>5.3277242804555351</v>
      </c>
      <c r="CU8" s="22">
        <f t="shared" si="11"/>
        <v>0</v>
      </c>
      <c r="CV8" s="71">
        <f t="shared" si="12"/>
        <v>15.77906621403732</v>
      </c>
      <c r="CW8" s="78">
        <f t="shared" si="14"/>
        <v>2.7244861531560186E-3</v>
      </c>
      <c r="CX8" s="78">
        <f t="shared" si="15"/>
        <v>2.8401151448948464E-3</v>
      </c>
      <c r="CY8" s="71">
        <f t="shared" si="13"/>
        <v>0.57291348718923196</v>
      </c>
    </row>
    <row r="9" spans="1:103" x14ac:dyDescent="0.25">
      <c r="A9" s="27" t="s">
        <v>7</v>
      </c>
      <c r="B9" s="25">
        <v>11.208818000000001</v>
      </c>
      <c r="C9" s="25"/>
      <c r="D9" s="25">
        <v>18.781860000000002</v>
      </c>
      <c r="E9" s="25">
        <v>5.926463</v>
      </c>
      <c r="F9" s="25">
        <v>5.926463</v>
      </c>
      <c r="G9" s="25">
        <v>1.3436999999999999E-2</v>
      </c>
      <c r="H9" s="25">
        <v>5.4965400000000004</v>
      </c>
      <c r="I9" s="51">
        <v>0.40132200000000001</v>
      </c>
      <c r="J9" s="51">
        <v>5.3945279999999998E-2</v>
      </c>
      <c r="K9" s="25"/>
      <c r="L9" s="51">
        <v>2.6006040000000001</v>
      </c>
      <c r="M9" s="25"/>
      <c r="N9" s="51">
        <v>0.17098640000000001</v>
      </c>
      <c r="O9" s="25">
        <v>0.26769310000000002</v>
      </c>
      <c r="P9" s="25">
        <v>2.596103E-2</v>
      </c>
      <c r="Q9" s="51">
        <v>3.0028699999999999E-3</v>
      </c>
      <c r="R9" s="25"/>
      <c r="S9" s="27" t="s">
        <v>7</v>
      </c>
      <c r="T9" s="87">
        <v>0</v>
      </c>
      <c r="U9" s="25">
        <v>0</v>
      </c>
      <c r="V9" s="87">
        <v>0.26842509947419801</v>
      </c>
      <c r="W9" s="25">
        <v>1.77603965275882E-2</v>
      </c>
      <c r="X9" s="25">
        <v>1.77603965275882E-2</v>
      </c>
      <c r="Y9" s="25">
        <v>7.1581034441706801E-3</v>
      </c>
      <c r="Z9" s="87">
        <v>0</v>
      </c>
      <c r="AA9" s="25">
        <v>6.5107675105739699E-2</v>
      </c>
      <c r="AB9" s="87">
        <v>2.6032115132591401E-2</v>
      </c>
      <c r="AC9" s="87">
        <v>45.400849898708699</v>
      </c>
      <c r="AD9" s="25">
        <v>0</v>
      </c>
      <c r="AE9" s="25">
        <v>11.239503616131101</v>
      </c>
      <c r="AF9" s="25">
        <v>0.37295423323202997</v>
      </c>
      <c r="AG9" s="25">
        <v>8.2881292895913994</v>
      </c>
      <c r="AH9" s="25">
        <v>0.189436393370261</v>
      </c>
      <c r="AI9" s="25">
        <v>0</v>
      </c>
      <c r="AJ9" s="87">
        <v>0</v>
      </c>
      <c r="AK9" s="25">
        <v>0.47952974174308199</v>
      </c>
      <c r="AL9" s="25">
        <v>0.47952974174308199</v>
      </c>
      <c r="AM9" s="25">
        <v>0</v>
      </c>
      <c r="AN9" s="25">
        <v>0</v>
      </c>
      <c r="AO9" s="25">
        <v>0.18479091255477001</v>
      </c>
      <c r="AP9" s="25">
        <v>0</v>
      </c>
      <c r="AQ9" s="87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87">
        <v>13.7966771937367</v>
      </c>
      <c r="AX9" s="25">
        <v>16.949856446039199</v>
      </c>
      <c r="AY9" s="25">
        <v>1.8833359414011499</v>
      </c>
      <c r="AZ9" s="25">
        <v>18.833192387440299</v>
      </c>
      <c r="BA9" s="25">
        <v>0</v>
      </c>
      <c r="BB9" s="25">
        <v>0.71186284892276896</v>
      </c>
      <c r="BC9" s="25">
        <v>4.7570781262917798E-2</v>
      </c>
      <c r="BD9" s="25">
        <v>1.66054176398418</v>
      </c>
      <c r="BE9" s="25">
        <v>6.4179879296946005E-2</v>
      </c>
      <c r="BF9" s="25">
        <v>0.168179861439509</v>
      </c>
      <c r="BG9" s="25">
        <v>0.40647933332230801</v>
      </c>
      <c r="BH9" s="25">
        <v>9.50843135633858E-2</v>
      </c>
      <c r="BI9" s="25">
        <v>0</v>
      </c>
      <c r="BJ9" s="25">
        <v>2.2386119479488702E-2</v>
      </c>
      <c r="BK9" s="25">
        <v>5.9431181143868201</v>
      </c>
      <c r="BL9" s="25">
        <v>5.9431181143868201</v>
      </c>
      <c r="BM9" s="25">
        <v>0</v>
      </c>
      <c r="BN9" s="25">
        <v>0</v>
      </c>
      <c r="BO9" s="25">
        <v>0</v>
      </c>
      <c r="BP9" s="25">
        <v>0.17709149556044201</v>
      </c>
      <c r="BQ9" s="25">
        <v>0</v>
      </c>
      <c r="BR9" s="25">
        <v>1.09167114535623</v>
      </c>
      <c r="BS9" s="25">
        <v>0.27158302617437202</v>
      </c>
      <c r="BT9" s="25">
        <v>0.145594318689132</v>
      </c>
      <c r="BU9" s="25">
        <v>2.7282983514939199</v>
      </c>
      <c r="BV9" s="25">
        <v>1.7227460481555401</v>
      </c>
      <c r="BW9" s="25">
        <v>0.14856618131913399</v>
      </c>
      <c r="BX9" s="25">
        <v>0.57643330742902099</v>
      </c>
      <c r="BY9" s="25">
        <v>0</v>
      </c>
      <c r="BZ9" s="25">
        <v>1.3473153987334299E-2</v>
      </c>
      <c r="CA9" s="25">
        <v>0.38919615982883399</v>
      </c>
      <c r="CB9" s="25">
        <v>0</v>
      </c>
      <c r="CC9" s="25">
        <v>0</v>
      </c>
      <c r="CD9" s="25">
        <v>3.27825964992806E-2</v>
      </c>
      <c r="CE9" s="87">
        <v>0</v>
      </c>
      <c r="CF9" s="25">
        <v>7.0386962694488501E-3</v>
      </c>
      <c r="CG9" s="25">
        <v>5.5115944377386796</v>
      </c>
      <c r="CH9" s="25">
        <v>5.97675298930204E-2</v>
      </c>
      <c r="CJ9" s="22">
        <f t="shared" si="0"/>
        <v>2.7376317584155607E-3</v>
      </c>
      <c r="CK9" s="22">
        <f t="shared" si="1"/>
        <v>0</v>
      </c>
      <c r="CL9" s="22">
        <f t="shared" si="2"/>
        <v>2.7330832750482171E-3</v>
      </c>
      <c r="CM9" s="22">
        <f t="shared" si="3"/>
        <v>2.8102958521499422E-3</v>
      </c>
      <c r="CN9" s="22">
        <f t="shared" si="4"/>
        <v>2.8102958521499422E-3</v>
      </c>
      <c r="CO9" s="22">
        <f t="shared" si="5"/>
        <v>2.6906294064374461E-3</v>
      </c>
      <c r="CP9" s="22">
        <f t="shared" si="6"/>
        <v>2.7388935109503806E-3</v>
      </c>
      <c r="CQ9" s="71">
        <f t="shared" si="7"/>
        <v>-0.95574527056182268</v>
      </c>
      <c r="CR9" s="71">
        <f t="shared" si="8"/>
        <v>0.20692070011944882</v>
      </c>
      <c r="CS9" s="22">
        <f t="shared" si="9"/>
        <v>0</v>
      </c>
      <c r="CT9" s="71">
        <f t="shared" si="10"/>
        <v>-0.81560831955073443</v>
      </c>
      <c r="CU9" s="22">
        <f t="shared" si="11"/>
        <v>0</v>
      </c>
      <c r="CV9" s="71">
        <f t="shared" si="12"/>
        <v>-1</v>
      </c>
      <c r="CW9" s="78">
        <f t="shared" si="14"/>
        <v>2.7344727010072257E-3</v>
      </c>
      <c r="CX9" s="78">
        <f t="shared" si="15"/>
        <v>2.7381476232415142E-3</v>
      </c>
      <c r="CY9" s="71">
        <f t="shared" si="13"/>
        <v>-1</v>
      </c>
    </row>
    <row r="10" spans="1:103" x14ac:dyDescent="0.25">
      <c r="B10" s="25"/>
      <c r="C10" s="25"/>
      <c r="D10" s="25"/>
      <c r="E10" s="25"/>
      <c r="F10" s="25"/>
      <c r="G10" s="25"/>
      <c r="H10" s="25"/>
      <c r="I10" s="51"/>
      <c r="J10" s="51"/>
      <c r="K10" s="25"/>
      <c r="L10" s="51"/>
      <c r="M10" s="25"/>
      <c r="N10" s="51"/>
      <c r="O10" s="25"/>
      <c r="P10" s="25"/>
      <c r="Q10" s="51"/>
      <c r="R10" s="25"/>
      <c r="AC10" s="87"/>
      <c r="CJ10" s="22">
        <f t="shared" si="0"/>
        <v>0</v>
      </c>
      <c r="CK10" s="22">
        <f t="shared" si="1"/>
        <v>0</v>
      </c>
      <c r="CL10" s="22">
        <f t="shared" si="2"/>
        <v>0</v>
      </c>
      <c r="CM10" s="22">
        <f t="shared" si="3"/>
        <v>0</v>
      </c>
      <c r="CN10" s="22">
        <f t="shared" si="4"/>
        <v>0</v>
      </c>
      <c r="CO10" s="22">
        <f t="shared" si="5"/>
        <v>0</v>
      </c>
      <c r="CP10" s="22">
        <f t="shared" si="6"/>
        <v>0</v>
      </c>
      <c r="CQ10" s="71">
        <f t="shared" si="7"/>
        <v>0</v>
      </c>
      <c r="CR10" s="71">
        <f t="shared" si="8"/>
        <v>0</v>
      </c>
      <c r="CS10" s="22">
        <f t="shared" si="9"/>
        <v>0</v>
      </c>
      <c r="CT10" s="71">
        <f t="shared" si="10"/>
        <v>0</v>
      </c>
      <c r="CU10" s="22">
        <f t="shared" si="11"/>
        <v>0</v>
      </c>
      <c r="CV10" s="71">
        <f t="shared" si="12"/>
        <v>0</v>
      </c>
      <c r="CW10" s="78">
        <f t="shared" si="14"/>
        <v>0</v>
      </c>
      <c r="CX10" s="78">
        <f t="shared" si="15"/>
        <v>0</v>
      </c>
      <c r="CY10" s="71">
        <f t="shared" si="13"/>
        <v>0</v>
      </c>
    </row>
    <row r="11" spans="1:103" x14ac:dyDescent="0.25">
      <c r="A11" s="27" t="s">
        <v>9</v>
      </c>
      <c r="B11" s="25">
        <v>1442.2485375000001</v>
      </c>
      <c r="C11" s="25"/>
      <c r="D11" s="25">
        <v>7046.3230813999999</v>
      </c>
      <c r="E11" s="25">
        <v>108.19375488999999</v>
      </c>
      <c r="F11" s="25">
        <v>106.23008981</v>
      </c>
      <c r="G11" s="25">
        <v>1038.8241605999999</v>
      </c>
      <c r="H11" s="25">
        <v>660.79268409999997</v>
      </c>
      <c r="I11" s="51">
        <v>30.465742039999999</v>
      </c>
      <c r="J11" s="51">
        <v>4.8993377433000003</v>
      </c>
      <c r="K11" s="25"/>
      <c r="L11" s="51">
        <v>169.05990244</v>
      </c>
      <c r="M11" s="25"/>
      <c r="N11" s="51">
        <v>11.183903818999999</v>
      </c>
      <c r="O11" s="25">
        <v>22.139993189999998</v>
      </c>
      <c r="P11" s="25">
        <v>2.1116038074999999</v>
      </c>
      <c r="Q11" s="51">
        <v>0.33991206340000002</v>
      </c>
      <c r="R11" s="25"/>
      <c r="S11" s="27" t="s">
        <v>9</v>
      </c>
      <c r="T11" s="87">
        <v>6.8811647820455203E-4</v>
      </c>
      <c r="U11" s="25">
        <v>3.6213162558904602E-3</v>
      </c>
      <c r="V11" s="87">
        <v>22.200836176539301</v>
      </c>
      <c r="W11" s="25">
        <v>1.8019246176875601</v>
      </c>
      <c r="X11" s="25">
        <v>1.8019246176875601</v>
      </c>
      <c r="Y11" s="25">
        <v>0.68775441630129297</v>
      </c>
      <c r="Z11" s="87">
        <v>0</v>
      </c>
      <c r="AA11" s="25">
        <v>7.5954625288670599</v>
      </c>
      <c r="AB11" s="87">
        <v>2.1173955062653702</v>
      </c>
      <c r="AC11" s="87">
        <v>4462.0838365703103</v>
      </c>
      <c r="AD11" s="25">
        <v>0</v>
      </c>
      <c r="AE11" s="25">
        <v>1446.2012928608799</v>
      </c>
      <c r="AF11" s="25">
        <v>36.783020391962701</v>
      </c>
      <c r="AG11" s="25">
        <v>797.18053960609097</v>
      </c>
      <c r="AH11" s="25">
        <v>18.719492705642701</v>
      </c>
      <c r="AI11" s="25">
        <v>7.6378323227126199E-4</v>
      </c>
      <c r="AJ11" s="87">
        <v>1.0978965346098101E-3</v>
      </c>
      <c r="AK11" s="25">
        <v>97.414289813583693</v>
      </c>
      <c r="AL11" s="25">
        <v>97.414289813583693</v>
      </c>
      <c r="AM11" s="25">
        <v>0</v>
      </c>
      <c r="AN11" s="25">
        <v>0</v>
      </c>
      <c r="AO11" s="25">
        <v>17.9125554330884</v>
      </c>
      <c r="AP11" s="25">
        <v>5.0118632245903496E-6</v>
      </c>
      <c r="AQ11" s="87">
        <v>8.5417200394903095E-2</v>
      </c>
      <c r="AR11" s="25">
        <v>4.0235634451627703E-3</v>
      </c>
      <c r="AS11" s="25">
        <v>1.3075450182708E-2</v>
      </c>
      <c r="AT11" s="25">
        <v>1.4394497212586101E-5</v>
      </c>
      <c r="AU11" s="25">
        <v>0</v>
      </c>
      <c r="AV11" s="25">
        <v>0</v>
      </c>
      <c r="AW11" s="87">
        <v>1459.5251188677</v>
      </c>
      <c r="AX11" s="25">
        <v>6359.0626034411998</v>
      </c>
      <c r="AY11" s="25">
        <v>706.56402894051303</v>
      </c>
      <c r="AZ11" s="25">
        <v>7065.6266323817199</v>
      </c>
      <c r="BA11" s="25">
        <v>1.14830289510959E-4</v>
      </c>
      <c r="BB11" s="25">
        <v>69.071367492640405</v>
      </c>
      <c r="BC11" s="25">
        <v>0.85268250489150499</v>
      </c>
      <c r="BD11" s="25">
        <v>216.31548443027799</v>
      </c>
      <c r="BE11" s="25">
        <v>1.15042901238446</v>
      </c>
      <c r="BF11" s="25">
        <v>3.0145513737550602</v>
      </c>
      <c r="BG11" s="25">
        <v>7.2861356988927497</v>
      </c>
      <c r="BH11" s="25">
        <v>1.70433645618038</v>
      </c>
      <c r="BI11" s="25">
        <v>0</v>
      </c>
      <c r="BJ11" s="25">
        <v>0.401267796314974</v>
      </c>
      <c r="BK11" s="25">
        <v>108.497945631744</v>
      </c>
      <c r="BL11" s="25">
        <v>106.528908114589</v>
      </c>
      <c r="BM11" s="25">
        <v>1.9690375171547201</v>
      </c>
      <c r="BN11" s="25">
        <v>0</v>
      </c>
      <c r="BO11" s="25">
        <v>0</v>
      </c>
      <c r="BP11" s="25">
        <v>3.1743336342642299</v>
      </c>
      <c r="BQ11" s="25">
        <v>0</v>
      </c>
      <c r="BR11" s="25">
        <v>19.5679036139265</v>
      </c>
      <c r="BS11" s="25">
        <v>4.8679677684264897</v>
      </c>
      <c r="BT11" s="25">
        <v>2.6097709089105301</v>
      </c>
      <c r="BU11" s="25">
        <v>48.903935889592503</v>
      </c>
      <c r="BV11" s="25">
        <v>181.172656776411</v>
      </c>
      <c r="BW11" s="25">
        <v>2.66304048678054</v>
      </c>
      <c r="BX11" s="25">
        <v>10.3325529699014</v>
      </c>
      <c r="BY11" s="25">
        <v>3.6815621951421101E-10</v>
      </c>
      <c r="BZ11" s="25">
        <v>1041.9717405972999</v>
      </c>
      <c r="CA11" s="25">
        <v>67.171100491356896</v>
      </c>
      <c r="CB11" s="25">
        <v>0</v>
      </c>
      <c r="CC11" s="25">
        <v>1.18182396188208E-4</v>
      </c>
      <c r="CD11" s="25">
        <v>4.6407743858666199</v>
      </c>
      <c r="CE11" s="87">
        <v>0</v>
      </c>
      <c r="CF11" s="25">
        <v>4.3133084364544301</v>
      </c>
      <c r="CG11" s="25">
        <v>662.60314950092697</v>
      </c>
      <c r="CH11" s="25">
        <v>6.37260972550816</v>
      </c>
      <c r="CJ11" s="22">
        <f t="shared" si="0"/>
        <v>2.7406894568473717E-3</v>
      </c>
      <c r="CK11" s="22">
        <f t="shared" si="1"/>
        <v>0</v>
      </c>
      <c r="CL11" s="22">
        <f t="shared" si="2"/>
        <v>2.7395211316204233E-3</v>
      </c>
      <c r="CM11" s="22">
        <f t="shared" si="3"/>
        <v>2.8115369695161951E-3</v>
      </c>
      <c r="CN11" s="22">
        <f t="shared" si="4"/>
        <v>2.8129346884998682E-3</v>
      </c>
      <c r="CO11" s="22">
        <f t="shared" si="5"/>
        <v>3.0299449287760432E-3</v>
      </c>
      <c r="CP11" s="22">
        <f t="shared" si="6"/>
        <v>2.7398387489608114E-3</v>
      </c>
      <c r="CQ11" s="71">
        <f t="shared" si="7"/>
        <v>-0.9408540709324682</v>
      </c>
      <c r="CR11" s="71">
        <f t="shared" si="8"/>
        <v>0.55030392408731077</v>
      </c>
      <c r="CS11" s="22">
        <f t="shared" si="9"/>
        <v>0</v>
      </c>
      <c r="CT11" s="71">
        <f t="shared" si="10"/>
        <v>-0.42378832350174583</v>
      </c>
      <c r="CU11" s="22">
        <f t="shared" si="11"/>
        <v>0</v>
      </c>
      <c r="CV11" s="71">
        <f t="shared" si="12"/>
        <v>-0.99883086886347372</v>
      </c>
      <c r="CW11" s="78">
        <f t="shared" si="14"/>
        <v>2.7481032183326866E-3</v>
      </c>
      <c r="CX11" s="78">
        <f t="shared" si="15"/>
        <v>2.7427961366613208E-3</v>
      </c>
      <c r="CY11" s="71">
        <f t="shared" si="13"/>
        <v>-0.99995765229080547</v>
      </c>
    </row>
    <row r="12" spans="1:103" x14ac:dyDescent="0.25">
      <c r="A12" s="27" t="s">
        <v>10</v>
      </c>
      <c r="B12" s="25">
        <v>1539.1463523</v>
      </c>
      <c r="C12" s="25"/>
      <c r="D12" s="25">
        <v>5432.2309298999999</v>
      </c>
      <c r="E12" s="25">
        <v>151.2212116</v>
      </c>
      <c r="F12" s="25">
        <v>151.2212116</v>
      </c>
      <c r="G12" s="25">
        <v>5.4847840000000003</v>
      </c>
      <c r="H12" s="25">
        <v>722.27468160000001</v>
      </c>
      <c r="I12" s="51">
        <v>44.864440025999997</v>
      </c>
      <c r="J12" s="51">
        <v>11.094299929</v>
      </c>
      <c r="K12" s="25"/>
      <c r="L12" s="51">
        <v>317.58598907999999</v>
      </c>
      <c r="M12" s="25"/>
      <c r="N12" s="51">
        <v>15.603032699</v>
      </c>
      <c r="O12" s="25">
        <v>43.480554370999997</v>
      </c>
      <c r="P12" s="25">
        <v>4.6459551335000002</v>
      </c>
      <c r="Q12" s="51">
        <v>0.52449107279999996</v>
      </c>
      <c r="R12" s="25"/>
      <c r="S12" s="27" t="s">
        <v>10</v>
      </c>
      <c r="T12" s="87">
        <v>0</v>
      </c>
      <c r="U12" s="25">
        <v>1.15117746425041</v>
      </c>
      <c r="V12" s="87">
        <v>43.600206222728303</v>
      </c>
      <c r="W12" s="25">
        <v>2.2006036379432099</v>
      </c>
      <c r="X12" s="25">
        <v>2.2006036379432099</v>
      </c>
      <c r="Y12" s="25">
        <v>0.886914970955338</v>
      </c>
      <c r="Z12" s="87">
        <v>0</v>
      </c>
      <c r="AA12" s="25">
        <v>10.6622906812372</v>
      </c>
      <c r="AB12" s="87">
        <v>4.6585888146102201</v>
      </c>
      <c r="AC12" s="87">
        <v>5663.0357569859198</v>
      </c>
      <c r="AD12" s="25">
        <v>0</v>
      </c>
      <c r="AE12" s="25">
        <v>1543.36395222584</v>
      </c>
      <c r="AF12" s="25">
        <v>46.222781496531503</v>
      </c>
      <c r="AG12" s="25">
        <v>1027.2641949998899</v>
      </c>
      <c r="AH12" s="25">
        <v>23.4718405664158</v>
      </c>
      <c r="AI12" s="25">
        <v>0</v>
      </c>
      <c r="AJ12" s="87">
        <v>0</v>
      </c>
      <c r="AK12" s="25">
        <v>75.161893746605202</v>
      </c>
      <c r="AL12" s="25">
        <v>75.161893746605202</v>
      </c>
      <c r="AM12" s="25">
        <v>0</v>
      </c>
      <c r="AN12" s="25">
        <v>0</v>
      </c>
      <c r="AO12" s="25">
        <v>22.900328439909899</v>
      </c>
      <c r="AP12" s="25">
        <v>0</v>
      </c>
      <c r="AQ12" s="87">
        <v>0.198285381375748</v>
      </c>
      <c r="AR12" s="25">
        <v>4.7912650764728199E-2</v>
      </c>
      <c r="AS12" s="25">
        <v>0.57143443937895499</v>
      </c>
      <c r="AT12" s="25">
        <v>0</v>
      </c>
      <c r="AU12" s="25">
        <v>0</v>
      </c>
      <c r="AV12" s="25">
        <v>0</v>
      </c>
      <c r="AW12" s="87">
        <v>1752.29225725734</v>
      </c>
      <c r="AX12" s="25">
        <v>4902.4014935873001</v>
      </c>
      <c r="AY12" s="25">
        <v>544.71086693011898</v>
      </c>
      <c r="AZ12" s="25">
        <v>5447.1123605174198</v>
      </c>
      <c r="BA12" s="25">
        <v>0</v>
      </c>
      <c r="BB12" s="25">
        <v>89.228026794093395</v>
      </c>
      <c r="BC12" s="25">
        <v>1.21380288022839</v>
      </c>
      <c r="BD12" s="25">
        <v>217.2203036491</v>
      </c>
      <c r="BE12" s="25">
        <v>1.63764433990862</v>
      </c>
      <c r="BF12" s="25">
        <v>4.2912853122571502</v>
      </c>
      <c r="BG12" s="25">
        <v>10.371890765389599</v>
      </c>
      <c r="BH12" s="25">
        <v>2.42618422592966</v>
      </c>
      <c r="BI12" s="25">
        <v>0</v>
      </c>
      <c r="BJ12" s="25">
        <v>0.57121028643551197</v>
      </c>
      <c r="BK12" s="25">
        <v>151.646494259826</v>
      </c>
      <c r="BL12" s="25">
        <v>151.646494259826</v>
      </c>
      <c r="BM12" s="25">
        <v>0</v>
      </c>
      <c r="BN12" s="25">
        <v>0</v>
      </c>
      <c r="BO12" s="25">
        <v>0</v>
      </c>
      <c r="BP12" s="25">
        <v>4.5187701604413499</v>
      </c>
      <c r="BQ12" s="25">
        <v>0</v>
      </c>
      <c r="BR12" s="25">
        <v>27.855495304706398</v>
      </c>
      <c r="BS12" s="25">
        <v>6.9297248201855099</v>
      </c>
      <c r="BT12" s="25">
        <v>3.7150900400690001</v>
      </c>
      <c r="BU12" s="25">
        <v>69.615883838467596</v>
      </c>
      <c r="BV12" s="25">
        <v>215.35299860650801</v>
      </c>
      <c r="BW12" s="25">
        <v>3.79086649801308</v>
      </c>
      <c r="BX12" s="25">
        <v>14.708645787794101</v>
      </c>
      <c r="BY12" s="25">
        <v>0</v>
      </c>
      <c r="BZ12" s="25">
        <v>5.4998267175934199</v>
      </c>
      <c r="CA12" s="25">
        <v>53.125545869156497</v>
      </c>
      <c r="CB12" s="25">
        <v>0</v>
      </c>
      <c r="CC12" s="25">
        <v>0</v>
      </c>
      <c r="CD12" s="25">
        <v>8.1259177059523999</v>
      </c>
      <c r="CE12" s="87">
        <v>0</v>
      </c>
      <c r="CF12" s="25">
        <v>2.96670696128903</v>
      </c>
      <c r="CG12" s="25">
        <v>724.25404807178302</v>
      </c>
      <c r="CH12" s="25">
        <v>8.6928133010995392</v>
      </c>
      <c r="CJ12" s="22">
        <f t="shared" si="0"/>
        <v>2.7402202003321326E-3</v>
      </c>
      <c r="CK12" s="22">
        <f t="shared" si="1"/>
        <v>0</v>
      </c>
      <c r="CL12" s="22">
        <f t="shared" si="2"/>
        <v>2.7394694388837193E-3</v>
      </c>
      <c r="CM12" s="22">
        <f t="shared" si="3"/>
        <v>2.812321468174216E-3</v>
      </c>
      <c r="CN12" s="22">
        <f t="shared" si="4"/>
        <v>2.812321468174216E-3</v>
      </c>
      <c r="CO12" s="22">
        <f t="shared" si="5"/>
        <v>2.7426271651572009E-3</v>
      </c>
      <c r="CP12" s="22">
        <f t="shared" si="6"/>
        <v>2.7404622122407366E-3</v>
      </c>
      <c r="CQ12" s="71">
        <f t="shared" si="7"/>
        <v>-0.95094993637125735</v>
      </c>
      <c r="CR12" s="71">
        <f t="shared" si="8"/>
        <v>-3.8939748386786155E-2</v>
      </c>
      <c r="CS12" s="22">
        <f t="shared" si="9"/>
        <v>0</v>
      </c>
      <c r="CT12" s="71">
        <f t="shared" si="10"/>
        <v>-0.76333372273651567</v>
      </c>
      <c r="CU12" s="22">
        <f t="shared" si="11"/>
        <v>0</v>
      </c>
      <c r="CV12" s="71">
        <f t="shared" si="12"/>
        <v>-0.96337670692598254</v>
      </c>
      <c r="CW12" s="78">
        <f t="shared" si="14"/>
        <v>2.7518474283324758E-3</v>
      </c>
      <c r="CX12" s="78">
        <f t="shared" si="15"/>
        <v>2.7192860772855538E-3</v>
      </c>
      <c r="CY12" s="71">
        <f t="shared" si="13"/>
        <v>-1</v>
      </c>
    </row>
    <row r="13" spans="1:103" x14ac:dyDescent="0.25">
      <c r="A13" s="27" t="s">
        <v>12</v>
      </c>
      <c r="B13" s="25">
        <v>680.96474311999998</v>
      </c>
      <c r="C13" s="25"/>
      <c r="D13" s="25">
        <v>1000.6716958</v>
      </c>
      <c r="E13" s="25">
        <v>20.795646176999998</v>
      </c>
      <c r="F13" s="25">
        <v>20.795646176999998</v>
      </c>
      <c r="G13" s="25">
        <v>9.3296454307999994</v>
      </c>
      <c r="H13" s="25">
        <v>43.54666598</v>
      </c>
      <c r="I13" s="51">
        <v>8.3053565100000004E-2</v>
      </c>
      <c r="J13" s="51">
        <v>2.0119413100000001E-2</v>
      </c>
      <c r="K13" s="25"/>
      <c r="L13" s="51">
        <v>0.58819093010000001</v>
      </c>
      <c r="M13" s="25"/>
      <c r="N13" s="51">
        <v>2.64759114E-2</v>
      </c>
      <c r="O13" s="25">
        <v>8.2002249299999996E-2</v>
      </c>
      <c r="P13" s="25">
        <v>8.5356482000000008E-3</v>
      </c>
      <c r="Q13" s="51">
        <v>1.0192241E-3</v>
      </c>
      <c r="R13" s="25"/>
      <c r="S13" s="27" t="s">
        <v>12</v>
      </c>
      <c r="T13" s="87">
        <v>0</v>
      </c>
      <c r="U13" s="25">
        <v>0</v>
      </c>
      <c r="V13" s="87">
        <v>8.2225975946713395E-2</v>
      </c>
      <c r="W13" s="25">
        <v>0.100516484614134</v>
      </c>
      <c r="X13" s="25">
        <v>0.100516484614134</v>
      </c>
      <c r="Y13" s="25">
        <v>4.0512484566543799E-2</v>
      </c>
      <c r="Z13" s="87">
        <v>0</v>
      </c>
      <c r="AA13" s="25">
        <v>0.36849481865838102</v>
      </c>
      <c r="AB13" s="87">
        <v>8.5585581317066898E-3</v>
      </c>
      <c r="AC13" s="87">
        <v>286.05779888843398</v>
      </c>
      <c r="AD13" s="25">
        <v>0</v>
      </c>
      <c r="AE13" s="25">
        <v>682.82902349575795</v>
      </c>
      <c r="AF13" s="25">
        <v>2.1108248487777201</v>
      </c>
      <c r="AG13" s="25">
        <v>46.908096571108601</v>
      </c>
      <c r="AH13" s="25">
        <v>1.0721502367720299</v>
      </c>
      <c r="AI13" s="25">
        <v>0</v>
      </c>
      <c r="AJ13" s="87">
        <v>0</v>
      </c>
      <c r="AK13" s="25">
        <v>15.1860154131728</v>
      </c>
      <c r="AL13" s="25">
        <v>15.1860154131728</v>
      </c>
      <c r="AM13" s="25">
        <v>0</v>
      </c>
      <c r="AN13" s="25">
        <v>0</v>
      </c>
      <c r="AO13" s="25">
        <v>1.0458567345566501</v>
      </c>
      <c r="AP13" s="25">
        <v>0</v>
      </c>
      <c r="AQ13" s="87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87">
        <v>90.556901006961098</v>
      </c>
      <c r="AX13" s="25">
        <v>903.07147062616195</v>
      </c>
      <c r="AY13" s="25">
        <v>100.34110130127701</v>
      </c>
      <c r="AZ13" s="25">
        <v>1003.41257192744</v>
      </c>
      <c r="BA13" s="25">
        <v>0</v>
      </c>
      <c r="BB13" s="25">
        <v>4.0289196153871503</v>
      </c>
      <c r="BC13" s="25">
        <v>0.16692038426561201</v>
      </c>
      <c r="BD13" s="25">
        <v>9.3980806023578491</v>
      </c>
      <c r="BE13" s="25">
        <v>0.22521027728633</v>
      </c>
      <c r="BF13" s="25">
        <v>0.59013029315961096</v>
      </c>
      <c r="BG13" s="25">
        <v>1.42633308751798</v>
      </c>
      <c r="BH13" s="25">
        <v>0.33364001388911801</v>
      </c>
      <c r="BI13" s="25">
        <v>0</v>
      </c>
      <c r="BJ13" s="25">
        <v>7.8551466790125604E-2</v>
      </c>
      <c r="BK13" s="25">
        <v>20.8541292157608</v>
      </c>
      <c r="BL13" s="25">
        <v>20.8541292157608</v>
      </c>
      <c r="BM13" s="25">
        <v>0</v>
      </c>
      <c r="BN13" s="25">
        <v>0</v>
      </c>
      <c r="BO13" s="25">
        <v>0</v>
      </c>
      <c r="BP13" s="25">
        <v>0.62140823757006602</v>
      </c>
      <c r="BQ13" s="25">
        <v>0</v>
      </c>
      <c r="BR13" s="25">
        <v>3.83062934241639</v>
      </c>
      <c r="BS13" s="25">
        <v>0.95296485722316904</v>
      </c>
      <c r="BT13" s="25">
        <v>0.51088667471353499</v>
      </c>
      <c r="BU13" s="25">
        <v>9.5734305130706208</v>
      </c>
      <c r="BV13" s="25">
        <v>9.7502087442450893</v>
      </c>
      <c r="BW13" s="25">
        <v>0.52131453893086899</v>
      </c>
      <c r="BX13" s="25">
        <v>2.0227095289274</v>
      </c>
      <c r="BY13" s="25">
        <v>0</v>
      </c>
      <c r="BZ13" s="25">
        <v>9.3550656221167792</v>
      </c>
      <c r="CA13" s="25">
        <v>2.2027346301722899</v>
      </c>
      <c r="CB13" s="25">
        <v>0</v>
      </c>
      <c r="CC13" s="25">
        <v>0</v>
      </c>
      <c r="CD13" s="25">
        <v>0.185539686312683</v>
      </c>
      <c r="CE13" s="87">
        <v>0</v>
      </c>
      <c r="CF13" s="25">
        <v>3.9839867363640001E-2</v>
      </c>
      <c r="CG13" s="25">
        <v>43.665962267894699</v>
      </c>
      <c r="CH13" s="25">
        <v>0.33826618699578398</v>
      </c>
      <c r="CJ13" s="22">
        <f t="shared" si="0"/>
        <v>2.7377046970395746E-3</v>
      </c>
      <c r="CK13" s="22">
        <f t="shared" si="1"/>
        <v>0</v>
      </c>
      <c r="CL13" s="22">
        <f t="shared" si="2"/>
        <v>2.7390363282423329E-3</v>
      </c>
      <c r="CM13" s="22">
        <f t="shared" si="3"/>
        <v>2.8122732163756376E-3</v>
      </c>
      <c r="CN13" s="22">
        <f t="shared" si="4"/>
        <v>2.8122732163756376E-3</v>
      </c>
      <c r="CO13" s="22">
        <f t="shared" si="5"/>
        <v>2.724668531652871E-3</v>
      </c>
      <c r="CP13" s="22">
        <f t="shared" si="6"/>
        <v>2.7395045110798766E-3</v>
      </c>
      <c r="CQ13" s="71">
        <f t="shared" si="7"/>
        <v>0.21026092610362843</v>
      </c>
      <c r="CR13" s="71">
        <f t="shared" si="8"/>
        <v>17.315386081435001</v>
      </c>
      <c r="CS13" s="22">
        <f t="shared" si="9"/>
        <v>0</v>
      </c>
      <c r="CT13" s="71">
        <f t="shared" si="10"/>
        <v>24.818173378822728</v>
      </c>
      <c r="CU13" s="22">
        <f t="shared" si="11"/>
        <v>0</v>
      </c>
      <c r="CV13" s="71">
        <f t="shared" si="12"/>
        <v>-1</v>
      </c>
      <c r="CW13" s="78">
        <f t="shared" si="14"/>
        <v>2.7282989018375453E-3</v>
      </c>
      <c r="CX13" s="78">
        <f t="shared" si="15"/>
        <v>2.6840295159644705E-3</v>
      </c>
      <c r="CY13" s="71">
        <f t="shared" si="13"/>
        <v>-1</v>
      </c>
    </row>
    <row r="14" spans="1:103" x14ac:dyDescent="0.25">
      <c r="A14" s="27" t="s">
        <v>13</v>
      </c>
      <c r="B14" s="25">
        <v>2981.5030618999999</v>
      </c>
      <c r="C14" s="25">
        <v>10.530487065999999</v>
      </c>
      <c r="D14" s="25">
        <v>8694.7456858000005</v>
      </c>
      <c r="E14" s="25">
        <v>238.40225000000001</v>
      </c>
      <c r="F14" s="25">
        <v>237.91883983</v>
      </c>
      <c r="G14" s="25">
        <v>183.50128047999999</v>
      </c>
      <c r="H14" s="25">
        <v>1914.3647521</v>
      </c>
      <c r="I14" s="51">
        <v>21.046213771000001</v>
      </c>
      <c r="J14" s="51">
        <v>2.0204975564000001</v>
      </c>
      <c r="K14" s="25"/>
      <c r="L14" s="51">
        <v>136.03448259000001</v>
      </c>
      <c r="M14" s="25"/>
      <c r="N14" s="51">
        <v>6.9691612294</v>
      </c>
      <c r="O14" s="25">
        <v>14.166072304</v>
      </c>
      <c r="P14" s="25">
        <v>1.0183574332000001</v>
      </c>
      <c r="Q14" s="51">
        <v>0.19579464769999999</v>
      </c>
      <c r="R14" s="25"/>
      <c r="S14" s="27" t="s">
        <v>13</v>
      </c>
      <c r="T14" s="87">
        <v>4.6461966562240803E-2</v>
      </c>
      <c r="U14" s="25">
        <v>9.3558758997019695E-2</v>
      </c>
      <c r="V14" s="87">
        <v>14.2050403930296</v>
      </c>
      <c r="W14" s="25">
        <v>2.3942591513268598</v>
      </c>
      <c r="X14" s="25">
        <v>2.3905709712338101</v>
      </c>
      <c r="Y14" s="25">
        <v>1.05907661980021</v>
      </c>
      <c r="Z14" s="87">
        <v>2.2275443071439398E-2</v>
      </c>
      <c r="AA14" s="25">
        <v>27.1496156403383</v>
      </c>
      <c r="AB14" s="87">
        <v>1.0211528701606301</v>
      </c>
      <c r="AC14" s="87">
        <v>6438.9094014858401</v>
      </c>
      <c r="AD14" s="25">
        <v>0</v>
      </c>
      <c r="AE14" s="25">
        <v>2989.1451152821101</v>
      </c>
      <c r="AF14" s="25">
        <v>49.715798589754897</v>
      </c>
      <c r="AG14" s="25">
        <v>1178.49604482884</v>
      </c>
      <c r="AH14" s="25">
        <v>24.626734779544801</v>
      </c>
      <c r="AI14" s="25">
        <v>3.2058755416721301</v>
      </c>
      <c r="AJ14" s="87">
        <v>2.6729124230268402E-2</v>
      </c>
      <c r="AK14" s="25">
        <v>100.303874340582</v>
      </c>
      <c r="AL14" s="25">
        <v>100.303874340582</v>
      </c>
      <c r="AM14" s="25">
        <v>0</v>
      </c>
      <c r="AN14" s="25">
        <v>0</v>
      </c>
      <c r="AO14" s="25">
        <v>34.990712745204597</v>
      </c>
      <c r="AP14" s="25">
        <v>4.8942306816418299E-2</v>
      </c>
      <c r="AQ14" s="87">
        <v>4.8808764619699003</v>
      </c>
      <c r="AR14" s="25">
        <v>6.1037325969695397E-2</v>
      </c>
      <c r="AS14" s="25">
        <v>1.1274866391207199</v>
      </c>
      <c r="AT14" s="25">
        <v>1.1453611439956501E-2</v>
      </c>
      <c r="AU14" s="25">
        <v>10.559517104118701</v>
      </c>
      <c r="AV14" s="25">
        <v>0</v>
      </c>
      <c r="AW14" s="87">
        <v>3110.9787588926101</v>
      </c>
      <c r="AX14" s="25">
        <v>7846.4103350227197</v>
      </c>
      <c r="AY14" s="25">
        <v>871.82517226805999</v>
      </c>
      <c r="AZ14" s="25">
        <v>8718.2355072907794</v>
      </c>
      <c r="BA14" s="25">
        <v>5.0904875855338396E-4</v>
      </c>
      <c r="BB14" s="25">
        <v>101.146612131011</v>
      </c>
      <c r="BC14" s="25">
        <v>1.9246014574755901</v>
      </c>
      <c r="BD14" s="25">
        <v>1023.75007190348</v>
      </c>
      <c r="BE14" s="25">
        <v>2.5908923412534302</v>
      </c>
      <c r="BF14" s="25">
        <v>6.6762622336127704</v>
      </c>
      <c r="BG14" s="25">
        <v>16.2053420380627</v>
      </c>
      <c r="BH14" s="25">
        <v>3.7743532099847301</v>
      </c>
      <c r="BI14" s="25">
        <v>5.8539589168692098E-2</v>
      </c>
      <c r="BJ14" s="25">
        <v>0.89394149616671403</v>
      </c>
      <c r="BK14" s="25">
        <v>239.061813950318</v>
      </c>
      <c r="BL14" s="25">
        <v>238.577246359584</v>
      </c>
      <c r="BM14" s="25">
        <v>0.48456759073397498</v>
      </c>
      <c r="BN14" s="25">
        <v>9.6105502185331204E-5</v>
      </c>
      <c r="BO14" s="25">
        <v>5.6062831726715101E-5</v>
      </c>
      <c r="BP14" s="25">
        <v>8.5716604953785591</v>
      </c>
      <c r="BQ14" s="25">
        <v>9.7334667129636999E-4</v>
      </c>
      <c r="BR14" s="25">
        <v>43.439829188423502</v>
      </c>
      <c r="BS14" s="25">
        <v>10.7812218306078</v>
      </c>
      <c r="BT14" s="25">
        <v>5.7845985746016497</v>
      </c>
      <c r="BU14" s="25">
        <v>108.567309790175</v>
      </c>
      <c r="BV14" s="25">
        <v>445.90021347437403</v>
      </c>
      <c r="BW14" s="25">
        <v>5.9344259097097103</v>
      </c>
      <c r="BX14" s="25">
        <v>23.125373363205899</v>
      </c>
      <c r="BY14" s="25">
        <v>0.24776932675169799</v>
      </c>
      <c r="BZ14" s="25">
        <v>184.003185666782</v>
      </c>
      <c r="CA14" s="25">
        <v>509.63731348202498</v>
      </c>
      <c r="CB14" s="25">
        <v>0</v>
      </c>
      <c r="CC14" s="25">
        <v>2.9793198919708001E-2</v>
      </c>
      <c r="CD14" s="25">
        <v>32.364416535028901</v>
      </c>
      <c r="CE14" s="87">
        <v>0</v>
      </c>
      <c r="CF14" s="25">
        <v>53.091332361168199</v>
      </c>
      <c r="CG14" s="25">
        <v>1919.47748763041</v>
      </c>
      <c r="CH14" s="25">
        <v>21.493432712398899</v>
      </c>
      <c r="CJ14" s="22">
        <f t="shared" si="0"/>
        <v>2.5631546315569237E-3</v>
      </c>
      <c r="CK14" s="22">
        <f t="shared" si="1"/>
        <v>2.7567611960164239E-3</v>
      </c>
      <c r="CL14" s="22">
        <f t="shared" si="2"/>
        <v>2.7016111039500326E-3</v>
      </c>
      <c r="CM14" s="22">
        <f t="shared" si="3"/>
        <v>2.7666011974215353E-3</v>
      </c>
      <c r="CN14" s="22">
        <f t="shared" si="4"/>
        <v>2.767357684050788E-3</v>
      </c>
      <c r="CO14" s="22">
        <f t="shared" si="5"/>
        <v>2.7351590434090416E-3</v>
      </c>
      <c r="CP14" s="22">
        <f t="shared" si="6"/>
        <v>2.6707217236430249E-3</v>
      </c>
      <c r="CQ14" s="71">
        <f t="shared" si="7"/>
        <v>-0.88641325241465396</v>
      </c>
      <c r="CR14" s="71">
        <f t="shared" si="8"/>
        <v>12.437094023866003</v>
      </c>
      <c r="CS14" s="22">
        <f t="shared" si="9"/>
        <v>0</v>
      </c>
      <c r="CT14" s="71">
        <f t="shared" si="10"/>
        <v>-0.26265846400951132</v>
      </c>
      <c r="CU14" s="22">
        <f t="shared" si="11"/>
        <v>0</v>
      </c>
      <c r="CV14" s="71">
        <f t="shared" si="12"/>
        <v>-0.83821774213454525</v>
      </c>
      <c r="CW14" s="78">
        <f t="shared" si="14"/>
        <v>2.7508040473997182E-3</v>
      </c>
      <c r="CX14" s="78">
        <f t="shared" si="15"/>
        <v>2.7450449807646226E-3</v>
      </c>
      <c r="CY14" s="71">
        <f t="shared" si="13"/>
        <v>-0.94150191757281376</v>
      </c>
    </row>
    <row r="15" spans="1:103" x14ac:dyDescent="0.25">
      <c r="A15" s="27" t="s">
        <v>14</v>
      </c>
      <c r="B15" s="25">
        <v>1009.4774229</v>
      </c>
      <c r="C15" s="25">
        <v>1.1243996244000001</v>
      </c>
      <c r="D15" s="25">
        <v>3797.3145097000001</v>
      </c>
      <c r="E15" s="25">
        <v>56.857625749</v>
      </c>
      <c r="F15" s="25">
        <v>56.475607388999997</v>
      </c>
      <c r="G15" s="25">
        <v>125.154427</v>
      </c>
      <c r="H15" s="25">
        <v>384.93272106000001</v>
      </c>
      <c r="I15" s="51">
        <v>18.667549314999999</v>
      </c>
      <c r="J15" s="51">
        <v>4.5040014825999997</v>
      </c>
      <c r="K15" s="25"/>
      <c r="L15" s="51">
        <v>129.32081321000001</v>
      </c>
      <c r="M15" s="25"/>
      <c r="N15" s="51">
        <v>6.9016736249999999</v>
      </c>
      <c r="O15" s="25">
        <v>17.481128050999999</v>
      </c>
      <c r="P15" s="25">
        <v>1.4889656712999999</v>
      </c>
      <c r="Q15" s="51">
        <v>0.2009923539</v>
      </c>
      <c r="R15" s="25"/>
      <c r="S15" s="27" t="s">
        <v>14</v>
      </c>
      <c r="T15" s="87">
        <v>2.20375419646488E-3</v>
      </c>
      <c r="U15" s="25">
        <v>4.43796966616511E-3</v>
      </c>
      <c r="V15" s="87">
        <v>17.529105580069</v>
      </c>
      <c r="W15" s="25">
        <v>0.89374384293562303</v>
      </c>
      <c r="X15" s="25">
        <v>0.89356611456048196</v>
      </c>
      <c r="Y15" s="25">
        <v>0.29911046861962998</v>
      </c>
      <c r="Z15" s="87">
        <v>1.0563895982407001E-3</v>
      </c>
      <c r="AA15" s="25">
        <v>13.4469772096719</v>
      </c>
      <c r="AB15" s="87">
        <v>1.4930596009574699</v>
      </c>
      <c r="AC15" s="87">
        <v>1893.46158287869</v>
      </c>
      <c r="AD15" s="25">
        <v>0</v>
      </c>
      <c r="AE15" s="25">
        <v>1012.24229760677</v>
      </c>
      <c r="AF15" s="25">
        <v>15.791984732462501</v>
      </c>
      <c r="AG15" s="25">
        <v>343.10141753210598</v>
      </c>
      <c r="AH15" s="25">
        <v>8.2316409082916095</v>
      </c>
      <c r="AI15" s="25">
        <v>1.08747292199936</v>
      </c>
      <c r="AJ15" s="87">
        <v>1.2678636022421001E-3</v>
      </c>
      <c r="AK15" s="25">
        <v>27.414345628521399</v>
      </c>
      <c r="AL15" s="25">
        <v>27.414345628521399</v>
      </c>
      <c r="AM15" s="25">
        <v>0</v>
      </c>
      <c r="AN15" s="25">
        <v>0</v>
      </c>
      <c r="AO15" s="25">
        <v>14.234700438661299</v>
      </c>
      <c r="AP15" s="25">
        <v>2.3554905678995999E-2</v>
      </c>
      <c r="AQ15" s="87">
        <v>7.6230449629458297E-2</v>
      </c>
      <c r="AR15" s="25">
        <v>2.8951998544949299E-3</v>
      </c>
      <c r="AS15" s="25">
        <v>1.5045980997040201E-2</v>
      </c>
      <c r="AT15" s="25">
        <v>5.4347055510177097E-4</v>
      </c>
      <c r="AU15" s="25">
        <v>1.12748290547132</v>
      </c>
      <c r="AV15" s="25">
        <v>0</v>
      </c>
      <c r="AW15" s="87">
        <v>728.98557968948001</v>
      </c>
      <c r="AX15" s="25">
        <v>3426.94587261076</v>
      </c>
      <c r="AY15" s="25">
        <v>380.772144869371</v>
      </c>
      <c r="AZ15" s="25">
        <v>3807.7180174801301</v>
      </c>
      <c r="BA15" s="25">
        <v>9.00984614824985E-6</v>
      </c>
      <c r="BB15" s="25">
        <v>34.062757205070803</v>
      </c>
      <c r="BC15" s="25">
        <v>0.44703388327628801</v>
      </c>
      <c r="BD15" s="25">
        <v>168.41418588069399</v>
      </c>
      <c r="BE15" s="25">
        <v>0.60358726874893098</v>
      </c>
      <c r="BF15" s="25">
        <v>1.58059952071517</v>
      </c>
      <c r="BG15" s="25">
        <v>4.4251429745862003</v>
      </c>
      <c r="BH15" s="25">
        <v>0.893730254799185</v>
      </c>
      <c r="BI15" s="25">
        <v>0</v>
      </c>
      <c r="BJ15" s="25">
        <v>0.21040040168212601</v>
      </c>
      <c r="BK15" s="25">
        <v>57.017287817457202</v>
      </c>
      <c r="BL15" s="25">
        <v>56.634223592188903</v>
      </c>
      <c r="BM15" s="25">
        <v>0.38306422526827599</v>
      </c>
      <c r="BN15" s="25">
        <v>0</v>
      </c>
      <c r="BO15" s="25">
        <v>0</v>
      </c>
      <c r="BP15" s="25">
        <v>1.6673964814233</v>
      </c>
      <c r="BQ15" s="25">
        <v>0</v>
      </c>
      <c r="BR15" s="25">
        <v>10.2932581793129</v>
      </c>
      <c r="BS15" s="25">
        <v>2.5521436037853298</v>
      </c>
      <c r="BT15" s="25">
        <v>1.3691040744721299</v>
      </c>
      <c r="BU15" s="25">
        <v>25.776392711519701</v>
      </c>
      <c r="BV15" s="25">
        <v>78.808473674635195</v>
      </c>
      <c r="BW15" s="25">
        <v>1.3961372919525701</v>
      </c>
      <c r="BX15" s="25">
        <v>5.4192938064452099</v>
      </c>
      <c r="BY15" s="25">
        <v>3.1394698986425101E-6</v>
      </c>
      <c r="BZ15" s="25">
        <v>125.49822177809899</v>
      </c>
      <c r="CA15" s="25">
        <v>88.609726720515795</v>
      </c>
      <c r="CB15" s="25">
        <v>0</v>
      </c>
      <c r="CC15" s="25">
        <v>9.3711980489095395E-4</v>
      </c>
      <c r="CD15" s="25">
        <v>11.025640301028201</v>
      </c>
      <c r="CE15" s="87">
        <v>0</v>
      </c>
      <c r="CF15" s="25">
        <v>6.4501570900775897</v>
      </c>
      <c r="CG15" s="25">
        <v>385.98799262223099</v>
      </c>
      <c r="CH15" s="25">
        <v>7.3493829747508501</v>
      </c>
      <c r="CJ15" s="22">
        <f t="shared" si="0"/>
        <v>2.7389168336495757E-3</v>
      </c>
      <c r="CK15" s="22">
        <f t="shared" si="1"/>
        <v>2.7421576852315632E-3</v>
      </c>
      <c r="CL15" s="22">
        <f t="shared" si="2"/>
        <v>2.7397013741039572E-3</v>
      </c>
      <c r="CM15" s="22">
        <f t="shared" si="3"/>
        <v>2.8081029827385952E-3</v>
      </c>
      <c r="CN15" s="22">
        <f t="shared" si="4"/>
        <v>2.8085789692595745E-3</v>
      </c>
      <c r="CO15" s="22">
        <f t="shared" si="5"/>
        <v>2.7469645807974164E-3</v>
      </c>
      <c r="CP15" s="22">
        <f t="shared" si="6"/>
        <v>2.7414441654246848E-3</v>
      </c>
      <c r="CQ15" s="71">
        <f t="shared" si="7"/>
        <v>-0.95213265011479187</v>
      </c>
      <c r="CR15" s="71">
        <f t="shared" si="8"/>
        <v>1.9855623408697101</v>
      </c>
      <c r="CS15" s="22">
        <f t="shared" si="9"/>
        <v>0</v>
      </c>
      <c r="CT15" s="71">
        <f t="shared" si="10"/>
        <v>-0.78801288866004804</v>
      </c>
      <c r="CU15" s="22">
        <f t="shared" si="11"/>
        <v>0</v>
      </c>
      <c r="CV15" s="71">
        <f t="shared" si="12"/>
        <v>-0.99781995182407079</v>
      </c>
      <c r="CW15" s="78">
        <f t="shared" si="14"/>
        <v>2.7445327858150953E-3</v>
      </c>
      <c r="CX15" s="78">
        <f t="shared" si="15"/>
        <v>2.7495124544380215E-3</v>
      </c>
      <c r="CY15" s="71">
        <f t="shared" si="13"/>
        <v>-0.99729606353397826</v>
      </c>
    </row>
    <row r="16" spans="1:103" x14ac:dyDescent="0.25">
      <c r="A16" s="27" t="s">
        <v>15</v>
      </c>
      <c r="B16" s="25">
        <v>1716.2323311</v>
      </c>
      <c r="C16" s="25">
        <v>0.45431119199999997</v>
      </c>
      <c r="D16" s="25">
        <v>7334.7320312000002</v>
      </c>
      <c r="E16" s="25">
        <v>175.25732687999999</v>
      </c>
      <c r="F16" s="25">
        <v>175.25432914000001</v>
      </c>
      <c r="G16" s="25">
        <v>7.7147745444</v>
      </c>
      <c r="H16" s="25">
        <v>438.66168346000001</v>
      </c>
      <c r="I16" s="51">
        <v>28.749640976999999</v>
      </c>
      <c r="J16" s="51">
        <v>6.8128097965999999</v>
      </c>
      <c r="K16" s="25"/>
      <c r="L16" s="51">
        <v>199.22578261000001</v>
      </c>
      <c r="M16" s="25"/>
      <c r="N16" s="51">
        <v>9.2436844606000008</v>
      </c>
      <c r="O16" s="25">
        <v>27.152893312</v>
      </c>
      <c r="P16" s="25">
        <v>2.8240380182</v>
      </c>
      <c r="Q16" s="51">
        <v>0.3423157584</v>
      </c>
      <c r="R16" s="25"/>
      <c r="S16" s="27" t="s">
        <v>15</v>
      </c>
      <c r="T16" s="87">
        <v>3.3526330882454902E-3</v>
      </c>
      <c r="U16" s="25">
        <v>6.7511500539361204E-3</v>
      </c>
      <c r="V16" s="87">
        <v>27.2271345565091</v>
      </c>
      <c r="W16" s="25">
        <v>1.4022715179552301</v>
      </c>
      <c r="X16" s="25">
        <v>1.4019924844062599</v>
      </c>
      <c r="Y16" s="25">
        <v>0.57212357001502201</v>
      </c>
      <c r="Z16" s="87">
        <v>1.60766887349326E-3</v>
      </c>
      <c r="AA16" s="25">
        <v>5.27238510178654</v>
      </c>
      <c r="AB16" s="87">
        <v>2.83179673822832</v>
      </c>
      <c r="AC16" s="87">
        <v>3579.6789551300799</v>
      </c>
      <c r="AD16" s="25">
        <v>0</v>
      </c>
      <c r="AE16" s="25">
        <v>1720.9353407298399</v>
      </c>
      <c r="AF16" s="25">
        <v>29.4158140308089</v>
      </c>
      <c r="AG16" s="25">
        <v>651.53234248455396</v>
      </c>
      <c r="AH16" s="25">
        <v>14.888787496138701</v>
      </c>
      <c r="AI16" s="25">
        <v>1.3075509748005001E-2</v>
      </c>
      <c r="AJ16" s="87">
        <v>1.92890555068701E-3</v>
      </c>
      <c r="AK16" s="25">
        <v>41.6944537436354</v>
      </c>
      <c r="AL16" s="25">
        <v>41.6944537436354</v>
      </c>
      <c r="AM16" s="25">
        <v>0</v>
      </c>
      <c r="AN16" s="25">
        <v>0</v>
      </c>
      <c r="AO16" s="25">
        <v>14.555684282273001</v>
      </c>
      <c r="AP16" s="25">
        <v>1.8853971065791301E-3</v>
      </c>
      <c r="AQ16" s="87">
        <v>6.4007297502266997E-2</v>
      </c>
      <c r="AR16" s="25">
        <v>4.40430824451459E-3</v>
      </c>
      <c r="AS16" s="25">
        <v>3.3228361950693702E-2</v>
      </c>
      <c r="AT16" s="25">
        <v>8.2663371016716597E-4</v>
      </c>
      <c r="AU16" s="25">
        <v>0.455611858220759</v>
      </c>
      <c r="AV16" s="25">
        <v>0</v>
      </c>
      <c r="AW16" s="87">
        <v>1091.1866538357599</v>
      </c>
      <c r="AX16" s="25">
        <v>6619.3409291820199</v>
      </c>
      <c r="AY16" s="25">
        <v>735.48163237707899</v>
      </c>
      <c r="AZ16" s="25">
        <v>7354.8225615591</v>
      </c>
      <c r="BA16" s="25">
        <v>4.1282283869773E-5</v>
      </c>
      <c r="BB16" s="25">
        <v>55.991795289996602</v>
      </c>
      <c r="BC16" s="25">
        <v>1.4051453998908601</v>
      </c>
      <c r="BD16" s="25">
        <v>131.93005679587199</v>
      </c>
      <c r="BE16" s="25">
        <v>1.8958269534879799</v>
      </c>
      <c r="BF16" s="25">
        <v>4.9677397692863003</v>
      </c>
      <c r="BG16" s="25">
        <v>12.028898958867201</v>
      </c>
      <c r="BH16" s="25">
        <v>2.8085972129168799</v>
      </c>
      <c r="BI16" s="25">
        <v>3.9246402883645398E-3</v>
      </c>
      <c r="BJ16" s="25">
        <v>0.66125280620821403</v>
      </c>
      <c r="BK16" s="25">
        <v>175.749851448588</v>
      </c>
      <c r="BL16" s="25">
        <v>175.74684577719799</v>
      </c>
      <c r="BM16" s="25">
        <v>3.00567139006927E-3</v>
      </c>
      <c r="BN16" s="25">
        <v>0</v>
      </c>
      <c r="BO16" s="25">
        <v>1.5004150200896101E-7</v>
      </c>
      <c r="BP16" s="25">
        <v>5.3595862887944499</v>
      </c>
      <c r="BQ16" s="25">
        <v>0</v>
      </c>
      <c r="BR16" s="25">
        <v>32.2523521552936</v>
      </c>
      <c r="BS16" s="25">
        <v>8.0220868850344793</v>
      </c>
      <c r="BT16" s="25">
        <v>4.30121169088995</v>
      </c>
      <c r="BU16" s="25">
        <v>80.606407744836801</v>
      </c>
      <c r="BV16" s="25">
        <v>135.884099770749</v>
      </c>
      <c r="BW16" s="25">
        <v>4.3884264243787099</v>
      </c>
      <c r="BX16" s="25">
        <v>17.045385984115601</v>
      </c>
      <c r="BY16" s="25">
        <v>2.7128669014589E-6</v>
      </c>
      <c r="BZ16" s="25">
        <v>7.7356119389099396</v>
      </c>
      <c r="CA16" s="25">
        <v>31.673947138268399</v>
      </c>
      <c r="CB16" s="25">
        <v>0</v>
      </c>
      <c r="CC16" s="25">
        <v>1.4259061054713201E-3</v>
      </c>
      <c r="CD16" s="25">
        <v>2.6963048283550801</v>
      </c>
      <c r="CE16" s="87">
        <v>0</v>
      </c>
      <c r="CF16" s="25">
        <v>0.68327931764193195</v>
      </c>
      <c r="CG16" s="25">
        <v>439.86344597849398</v>
      </c>
      <c r="CH16" s="25">
        <v>4.7199821912622104</v>
      </c>
      <c r="CJ16" s="22">
        <f t="shared" si="0"/>
        <v>2.7403105888499282E-3</v>
      </c>
      <c r="CK16" s="22">
        <f t="shared" si="1"/>
        <v>2.8629411814248859E-3</v>
      </c>
      <c r="CL16" s="22">
        <f t="shared" si="2"/>
        <v>2.7390953444025022E-3</v>
      </c>
      <c r="CM16" s="22">
        <f t="shared" si="3"/>
        <v>2.8102937398174813E-3</v>
      </c>
      <c r="CN16" s="22">
        <f t="shared" si="4"/>
        <v>2.8102965536705134E-3</v>
      </c>
      <c r="CO16" s="22">
        <f t="shared" si="5"/>
        <v>2.7009725806005627E-3</v>
      </c>
      <c r="CP16" s="22">
        <f t="shared" si="6"/>
        <v>2.7396113310260511E-3</v>
      </c>
      <c r="CQ16" s="71">
        <f t="shared" si="7"/>
        <v>-0.95123443504815008</v>
      </c>
      <c r="CR16" s="71">
        <f t="shared" si="8"/>
        <v>-0.22610710423505792</v>
      </c>
      <c r="CS16" s="22">
        <f t="shared" si="9"/>
        <v>0</v>
      </c>
      <c r="CT16" s="71">
        <f t="shared" si="10"/>
        <v>-0.79071758084014887</v>
      </c>
      <c r="CU16" s="22">
        <f t="shared" si="11"/>
        <v>0</v>
      </c>
      <c r="CV16" s="71">
        <f t="shared" si="12"/>
        <v>-0.99640529032634917</v>
      </c>
      <c r="CW16" s="78">
        <f t="shared" si="14"/>
        <v>2.7341927674532402E-3</v>
      </c>
      <c r="CX16" s="78">
        <f t="shared" si="15"/>
        <v>2.7473851195761534E-3</v>
      </c>
      <c r="CY16" s="71">
        <f t="shared" si="13"/>
        <v>-0.99758517190668961</v>
      </c>
    </row>
    <row r="17" spans="1:103" x14ac:dyDescent="0.25">
      <c r="A17" s="27" t="s">
        <v>16</v>
      </c>
      <c r="B17" s="25">
        <v>7844.4375636000004</v>
      </c>
      <c r="C17" s="25">
        <v>4.4437396365000001</v>
      </c>
      <c r="D17" s="25">
        <v>26105.829833</v>
      </c>
      <c r="E17" s="25">
        <v>405.00338696</v>
      </c>
      <c r="F17" s="25">
        <v>399.97896544000002</v>
      </c>
      <c r="G17" s="25">
        <v>34.474340777999998</v>
      </c>
      <c r="H17" s="25">
        <v>3089.4323992</v>
      </c>
      <c r="I17" s="51">
        <v>93.007374661</v>
      </c>
      <c r="J17" s="51">
        <v>37.945066046999997</v>
      </c>
      <c r="K17" s="25"/>
      <c r="L17" s="51">
        <v>554.78420521999999</v>
      </c>
      <c r="M17" s="25"/>
      <c r="N17" s="51">
        <v>42.934636107999999</v>
      </c>
      <c r="O17" s="25">
        <v>77.234720417999995</v>
      </c>
      <c r="P17" s="25">
        <v>15.279746468000001</v>
      </c>
      <c r="Q17" s="51">
        <v>0.86458882940000004</v>
      </c>
      <c r="R17" s="25"/>
      <c r="S17" s="27" t="s">
        <v>16</v>
      </c>
      <c r="T17" s="87">
        <v>8.5029878687940999E-2</v>
      </c>
      <c r="U17" s="25">
        <v>0.17122596123189901</v>
      </c>
      <c r="V17" s="87">
        <v>77.446321016320695</v>
      </c>
      <c r="W17" s="25">
        <v>7.59333484920099</v>
      </c>
      <c r="X17" s="25">
        <v>7.58658117094574</v>
      </c>
      <c r="Y17" s="25">
        <v>2.5897435656674199</v>
      </c>
      <c r="Z17" s="87">
        <v>4.0765920699601402E-2</v>
      </c>
      <c r="AA17" s="25">
        <v>57.334438453857302</v>
      </c>
      <c r="AB17" s="87">
        <v>15.3216098282736</v>
      </c>
      <c r="AC17" s="87">
        <v>16642.144906145899</v>
      </c>
      <c r="AD17" s="25">
        <v>0</v>
      </c>
      <c r="AE17" s="25">
        <v>7865.7639275464098</v>
      </c>
      <c r="AF17" s="25">
        <v>128.997267283501</v>
      </c>
      <c r="AG17" s="25">
        <v>2946.3006816727998</v>
      </c>
      <c r="AH17" s="25">
        <v>66.4605810749905</v>
      </c>
      <c r="AI17" s="25">
        <v>0.83207309141394803</v>
      </c>
      <c r="AJ17" s="87">
        <v>4.8918032614626301E-2</v>
      </c>
      <c r="AK17" s="25">
        <v>312.08655059530201</v>
      </c>
      <c r="AL17" s="25">
        <v>312.08655059530201</v>
      </c>
      <c r="AM17" s="25">
        <v>0</v>
      </c>
      <c r="AN17" s="25">
        <v>0</v>
      </c>
      <c r="AO17" s="25">
        <v>63.206704816432499</v>
      </c>
      <c r="AP17" s="25">
        <v>5.1239489869048499E-2</v>
      </c>
      <c r="AQ17" s="87">
        <v>1.44488318142261</v>
      </c>
      <c r="AR17" s="25">
        <v>0.11170622850642301</v>
      </c>
      <c r="AS17" s="25">
        <v>0.53862078875325603</v>
      </c>
      <c r="AT17" s="25">
        <v>2.09592444601399E-2</v>
      </c>
      <c r="AU17" s="25">
        <v>4.4561745874325496</v>
      </c>
      <c r="AV17" s="25">
        <v>0</v>
      </c>
      <c r="AW17" s="87">
        <v>6043.8722480971301</v>
      </c>
      <c r="AX17" s="25">
        <v>23559.573356517099</v>
      </c>
      <c r="AY17" s="25">
        <v>2617.7275348569401</v>
      </c>
      <c r="AZ17" s="25">
        <v>26177.300891374001</v>
      </c>
      <c r="BA17" s="25">
        <v>4.8822915831743199E-4</v>
      </c>
      <c r="BB17" s="25">
        <v>247.91626649765001</v>
      </c>
      <c r="BC17" s="25">
        <v>3.1107812651556102</v>
      </c>
      <c r="BD17" s="25">
        <v>1260.73391606934</v>
      </c>
      <c r="BE17" s="25">
        <v>4.1932187267106498</v>
      </c>
      <c r="BF17" s="25">
        <v>10.984812675067101</v>
      </c>
      <c r="BG17" s="25">
        <v>26.8354482107883</v>
      </c>
      <c r="BH17" s="25">
        <v>6.2120162245707302</v>
      </c>
      <c r="BI17" s="25">
        <v>0.299183319830022</v>
      </c>
      <c r="BJ17" s="25">
        <v>1.46279269867466</v>
      </c>
      <c r="BK17" s="25">
        <v>406.12158109809798</v>
      </c>
      <c r="BL17" s="25">
        <v>401.08335944849102</v>
      </c>
      <c r="BM17" s="25">
        <v>5.0382216496077596</v>
      </c>
      <c r="BN17" s="25">
        <v>1.97934555796227E-4</v>
      </c>
      <c r="BO17" s="25">
        <v>6.01295656343525E-5</v>
      </c>
      <c r="BP17" s="25">
        <v>21.2257412104697</v>
      </c>
      <c r="BQ17" s="25">
        <v>2.25566560293656E-4</v>
      </c>
      <c r="BR17" s="25">
        <v>71.686250636525202</v>
      </c>
      <c r="BS17" s="25">
        <v>17.739911859196301</v>
      </c>
      <c r="BT17" s="25">
        <v>9.5478980006999805</v>
      </c>
      <c r="BU17" s="25">
        <v>179.173288366458</v>
      </c>
      <c r="BV17" s="25">
        <v>845.16303418547</v>
      </c>
      <c r="BW17" s="25">
        <v>9.7122391986042391</v>
      </c>
      <c r="BX17" s="25">
        <v>38.899190500876898</v>
      </c>
      <c r="BY17" s="25">
        <v>1.02924180999465E-4</v>
      </c>
      <c r="BZ17" s="25">
        <v>34.562850412844199</v>
      </c>
      <c r="CA17" s="25">
        <v>515.66504335341403</v>
      </c>
      <c r="CB17" s="25">
        <v>0</v>
      </c>
      <c r="CC17" s="25">
        <v>3.61660640150663E-2</v>
      </c>
      <c r="CD17" s="25">
        <v>46.251055304434601</v>
      </c>
      <c r="CE17" s="87">
        <v>0</v>
      </c>
      <c r="CF17" s="25">
        <v>30.3488951843438</v>
      </c>
      <c r="CG17" s="25">
        <v>3097.8826151964499</v>
      </c>
      <c r="CH17" s="25">
        <v>28.841786274661601</v>
      </c>
      <c r="CJ17" s="22">
        <f t="shared" si="0"/>
        <v>2.7186606781560286E-3</v>
      </c>
      <c r="CK17" s="22">
        <f t="shared" si="1"/>
        <v>2.7983077204639072E-3</v>
      </c>
      <c r="CL17" s="22">
        <f t="shared" si="2"/>
        <v>2.7377432102792636E-3</v>
      </c>
      <c r="CM17" s="22">
        <f t="shared" si="3"/>
        <v>2.7609500910381634E-3</v>
      </c>
      <c r="CN17" s="22">
        <f t="shared" si="4"/>
        <v>2.7611302191256526E-3</v>
      </c>
      <c r="CO17" s="22">
        <f t="shared" si="5"/>
        <v>2.5674061590956784E-3</v>
      </c>
      <c r="CP17" s="22">
        <f t="shared" si="6"/>
        <v>2.7352001612458423E-3</v>
      </c>
      <c r="CQ17" s="71">
        <f t="shared" si="7"/>
        <v>-0.91843032664239954</v>
      </c>
      <c r="CR17" s="71">
        <f t="shared" si="8"/>
        <v>0.51098533819498415</v>
      </c>
      <c r="CS17" s="22">
        <f t="shared" si="9"/>
        <v>0</v>
      </c>
      <c r="CT17" s="71">
        <f t="shared" si="10"/>
        <v>-0.43746316557165876</v>
      </c>
      <c r="CU17" s="22">
        <f t="shared" si="11"/>
        <v>0</v>
      </c>
      <c r="CV17" s="71">
        <f t="shared" si="12"/>
        <v>-0.98745486540520844</v>
      </c>
      <c r="CW17" s="78">
        <f t="shared" si="14"/>
        <v>2.739708218991437E-3</v>
      </c>
      <c r="CX17" s="78">
        <f t="shared" si="15"/>
        <v>2.7397941687888686E-3</v>
      </c>
      <c r="CY17" s="71">
        <f t="shared" si="13"/>
        <v>-0.97575813641417852</v>
      </c>
    </row>
    <row r="18" spans="1:103" x14ac:dyDescent="0.25">
      <c r="A18" s="27" t="s">
        <v>17</v>
      </c>
      <c r="B18" s="25">
        <v>2886.3578723999999</v>
      </c>
      <c r="C18" s="25">
        <v>6.1676587200000001E-2</v>
      </c>
      <c r="D18" s="25">
        <v>10438.041835</v>
      </c>
      <c r="E18" s="25">
        <v>314.76151479999999</v>
      </c>
      <c r="F18" s="25">
        <v>310.64909474000001</v>
      </c>
      <c r="G18" s="25">
        <v>161.59161526</v>
      </c>
      <c r="H18" s="25">
        <v>1369.1630325000001</v>
      </c>
      <c r="I18" s="51">
        <v>39.295538878000002</v>
      </c>
      <c r="J18" s="51">
        <v>22.264726991</v>
      </c>
      <c r="K18" s="25"/>
      <c r="L18" s="51">
        <v>235.21361676000001</v>
      </c>
      <c r="M18" s="25"/>
      <c r="N18" s="51">
        <v>9.3506559872999997</v>
      </c>
      <c r="O18" s="25">
        <v>33.360395457000003</v>
      </c>
      <c r="P18" s="25">
        <v>2.4420200024000001</v>
      </c>
      <c r="Q18" s="51">
        <v>0.31530781400000002</v>
      </c>
      <c r="R18" s="25"/>
      <c r="S18" s="27" t="s">
        <v>17</v>
      </c>
      <c r="T18" s="87">
        <v>8.3345809270656407E-2</v>
      </c>
      <c r="U18" s="25">
        <v>8.3688673219623197</v>
      </c>
      <c r="V18" s="87">
        <v>33.451541905295599</v>
      </c>
      <c r="W18" s="25">
        <v>2.6897767357942399</v>
      </c>
      <c r="X18" s="25">
        <v>2.6831456901178301</v>
      </c>
      <c r="Y18" s="25">
        <v>1.1004993558156999</v>
      </c>
      <c r="Z18" s="87">
        <v>3.99608770760096E-2</v>
      </c>
      <c r="AA18" s="25">
        <v>21.414607337999001</v>
      </c>
      <c r="AB18" s="87">
        <v>2.4487049965977099</v>
      </c>
      <c r="AC18" s="87">
        <v>7422.9698287953897</v>
      </c>
      <c r="AD18" s="25">
        <v>0</v>
      </c>
      <c r="AE18" s="25">
        <v>2894.2370566894301</v>
      </c>
      <c r="AF18" s="25">
        <v>48.173477838517996</v>
      </c>
      <c r="AG18" s="25">
        <v>1288.7999788121599</v>
      </c>
      <c r="AH18" s="25">
        <v>24.8769454046551</v>
      </c>
      <c r="AI18" s="25">
        <v>0.179228640748538</v>
      </c>
      <c r="AJ18" s="87">
        <v>4.7949680434531197E-2</v>
      </c>
      <c r="AK18" s="25">
        <v>118.096549250842</v>
      </c>
      <c r="AL18" s="25">
        <v>118.096549250842</v>
      </c>
      <c r="AM18" s="25">
        <v>0</v>
      </c>
      <c r="AN18" s="25">
        <v>0</v>
      </c>
      <c r="AO18" s="25">
        <v>23.845146274968901</v>
      </c>
      <c r="AP18" s="25">
        <v>4.6248648670116702E-2</v>
      </c>
      <c r="AQ18" s="87">
        <v>2.66889389692584</v>
      </c>
      <c r="AR18" s="25">
        <v>0.44844948159063402</v>
      </c>
      <c r="AS18" s="25">
        <v>4.2353999049844999</v>
      </c>
      <c r="AT18" s="25">
        <v>2.0544324599613001E-2</v>
      </c>
      <c r="AU18" s="25">
        <v>6.1855357837706897E-2</v>
      </c>
      <c r="AV18" s="25">
        <v>0</v>
      </c>
      <c r="AW18" s="87">
        <v>2670.1768768553302</v>
      </c>
      <c r="AX18" s="25">
        <v>9419.9470254457501</v>
      </c>
      <c r="AY18" s="25">
        <v>1046.6612087971</v>
      </c>
      <c r="AZ18" s="25">
        <v>10466.6082342428</v>
      </c>
      <c r="BA18" s="25">
        <v>3.4086406629831701E-4</v>
      </c>
      <c r="BB18" s="25">
        <v>93.024961317568</v>
      </c>
      <c r="BC18" s="25">
        <v>2.4951611770620001</v>
      </c>
      <c r="BD18" s="25">
        <v>553.47291656280902</v>
      </c>
      <c r="BE18" s="25">
        <v>3.36443844519034</v>
      </c>
      <c r="BF18" s="25">
        <v>8.8083878527378694</v>
      </c>
      <c r="BG18" s="25">
        <v>21.3546986207995</v>
      </c>
      <c r="BH18" s="25">
        <v>4.9831024821949201</v>
      </c>
      <c r="BI18" s="25">
        <v>6.0650120978631898E-6</v>
      </c>
      <c r="BJ18" s="25">
        <v>1.1728034783577701</v>
      </c>
      <c r="BK18" s="25">
        <v>315.64122608592101</v>
      </c>
      <c r="BL18" s="25">
        <v>311.51761328034797</v>
      </c>
      <c r="BM18" s="25">
        <v>4.1236128055726402</v>
      </c>
      <c r="BN18" s="25">
        <v>2.41043436564757E-4</v>
      </c>
      <c r="BO18" s="25">
        <v>5.6522704850719402E-5</v>
      </c>
      <c r="BP18" s="25">
        <v>9.3046242183236991</v>
      </c>
      <c r="BQ18" s="25">
        <v>1.6337349052288099E-4</v>
      </c>
      <c r="BR18" s="25">
        <v>57.199397738785301</v>
      </c>
      <c r="BS18" s="25">
        <v>14.2376563647216</v>
      </c>
      <c r="BT18" s="25">
        <v>7.6297411267161701</v>
      </c>
      <c r="BU18" s="25">
        <v>142.95527255671101</v>
      </c>
      <c r="BV18" s="25">
        <v>415.95749133235302</v>
      </c>
      <c r="BW18" s="25">
        <v>7.7863647073860296</v>
      </c>
      <c r="BX18" s="25">
        <v>30.222362943280601</v>
      </c>
      <c r="BY18" s="25">
        <v>3.1345634366816101E-3</v>
      </c>
      <c r="BZ18" s="25">
        <v>162.06309929840501</v>
      </c>
      <c r="CA18" s="25">
        <v>253.84141427191199</v>
      </c>
      <c r="CB18" s="25">
        <v>0</v>
      </c>
      <c r="CC18" s="25">
        <v>3.5448411622546701E-2</v>
      </c>
      <c r="CD18" s="25">
        <v>31.6815216952381</v>
      </c>
      <c r="CE18" s="87">
        <v>0</v>
      </c>
      <c r="CF18" s="25">
        <v>13.7643631499446</v>
      </c>
      <c r="CG18" s="25">
        <v>1372.91405892072</v>
      </c>
      <c r="CH18" s="25">
        <v>14.881722673116499</v>
      </c>
      <c r="CJ18" s="22">
        <f t="shared" si="0"/>
        <v>2.7298015830859845E-3</v>
      </c>
      <c r="CK18" s="22">
        <f t="shared" si="1"/>
        <v>2.8985170195489664E-3</v>
      </c>
      <c r="CL18" s="22">
        <f t="shared" si="2"/>
        <v>2.7367584547336593E-3</v>
      </c>
      <c r="CM18" s="22">
        <f t="shared" si="3"/>
        <v>2.7948502105792344E-3</v>
      </c>
      <c r="CN18" s="22">
        <f t="shared" si="4"/>
        <v>2.7958186746846196E-3</v>
      </c>
      <c r="CO18" s="22">
        <f t="shared" si="5"/>
        <v>2.9177506372864335E-3</v>
      </c>
      <c r="CP18" s="22">
        <f t="shared" si="6"/>
        <v>2.7396492102702758E-3</v>
      </c>
      <c r="CQ18" s="71">
        <f t="shared" si="7"/>
        <v>-0.93171882186300747</v>
      </c>
      <c r="CR18" s="71">
        <f t="shared" si="8"/>
        <v>-3.8182352442257192E-2</v>
      </c>
      <c r="CS18" s="22">
        <f t="shared" si="9"/>
        <v>0</v>
      </c>
      <c r="CT18" s="71">
        <f t="shared" si="10"/>
        <v>-0.49791788894882855</v>
      </c>
      <c r="CU18" s="22">
        <f t="shared" si="11"/>
        <v>0</v>
      </c>
      <c r="CV18" s="71">
        <f t="shared" si="12"/>
        <v>-0.54704783164550241</v>
      </c>
      <c r="CW18" s="78">
        <f t="shared" si="14"/>
        <v>2.7321752948966057E-3</v>
      </c>
      <c r="CX18" s="78">
        <f t="shared" si="15"/>
        <v>2.7374854387514774E-3</v>
      </c>
      <c r="CY18" s="71">
        <f t="shared" si="13"/>
        <v>-0.93484359192058264</v>
      </c>
    </row>
    <row r="19" spans="1:103" x14ac:dyDescent="0.25">
      <c r="A19" s="27" t="s">
        <v>18</v>
      </c>
      <c r="B19" s="25">
        <v>22417.021916000002</v>
      </c>
      <c r="C19" s="25"/>
      <c r="D19" s="25">
        <v>36654.639740999999</v>
      </c>
      <c r="E19" s="25">
        <v>1900.0303163999999</v>
      </c>
      <c r="F19" s="25">
        <v>1837.6461236</v>
      </c>
      <c r="G19" s="25">
        <v>1899.0648286999999</v>
      </c>
      <c r="H19" s="25">
        <v>18725.267605000001</v>
      </c>
      <c r="I19" s="51">
        <v>110.20498108</v>
      </c>
      <c r="J19" s="51">
        <v>55.198825384000003</v>
      </c>
      <c r="K19" s="25">
        <v>1.9113749999999999E-2</v>
      </c>
      <c r="L19" s="51">
        <v>883.67889748000005</v>
      </c>
      <c r="M19" s="25"/>
      <c r="N19" s="51">
        <v>60.432342677000001</v>
      </c>
      <c r="O19" s="25">
        <v>85.505588571000004</v>
      </c>
      <c r="P19" s="25">
        <v>29.130225895999999</v>
      </c>
      <c r="Q19" s="51">
        <v>1.1474627774999999</v>
      </c>
      <c r="R19" s="25"/>
      <c r="S19" s="27" t="s">
        <v>18</v>
      </c>
      <c r="T19" s="87">
        <v>4.4573110596573597</v>
      </c>
      <c r="U19" s="25">
        <v>520.54106070630598</v>
      </c>
      <c r="V19" s="87">
        <v>85.738772229133701</v>
      </c>
      <c r="W19" s="25">
        <v>47.811345090803101</v>
      </c>
      <c r="X19" s="25">
        <v>47.471967130410903</v>
      </c>
      <c r="Y19" s="25">
        <v>16.088251043061899</v>
      </c>
      <c r="Z19" s="87">
        <v>2.0490140805805201</v>
      </c>
      <c r="AA19" s="25">
        <v>275.42187250317698</v>
      </c>
      <c r="AB19" s="87">
        <v>29.209990648027102</v>
      </c>
      <c r="AC19" s="87">
        <v>52718.082189993998</v>
      </c>
      <c r="AD19" s="25">
        <v>1.91647292382481E-2</v>
      </c>
      <c r="AE19" s="25">
        <v>22469.4293016749</v>
      </c>
      <c r="AF19" s="25">
        <v>322.34606493171901</v>
      </c>
      <c r="AG19" s="25">
        <v>9028.7371640357796</v>
      </c>
      <c r="AH19" s="25">
        <v>196.17125407729199</v>
      </c>
      <c r="AI19" s="25">
        <v>15.938760245182801</v>
      </c>
      <c r="AJ19" s="87">
        <v>2.7516230905434398</v>
      </c>
      <c r="AK19" s="25">
        <v>746.82206191990804</v>
      </c>
      <c r="AL19" s="25">
        <v>746.82206191990804</v>
      </c>
      <c r="AM19" s="25">
        <v>0</v>
      </c>
      <c r="AN19" s="25">
        <v>0</v>
      </c>
      <c r="AO19" s="25">
        <v>219.67955110416699</v>
      </c>
      <c r="AP19" s="25">
        <v>2.6264635502837601</v>
      </c>
      <c r="AQ19" s="87">
        <v>180.32718590772799</v>
      </c>
      <c r="AR19" s="25">
        <v>29.543477509763001</v>
      </c>
      <c r="AS19" s="25">
        <v>263.879884894631</v>
      </c>
      <c r="AT19" s="25">
        <v>1.05903883330861</v>
      </c>
      <c r="AU19" s="25">
        <v>0</v>
      </c>
      <c r="AV19" s="25">
        <v>0</v>
      </c>
      <c r="AW19" s="87">
        <v>28357.808834691899</v>
      </c>
      <c r="AX19" s="25">
        <v>33069.639167801499</v>
      </c>
      <c r="AY19" s="25">
        <v>3674.4040250687499</v>
      </c>
      <c r="AZ19" s="25">
        <v>36744.043192870202</v>
      </c>
      <c r="BA19" s="25">
        <v>5.1528642609557099E-2</v>
      </c>
      <c r="BB19" s="25">
        <v>597.63567151127802</v>
      </c>
      <c r="BC19" s="25">
        <v>19.251351375959601</v>
      </c>
      <c r="BD19" s="25">
        <v>9010.1333991329302</v>
      </c>
      <c r="BE19" s="25">
        <v>23.022909587680498</v>
      </c>
      <c r="BF19" s="25">
        <v>41.183358777867802</v>
      </c>
      <c r="BG19" s="25">
        <v>112.490866880735</v>
      </c>
      <c r="BH19" s="25">
        <v>24.040681216841101</v>
      </c>
      <c r="BI19" s="25">
        <v>8.1989676960267097</v>
      </c>
      <c r="BJ19" s="25">
        <v>6.1429648510722696</v>
      </c>
      <c r="BK19" s="25">
        <v>1904.9245670012699</v>
      </c>
      <c r="BL19" s="25">
        <v>1842.3728438232799</v>
      </c>
      <c r="BM19" s="25">
        <v>62.551723177986702</v>
      </c>
      <c r="BN19" s="25">
        <v>7.7649703921692001E-2</v>
      </c>
      <c r="BO19" s="25">
        <v>2.0512002758202599E-2</v>
      </c>
      <c r="BP19" s="25">
        <v>224.31917154108501</v>
      </c>
      <c r="BQ19" s="25">
        <v>0.19660877637967999</v>
      </c>
      <c r="BR19" s="25">
        <v>286.898116609071</v>
      </c>
      <c r="BS19" s="25">
        <v>69.4449169629127</v>
      </c>
      <c r="BT19" s="25">
        <v>36.735754476870703</v>
      </c>
      <c r="BU19" s="25">
        <v>717.60818412936703</v>
      </c>
      <c r="BV19" s="25">
        <v>4400.4695135480897</v>
      </c>
      <c r="BW19" s="25">
        <v>44.889967600323999</v>
      </c>
      <c r="BX19" s="25">
        <v>182.249096841327</v>
      </c>
      <c r="BY19" s="25">
        <v>45.601764793083198</v>
      </c>
      <c r="BZ19" s="25">
        <v>1904.2844971433501</v>
      </c>
      <c r="CA19" s="25">
        <v>5198.4007067596904</v>
      </c>
      <c r="CB19" s="25">
        <v>0</v>
      </c>
      <c r="CC19" s="25">
        <v>1.8612611960519201</v>
      </c>
      <c r="CD19" s="25">
        <v>1285.46527996598</v>
      </c>
      <c r="CE19" s="87">
        <v>0</v>
      </c>
      <c r="CF19" s="25">
        <v>515.77264189315895</v>
      </c>
      <c r="CG19" s="25">
        <v>18775.966759040301</v>
      </c>
      <c r="CH19" s="25">
        <v>472.48068431015702</v>
      </c>
      <c r="CJ19" s="22">
        <f t="shared" si="0"/>
        <v>2.3378388918597979E-3</v>
      </c>
      <c r="CK19" s="22">
        <f t="shared" si="1"/>
        <v>0</v>
      </c>
      <c r="CL19" s="22">
        <f t="shared" si="2"/>
        <v>2.4390759942513017E-3</v>
      </c>
      <c r="CM19" s="22">
        <f t="shared" si="3"/>
        <v>2.575880268343891E-3</v>
      </c>
      <c r="CN19" s="22">
        <f t="shared" si="4"/>
        <v>2.57216020134505E-3</v>
      </c>
      <c r="CO19" s="22">
        <f t="shared" si="5"/>
        <v>2.7485467396725538E-3</v>
      </c>
      <c r="CP19" s="22">
        <f t="shared" si="6"/>
        <v>2.7075262746451743E-3</v>
      </c>
      <c r="CQ19" s="71">
        <f t="shared" si="7"/>
        <v>-0.56923936953493914</v>
      </c>
      <c r="CR19" s="71">
        <f t="shared" si="8"/>
        <v>3.9896328515535964</v>
      </c>
      <c r="CS19" s="22">
        <f t="shared" si="9"/>
        <v>2.6671499966307716E-3</v>
      </c>
      <c r="CT19" s="71">
        <f t="shared" si="10"/>
        <v>-0.15487168014350985</v>
      </c>
      <c r="CU19" s="22">
        <f t="shared" si="11"/>
        <v>0</v>
      </c>
      <c r="CV19" s="71">
        <f t="shared" si="12"/>
        <v>3.3665340975613258</v>
      </c>
      <c r="CW19" s="78">
        <f t="shared" si="14"/>
        <v>2.7271159935946406E-3</v>
      </c>
      <c r="CX19" s="78">
        <f t="shared" si="15"/>
        <v>2.738212615030068E-3</v>
      </c>
      <c r="CY19" s="71">
        <f t="shared" si="13"/>
        <v>-7.7060403113067333E-2</v>
      </c>
    </row>
    <row r="20" spans="1:103" x14ac:dyDescent="0.25">
      <c r="A20" s="27" t="s">
        <v>19</v>
      </c>
      <c r="B20" s="25">
        <v>58.950936007000003</v>
      </c>
      <c r="C20" s="25"/>
      <c r="D20" s="25">
        <v>22.328819037999999</v>
      </c>
      <c r="E20" s="25">
        <v>1.3062520929999999</v>
      </c>
      <c r="F20" s="25">
        <v>1.3062520929999999</v>
      </c>
      <c r="G20" s="25">
        <v>0.94446489259999999</v>
      </c>
      <c r="H20" s="25">
        <v>76.466044996999997</v>
      </c>
      <c r="I20" s="51"/>
      <c r="J20" s="51">
        <v>2.9332800000000001E-5</v>
      </c>
      <c r="K20" s="25"/>
      <c r="L20" s="51">
        <v>1.0476534999999999E-3</v>
      </c>
      <c r="M20" s="25"/>
      <c r="N20" s="51"/>
      <c r="O20" s="25"/>
      <c r="P20" s="25"/>
      <c r="Q20" s="51">
        <v>8.5201938000000006E-6</v>
      </c>
      <c r="R20" s="25"/>
      <c r="S20" s="27" t="s">
        <v>19</v>
      </c>
      <c r="T20" s="87">
        <v>0</v>
      </c>
      <c r="U20" s="25">
        <v>0</v>
      </c>
      <c r="V20" s="87">
        <v>0</v>
      </c>
      <c r="W20" s="25">
        <v>6.6286697782466904E-3</v>
      </c>
      <c r="X20" s="25">
        <v>6.6286697782466904E-3</v>
      </c>
      <c r="Y20" s="25">
        <v>2.6719641267216698E-3</v>
      </c>
      <c r="Z20" s="87">
        <v>0</v>
      </c>
      <c r="AA20" s="25">
        <v>0.14171414490623099</v>
      </c>
      <c r="AB20" s="87">
        <v>0</v>
      </c>
      <c r="AC20" s="87">
        <v>53.511851569040601</v>
      </c>
      <c r="AD20" s="25">
        <v>0</v>
      </c>
      <c r="AE20" s="25">
        <v>59.112349300308303</v>
      </c>
      <c r="AF20" s="25">
        <v>0.139203535410935</v>
      </c>
      <c r="AG20" s="25">
        <v>9.4980806126920392</v>
      </c>
      <c r="AH20" s="25">
        <v>7.0704031229683398E-2</v>
      </c>
      <c r="AI20" s="25">
        <v>0</v>
      </c>
      <c r="AJ20" s="87">
        <v>0</v>
      </c>
      <c r="AK20" s="25">
        <v>2.2871946593671599</v>
      </c>
      <c r="AL20" s="25">
        <v>2.2871946593671599</v>
      </c>
      <c r="AM20" s="25">
        <v>0</v>
      </c>
      <c r="AN20" s="25">
        <v>0</v>
      </c>
      <c r="AO20" s="25">
        <v>6.8969318665707796E-2</v>
      </c>
      <c r="AP20" s="25">
        <v>0</v>
      </c>
      <c r="AQ20" s="87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87">
        <v>86.160979403318805</v>
      </c>
      <c r="AX20" s="25">
        <v>20.151039843030802</v>
      </c>
      <c r="AY20" s="25">
        <v>2.2389833275461899</v>
      </c>
      <c r="AZ20" s="25">
        <v>22.390023170576999</v>
      </c>
      <c r="BA20" s="25">
        <v>0</v>
      </c>
      <c r="BB20" s="25">
        <v>0.33823718918963602</v>
      </c>
      <c r="BC20" s="25">
        <v>1.0485045167192999E-2</v>
      </c>
      <c r="BD20" s="25">
        <v>59.267329734287799</v>
      </c>
      <c r="BE20" s="25">
        <v>1.41462881330709E-2</v>
      </c>
      <c r="BF20" s="25">
        <v>3.7068662731416298E-2</v>
      </c>
      <c r="BG20" s="25">
        <v>8.9593496365129394E-2</v>
      </c>
      <c r="BH20" s="25">
        <v>2.0957563892700998E-2</v>
      </c>
      <c r="BI20" s="25">
        <v>0</v>
      </c>
      <c r="BJ20" s="25">
        <v>4.9341922540606497E-3</v>
      </c>
      <c r="BK20" s="25">
        <v>1.3099431373975501</v>
      </c>
      <c r="BL20" s="25">
        <v>1.3099431373975501</v>
      </c>
      <c r="BM20" s="25">
        <v>0</v>
      </c>
      <c r="BN20" s="25">
        <v>0</v>
      </c>
      <c r="BO20" s="25">
        <v>0</v>
      </c>
      <c r="BP20" s="25">
        <v>3.9033393078589301E-2</v>
      </c>
      <c r="BQ20" s="25">
        <v>0</v>
      </c>
      <c r="BR20" s="25">
        <v>0.24061895533986999</v>
      </c>
      <c r="BS20" s="25">
        <v>5.9860191912344297E-2</v>
      </c>
      <c r="BT20" s="25">
        <v>3.2091322497616197E-2</v>
      </c>
      <c r="BU20" s="25">
        <v>0.60135328516234299</v>
      </c>
      <c r="BV20" s="25">
        <v>13.349058079822701</v>
      </c>
      <c r="BW20" s="25">
        <v>3.2746067340178597E-2</v>
      </c>
      <c r="BX20" s="25">
        <v>0.12705467352304001</v>
      </c>
      <c r="BY20" s="25">
        <v>0</v>
      </c>
      <c r="BZ20" s="25">
        <v>0.947050530156475</v>
      </c>
      <c r="CA20" s="25">
        <v>34.111054707716697</v>
      </c>
      <c r="CB20" s="25">
        <v>0</v>
      </c>
      <c r="CC20" s="25">
        <v>0</v>
      </c>
      <c r="CD20" s="25">
        <v>0.61583301021202996</v>
      </c>
      <c r="CE20" s="87">
        <v>0</v>
      </c>
      <c r="CF20" s="25">
        <v>0.216088566424709</v>
      </c>
      <c r="CG20" s="25">
        <v>76.668155668358594</v>
      </c>
      <c r="CH20" s="25">
        <v>0.187958574022939</v>
      </c>
      <c r="CJ20" s="22">
        <f t="shared" si="0"/>
        <v>2.7380955119887022E-3</v>
      </c>
      <c r="CK20" s="22">
        <f t="shared" si="1"/>
        <v>0</v>
      </c>
      <c r="CL20" s="22">
        <f t="shared" si="2"/>
        <v>2.7410376013545837E-3</v>
      </c>
      <c r="CM20" s="22">
        <f t="shared" si="3"/>
        <v>2.8256753939993051E-3</v>
      </c>
      <c r="CN20" s="22">
        <f t="shared" si="4"/>
        <v>2.8256753939993051E-3</v>
      </c>
      <c r="CO20" s="22">
        <f t="shared" si="5"/>
        <v>2.7376746099657054E-3</v>
      </c>
      <c r="CP20" s="22">
        <f t="shared" si="6"/>
        <v>2.6431427356616382E-3</v>
      </c>
      <c r="CQ20" s="71">
        <f t="shared" si="7"/>
        <v>6.6286697782466907E+47</v>
      </c>
      <c r="CR20" s="71">
        <f t="shared" si="8"/>
        <v>4830.2518718373622</v>
      </c>
      <c r="CS20" s="22">
        <f t="shared" si="9"/>
        <v>0</v>
      </c>
      <c r="CT20" s="71">
        <f t="shared" si="10"/>
        <v>2182.1594695833687</v>
      </c>
      <c r="CU20" s="22">
        <f t="shared" si="11"/>
        <v>0</v>
      </c>
      <c r="CV20" s="71">
        <f t="shared" si="12"/>
        <v>0</v>
      </c>
      <c r="CW20" s="78">
        <f t="shared" si="14"/>
        <v>0</v>
      </c>
      <c r="CX20" s="78">
        <f t="shared" si="15"/>
        <v>0</v>
      </c>
      <c r="CY20" s="71">
        <f t="shared" si="13"/>
        <v>-1</v>
      </c>
    </row>
    <row r="21" spans="1:103" x14ac:dyDescent="0.25">
      <c r="A21" s="27" t="s">
        <v>20</v>
      </c>
      <c r="B21" s="25">
        <v>72.227997845999994</v>
      </c>
      <c r="C21" s="25">
        <v>35.336188980000003</v>
      </c>
      <c r="D21" s="25">
        <v>196.75583838</v>
      </c>
      <c r="E21" s="25">
        <v>15.655669131</v>
      </c>
      <c r="F21" s="25">
        <v>15.611990874</v>
      </c>
      <c r="G21" s="25">
        <v>0.43052382280000001</v>
      </c>
      <c r="H21" s="25">
        <v>56.133505773000003</v>
      </c>
      <c r="I21" s="51">
        <v>2.2223589540000002</v>
      </c>
      <c r="J21" s="51">
        <v>0.65515282149999998</v>
      </c>
      <c r="K21" s="25"/>
      <c r="L21" s="51">
        <v>10.190933364999999</v>
      </c>
      <c r="M21" s="25"/>
      <c r="N21" s="51">
        <v>0.70974044000000003</v>
      </c>
      <c r="O21" s="25">
        <v>2.4375779094999999</v>
      </c>
      <c r="P21" s="25">
        <v>0.17438133880000001</v>
      </c>
      <c r="Q21" s="51">
        <v>4.1973959599999999E-2</v>
      </c>
      <c r="R21" s="25"/>
      <c r="S21" s="27" t="s">
        <v>20</v>
      </c>
      <c r="T21" s="87">
        <v>0</v>
      </c>
      <c r="U21" s="25">
        <v>0</v>
      </c>
      <c r="V21" s="87">
        <v>2.4442440491564201</v>
      </c>
      <c r="W21" s="25">
        <v>0.10955945532289001</v>
      </c>
      <c r="X21" s="25">
        <v>0.10955945532289001</v>
      </c>
      <c r="Y21" s="25">
        <v>4.4157101611749801E-2</v>
      </c>
      <c r="Z21" s="87">
        <v>0</v>
      </c>
      <c r="AA21" s="25">
        <v>2.0710040089882802</v>
      </c>
      <c r="AB21" s="87">
        <v>0.17485767061197999</v>
      </c>
      <c r="AC21" s="87">
        <v>313.16886293703101</v>
      </c>
      <c r="AD21" s="25">
        <v>0</v>
      </c>
      <c r="AE21" s="25">
        <v>72.392900244161794</v>
      </c>
      <c r="AF21" s="25">
        <v>2.3293249622149799</v>
      </c>
      <c r="AG21" s="25">
        <v>51.192467660773303</v>
      </c>
      <c r="AH21" s="25">
        <v>1.17986685059643</v>
      </c>
      <c r="AI21" s="25">
        <v>0</v>
      </c>
      <c r="AJ21" s="87">
        <v>0</v>
      </c>
      <c r="AK21" s="25">
        <v>16.2612635302219</v>
      </c>
      <c r="AL21" s="25">
        <v>16.2612635302219</v>
      </c>
      <c r="AM21" s="25">
        <v>0</v>
      </c>
      <c r="AN21" s="25">
        <v>0</v>
      </c>
      <c r="AO21" s="25">
        <v>1.1483144772894001</v>
      </c>
      <c r="AP21" s="25">
        <v>0</v>
      </c>
      <c r="AQ21" s="87">
        <v>0</v>
      </c>
      <c r="AR21" s="25">
        <v>0</v>
      </c>
      <c r="AS21" s="25">
        <v>0</v>
      </c>
      <c r="AT21" s="25">
        <v>0</v>
      </c>
      <c r="AU21" s="25">
        <v>35.412410037643802</v>
      </c>
      <c r="AV21" s="25">
        <v>0</v>
      </c>
      <c r="AW21" s="87">
        <v>107.45752349300299</v>
      </c>
      <c r="AX21" s="25">
        <v>177.51534092825599</v>
      </c>
      <c r="AY21" s="25">
        <v>19.7239761239438</v>
      </c>
      <c r="AZ21" s="25">
        <v>197.23931705219999</v>
      </c>
      <c r="BA21" s="25">
        <v>0</v>
      </c>
      <c r="BB21" s="25">
        <v>4.8763090829417202</v>
      </c>
      <c r="BC21" s="25">
        <v>0.12529356680280199</v>
      </c>
      <c r="BD21" s="25">
        <v>14.9626623649431</v>
      </c>
      <c r="BE21" s="25">
        <v>0.169037355886616</v>
      </c>
      <c r="BF21" s="25">
        <v>0.44290971962719999</v>
      </c>
      <c r="BG21" s="25">
        <v>1.07050800222666</v>
      </c>
      <c r="BH21" s="25">
        <v>0.25040928697013198</v>
      </c>
      <c r="BI21" s="25">
        <v>0</v>
      </c>
      <c r="BJ21" s="25">
        <v>5.8956145769606103E-2</v>
      </c>
      <c r="BK21" s="25">
        <v>15.695612388101599</v>
      </c>
      <c r="BL21" s="25">
        <v>15.6519418437254</v>
      </c>
      <c r="BM21" s="25">
        <v>4.3670544376285002E-2</v>
      </c>
      <c r="BN21" s="25">
        <v>0</v>
      </c>
      <c r="BO21" s="25">
        <v>0</v>
      </c>
      <c r="BP21" s="25">
        <v>0.46650173999790301</v>
      </c>
      <c r="BQ21" s="25">
        <v>0</v>
      </c>
      <c r="BR21" s="25">
        <v>2.8749990024085501</v>
      </c>
      <c r="BS21" s="25">
        <v>0.71522421446562801</v>
      </c>
      <c r="BT21" s="25">
        <v>0.38343323688112002</v>
      </c>
      <c r="BU21" s="25">
        <v>7.1851907163368196</v>
      </c>
      <c r="BV21" s="25">
        <v>11.3459338044962</v>
      </c>
      <c r="BW21" s="25">
        <v>0.39127390003141699</v>
      </c>
      <c r="BX21" s="25">
        <v>1.5181133054448701</v>
      </c>
      <c r="BY21" s="25">
        <v>9.1650876061663105E-5</v>
      </c>
      <c r="BZ21" s="25">
        <v>0.431422406675595</v>
      </c>
      <c r="CA21" s="25">
        <v>4.8215015320562102</v>
      </c>
      <c r="CB21" s="25">
        <v>0</v>
      </c>
      <c r="CC21" s="25">
        <v>0</v>
      </c>
      <c r="CD21" s="25">
        <v>0.80218943371259299</v>
      </c>
      <c r="CE21" s="87">
        <v>0</v>
      </c>
      <c r="CF21" s="25">
        <v>0.59567592004345404</v>
      </c>
      <c r="CG21" s="25">
        <v>56.2840614317915</v>
      </c>
      <c r="CH21" s="25">
        <v>0.60150556878413897</v>
      </c>
      <c r="CJ21" s="22">
        <f t="shared" si="0"/>
        <v>2.2830813961283356E-3</v>
      </c>
      <c r="CK21" s="22">
        <f t="shared" si="1"/>
        <v>2.1570254134349316E-3</v>
      </c>
      <c r="CL21" s="22">
        <f t="shared" si="2"/>
        <v>2.4572519737190088E-3</v>
      </c>
      <c r="CM21" s="22">
        <f t="shared" si="3"/>
        <v>2.5513605817401603E-3</v>
      </c>
      <c r="CN21" s="22">
        <f t="shared" si="4"/>
        <v>2.5589926389166353E-3</v>
      </c>
      <c r="CO21" s="22">
        <f t="shared" si="5"/>
        <v>2.0871873471504298E-3</v>
      </c>
      <c r="CP21" s="22">
        <f t="shared" si="6"/>
        <v>2.6820996963976078E-3</v>
      </c>
      <c r="CQ21" s="71">
        <f t="shared" si="7"/>
        <v>-0.95070127842052921</v>
      </c>
      <c r="CR21" s="71">
        <f t="shared" si="8"/>
        <v>2.1611006486190951</v>
      </c>
      <c r="CS21" s="22">
        <f t="shared" si="9"/>
        <v>0</v>
      </c>
      <c r="CT21" s="71">
        <f t="shared" si="10"/>
        <v>0.59565988195644537</v>
      </c>
      <c r="CU21" s="22">
        <f t="shared" si="11"/>
        <v>0</v>
      </c>
      <c r="CV21" s="71">
        <f t="shared" si="12"/>
        <v>-1</v>
      </c>
      <c r="CW21" s="78">
        <f t="shared" si="14"/>
        <v>2.7347391155951345E-3</v>
      </c>
      <c r="CX21" s="78">
        <f t="shared" si="15"/>
        <v>2.7315526721944155E-3</v>
      </c>
      <c r="CY21" s="71">
        <f t="shared" si="13"/>
        <v>-1</v>
      </c>
    </row>
    <row r="22" spans="1:103" x14ac:dyDescent="0.25">
      <c r="A22" s="27" t="s">
        <v>129</v>
      </c>
      <c r="B22" s="25">
        <v>144.92732369999999</v>
      </c>
      <c r="C22" s="25">
        <v>5.1834740000000004</v>
      </c>
      <c r="D22" s="25">
        <v>228.40747275000001</v>
      </c>
      <c r="E22" s="25">
        <v>17.535442264</v>
      </c>
      <c r="F22" s="25">
        <v>17.511142264</v>
      </c>
      <c r="G22" s="25">
        <v>2.2950476000000002</v>
      </c>
      <c r="H22" s="25">
        <v>78.822007600000006</v>
      </c>
      <c r="I22" s="51">
        <v>1.1071733800000001E-2</v>
      </c>
      <c r="J22" s="51">
        <v>4.5117183000000002E-3</v>
      </c>
      <c r="K22" s="25"/>
      <c r="L22" s="51">
        <v>0.21027480130000001</v>
      </c>
      <c r="M22" s="25"/>
      <c r="N22" s="51"/>
      <c r="O22" s="25">
        <v>1.7962061000000001E-3</v>
      </c>
      <c r="P22" s="25"/>
      <c r="Q22" s="51">
        <v>1.0303209E-3</v>
      </c>
      <c r="R22" s="25"/>
      <c r="S22" s="27" t="s">
        <v>129</v>
      </c>
      <c r="T22" s="87">
        <v>0</v>
      </c>
      <c r="U22" s="25">
        <v>2.3478593482035102E-3</v>
      </c>
      <c r="V22" s="87">
        <v>1.8010431355611799E-3</v>
      </c>
      <c r="W22" s="25">
        <v>0.180935523277969</v>
      </c>
      <c r="X22" s="25">
        <v>0.180935523277969</v>
      </c>
      <c r="Y22" s="25">
        <v>7.2887867392232103E-2</v>
      </c>
      <c r="Z22" s="87">
        <v>0</v>
      </c>
      <c r="AA22" s="25">
        <v>1.35214055546542</v>
      </c>
      <c r="AB22" s="87">
        <v>0</v>
      </c>
      <c r="AC22" s="87">
        <v>469.79855976479001</v>
      </c>
      <c r="AD22" s="25">
        <v>0</v>
      </c>
      <c r="AE22" s="25">
        <v>145.320084016821</v>
      </c>
      <c r="AF22" s="25">
        <v>3.8010097141007999</v>
      </c>
      <c r="AG22" s="25">
        <v>89.261759117892296</v>
      </c>
      <c r="AH22" s="25">
        <v>1.9297175152599499</v>
      </c>
      <c r="AI22" s="25">
        <v>0</v>
      </c>
      <c r="AJ22" s="87">
        <v>0</v>
      </c>
      <c r="AK22" s="25">
        <v>8.9626517484999297</v>
      </c>
      <c r="AL22" s="25">
        <v>8.9626517484999297</v>
      </c>
      <c r="AM22" s="25">
        <v>0</v>
      </c>
      <c r="AN22" s="25">
        <v>0</v>
      </c>
      <c r="AO22" s="25">
        <v>1.88176153573553</v>
      </c>
      <c r="AP22" s="25">
        <v>0</v>
      </c>
      <c r="AQ22" s="87">
        <v>9.00881460586321E-4</v>
      </c>
      <c r="AR22" s="25">
        <v>9.6134587939615199E-4</v>
      </c>
      <c r="AS22" s="25">
        <v>0</v>
      </c>
      <c r="AT22" s="25">
        <v>0</v>
      </c>
      <c r="AU22" s="25">
        <v>5.1977221790924499</v>
      </c>
      <c r="AV22" s="25">
        <v>0</v>
      </c>
      <c r="AW22" s="87">
        <v>168.269206181539</v>
      </c>
      <c r="AX22" s="25">
        <v>206.099267275583</v>
      </c>
      <c r="AY22" s="25">
        <v>22.899985259897299</v>
      </c>
      <c r="AZ22" s="25">
        <v>228.99925253548</v>
      </c>
      <c r="BA22" s="25">
        <v>0</v>
      </c>
      <c r="BB22" s="25">
        <v>10.158354674483601</v>
      </c>
      <c r="BC22" s="25">
        <v>0.14036755999052</v>
      </c>
      <c r="BD22" s="25">
        <v>26.7823473618446</v>
      </c>
      <c r="BE22" s="25">
        <v>0.18939743613485599</v>
      </c>
      <c r="BF22" s="25">
        <v>0.49625746784834501</v>
      </c>
      <c r="BG22" s="25">
        <v>1.21779034000783</v>
      </c>
      <c r="BH22" s="25">
        <v>0.28057129697911598</v>
      </c>
      <c r="BI22" s="25">
        <v>0</v>
      </c>
      <c r="BJ22" s="25">
        <v>6.60567647723454E-2</v>
      </c>
      <c r="BK22" s="25">
        <v>17.5848522202757</v>
      </c>
      <c r="BL22" s="25">
        <v>17.560485706279199</v>
      </c>
      <c r="BM22" s="25">
        <v>2.4366513996594001E-2</v>
      </c>
      <c r="BN22" s="25">
        <v>0</v>
      </c>
      <c r="BO22" s="25">
        <v>0</v>
      </c>
      <c r="BP22" s="25">
        <v>0.522652963463902</v>
      </c>
      <c r="BQ22" s="25">
        <v>0</v>
      </c>
      <c r="BR22" s="25">
        <v>3.2222917414860199</v>
      </c>
      <c r="BS22" s="25">
        <v>0.80136967200736298</v>
      </c>
      <c r="BT22" s="25">
        <v>0.429645119639324</v>
      </c>
      <c r="BU22" s="25">
        <v>8.0546836196586398</v>
      </c>
      <c r="BV22" s="25">
        <v>22.301381624908299</v>
      </c>
      <c r="BW22" s="25">
        <v>0.43838538209957101</v>
      </c>
      <c r="BX22" s="25">
        <v>1.70101624696175</v>
      </c>
      <c r="BY22" s="25">
        <v>9.5229597050216104E-8</v>
      </c>
      <c r="BZ22" s="25">
        <v>2.3013524272645398</v>
      </c>
      <c r="CA22" s="25">
        <v>5.0156389602387099</v>
      </c>
      <c r="CB22" s="25">
        <v>0</v>
      </c>
      <c r="CC22" s="25">
        <v>0</v>
      </c>
      <c r="CD22" s="25">
        <v>0.58413383729481205</v>
      </c>
      <c r="CE22" s="87">
        <v>0</v>
      </c>
      <c r="CF22" s="25">
        <v>0.29575080232443002</v>
      </c>
      <c r="CG22" s="25">
        <v>79.036672445532105</v>
      </c>
      <c r="CH22" s="25">
        <v>0.70271483423278502</v>
      </c>
      <c r="CJ22" s="22">
        <f t="shared" si="0"/>
        <v>2.7100501602722359E-3</v>
      </c>
      <c r="CK22" s="22">
        <f t="shared" si="1"/>
        <v>2.7487702441354148E-3</v>
      </c>
      <c r="CL22" s="22">
        <f t="shared" si="2"/>
        <v>2.5908950278860162E-3</v>
      </c>
      <c r="CM22" s="22">
        <f t="shared" si="3"/>
        <v>2.8177194239997713E-3</v>
      </c>
      <c r="CN22" s="22">
        <f t="shared" si="4"/>
        <v>2.817831157744657E-3</v>
      </c>
      <c r="CO22" s="22">
        <f t="shared" si="5"/>
        <v>2.7471444446466489E-3</v>
      </c>
      <c r="CP22" s="22">
        <f t="shared" si="6"/>
        <v>2.723412560378613E-3</v>
      </c>
      <c r="CQ22" s="71">
        <f t="shared" si="7"/>
        <v>15.342112856612301</v>
      </c>
      <c r="CR22" s="71">
        <f t="shared" si="8"/>
        <v>298.69525257492694</v>
      </c>
      <c r="CS22" s="22">
        <f t="shared" si="9"/>
        <v>0</v>
      </c>
      <c r="CT22" s="71">
        <f t="shared" si="10"/>
        <v>41.62351785896054</v>
      </c>
      <c r="CU22" s="22">
        <f t="shared" si="11"/>
        <v>0</v>
      </c>
      <c r="CV22" s="71">
        <f t="shared" si="12"/>
        <v>0</v>
      </c>
      <c r="CW22" s="78">
        <f t="shared" si="14"/>
        <v>2.6929179013364941E-3</v>
      </c>
      <c r="CX22" s="78">
        <f t="shared" si="15"/>
        <v>0</v>
      </c>
      <c r="CY22" s="71">
        <f t="shared" si="13"/>
        <v>-1</v>
      </c>
    </row>
    <row r="23" spans="1:103" x14ac:dyDescent="0.25">
      <c r="A23" s="27" t="s">
        <v>22</v>
      </c>
      <c r="B23" s="25">
        <v>3811.3645356000002</v>
      </c>
      <c r="C23" s="25">
        <v>6.9623524750000003</v>
      </c>
      <c r="D23" s="25">
        <v>10084.292025999999</v>
      </c>
      <c r="E23" s="25">
        <v>181.10713514</v>
      </c>
      <c r="F23" s="25">
        <v>181.10478792999999</v>
      </c>
      <c r="G23" s="25">
        <v>360.49400515000002</v>
      </c>
      <c r="H23" s="25">
        <v>1290.6078771</v>
      </c>
      <c r="I23" s="51">
        <v>43.851709450000001</v>
      </c>
      <c r="J23" s="51">
        <v>7.8913227198999998</v>
      </c>
      <c r="K23" s="25"/>
      <c r="L23" s="51">
        <v>253.05260032999999</v>
      </c>
      <c r="M23" s="25"/>
      <c r="N23" s="51">
        <v>18.641114535</v>
      </c>
      <c r="O23" s="25">
        <v>36.125124739999997</v>
      </c>
      <c r="P23" s="25">
        <v>3.5412270526</v>
      </c>
      <c r="Q23" s="51">
        <v>0.50070675220000005</v>
      </c>
      <c r="R23" s="25"/>
      <c r="S23" s="27" t="s">
        <v>22</v>
      </c>
      <c r="T23" s="87">
        <v>6.1952596480684803E-2</v>
      </c>
      <c r="U23" s="25">
        <v>0.27207736912823799</v>
      </c>
      <c r="V23" s="87">
        <v>36.224183992923699</v>
      </c>
      <c r="W23" s="25">
        <v>2.6761862223961699</v>
      </c>
      <c r="X23" s="25">
        <v>2.67126314640484</v>
      </c>
      <c r="Y23" s="25">
        <v>1.1800200485297301</v>
      </c>
      <c r="Z23" s="87">
        <v>2.9703174684281099E-2</v>
      </c>
      <c r="AA23" s="25">
        <v>20.7913400795032</v>
      </c>
      <c r="AB23" s="87">
        <v>3.5509275803182399</v>
      </c>
      <c r="AC23" s="87">
        <v>7457.0177233209897</v>
      </c>
      <c r="AD23" s="25">
        <v>0</v>
      </c>
      <c r="AE23" s="25">
        <v>3821.64409641164</v>
      </c>
      <c r="AF23" s="25">
        <v>54.394807125631303</v>
      </c>
      <c r="AG23" s="25">
        <v>1327.60702754661</v>
      </c>
      <c r="AH23" s="25">
        <v>27.5440821348766</v>
      </c>
      <c r="AI23" s="25">
        <v>0.19470036390397399</v>
      </c>
      <c r="AJ23" s="87">
        <v>3.56413745951321E-2</v>
      </c>
      <c r="AK23" s="25">
        <v>90.044985922735904</v>
      </c>
      <c r="AL23" s="25">
        <v>90.044985922735904</v>
      </c>
      <c r="AM23" s="25">
        <v>0</v>
      </c>
      <c r="AN23" s="25">
        <v>0</v>
      </c>
      <c r="AO23" s="25">
        <v>29.599504507163701</v>
      </c>
      <c r="AP23" s="25">
        <v>4.3073895630692097E-2</v>
      </c>
      <c r="AQ23" s="87">
        <v>1.1175947726301201</v>
      </c>
      <c r="AR23" s="25">
        <v>8.31034678041635E-2</v>
      </c>
      <c r="AS23" s="25">
        <v>0.43176361852802903</v>
      </c>
      <c r="AT23" s="25">
        <v>1.53071289689432E-2</v>
      </c>
      <c r="AU23" s="25">
        <v>6.9815244028505701</v>
      </c>
      <c r="AV23" s="25">
        <v>0</v>
      </c>
      <c r="AW23" s="87">
        <v>2622.1488722641998</v>
      </c>
      <c r="AX23" s="25">
        <v>9100.14380861258</v>
      </c>
      <c r="AY23" s="25">
        <v>1011.1267151429701</v>
      </c>
      <c r="AZ23" s="25">
        <v>10111.2705237555</v>
      </c>
      <c r="BA23" s="25">
        <v>3.13364627861439E-4</v>
      </c>
      <c r="BB23" s="25">
        <v>105.17002565449501</v>
      </c>
      <c r="BC23" s="25">
        <v>1.4531851997222101</v>
      </c>
      <c r="BD23" s="25">
        <v>549.85785499562405</v>
      </c>
      <c r="BE23" s="25">
        <v>1.9606571054525801</v>
      </c>
      <c r="BF23" s="25">
        <v>5.1375829902169796</v>
      </c>
      <c r="BG23" s="25">
        <v>12.4515312105028</v>
      </c>
      <c r="BH23" s="25">
        <v>2.9046449739909601</v>
      </c>
      <c r="BI23" s="25">
        <v>0</v>
      </c>
      <c r="BJ23" s="25">
        <v>0.68386020550714599</v>
      </c>
      <c r="BK23" s="25">
        <v>181.599462621448</v>
      </c>
      <c r="BL23" s="25">
        <v>181.59710891851</v>
      </c>
      <c r="BM23" s="25">
        <v>2.3537029382099599E-3</v>
      </c>
      <c r="BN23" s="25">
        <v>0</v>
      </c>
      <c r="BO23" s="25">
        <v>0</v>
      </c>
      <c r="BP23" s="25">
        <v>5.4100676696925101</v>
      </c>
      <c r="BQ23" s="25">
        <v>0</v>
      </c>
      <c r="BR23" s="25">
        <v>33.350802990679902</v>
      </c>
      <c r="BS23" s="25">
        <v>8.29636995609496</v>
      </c>
      <c r="BT23" s="25">
        <v>4.4477876095394002</v>
      </c>
      <c r="BU23" s="25">
        <v>83.3526672790003</v>
      </c>
      <c r="BV23" s="25">
        <v>377.27093566229598</v>
      </c>
      <c r="BW23" s="25">
        <v>4.5384833712197601</v>
      </c>
      <c r="BX23" s="25">
        <v>17.609468179368001</v>
      </c>
      <c r="BY23" s="25">
        <v>1.7752288673203301E-7</v>
      </c>
      <c r="BZ23" s="25">
        <v>361.45512653800898</v>
      </c>
      <c r="CA23" s="25">
        <v>260.43065901142501</v>
      </c>
      <c r="CB23" s="25">
        <v>0</v>
      </c>
      <c r="CC23" s="25">
        <v>0.13387558213671499</v>
      </c>
      <c r="CD23" s="25">
        <v>14.2277810144607</v>
      </c>
      <c r="CE23" s="87">
        <v>0</v>
      </c>
      <c r="CF23" s="25">
        <v>10.347209021693599</v>
      </c>
      <c r="CG23" s="25">
        <v>1294.1399765031399</v>
      </c>
      <c r="CH23" s="25">
        <v>11.283394150360801</v>
      </c>
      <c r="CJ23" s="22">
        <f t="shared" si="0"/>
        <v>2.6970815086365361E-3</v>
      </c>
      <c r="CK23" s="22">
        <f t="shared" si="1"/>
        <v>2.7536566008990746E-3</v>
      </c>
      <c r="CL23" s="22">
        <f t="shared" si="2"/>
        <v>2.6752991371078072E-3</v>
      </c>
      <c r="CM23" s="22">
        <f t="shared" si="3"/>
        <v>2.7184322752796045E-3</v>
      </c>
      <c r="CN23" s="22">
        <f t="shared" si="4"/>
        <v>2.7184316557125293E-3</v>
      </c>
      <c r="CO23" s="22">
        <f t="shared" si="5"/>
        <v>2.6661230818777241E-3</v>
      </c>
      <c r="CP23" s="22">
        <f t="shared" si="6"/>
        <v>2.7367719241544906E-3</v>
      </c>
      <c r="CQ23" s="71">
        <f t="shared" si="7"/>
        <v>-0.93908417300240865</v>
      </c>
      <c r="CR23" s="71">
        <f t="shared" si="8"/>
        <v>1.634709137806833</v>
      </c>
      <c r="CS23" s="22">
        <f t="shared" si="9"/>
        <v>0</v>
      </c>
      <c r="CT23" s="71">
        <f t="shared" si="10"/>
        <v>-0.64416494513271028</v>
      </c>
      <c r="CU23" s="22">
        <f t="shared" si="11"/>
        <v>0</v>
      </c>
      <c r="CV23" s="71">
        <f t="shared" si="12"/>
        <v>-0.97683810065555021</v>
      </c>
      <c r="CW23" s="78">
        <f t="shared" si="14"/>
        <v>2.7421151798547949E-3</v>
      </c>
      <c r="CX23" s="78">
        <f t="shared" si="15"/>
        <v>2.7393125530083147E-3</v>
      </c>
      <c r="CY23" s="71">
        <f t="shared" si="13"/>
        <v>-0.96942895436962473</v>
      </c>
    </row>
    <row r="24" spans="1:103" x14ac:dyDescent="0.25">
      <c r="A24" s="27" t="s">
        <v>23</v>
      </c>
      <c r="B24" s="25">
        <v>680.19153588999995</v>
      </c>
      <c r="C24" s="25">
        <v>75.706876928</v>
      </c>
      <c r="D24" s="25">
        <v>3622.7807650999998</v>
      </c>
      <c r="E24" s="25">
        <v>32.696677886000003</v>
      </c>
      <c r="F24" s="25">
        <v>10.621935792</v>
      </c>
      <c r="G24" s="25">
        <v>218.75213429999999</v>
      </c>
      <c r="H24" s="25">
        <v>251.89284162999999</v>
      </c>
      <c r="I24" s="51">
        <v>7.3868784994999999</v>
      </c>
      <c r="J24" s="51">
        <v>1.5915423622</v>
      </c>
      <c r="K24" s="25"/>
      <c r="L24" s="51">
        <v>51.515389370000001</v>
      </c>
      <c r="M24" s="25"/>
      <c r="N24" s="51">
        <v>2.3344722200999999</v>
      </c>
      <c r="O24" s="25">
        <v>6.9042572093999999</v>
      </c>
      <c r="P24" s="25">
        <v>0.68523025479999999</v>
      </c>
      <c r="Q24" s="51">
        <v>8.7134608899999993E-2</v>
      </c>
      <c r="R24" s="25"/>
      <c r="S24" s="27" t="s">
        <v>23</v>
      </c>
      <c r="T24" s="87">
        <v>0</v>
      </c>
      <c r="U24" s="25">
        <v>5.9458975247606302E-3</v>
      </c>
      <c r="V24" s="87">
        <v>6.9231527398772599</v>
      </c>
      <c r="W24" s="25">
        <v>0.364899461518843</v>
      </c>
      <c r="X24" s="25">
        <v>0.364899461518843</v>
      </c>
      <c r="Y24" s="25">
        <v>0.14708057955624201</v>
      </c>
      <c r="Z24" s="87">
        <v>0</v>
      </c>
      <c r="AA24" s="25">
        <v>2.6789048245015898</v>
      </c>
      <c r="AB24" s="87">
        <v>0.68710682439037096</v>
      </c>
      <c r="AC24" s="87">
        <v>964.97662680357098</v>
      </c>
      <c r="AD24" s="25">
        <v>0</v>
      </c>
      <c r="AE24" s="25">
        <v>682.05613364859198</v>
      </c>
      <c r="AF24" s="25">
        <v>7.6843583067144996</v>
      </c>
      <c r="AG24" s="25">
        <v>172.935406558041</v>
      </c>
      <c r="AH24" s="25">
        <v>3.8997700906884498</v>
      </c>
      <c r="AI24" s="25">
        <v>3.7939813291357201</v>
      </c>
      <c r="AJ24" s="87">
        <v>0</v>
      </c>
      <c r="AK24" s="25">
        <v>23.636605572766399</v>
      </c>
      <c r="AL24" s="25">
        <v>23.636605572766399</v>
      </c>
      <c r="AM24" s="25">
        <v>0</v>
      </c>
      <c r="AN24" s="25">
        <v>0</v>
      </c>
      <c r="AO24" s="25">
        <v>8.5046159549859794</v>
      </c>
      <c r="AP24" s="25">
        <v>1.6846571782026799E-2</v>
      </c>
      <c r="AQ24" s="87">
        <v>7.5537849822383499E-2</v>
      </c>
      <c r="AR24" s="25">
        <v>3.2138675330831098E-3</v>
      </c>
      <c r="AS24" s="25">
        <v>0</v>
      </c>
      <c r="AT24" s="25">
        <v>0</v>
      </c>
      <c r="AU24" s="25">
        <v>75.914206750332298</v>
      </c>
      <c r="AV24" s="25">
        <v>0</v>
      </c>
      <c r="AW24" s="87">
        <v>425.461425424803</v>
      </c>
      <c r="AX24" s="25">
        <v>3269.4326103231401</v>
      </c>
      <c r="AY24" s="25">
        <v>363.27097165429302</v>
      </c>
      <c r="AZ24" s="25">
        <v>3632.7035819774301</v>
      </c>
      <c r="BA24" s="25">
        <v>0</v>
      </c>
      <c r="BB24" s="25">
        <v>16.268912539332099</v>
      </c>
      <c r="BC24" s="25">
        <v>8.9171100135914894E-2</v>
      </c>
      <c r="BD24" s="25">
        <v>122.630823513677</v>
      </c>
      <c r="BE24" s="25">
        <v>0.121036085698286</v>
      </c>
      <c r="BF24" s="25">
        <v>0.295289109348148</v>
      </c>
      <c r="BG24" s="25">
        <v>0.77906859726736999</v>
      </c>
      <c r="BH24" s="25">
        <v>0.17202475345954699</v>
      </c>
      <c r="BI24" s="25">
        <v>2.36984077117677E-4</v>
      </c>
      <c r="BJ24" s="25">
        <v>4.1275849635961898E-2</v>
      </c>
      <c r="BK24" s="25">
        <v>32.786998570003398</v>
      </c>
      <c r="BL24" s="25">
        <v>10.6517788874249</v>
      </c>
      <c r="BM24" s="25">
        <v>22.135219682578398</v>
      </c>
      <c r="BN24" s="25">
        <v>8.4025661799964001E-4</v>
      </c>
      <c r="BO24" s="25">
        <v>1.40116734734371E-4</v>
      </c>
      <c r="BP24" s="25">
        <v>0.38708566663470001</v>
      </c>
      <c r="BQ24" s="25">
        <v>8.3150184361514094E-5</v>
      </c>
      <c r="BR24" s="25">
        <v>1.92408347886263</v>
      </c>
      <c r="BS24" s="25">
        <v>0.47660369033438599</v>
      </c>
      <c r="BT24" s="25">
        <v>0.255721439812166</v>
      </c>
      <c r="BU24" s="25">
        <v>4.8170017420922804</v>
      </c>
      <c r="BV24" s="25">
        <v>46.3711879164563</v>
      </c>
      <c r="BW24" s="25">
        <v>0.27905076564096598</v>
      </c>
      <c r="BX24" s="25">
        <v>1.01263121594162</v>
      </c>
      <c r="BY24" s="25">
        <v>4.3488494671979898E-4</v>
      </c>
      <c r="BZ24" s="25">
        <v>219.351892719566</v>
      </c>
      <c r="CA24" s="25">
        <v>64.753238553317104</v>
      </c>
      <c r="CB24" s="25">
        <v>0</v>
      </c>
      <c r="CC24" s="25">
        <v>0</v>
      </c>
      <c r="CD24" s="25">
        <v>6.1090959422322602</v>
      </c>
      <c r="CE24" s="87">
        <v>0</v>
      </c>
      <c r="CF24" s="25">
        <v>5.7336187795641704</v>
      </c>
      <c r="CG24" s="25">
        <v>252.58289357451901</v>
      </c>
      <c r="CH24" s="25">
        <v>5.8357623020663096</v>
      </c>
      <c r="CJ24" s="22">
        <f t="shared" si="0"/>
        <v>2.7412833888799931E-3</v>
      </c>
      <c r="CK24" s="22">
        <f t="shared" si="1"/>
        <v>2.7385863840279153E-3</v>
      </c>
      <c r="CL24" s="22">
        <f t="shared" si="2"/>
        <v>2.7390056204950482E-3</v>
      </c>
      <c r="CM24" s="22">
        <f t="shared" si="3"/>
        <v>2.7623810687527942E-3</v>
      </c>
      <c r="CN24" s="22">
        <f t="shared" si="4"/>
        <v>2.80957219185755E-3</v>
      </c>
      <c r="CO24" s="22">
        <f t="shared" si="5"/>
        <v>2.7417260246863843E-3</v>
      </c>
      <c r="CP24" s="22">
        <f t="shared" si="6"/>
        <v>2.7394662748400581E-3</v>
      </c>
      <c r="CQ24" s="71">
        <f t="shared" si="7"/>
        <v>-0.95060167003646501</v>
      </c>
      <c r="CR24" s="71">
        <f t="shared" si="8"/>
        <v>0.68321301909835508</v>
      </c>
      <c r="CS24" s="22">
        <f t="shared" si="9"/>
        <v>0</v>
      </c>
      <c r="CT24" s="71">
        <f t="shared" si="10"/>
        <v>-0.54117389265951699</v>
      </c>
      <c r="CU24" s="22">
        <f t="shared" si="11"/>
        <v>0</v>
      </c>
      <c r="CV24" s="71">
        <f t="shared" si="12"/>
        <v>-1</v>
      </c>
      <c r="CW24" s="78">
        <f t="shared" si="14"/>
        <v>2.7367941118320647E-3</v>
      </c>
      <c r="CX24" s="78">
        <f t="shared" si="15"/>
        <v>2.7385971025442948E-3</v>
      </c>
      <c r="CY24" s="71">
        <f t="shared" si="13"/>
        <v>-1</v>
      </c>
    </row>
    <row r="25" spans="1:103" x14ac:dyDescent="0.25">
      <c r="A25" s="27" t="s">
        <v>24</v>
      </c>
      <c r="B25" s="25">
        <v>2738.1215619</v>
      </c>
      <c r="C25" s="25">
        <v>2.4114800000000001</v>
      </c>
      <c r="D25" s="25">
        <v>10552.884348</v>
      </c>
      <c r="E25" s="25">
        <v>267.44690931999997</v>
      </c>
      <c r="F25" s="25">
        <v>255.89860124</v>
      </c>
      <c r="G25" s="25">
        <v>435.04999013000003</v>
      </c>
      <c r="H25" s="25">
        <v>1599.3773509</v>
      </c>
      <c r="I25" s="51">
        <v>37.148913471</v>
      </c>
      <c r="J25" s="51">
        <v>18.345516124</v>
      </c>
      <c r="K25" s="25"/>
      <c r="L25" s="51">
        <v>263.41425529999998</v>
      </c>
      <c r="M25" s="25"/>
      <c r="N25" s="51">
        <v>12.046938000999999</v>
      </c>
      <c r="O25" s="25">
        <v>34.044766703999997</v>
      </c>
      <c r="P25" s="25">
        <v>11.240476001999999</v>
      </c>
      <c r="Q25" s="51">
        <v>0.45240789570000001</v>
      </c>
      <c r="R25" s="25"/>
      <c r="S25" s="27" t="s">
        <v>24</v>
      </c>
      <c r="T25" s="87">
        <v>6.2083554622265904E-4</v>
      </c>
      <c r="U25" s="25">
        <v>3.9523107422778199</v>
      </c>
      <c r="V25" s="87">
        <v>34.137707991626897</v>
      </c>
      <c r="W25" s="25">
        <v>4.1501337136513499</v>
      </c>
      <c r="X25" s="25">
        <v>4.1500839497063096</v>
      </c>
      <c r="Y25" s="25">
        <v>1.0733357049210399</v>
      </c>
      <c r="Z25" s="87">
        <v>2.9767981602870199E-4</v>
      </c>
      <c r="AA25" s="25">
        <v>17.304125467232598</v>
      </c>
      <c r="AB25" s="87">
        <v>11.271310387873401</v>
      </c>
      <c r="AC25" s="87">
        <v>7465.34901377386</v>
      </c>
      <c r="AD25" s="25">
        <v>0</v>
      </c>
      <c r="AE25" s="25">
        <v>2745.59166242827</v>
      </c>
      <c r="AF25" s="25">
        <v>57.467952191848397</v>
      </c>
      <c r="AG25" s="25">
        <v>1317.87937246213</v>
      </c>
      <c r="AH25" s="25">
        <v>31.4208285511518</v>
      </c>
      <c r="AI25" s="25">
        <v>3.7904646524724002</v>
      </c>
      <c r="AJ25" s="87">
        <v>3.5720404388300001E-4</v>
      </c>
      <c r="AK25" s="25">
        <v>175.82036261463301</v>
      </c>
      <c r="AL25" s="25">
        <v>175.82036261463301</v>
      </c>
      <c r="AM25" s="25">
        <v>0</v>
      </c>
      <c r="AN25" s="25">
        <v>0</v>
      </c>
      <c r="AO25" s="25">
        <v>32.917489992076398</v>
      </c>
      <c r="AP25" s="25">
        <v>1.8884942737935499E-2</v>
      </c>
      <c r="AQ25" s="87">
        <v>0.47743089495886498</v>
      </c>
      <c r="AR25" s="25">
        <v>9.8360996627722005E-2</v>
      </c>
      <c r="AS25" s="25">
        <v>1.21496147888172</v>
      </c>
      <c r="AT25" s="25">
        <v>4.2091820347558799E-4</v>
      </c>
      <c r="AU25" s="25">
        <v>2.4181781114105698</v>
      </c>
      <c r="AV25" s="25">
        <v>0</v>
      </c>
      <c r="AW25" s="87">
        <v>2926.7698901547001</v>
      </c>
      <c r="AX25" s="25">
        <v>9523.5872665883999</v>
      </c>
      <c r="AY25" s="25">
        <v>1058.1753438251201</v>
      </c>
      <c r="AZ25" s="25">
        <v>10581.7626104135</v>
      </c>
      <c r="BA25" s="25">
        <v>4.88742796210256E-6</v>
      </c>
      <c r="BB25" s="25">
        <v>110.82023068749901</v>
      </c>
      <c r="BC25" s="25">
        <v>2.1099337034893599</v>
      </c>
      <c r="BD25" s="25">
        <v>721.98396115112996</v>
      </c>
      <c r="BE25" s="25">
        <v>2.8197151194078298</v>
      </c>
      <c r="BF25" s="25">
        <v>7.1679207771292504</v>
      </c>
      <c r="BG25" s="25">
        <v>17.4344812286358</v>
      </c>
      <c r="BH25" s="25">
        <v>4.0505315004106004</v>
      </c>
      <c r="BI25" s="25">
        <v>2.7785798045602401E-2</v>
      </c>
      <c r="BJ25" s="25">
        <v>0.96009580217927004</v>
      </c>
      <c r="BK25" s="25">
        <v>268.19586556745901</v>
      </c>
      <c r="BL25" s="25">
        <v>256.61686555753801</v>
      </c>
      <c r="BM25" s="25">
        <v>11.579000009920801</v>
      </c>
      <c r="BN25" s="25">
        <v>0</v>
      </c>
      <c r="BO25" s="25">
        <v>0</v>
      </c>
      <c r="BP25" s="25">
        <v>9.1318055159642295</v>
      </c>
      <c r="BQ25" s="25">
        <v>0</v>
      </c>
      <c r="BR25" s="25">
        <v>46.7183406376869</v>
      </c>
      <c r="BS25" s="25">
        <v>11.565963485066399</v>
      </c>
      <c r="BT25" s="25">
        <v>6.2039471880597699</v>
      </c>
      <c r="BU25" s="25">
        <v>116.76636106417099</v>
      </c>
      <c r="BV25" s="25">
        <v>391.51707292650201</v>
      </c>
      <c r="BW25" s="25">
        <v>6.4139049545572204</v>
      </c>
      <c r="BX25" s="25">
        <v>24.665305528420301</v>
      </c>
      <c r="BY25" s="25">
        <v>0.58077325431432103</v>
      </c>
      <c r="BZ25" s="25">
        <v>436.241441247816</v>
      </c>
      <c r="CA25" s="25">
        <v>365.56820718911501</v>
      </c>
      <c r="CB25" s="25">
        <v>0</v>
      </c>
      <c r="CC25" s="25">
        <v>1.26331994155062E-3</v>
      </c>
      <c r="CD25" s="25">
        <v>23.388799533096101</v>
      </c>
      <c r="CE25" s="87">
        <v>0</v>
      </c>
      <c r="CF25" s="25">
        <v>18.6117434642556</v>
      </c>
      <c r="CG25" s="25">
        <v>1603.7401658977999</v>
      </c>
      <c r="CH25" s="25">
        <v>17.235401333762699</v>
      </c>
      <c r="CJ25" s="22">
        <f t="shared" si="0"/>
        <v>2.7281843991931627E-3</v>
      </c>
      <c r="CK25" s="22">
        <f t="shared" si="1"/>
        <v>2.7775935983585811E-3</v>
      </c>
      <c r="CL25" s="22">
        <f t="shared" si="2"/>
        <v>2.7365278971310989E-3</v>
      </c>
      <c r="CM25" s="22">
        <f t="shared" si="3"/>
        <v>2.8003922324744794E-3</v>
      </c>
      <c r="CN25" s="22">
        <f t="shared" si="4"/>
        <v>2.8068317452988388E-3</v>
      </c>
      <c r="CO25" s="22">
        <f t="shared" si="5"/>
        <v>2.7386533613296894E-3</v>
      </c>
      <c r="CP25" s="22">
        <f t="shared" si="6"/>
        <v>2.7278209206506822E-3</v>
      </c>
      <c r="CQ25" s="71">
        <f t="shared" si="7"/>
        <v>-0.88828518624249841</v>
      </c>
      <c r="CR25" s="71">
        <f t="shared" si="8"/>
        <v>-5.6765405221008279E-2</v>
      </c>
      <c r="CS25" s="22">
        <f t="shared" si="9"/>
        <v>0</v>
      </c>
      <c r="CT25" s="71">
        <f t="shared" si="10"/>
        <v>-0.33253284863268739</v>
      </c>
      <c r="CU25" s="22">
        <f t="shared" si="11"/>
        <v>0</v>
      </c>
      <c r="CV25" s="71">
        <f t="shared" si="12"/>
        <v>-0.89914769389691651</v>
      </c>
      <c r="CW25" s="78">
        <f t="shared" si="14"/>
        <v>2.7299728159388419E-3</v>
      </c>
      <c r="CX25" s="78">
        <f t="shared" si="15"/>
        <v>2.7431565947843265E-3</v>
      </c>
      <c r="CY25" s="71">
        <f t="shared" si="13"/>
        <v>-0.99906960464776084</v>
      </c>
    </row>
    <row r="26" spans="1:103" x14ac:dyDescent="0.25">
      <c r="A26" s="27" t="s">
        <v>25</v>
      </c>
      <c r="B26" s="25">
        <v>1047.1760372000001</v>
      </c>
      <c r="C26" s="25">
        <v>4.7652E-2</v>
      </c>
      <c r="D26" s="25">
        <v>5133.3601632999998</v>
      </c>
      <c r="E26" s="25">
        <v>110.28468359999999</v>
      </c>
      <c r="F26" s="25">
        <v>110.2071408</v>
      </c>
      <c r="G26" s="25">
        <v>5.0368465999999996</v>
      </c>
      <c r="H26" s="25">
        <v>315.43320108</v>
      </c>
      <c r="I26" s="51">
        <v>16.839977380000001</v>
      </c>
      <c r="J26" s="51">
        <v>4.3991175108</v>
      </c>
      <c r="K26" s="25"/>
      <c r="L26" s="51">
        <v>121.63942360999999</v>
      </c>
      <c r="M26" s="25"/>
      <c r="N26" s="51">
        <v>5.5772202157999997</v>
      </c>
      <c r="O26" s="25">
        <v>16.804336483</v>
      </c>
      <c r="P26" s="25">
        <v>1.0624945407999999</v>
      </c>
      <c r="Q26" s="51">
        <v>0.2050137021</v>
      </c>
      <c r="R26" s="25"/>
      <c r="S26" s="27" t="s">
        <v>25</v>
      </c>
      <c r="T26" s="87">
        <v>4.28927707720036E-3</v>
      </c>
      <c r="U26" s="25">
        <v>8.6381072726070193E-3</v>
      </c>
      <c r="V26" s="87">
        <v>16.8504567507952</v>
      </c>
      <c r="W26" s="25">
        <v>0.73614062157781701</v>
      </c>
      <c r="X26" s="25">
        <v>0.73578694211129203</v>
      </c>
      <c r="Y26" s="25">
        <v>0.305030003559914</v>
      </c>
      <c r="Z26" s="87">
        <v>2.05660697122638E-3</v>
      </c>
      <c r="AA26" s="25">
        <v>3.0152840017623301</v>
      </c>
      <c r="AB26" s="87">
        <v>1.06539197187837</v>
      </c>
      <c r="AC26" s="87">
        <v>1953.26128611488</v>
      </c>
      <c r="AD26" s="25">
        <v>0</v>
      </c>
      <c r="AE26" s="25">
        <v>1050.0444692537901</v>
      </c>
      <c r="AF26" s="25">
        <v>15.3887695806736</v>
      </c>
      <c r="AG26" s="25">
        <v>345.43018845575199</v>
      </c>
      <c r="AH26" s="25">
        <v>7.7781886878314799</v>
      </c>
      <c r="AI26" s="25">
        <v>1.92028616182498E-2</v>
      </c>
      <c r="AJ26" s="87">
        <v>2.4673947783528201E-3</v>
      </c>
      <c r="AK26" s="25">
        <v>45.246819008726099</v>
      </c>
      <c r="AL26" s="25">
        <v>45.246819008726099</v>
      </c>
      <c r="AM26" s="25">
        <v>0</v>
      </c>
      <c r="AN26" s="25">
        <v>0</v>
      </c>
      <c r="AO26" s="25">
        <v>8.4530564673577899</v>
      </c>
      <c r="AP26" s="25">
        <v>5.2155412577487596E-3</v>
      </c>
      <c r="AQ26" s="87">
        <v>7.8006707164578998E-2</v>
      </c>
      <c r="AR26" s="25">
        <v>5.6348263192182099E-3</v>
      </c>
      <c r="AS26" s="25">
        <v>2.7633206443228201E-2</v>
      </c>
      <c r="AT26" s="25">
        <v>1.0571045250185999E-3</v>
      </c>
      <c r="AU26" s="25">
        <v>4.7794480067461398E-2</v>
      </c>
      <c r="AV26" s="25">
        <v>0</v>
      </c>
      <c r="AW26" s="87">
        <v>661.63406548829505</v>
      </c>
      <c r="AX26" s="25">
        <v>4632.6806493317199</v>
      </c>
      <c r="AY26" s="25">
        <v>514.74262848812498</v>
      </c>
      <c r="AZ26" s="25">
        <v>5147.4232778198502</v>
      </c>
      <c r="BA26" s="25">
        <v>3.7232493194000903E-5</v>
      </c>
      <c r="BB26" s="25">
        <v>29.468016810033301</v>
      </c>
      <c r="BC26" s="25">
        <v>0.88460434723898596</v>
      </c>
      <c r="BD26" s="25">
        <v>119.05351148597001</v>
      </c>
      <c r="BE26" s="25">
        <v>1.1934935941401099</v>
      </c>
      <c r="BF26" s="25">
        <v>3.1273987290354102</v>
      </c>
      <c r="BG26" s="25">
        <v>7.5588096233954296</v>
      </c>
      <c r="BH26" s="25">
        <v>1.7681495790825399</v>
      </c>
      <c r="BI26" s="25">
        <v>0</v>
      </c>
      <c r="BJ26" s="25">
        <v>0.41628915488020501</v>
      </c>
      <c r="BK26" s="25">
        <v>110.594842979568</v>
      </c>
      <c r="BL26" s="25">
        <v>110.51708892344899</v>
      </c>
      <c r="BM26" s="25">
        <v>7.7754056118652604E-2</v>
      </c>
      <c r="BN26" s="25">
        <v>0</v>
      </c>
      <c r="BO26" s="25">
        <v>0</v>
      </c>
      <c r="BP26" s="25">
        <v>3.29316829720509</v>
      </c>
      <c r="BQ26" s="25">
        <v>0</v>
      </c>
      <c r="BR26" s="25">
        <v>20.300531876960001</v>
      </c>
      <c r="BS26" s="25">
        <v>5.0502778177549201</v>
      </c>
      <c r="BT26" s="25">
        <v>2.7074748756868798</v>
      </c>
      <c r="BU26" s="25">
        <v>50.734739748452398</v>
      </c>
      <c r="BV26" s="25">
        <v>80.404965022199207</v>
      </c>
      <c r="BW26" s="25">
        <v>2.7627393556992099</v>
      </c>
      <c r="BX26" s="25">
        <v>10.7194119239184</v>
      </c>
      <c r="BY26" s="25">
        <v>0</v>
      </c>
      <c r="BZ26" s="25">
        <v>5.0506480215611802</v>
      </c>
      <c r="CA26" s="25">
        <v>51.875746884556797</v>
      </c>
      <c r="CB26" s="25">
        <v>0</v>
      </c>
      <c r="CC26" s="25">
        <v>1.82416828179037E-3</v>
      </c>
      <c r="CD26" s="25">
        <v>2.55438803114866</v>
      </c>
      <c r="CE26" s="87">
        <v>0</v>
      </c>
      <c r="CF26" s="25">
        <v>1.35777194411283</v>
      </c>
      <c r="CG26" s="25">
        <v>316.29434293997298</v>
      </c>
      <c r="CH26" s="25">
        <v>2.89246195807966</v>
      </c>
      <c r="CJ26" s="22">
        <f t="shared" si="0"/>
        <v>2.7392071169426123E-3</v>
      </c>
      <c r="CK26" s="22">
        <f t="shared" si="1"/>
        <v>2.9900123281582716E-3</v>
      </c>
      <c r="CL26" s="22">
        <f t="shared" si="2"/>
        <v>2.7395534450109305E-3</v>
      </c>
      <c r="CM26" s="22">
        <f t="shared" si="3"/>
        <v>2.8123522636465722E-3</v>
      </c>
      <c r="CN26" s="22">
        <f t="shared" si="4"/>
        <v>2.8124141611792003E-3</v>
      </c>
      <c r="CO26" s="22">
        <f t="shared" si="5"/>
        <v>2.7400916996718908E-3</v>
      </c>
      <c r="CP26" s="22">
        <f t="shared" si="6"/>
        <v>2.7300292328916011E-3</v>
      </c>
      <c r="CQ26" s="71">
        <f t="shared" si="7"/>
        <v>-0.95630713002113943</v>
      </c>
      <c r="CR26" s="71">
        <f t="shared" si="8"/>
        <v>-0.31457070779316676</v>
      </c>
      <c r="CS26" s="22">
        <f t="shared" si="9"/>
        <v>0</v>
      </c>
      <c r="CT26" s="71">
        <f t="shared" si="10"/>
        <v>-0.62802504594401609</v>
      </c>
      <c r="CU26" s="22">
        <f t="shared" si="11"/>
        <v>0</v>
      </c>
      <c r="CV26" s="71">
        <f t="shared" si="12"/>
        <v>-0.9950453442084024</v>
      </c>
      <c r="CW26" s="78">
        <f t="shared" si="14"/>
        <v>2.7445456023721488E-3</v>
      </c>
      <c r="CX26" s="78">
        <f t="shared" si="15"/>
        <v>2.7270079676724101E-3</v>
      </c>
      <c r="CY26" s="71">
        <f t="shared" si="13"/>
        <v>-0.99484373720297503</v>
      </c>
    </row>
    <row r="27" spans="1:103" x14ac:dyDescent="0.25">
      <c r="A27" s="27" t="s">
        <v>26</v>
      </c>
      <c r="B27" s="25">
        <v>928.63473317</v>
      </c>
      <c r="C27" s="25"/>
      <c r="D27" s="25">
        <v>1440.2317309</v>
      </c>
      <c r="E27" s="25">
        <v>38.276823735999997</v>
      </c>
      <c r="F27" s="25">
        <v>38.276823735999997</v>
      </c>
      <c r="G27" s="25">
        <v>105.40111865</v>
      </c>
      <c r="H27" s="25">
        <v>864.27649152000004</v>
      </c>
      <c r="I27" s="51"/>
      <c r="J27" s="51"/>
      <c r="K27" s="25"/>
      <c r="L27" s="51"/>
      <c r="M27" s="25"/>
      <c r="N27" s="51"/>
      <c r="O27" s="25"/>
      <c r="P27" s="25"/>
      <c r="Q27" s="51"/>
      <c r="R27" s="25"/>
      <c r="S27" s="27" t="s">
        <v>26</v>
      </c>
      <c r="T27" s="87">
        <v>0.60525743445229196</v>
      </c>
      <c r="U27" s="25">
        <v>1.21883146299927</v>
      </c>
      <c r="V27" s="87">
        <v>0</v>
      </c>
      <c r="W27" s="25">
        <v>2.8570282733879999</v>
      </c>
      <c r="X27" s="25">
        <v>2.8089506986951598</v>
      </c>
      <c r="Y27" s="25">
        <v>1.90196967765101</v>
      </c>
      <c r="Z27" s="87">
        <v>0.29018881342045999</v>
      </c>
      <c r="AA27" s="25">
        <v>14.0083736974745</v>
      </c>
      <c r="AB27" s="87">
        <v>0</v>
      </c>
      <c r="AC27" s="87">
        <v>5621.8299099720398</v>
      </c>
      <c r="AD27" s="25">
        <v>0</v>
      </c>
      <c r="AE27" s="25">
        <v>931.16487637118996</v>
      </c>
      <c r="AF27" s="25">
        <v>31.3070877357667</v>
      </c>
      <c r="AG27" s="25">
        <v>767.73500312608996</v>
      </c>
      <c r="AH27" s="25">
        <v>16.558269996854701</v>
      </c>
      <c r="AI27" s="25">
        <v>1.12762733555162</v>
      </c>
      <c r="AJ27" s="87">
        <v>0.34821865048473899</v>
      </c>
      <c r="AK27" s="25">
        <v>57.185534372634201</v>
      </c>
      <c r="AL27" s="25">
        <v>57.185534372634201</v>
      </c>
      <c r="AM27" s="25">
        <v>0</v>
      </c>
      <c r="AN27" s="25">
        <v>0</v>
      </c>
      <c r="AO27" s="25">
        <v>17.7500903556328</v>
      </c>
      <c r="AP27" s="25">
        <v>0.341607885346421</v>
      </c>
      <c r="AQ27" s="87">
        <v>9.1989013652378002</v>
      </c>
      <c r="AR27" s="25">
        <v>0.79515469821921902</v>
      </c>
      <c r="AS27" s="25">
        <v>1.29654165874611</v>
      </c>
      <c r="AT27" s="25">
        <v>0.149201660150135</v>
      </c>
      <c r="AU27" s="25">
        <v>0</v>
      </c>
      <c r="AV27" s="25">
        <v>0</v>
      </c>
      <c r="AW27" s="87">
        <v>1639.21570271664</v>
      </c>
      <c r="AX27" s="25">
        <v>1299.7552579416499</v>
      </c>
      <c r="AY27" s="25">
        <v>144.41763310372201</v>
      </c>
      <c r="AZ27" s="25">
        <v>1444.1728910453701</v>
      </c>
      <c r="BA27" s="25">
        <v>2.4743488778738499E-3</v>
      </c>
      <c r="BB27" s="25">
        <v>57.503163139427997</v>
      </c>
      <c r="BC27" s="25">
        <v>0.30441264266935603</v>
      </c>
      <c r="BD27" s="25">
        <v>369.95742484790401</v>
      </c>
      <c r="BE27" s="25">
        <v>0.41086797894585803</v>
      </c>
      <c r="BF27" s="25">
        <v>1.0756743072250901</v>
      </c>
      <c r="BG27" s="25">
        <v>2.88468016248064</v>
      </c>
      <c r="BH27" s="25">
        <v>0.60820252208755499</v>
      </c>
      <c r="BI27" s="25">
        <v>0</v>
      </c>
      <c r="BJ27" s="25">
        <v>0.143199667190264</v>
      </c>
      <c r="BK27" s="25">
        <v>38.3836582032378</v>
      </c>
      <c r="BL27" s="25">
        <v>38.3836582032378</v>
      </c>
      <c r="BM27" s="25">
        <v>0</v>
      </c>
      <c r="BN27" s="25">
        <v>0</v>
      </c>
      <c r="BO27" s="25">
        <v>0</v>
      </c>
      <c r="BP27" s="25">
        <v>1.13568908601884</v>
      </c>
      <c r="BQ27" s="25">
        <v>0</v>
      </c>
      <c r="BR27" s="25">
        <v>6.9984358617040403</v>
      </c>
      <c r="BS27" s="25">
        <v>1.7368964245440499</v>
      </c>
      <c r="BT27" s="25">
        <v>0.93158334297855405</v>
      </c>
      <c r="BU27" s="25">
        <v>17.514702829301601</v>
      </c>
      <c r="BV27" s="25">
        <v>242.554594026199</v>
      </c>
      <c r="BW27" s="25">
        <v>0.95034762953532104</v>
      </c>
      <c r="BX27" s="25">
        <v>3.6877369274183298</v>
      </c>
      <c r="BY27" s="25">
        <v>1.22882113832349E-3</v>
      </c>
      <c r="BZ27" s="25">
        <v>105.689957505029</v>
      </c>
      <c r="CA27" s="25">
        <v>182.77783888470901</v>
      </c>
      <c r="CB27" s="25">
        <v>0</v>
      </c>
      <c r="CC27" s="25">
        <v>0.25742636138855901</v>
      </c>
      <c r="CD27" s="25">
        <v>13.8935643147082</v>
      </c>
      <c r="CE27" s="87">
        <v>0</v>
      </c>
      <c r="CF27" s="25">
        <v>15.2166971834663</v>
      </c>
      <c r="CG27" s="25">
        <v>866.65140705589101</v>
      </c>
      <c r="CH27" s="25">
        <v>9.3934721603670592</v>
      </c>
      <c r="CJ27" s="22">
        <f t="shared" si="0"/>
        <v>2.7245838550029535E-3</v>
      </c>
      <c r="CK27" s="22">
        <f t="shared" si="1"/>
        <v>0</v>
      </c>
      <c r="CL27" s="22">
        <f t="shared" si="2"/>
        <v>2.736476402243442E-3</v>
      </c>
      <c r="CM27" s="22">
        <f t="shared" si="3"/>
        <v>2.7911006402896381E-3</v>
      </c>
      <c r="CN27" s="22">
        <f t="shared" si="4"/>
        <v>2.7911006402896381E-3</v>
      </c>
      <c r="CO27" s="22">
        <f t="shared" si="5"/>
        <v>2.7403775095417248E-3</v>
      </c>
      <c r="CP27" s="22">
        <f t="shared" si="6"/>
        <v>2.7478654796154662E-3</v>
      </c>
      <c r="CQ27" s="71">
        <f t="shared" si="7"/>
        <v>2.8089506986951596E+50</v>
      </c>
      <c r="CR27" s="71">
        <f t="shared" si="8"/>
        <v>1.40083736974745E+51</v>
      </c>
      <c r="CS27" s="22">
        <f t="shared" si="9"/>
        <v>0</v>
      </c>
      <c r="CT27" s="71">
        <f t="shared" si="10"/>
        <v>5.7185534372634202E+51</v>
      </c>
      <c r="CU27" s="22">
        <f t="shared" si="11"/>
        <v>0</v>
      </c>
      <c r="CV27" s="71">
        <f t="shared" si="12"/>
        <v>1.2965416587461101E+50</v>
      </c>
      <c r="CW27" s="78">
        <f t="shared" si="14"/>
        <v>0</v>
      </c>
      <c r="CX27" s="78">
        <f t="shared" si="15"/>
        <v>0</v>
      </c>
      <c r="CY27" s="71">
        <f t="shared" si="13"/>
        <v>1.4920166015013499E+49</v>
      </c>
    </row>
    <row r="28" spans="1:103" x14ac:dyDescent="0.25">
      <c r="A28" s="27" t="s">
        <v>27</v>
      </c>
      <c r="B28" s="25">
        <v>1295.4819439</v>
      </c>
      <c r="C28" s="25">
        <v>1.00018772E-2</v>
      </c>
      <c r="D28" s="25">
        <v>4750.3210069999996</v>
      </c>
      <c r="E28" s="25">
        <v>117.93312960999999</v>
      </c>
      <c r="F28" s="25">
        <v>117.59868795</v>
      </c>
      <c r="G28" s="25">
        <v>5.3149433433000004</v>
      </c>
      <c r="H28" s="25">
        <v>447.48900578000001</v>
      </c>
      <c r="I28" s="51">
        <v>29.607204119999999</v>
      </c>
      <c r="J28" s="51">
        <v>4.6196236967999997</v>
      </c>
      <c r="K28" s="25"/>
      <c r="L28" s="51">
        <v>179.76250615000001</v>
      </c>
      <c r="M28" s="25"/>
      <c r="N28" s="51">
        <v>9.9005002088000005</v>
      </c>
      <c r="O28" s="25">
        <v>23.459170559</v>
      </c>
      <c r="P28" s="25">
        <v>1.7511178005000001</v>
      </c>
      <c r="Q28" s="51">
        <v>0.24448083800000001</v>
      </c>
      <c r="R28" s="25"/>
      <c r="S28" s="27" t="s">
        <v>27</v>
      </c>
      <c r="T28" s="87">
        <v>0</v>
      </c>
      <c r="U28" s="25">
        <v>21.5351635576164</v>
      </c>
      <c r="V28" s="87">
        <v>23.523438964316099</v>
      </c>
      <c r="W28" s="25">
        <v>0.78863962858159897</v>
      </c>
      <c r="X28" s="25">
        <v>0.78863962858159897</v>
      </c>
      <c r="Y28" s="25">
        <v>0.317849343189537</v>
      </c>
      <c r="Z28" s="87">
        <v>0</v>
      </c>
      <c r="AA28" s="25">
        <v>9.3794486347973898</v>
      </c>
      <c r="AB28" s="87">
        <v>1.7559184961586201</v>
      </c>
      <c r="AC28" s="87">
        <v>2127.1392088228399</v>
      </c>
      <c r="AD28" s="25">
        <v>0</v>
      </c>
      <c r="AE28" s="25">
        <v>1299.04207661498</v>
      </c>
      <c r="AF28" s="25">
        <v>16.660965556052702</v>
      </c>
      <c r="AG28" s="25">
        <v>369.055353751947</v>
      </c>
      <c r="AH28" s="25">
        <v>8.4474542879938799</v>
      </c>
      <c r="AI28" s="25">
        <v>0</v>
      </c>
      <c r="AJ28" s="87">
        <v>0</v>
      </c>
      <c r="AK28" s="25">
        <v>58.403536168897404</v>
      </c>
      <c r="AL28" s="25">
        <v>58.403536168897404</v>
      </c>
      <c r="AM28" s="25">
        <v>0</v>
      </c>
      <c r="AN28" s="25">
        <v>0</v>
      </c>
      <c r="AO28" s="25">
        <v>8.2419120778906407</v>
      </c>
      <c r="AP28" s="25">
        <v>0</v>
      </c>
      <c r="AQ28" s="87">
        <v>3.7093131238233998</v>
      </c>
      <c r="AR28" s="25">
        <v>0.89629678931034196</v>
      </c>
      <c r="AS28" s="25">
        <v>10.689876750066</v>
      </c>
      <c r="AT28" s="25">
        <v>0</v>
      </c>
      <c r="AU28" s="25">
        <v>1.0029125282505699E-2</v>
      </c>
      <c r="AV28" s="25">
        <v>0</v>
      </c>
      <c r="AW28" s="87">
        <v>839.16565278306098</v>
      </c>
      <c r="AX28" s="25">
        <v>4287.0196841288698</v>
      </c>
      <c r="AY28" s="25">
        <v>476.33583841546903</v>
      </c>
      <c r="AZ28" s="25">
        <v>4763.3555225443397</v>
      </c>
      <c r="BA28" s="25">
        <v>0</v>
      </c>
      <c r="BB28" s="25">
        <v>33.516659392291501</v>
      </c>
      <c r="BC28" s="25">
        <v>0.88383806957981903</v>
      </c>
      <c r="BD28" s="25">
        <v>130.71031622409001</v>
      </c>
      <c r="BE28" s="25">
        <v>1.1925641114204599</v>
      </c>
      <c r="BF28" s="25">
        <v>3.1247134572528301</v>
      </c>
      <c r="BG28" s="25">
        <v>7.7598951545574302</v>
      </c>
      <c r="BH28" s="25">
        <v>1.7666533354302101</v>
      </c>
      <c r="BI28" s="25">
        <v>0.17872077117677199</v>
      </c>
      <c r="BJ28" s="25">
        <v>0.41593226904646502</v>
      </c>
      <c r="BK28" s="25">
        <v>118.26514106062901</v>
      </c>
      <c r="BL28" s="25">
        <v>117.929780735647</v>
      </c>
      <c r="BM28" s="25">
        <v>0.335360324981962</v>
      </c>
      <c r="BN28" s="25">
        <v>0</v>
      </c>
      <c r="BO28" s="25">
        <v>0</v>
      </c>
      <c r="BP28" s="25">
        <v>8.8602797950973908</v>
      </c>
      <c r="BQ28" s="25">
        <v>0</v>
      </c>
      <c r="BR28" s="25">
        <v>20.503859234814001</v>
      </c>
      <c r="BS28" s="25">
        <v>5.0458628670050203</v>
      </c>
      <c r="BT28" s="25">
        <v>2.7270217587581098</v>
      </c>
      <c r="BU28" s="25">
        <v>51.2559576870363</v>
      </c>
      <c r="BV28" s="25">
        <v>81.463599961540993</v>
      </c>
      <c r="BW28" s="25">
        <v>2.7603115376519201</v>
      </c>
      <c r="BX28" s="25">
        <v>11.454169941902901</v>
      </c>
      <c r="BY28" s="25">
        <v>7.4491780090279105E-7</v>
      </c>
      <c r="BZ28" s="25">
        <v>5.32955642509891</v>
      </c>
      <c r="CA28" s="25">
        <v>48.346269414210802</v>
      </c>
      <c r="CB28" s="25">
        <v>0</v>
      </c>
      <c r="CC28" s="25">
        <v>0</v>
      </c>
      <c r="CD28" s="25">
        <v>48.0325563331143</v>
      </c>
      <c r="CE28" s="87">
        <v>0</v>
      </c>
      <c r="CF28" s="25">
        <v>11.6349301602142</v>
      </c>
      <c r="CG28" s="25">
        <v>448.71664807067998</v>
      </c>
      <c r="CH28" s="25">
        <v>17.4124577429121</v>
      </c>
      <c r="CJ28" s="22">
        <f t="shared" si="0"/>
        <v>2.7481145003552527E-3</v>
      </c>
      <c r="CK28" s="22">
        <f t="shared" si="1"/>
        <v>2.7242968455660505E-3</v>
      </c>
      <c r="CL28" s="22">
        <f t="shared" si="2"/>
        <v>2.7439231001721099E-3</v>
      </c>
      <c r="CM28" s="22">
        <f t="shared" si="3"/>
        <v>2.8152517594246776E-3</v>
      </c>
      <c r="CN28" s="22">
        <f t="shared" si="4"/>
        <v>2.8154462555549423E-3</v>
      </c>
      <c r="CO28" s="22">
        <f t="shared" si="5"/>
        <v>2.7494332215847296E-3</v>
      </c>
      <c r="CP28" s="22">
        <f t="shared" si="6"/>
        <v>2.7434021279251607E-3</v>
      </c>
      <c r="CQ28" s="71">
        <f t="shared" si="7"/>
        <v>-0.97336325222114217</v>
      </c>
      <c r="CR28" s="71">
        <f t="shared" si="8"/>
        <v>1.0303490609623696</v>
      </c>
      <c r="CS28" s="22">
        <f t="shared" si="9"/>
        <v>0</v>
      </c>
      <c r="CT28" s="71">
        <f t="shared" si="10"/>
        <v>-0.6751072433304669</v>
      </c>
      <c r="CU28" s="22">
        <f t="shared" si="11"/>
        <v>0</v>
      </c>
      <c r="CV28" s="71">
        <f t="shared" si="12"/>
        <v>7.973097566973103E-2</v>
      </c>
      <c r="CW28" s="78">
        <f t="shared" si="14"/>
        <v>2.7395855771824313E-3</v>
      </c>
      <c r="CX28" s="78">
        <f t="shared" si="15"/>
        <v>2.7415035454777547E-3</v>
      </c>
      <c r="CY28" s="71">
        <f t="shared" si="13"/>
        <v>-1</v>
      </c>
    </row>
    <row r="29" spans="1:103" x14ac:dyDescent="0.25">
      <c r="A29" s="27" t="s">
        <v>28</v>
      </c>
      <c r="B29" s="25">
        <v>106.34416317</v>
      </c>
      <c r="C29" s="25"/>
      <c r="D29" s="25">
        <v>194.87836107999999</v>
      </c>
      <c r="E29" s="25">
        <v>13.870982665</v>
      </c>
      <c r="F29" s="25">
        <v>13.839034537</v>
      </c>
      <c r="G29" s="25">
        <v>20.406111688999999</v>
      </c>
      <c r="H29" s="25">
        <v>54.482717057000002</v>
      </c>
      <c r="I29" s="51">
        <v>0.20380241460000001</v>
      </c>
      <c r="J29" s="51">
        <v>9.0364769499999997E-2</v>
      </c>
      <c r="K29" s="25"/>
      <c r="L29" s="51">
        <v>3.0622682298999999</v>
      </c>
      <c r="M29" s="25"/>
      <c r="N29" s="51">
        <v>3.7541548000000001E-2</v>
      </c>
      <c r="O29" s="25">
        <v>7.9821696600000006E-2</v>
      </c>
      <c r="P29" s="25">
        <v>7.3749599999999998E-3</v>
      </c>
      <c r="Q29" s="51">
        <v>8.1560081000000006E-3</v>
      </c>
      <c r="R29" s="25"/>
      <c r="S29" s="27" t="s">
        <v>28</v>
      </c>
      <c r="T29" s="87">
        <v>0.16565595582543399</v>
      </c>
      <c r="U29" s="25">
        <v>0.33872651170759999</v>
      </c>
      <c r="V29" s="87">
        <v>8.0043157292391198E-2</v>
      </c>
      <c r="W29" s="25">
        <v>0.20955215489936099</v>
      </c>
      <c r="X29" s="25">
        <v>0.19638177138810101</v>
      </c>
      <c r="Y29" s="25">
        <v>0.37925594396783402</v>
      </c>
      <c r="Z29" s="87">
        <v>7.9422634800217898E-2</v>
      </c>
      <c r="AA29" s="25">
        <v>0.90366603966465398</v>
      </c>
      <c r="AB29" s="87">
        <v>7.3943885875790401E-3</v>
      </c>
      <c r="AC29" s="87">
        <v>48.620496350688697</v>
      </c>
      <c r="AD29" s="25">
        <v>0</v>
      </c>
      <c r="AE29" s="25">
        <v>106.635614301294</v>
      </c>
      <c r="AF29" s="25">
        <v>0.95000867320703097</v>
      </c>
      <c r="AG29" s="25">
        <v>3.0404541462045298</v>
      </c>
      <c r="AH29" s="25">
        <v>0.32721617395556502</v>
      </c>
      <c r="AI29" s="25">
        <v>0.31720531302647298</v>
      </c>
      <c r="AJ29" s="87">
        <v>9.5306484229402702E-2</v>
      </c>
      <c r="AK29" s="25">
        <v>14.271582615647301</v>
      </c>
      <c r="AL29" s="25">
        <v>14.271582615647301</v>
      </c>
      <c r="AM29" s="25">
        <v>0</v>
      </c>
      <c r="AN29" s="25">
        <v>0</v>
      </c>
      <c r="AO29" s="25">
        <v>1.79608399801313</v>
      </c>
      <c r="AP29" s="25">
        <v>9.5504737394434699E-2</v>
      </c>
      <c r="AQ29" s="87">
        <v>2.5203888979120199</v>
      </c>
      <c r="AR29" s="25">
        <v>0.217630080146826</v>
      </c>
      <c r="AS29" s="25">
        <v>0.340396607919973</v>
      </c>
      <c r="AT29" s="25">
        <v>4.0876793931457198E-2</v>
      </c>
      <c r="AU29" s="25">
        <v>0</v>
      </c>
      <c r="AV29" s="25">
        <v>0</v>
      </c>
      <c r="AW29" s="87">
        <v>59.069586181870399</v>
      </c>
      <c r="AX29" s="25">
        <v>175.87527667866601</v>
      </c>
      <c r="AY29" s="25">
        <v>19.541652144101501</v>
      </c>
      <c r="AZ29" s="25">
        <v>195.416928822768</v>
      </c>
      <c r="BA29" s="25">
        <v>1.31518132392731E-3</v>
      </c>
      <c r="BB29" s="25">
        <v>1.59344872034006</v>
      </c>
      <c r="BC29" s="25">
        <v>0.109787461320458</v>
      </c>
      <c r="BD29" s="25">
        <v>21.710297001432</v>
      </c>
      <c r="BE29" s="25">
        <v>0.14818792624437099</v>
      </c>
      <c r="BF29" s="25">
        <v>0.38855692139530401</v>
      </c>
      <c r="BG29" s="25">
        <v>0.96302798849187699</v>
      </c>
      <c r="BH29" s="25">
        <v>0.21948884670712099</v>
      </c>
      <c r="BI29" s="25">
        <v>6.5035466856263804E-6</v>
      </c>
      <c r="BJ29" s="25">
        <v>5.1665867563947601E-2</v>
      </c>
      <c r="BK29" s="25">
        <v>13.910142756060701</v>
      </c>
      <c r="BL29" s="25">
        <v>13.8781160132905</v>
      </c>
      <c r="BM29" s="25">
        <v>3.2026742770217699E-2</v>
      </c>
      <c r="BN29" s="25">
        <v>0</v>
      </c>
      <c r="BO29" s="25">
        <v>4.8424103132216804E-6</v>
      </c>
      <c r="BP29" s="25">
        <v>0.478781018314897</v>
      </c>
      <c r="BQ29" s="25">
        <v>0</v>
      </c>
      <c r="BR29" s="25">
        <v>2.5213658651763402</v>
      </c>
      <c r="BS29" s="25">
        <v>0.626779065284369</v>
      </c>
      <c r="BT29" s="25">
        <v>0.33605806535601901</v>
      </c>
      <c r="BU29" s="25">
        <v>6.3033618479141502</v>
      </c>
      <c r="BV29" s="25">
        <v>1.1884313137417299</v>
      </c>
      <c r="BW29" s="25">
        <v>0.34287996721726899</v>
      </c>
      <c r="BX29" s="25">
        <v>1.3880795756763999</v>
      </c>
      <c r="BY29" s="25">
        <v>8.4250671031817502E-5</v>
      </c>
      <c r="BZ29" s="25">
        <v>20.461926187679001</v>
      </c>
      <c r="CA29" s="25">
        <v>19.003047433081001</v>
      </c>
      <c r="CB29" s="25">
        <v>0</v>
      </c>
      <c r="CC29" s="25">
        <v>7.0456624270467602E-2</v>
      </c>
      <c r="CD29" s="25">
        <v>2.55979494637399</v>
      </c>
      <c r="CE29" s="87">
        <v>0</v>
      </c>
      <c r="CF29" s="25">
        <v>2.7613664464441698</v>
      </c>
      <c r="CG29" s="25">
        <v>54.632049254341801</v>
      </c>
      <c r="CH29" s="25">
        <v>1.34585769390689</v>
      </c>
      <c r="CJ29" s="22">
        <f t="shared" si="0"/>
        <v>2.7406406012908066E-3</v>
      </c>
      <c r="CK29" s="22">
        <f t="shared" si="1"/>
        <v>0</v>
      </c>
      <c r="CL29" s="22">
        <f t="shared" si="2"/>
        <v>2.7636097706451902E-3</v>
      </c>
      <c r="CM29" s="22">
        <f t="shared" si="3"/>
        <v>2.8231663182387134E-3</v>
      </c>
      <c r="CN29" s="22">
        <f t="shared" si="4"/>
        <v>2.8240030896672552E-3</v>
      </c>
      <c r="CO29" s="22">
        <f t="shared" si="5"/>
        <v>2.7351853959070968E-3</v>
      </c>
      <c r="CP29" s="22">
        <f t="shared" si="6"/>
        <v>2.740909510543817E-3</v>
      </c>
      <c r="CQ29" s="71">
        <f t="shared" si="7"/>
        <v>-3.6410968076425347E-2</v>
      </c>
      <c r="CR29" s="71">
        <f t="shared" si="8"/>
        <v>9.0002030068217458</v>
      </c>
      <c r="CS29" s="22">
        <f t="shared" si="9"/>
        <v>0</v>
      </c>
      <c r="CT29" s="71">
        <f t="shared" si="10"/>
        <v>3.6604613130553063</v>
      </c>
      <c r="CU29" s="22">
        <f t="shared" si="11"/>
        <v>0</v>
      </c>
      <c r="CV29" s="71">
        <f t="shared" si="12"/>
        <v>8.0671969072765197</v>
      </c>
      <c r="CW29" s="78">
        <f t="shared" si="14"/>
        <v>2.7744423111045811E-3</v>
      </c>
      <c r="CX29" s="78">
        <f t="shared" si="15"/>
        <v>2.6343990447460414E-3</v>
      </c>
      <c r="CY29" s="71">
        <f t="shared" si="13"/>
        <v>4.0118628415115474</v>
      </c>
    </row>
    <row r="30" spans="1:103" x14ac:dyDescent="0.25">
      <c r="B30" s="25"/>
      <c r="C30" s="25"/>
      <c r="D30" s="25"/>
      <c r="E30" s="25"/>
      <c r="F30" s="25"/>
      <c r="G30" s="25"/>
      <c r="H30" s="25"/>
      <c r="I30" s="51"/>
      <c r="J30" s="51"/>
      <c r="K30" s="25"/>
      <c r="L30" s="51"/>
      <c r="M30" s="25"/>
      <c r="N30" s="51"/>
      <c r="O30" s="25"/>
      <c r="P30" s="25"/>
      <c r="Q30" s="51"/>
      <c r="R30" s="25"/>
      <c r="AC30" s="87"/>
      <c r="CJ30" s="22">
        <f t="shared" si="0"/>
        <v>0</v>
      </c>
      <c r="CK30" s="22">
        <f t="shared" si="1"/>
        <v>0</v>
      </c>
      <c r="CL30" s="22">
        <f t="shared" si="2"/>
        <v>0</v>
      </c>
      <c r="CM30" s="22">
        <f t="shared" si="3"/>
        <v>0</v>
      </c>
      <c r="CN30" s="22">
        <f t="shared" si="4"/>
        <v>0</v>
      </c>
      <c r="CO30" s="22">
        <f t="shared" si="5"/>
        <v>0</v>
      </c>
      <c r="CP30" s="22">
        <f t="shared" si="6"/>
        <v>0</v>
      </c>
      <c r="CQ30" s="71">
        <f t="shared" si="7"/>
        <v>0</v>
      </c>
      <c r="CR30" s="71">
        <f t="shared" si="8"/>
        <v>0</v>
      </c>
      <c r="CS30" s="22">
        <f t="shared" si="9"/>
        <v>0</v>
      </c>
      <c r="CT30" s="71">
        <f t="shared" si="10"/>
        <v>0</v>
      </c>
      <c r="CU30" s="22">
        <f t="shared" si="11"/>
        <v>0</v>
      </c>
      <c r="CV30" s="71">
        <f t="shared" si="12"/>
        <v>0</v>
      </c>
      <c r="CW30" s="78">
        <f t="shared" si="14"/>
        <v>0</v>
      </c>
      <c r="CX30" s="78">
        <f t="shared" si="15"/>
        <v>0</v>
      </c>
      <c r="CY30" s="71">
        <f t="shared" si="13"/>
        <v>0</v>
      </c>
    </row>
    <row r="31" spans="1:103" x14ac:dyDescent="0.25">
      <c r="A31" s="27" t="s">
        <v>30</v>
      </c>
      <c r="B31" s="25">
        <v>121.39918874999999</v>
      </c>
      <c r="C31" s="25">
        <v>7.0751667999999999</v>
      </c>
      <c r="D31" s="25">
        <v>275.45697991999998</v>
      </c>
      <c r="E31" s="25">
        <v>29.343090799999999</v>
      </c>
      <c r="F31" s="25">
        <v>27.6975084</v>
      </c>
      <c r="G31" s="25">
        <v>8.9811023999999993</v>
      </c>
      <c r="H31" s="25">
        <v>180.25024980000001</v>
      </c>
      <c r="I31" s="51">
        <v>6.1349568993999997</v>
      </c>
      <c r="J31" s="51">
        <v>2.1327681047999998</v>
      </c>
      <c r="K31" s="25"/>
      <c r="L31" s="51">
        <v>40.997181791000003</v>
      </c>
      <c r="M31" s="25"/>
      <c r="N31" s="51">
        <v>1.2838473690000001</v>
      </c>
      <c r="O31" s="25">
        <v>2.4192384389999999</v>
      </c>
      <c r="P31" s="25">
        <v>0.72999292339999999</v>
      </c>
      <c r="Q31" s="51">
        <v>8.2146032999999997E-3</v>
      </c>
      <c r="R31" s="25"/>
      <c r="S31" s="27" t="s">
        <v>30</v>
      </c>
      <c r="T31" s="87">
        <v>0</v>
      </c>
      <c r="U31" s="25">
        <v>9.5791489820201594</v>
      </c>
      <c r="V31" s="87">
        <v>2.42589112966981</v>
      </c>
      <c r="W31" s="25">
        <v>0.29253120442223002</v>
      </c>
      <c r="X31" s="25">
        <v>0.29253120442223002</v>
      </c>
      <c r="Y31" s="25">
        <v>0.117686549786207</v>
      </c>
      <c r="Z31" s="87">
        <v>0</v>
      </c>
      <c r="AA31" s="25">
        <v>1.1532680295078701</v>
      </c>
      <c r="AB31" s="87">
        <v>0.73198995090362995</v>
      </c>
      <c r="AC31" s="87">
        <v>826.21922290545206</v>
      </c>
      <c r="AD31" s="25">
        <v>0</v>
      </c>
      <c r="AE31" s="25">
        <v>121.732940249232</v>
      </c>
      <c r="AF31" s="25">
        <v>6.1324524888229002</v>
      </c>
      <c r="AG31" s="25">
        <v>136.52957842974399</v>
      </c>
      <c r="AH31" s="25">
        <v>3.1156876819020098</v>
      </c>
      <c r="AI31" s="25">
        <v>0</v>
      </c>
      <c r="AJ31" s="87">
        <v>0</v>
      </c>
      <c r="AK31" s="25">
        <v>41.2936945899596</v>
      </c>
      <c r="AL31" s="25">
        <v>41.2936945899596</v>
      </c>
      <c r="AM31" s="25">
        <v>0</v>
      </c>
      <c r="AN31" s="25">
        <v>0</v>
      </c>
      <c r="AO31" s="25">
        <v>3.0421321574461602</v>
      </c>
      <c r="AP31" s="25">
        <v>0</v>
      </c>
      <c r="AQ31" s="87">
        <v>1.6499443246646901</v>
      </c>
      <c r="AR31" s="25">
        <v>0.39867367088741601</v>
      </c>
      <c r="AS31" s="25">
        <v>4.7549152259554397</v>
      </c>
      <c r="AT31" s="25">
        <v>0</v>
      </c>
      <c r="AU31" s="25">
        <v>7.0946080726643697</v>
      </c>
      <c r="AV31" s="25">
        <v>0</v>
      </c>
      <c r="AW31" s="87">
        <v>326.80096650628099</v>
      </c>
      <c r="AX31" s="25">
        <v>248.592450712919</v>
      </c>
      <c r="AY31" s="25">
        <v>27.621241733494301</v>
      </c>
      <c r="AZ31" s="25">
        <v>276.21369244641397</v>
      </c>
      <c r="BA31" s="25">
        <v>0</v>
      </c>
      <c r="BB31" s="25">
        <v>11.8377155093614</v>
      </c>
      <c r="BC31" s="25">
        <v>0.21870611341677801</v>
      </c>
      <c r="BD31" s="25">
        <v>42.757416032672502</v>
      </c>
      <c r="BE31" s="25">
        <v>0.29507158385555299</v>
      </c>
      <c r="BF31" s="25">
        <v>0.77320015983509505</v>
      </c>
      <c r="BG31" s="25">
        <v>1.8729296780700599</v>
      </c>
      <c r="BH31" s="25">
        <v>0.43714547528894399</v>
      </c>
      <c r="BI31" s="25">
        <v>1.0706855073661901E-2</v>
      </c>
      <c r="BJ31" s="25">
        <v>0.10292228079168</v>
      </c>
      <c r="BK31" s="25">
        <v>29.425571771849601</v>
      </c>
      <c r="BL31" s="25">
        <v>27.7754872671455</v>
      </c>
      <c r="BM31" s="25">
        <v>1.6500845047041199</v>
      </c>
      <c r="BN31" s="25">
        <v>0</v>
      </c>
      <c r="BO31" s="25">
        <v>0</v>
      </c>
      <c r="BP31" s="25">
        <v>1.1587854031978</v>
      </c>
      <c r="BQ31" s="25">
        <v>0</v>
      </c>
      <c r="BR31" s="25">
        <v>5.0322509410980301</v>
      </c>
      <c r="BS31" s="25">
        <v>1.2486052899904501</v>
      </c>
      <c r="BT31" s="25">
        <v>0.67072118696847804</v>
      </c>
      <c r="BU31" s="25">
        <v>12.576640111994699</v>
      </c>
      <c r="BV31" s="25">
        <v>29.160966684646802</v>
      </c>
      <c r="BW31" s="25">
        <v>0.68303930510314703</v>
      </c>
      <c r="BX31" s="25">
        <v>2.6947628818818501</v>
      </c>
      <c r="BY31" s="25">
        <v>5.7919387996935395E-10</v>
      </c>
      <c r="BZ31" s="25">
        <v>9.00571549309125</v>
      </c>
      <c r="CA31" s="25">
        <v>13.9828710930292</v>
      </c>
      <c r="CB31" s="25">
        <v>0</v>
      </c>
      <c r="CC31" s="25">
        <v>0</v>
      </c>
      <c r="CD31" s="25">
        <v>19.8509373750205</v>
      </c>
      <c r="CE31" s="87">
        <v>0</v>
      </c>
      <c r="CF31" s="25">
        <v>4.1694874554142798</v>
      </c>
      <c r="CG31" s="25">
        <v>180.744175002894</v>
      </c>
      <c r="CH31" s="25">
        <v>7.1991981810535099</v>
      </c>
      <c r="CJ31" s="22">
        <f t="shared" si="0"/>
        <v>2.7492069977445226E-3</v>
      </c>
      <c r="CK31" s="22">
        <f t="shared" si="1"/>
        <v>2.7478182796156539E-3</v>
      </c>
      <c r="CL31" s="22">
        <f t="shared" si="2"/>
        <v>2.747116906000208E-3</v>
      </c>
      <c r="CM31" s="22">
        <f t="shared" si="3"/>
        <v>2.8109162873054265E-3</v>
      </c>
      <c r="CN31" s="22">
        <f t="shared" si="4"/>
        <v>2.8153747990378865E-3</v>
      </c>
      <c r="CO31" s="22">
        <f t="shared" si="5"/>
        <v>2.7405425297512146E-3</v>
      </c>
      <c r="CP31" s="22">
        <f t="shared" si="6"/>
        <v>2.7402192420927811E-3</v>
      </c>
      <c r="CQ31" s="71">
        <f t="shared" si="7"/>
        <v>-0.95231731710277556</v>
      </c>
      <c r="CR31" s="71">
        <f t="shared" si="8"/>
        <v>-0.45926234225262019</v>
      </c>
      <c r="CS31" s="22">
        <f t="shared" si="9"/>
        <v>0</v>
      </c>
      <c r="CT31" s="71">
        <f t="shared" si="10"/>
        <v>7.2325166269035998E-3</v>
      </c>
      <c r="CU31" s="22">
        <f t="shared" si="11"/>
        <v>0</v>
      </c>
      <c r="CV31" s="71">
        <f t="shared" si="12"/>
        <v>2.7036452624887057</v>
      </c>
      <c r="CW31" s="78">
        <f t="shared" si="14"/>
        <v>2.7499111135816873E-3</v>
      </c>
      <c r="CX31" s="78">
        <f t="shared" si="15"/>
        <v>2.7356806341747005E-3</v>
      </c>
      <c r="CY31" s="71">
        <f t="shared" si="13"/>
        <v>-1</v>
      </c>
    </row>
    <row r="32" spans="1:103" x14ac:dyDescent="0.25">
      <c r="A32" s="27" t="s">
        <v>31</v>
      </c>
      <c r="B32" s="25">
        <v>38731.955233000001</v>
      </c>
      <c r="C32" s="25"/>
      <c r="D32" s="25">
        <v>44061.984042999997</v>
      </c>
      <c r="E32" s="25">
        <v>1150.2833535</v>
      </c>
      <c r="F32" s="25">
        <v>1103.6778850000001</v>
      </c>
      <c r="G32" s="25">
        <v>12863.880685</v>
      </c>
      <c r="H32" s="25">
        <v>32933.981505999996</v>
      </c>
      <c r="I32" s="51"/>
      <c r="J32" s="51"/>
      <c r="K32" s="25"/>
      <c r="L32" s="51"/>
      <c r="M32" s="25"/>
      <c r="N32" s="51"/>
      <c r="O32" s="25"/>
      <c r="P32" s="25"/>
      <c r="Q32" s="51"/>
      <c r="R32" s="25"/>
      <c r="S32" s="27" t="s">
        <v>31</v>
      </c>
      <c r="T32" s="87">
        <v>4.9766177385207701E-2</v>
      </c>
      <c r="U32" s="25">
        <v>0.508257655907009</v>
      </c>
      <c r="V32" s="87">
        <v>0</v>
      </c>
      <c r="W32" s="25">
        <v>146.86090013693601</v>
      </c>
      <c r="X32" s="25">
        <v>146.85695456700799</v>
      </c>
      <c r="Y32" s="25">
        <v>35.442707123847001</v>
      </c>
      <c r="Z32" s="87">
        <v>2.3859454973792601E-2</v>
      </c>
      <c r="AA32" s="25">
        <v>345.34163095246203</v>
      </c>
      <c r="AB32" s="87">
        <v>0</v>
      </c>
      <c r="AC32" s="87">
        <v>232379.13807735901</v>
      </c>
      <c r="AD32" s="25">
        <v>0</v>
      </c>
      <c r="AE32" s="25">
        <v>38838.108354798504</v>
      </c>
      <c r="AF32" s="25">
        <v>1898.8545159156699</v>
      </c>
      <c r="AG32" s="25">
        <v>42202.237862707698</v>
      </c>
      <c r="AH32" s="25">
        <v>1049.3628878392699</v>
      </c>
      <c r="AI32" s="25">
        <v>3.1704119773162698</v>
      </c>
      <c r="AJ32" s="87">
        <v>2.8632772036574501E-2</v>
      </c>
      <c r="AK32" s="25">
        <v>2737.0174192960799</v>
      </c>
      <c r="AL32" s="25">
        <v>2737.0174192960799</v>
      </c>
      <c r="AM32" s="25">
        <v>0</v>
      </c>
      <c r="AN32" s="25">
        <v>0</v>
      </c>
      <c r="AO32" s="25">
        <v>923.72061714887604</v>
      </c>
      <c r="AP32" s="25">
        <v>8.2030084090541897E-2</v>
      </c>
      <c r="AQ32" s="87">
        <v>2.4027672789421302</v>
      </c>
      <c r="AR32" s="25">
        <v>6.5380356553514804E-2</v>
      </c>
      <c r="AS32" s="25">
        <v>7.10043487119429</v>
      </c>
      <c r="AT32" s="25">
        <v>1.22655771332198E-2</v>
      </c>
      <c r="AU32" s="25">
        <v>0</v>
      </c>
      <c r="AV32" s="25">
        <v>0</v>
      </c>
      <c r="AW32" s="87">
        <v>75211.860158843003</v>
      </c>
      <c r="AX32" s="25">
        <v>39764.358440397496</v>
      </c>
      <c r="AY32" s="25">
        <v>4418.3065952880497</v>
      </c>
      <c r="AZ32" s="25">
        <v>44182.665035685597</v>
      </c>
      <c r="BA32" s="25">
        <v>3.47311412137436E-3</v>
      </c>
      <c r="BB32" s="25">
        <v>3498.4258537358701</v>
      </c>
      <c r="BC32" s="25">
        <v>9.1368006964400905</v>
      </c>
      <c r="BD32" s="25">
        <v>11740.459880185799</v>
      </c>
      <c r="BE32" s="25">
        <v>12.158736455519</v>
      </c>
      <c r="BF32" s="25">
        <v>30.490918140180799</v>
      </c>
      <c r="BG32" s="25">
        <v>73.941034733598798</v>
      </c>
      <c r="BH32" s="25">
        <v>17.2313599186494</v>
      </c>
      <c r="BI32" s="25">
        <v>0.85067641330048005</v>
      </c>
      <c r="BJ32" s="25">
        <v>4.0957767896074202</v>
      </c>
      <c r="BK32" s="25">
        <v>1171.8717077213801</v>
      </c>
      <c r="BL32" s="25">
        <v>1106.77418664024</v>
      </c>
      <c r="BM32" s="25">
        <v>65.097521081146795</v>
      </c>
      <c r="BN32" s="25">
        <v>3.7138224287218402E-4</v>
      </c>
      <c r="BO32" s="25">
        <v>8.2036918599844694E-5</v>
      </c>
      <c r="BP32" s="25">
        <v>47.339503529489697</v>
      </c>
      <c r="BQ32" s="25">
        <v>2.1935995414386201E-4</v>
      </c>
      <c r="BR32" s="25">
        <v>199.15650207091099</v>
      </c>
      <c r="BS32" s="25">
        <v>49.206824641280299</v>
      </c>
      <c r="BT32" s="25">
        <v>26.417784722410399</v>
      </c>
      <c r="BU32" s="25">
        <v>497.735996796682</v>
      </c>
      <c r="BV32" s="25">
        <v>10052.9710463347</v>
      </c>
      <c r="BW32" s="25">
        <v>27.4447835451424</v>
      </c>
      <c r="BX32" s="25">
        <v>107.991122711244</v>
      </c>
      <c r="BY32" s="25">
        <v>3.57569269666718</v>
      </c>
      <c r="BZ32" s="25">
        <v>12899.0182683602</v>
      </c>
      <c r="CA32" s="25">
        <v>4190.1502929542503</v>
      </c>
      <c r="CB32" s="25">
        <v>0</v>
      </c>
      <c r="CC32" s="25">
        <v>2.1166266091701101E-2</v>
      </c>
      <c r="CD32" s="25">
        <v>195.773099883296</v>
      </c>
      <c r="CE32" s="87">
        <v>0</v>
      </c>
      <c r="CF32" s="25">
        <v>122.231391292144</v>
      </c>
      <c r="CG32" s="25">
        <v>33024.237866256597</v>
      </c>
      <c r="CH32" s="25">
        <v>307.00519058733403</v>
      </c>
      <c r="CJ32" s="22">
        <f t="shared" si="0"/>
        <v>2.7407116723108132E-3</v>
      </c>
      <c r="CK32" s="22">
        <f t="shared" si="1"/>
        <v>0</v>
      </c>
      <c r="CL32" s="22">
        <f t="shared" si="2"/>
        <v>2.7388914799621376E-3</v>
      </c>
      <c r="CM32" s="22">
        <f t="shared" si="3"/>
        <v>1.8767857637592152E-2</v>
      </c>
      <c r="CN32" s="22">
        <f t="shared" si="4"/>
        <v>2.8054395963909083E-3</v>
      </c>
      <c r="CO32" s="22">
        <f t="shared" si="5"/>
        <v>2.7314917030575397E-3</v>
      </c>
      <c r="CP32" s="22">
        <f t="shared" si="6"/>
        <v>2.7405238033596838E-3</v>
      </c>
      <c r="CQ32" s="71">
        <f t="shared" si="7"/>
        <v>1.4685695456700798E+52</v>
      </c>
      <c r="CR32" s="71">
        <f t="shared" si="8"/>
        <v>3.45341630952462E+52</v>
      </c>
      <c r="CS32" s="22">
        <f t="shared" si="9"/>
        <v>0</v>
      </c>
      <c r="CT32" s="71">
        <f t="shared" si="10"/>
        <v>2.7370174192960798E+53</v>
      </c>
      <c r="CU32" s="22">
        <f t="shared" si="11"/>
        <v>0</v>
      </c>
      <c r="CV32" s="71">
        <f t="shared" si="12"/>
        <v>7.1004348711942903E+50</v>
      </c>
      <c r="CW32" s="78">
        <f t="shared" si="14"/>
        <v>0</v>
      </c>
      <c r="CX32" s="78">
        <f t="shared" si="15"/>
        <v>0</v>
      </c>
      <c r="CY32" s="71">
        <f t="shared" si="13"/>
        <v>1.2265577133219799E+48</v>
      </c>
    </row>
    <row r="33" spans="1:103" x14ac:dyDescent="0.25">
      <c r="A33" s="27" t="s">
        <v>32</v>
      </c>
      <c r="B33" s="25">
        <v>1283.5546683</v>
      </c>
      <c r="C33" s="25">
        <v>0.13943264</v>
      </c>
      <c r="D33" s="25">
        <v>1509.8362433</v>
      </c>
      <c r="E33" s="25">
        <v>115.78775658000001</v>
      </c>
      <c r="F33" s="25">
        <v>103.19638423000001</v>
      </c>
      <c r="G33" s="25">
        <v>14.853151674999999</v>
      </c>
      <c r="H33" s="25">
        <v>642.47596014999999</v>
      </c>
      <c r="I33" s="51">
        <v>8.9317449746000008</v>
      </c>
      <c r="J33" s="51">
        <v>2.0100198649999999</v>
      </c>
      <c r="K33" s="25"/>
      <c r="L33" s="51">
        <v>139.01523781</v>
      </c>
      <c r="M33" s="25"/>
      <c r="N33" s="51">
        <v>2.7292025933000001</v>
      </c>
      <c r="O33" s="25">
        <v>7.0620401460000002</v>
      </c>
      <c r="P33" s="25">
        <v>0.60637921049999999</v>
      </c>
      <c r="Q33" s="51">
        <v>0.102233716</v>
      </c>
      <c r="R33" s="25"/>
      <c r="S33" s="27" t="s">
        <v>32</v>
      </c>
      <c r="T33" s="87">
        <v>1.01567483975594E-2</v>
      </c>
      <c r="U33" s="25">
        <v>0.72944695805960402</v>
      </c>
      <c r="V33" s="87">
        <v>7.0777817067405797</v>
      </c>
      <c r="W33" s="25">
        <v>1.7170553896877101</v>
      </c>
      <c r="X33" s="25">
        <v>1.7162476142227101</v>
      </c>
      <c r="Y33" s="25">
        <v>0.71015438963213595</v>
      </c>
      <c r="Z33" s="87">
        <v>4.8697252031283398E-3</v>
      </c>
      <c r="AA33" s="25">
        <v>7.9047232154924298</v>
      </c>
      <c r="AB33" s="87">
        <v>0.60766724184024901</v>
      </c>
      <c r="AC33" s="87">
        <v>4534.7441692462999</v>
      </c>
      <c r="AD33" s="25">
        <v>0</v>
      </c>
      <c r="AE33" s="25">
        <v>1286.6886271011899</v>
      </c>
      <c r="AF33" s="25">
        <v>39.921025718076301</v>
      </c>
      <c r="AG33" s="25">
        <v>804.44178751130096</v>
      </c>
      <c r="AH33" s="25">
        <v>18.261381346993499</v>
      </c>
      <c r="AI33" s="25">
        <v>6.5071807335703793E-2</v>
      </c>
      <c r="AJ33" s="87">
        <v>5.8433508639362504E-3</v>
      </c>
      <c r="AK33" s="25">
        <v>97.1675030111859</v>
      </c>
      <c r="AL33" s="25">
        <v>97.1675030111859</v>
      </c>
      <c r="AM33" s="25">
        <v>0</v>
      </c>
      <c r="AN33" s="25">
        <v>0</v>
      </c>
      <c r="AO33" s="25">
        <v>17.804836874827298</v>
      </c>
      <c r="AP33" s="25">
        <v>5.7593019797946201E-3</v>
      </c>
      <c r="AQ33" s="87">
        <v>0.27122748970044702</v>
      </c>
      <c r="AR33" s="25">
        <v>5.3073361819253803E-2</v>
      </c>
      <c r="AS33" s="25">
        <v>0.35112373696125698</v>
      </c>
      <c r="AT33" s="25">
        <v>2.50425647126772E-3</v>
      </c>
      <c r="AU33" s="25">
        <v>0.13984000782640801</v>
      </c>
      <c r="AV33" s="25">
        <v>0</v>
      </c>
      <c r="AW33" s="87">
        <v>1449.00444053759</v>
      </c>
      <c r="AX33" s="25">
        <v>1362.12477354321</v>
      </c>
      <c r="AY33" s="25">
        <v>151.347275599353</v>
      </c>
      <c r="AZ33" s="25">
        <v>1513.4720491425601</v>
      </c>
      <c r="BA33" s="25">
        <v>4.1526796488036802E-5</v>
      </c>
      <c r="BB33" s="25">
        <v>69.516863688517901</v>
      </c>
      <c r="BC33" s="25">
        <v>0.82816574367962603</v>
      </c>
      <c r="BD33" s="25">
        <v>198.38411358779999</v>
      </c>
      <c r="BE33" s="25">
        <v>1.11719320570776</v>
      </c>
      <c r="BF33" s="25">
        <v>2.9284369679833802</v>
      </c>
      <c r="BG33" s="25">
        <v>7.0750846790897199</v>
      </c>
      <c r="BH33" s="25">
        <v>1.65500860307435</v>
      </c>
      <c r="BI33" s="25">
        <v>1.2365614510821899E-4</v>
      </c>
      <c r="BJ33" s="25">
        <v>0.39024627693358999</v>
      </c>
      <c r="BK33" s="25">
        <v>116.07753920351099</v>
      </c>
      <c r="BL33" s="25">
        <v>103.451706252912</v>
      </c>
      <c r="BM33" s="25">
        <v>12.6258329505999</v>
      </c>
      <c r="BN33" s="25">
        <v>0</v>
      </c>
      <c r="BO33" s="25">
        <v>7.1329221713321705E-7</v>
      </c>
      <c r="BP33" s="25">
        <v>3.08506414457911</v>
      </c>
      <c r="BQ33" s="25">
        <v>9.2159129615238498E-4</v>
      </c>
      <c r="BR33" s="25">
        <v>19.0014422753903</v>
      </c>
      <c r="BS33" s="25">
        <v>4.7270398630929797</v>
      </c>
      <c r="BT33" s="25">
        <v>2.5342806124880699</v>
      </c>
      <c r="BU33" s="25">
        <v>47.488064827350499</v>
      </c>
      <c r="BV33" s="25">
        <v>176.57401641947101</v>
      </c>
      <c r="BW33" s="25">
        <v>2.5862724562244601</v>
      </c>
      <c r="BX33" s="25">
        <v>10.033831930863</v>
      </c>
      <c r="BY33" s="25">
        <v>5.2870572154521699E-4</v>
      </c>
      <c r="BZ33" s="25">
        <v>14.8916279384337</v>
      </c>
      <c r="CA33" s="25">
        <v>61.470636281714597</v>
      </c>
      <c r="CB33" s="25">
        <v>0</v>
      </c>
      <c r="CC33" s="25">
        <v>4.3200948190280797E-3</v>
      </c>
      <c r="CD33" s="25">
        <v>5.9674274644836096</v>
      </c>
      <c r="CE33" s="87">
        <v>0</v>
      </c>
      <c r="CF33" s="25">
        <v>3.2003261113914299</v>
      </c>
      <c r="CG33" s="25">
        <v>644.06173946317494</v>
      </c>
      <c r="CH33" s="25">
        <v>6.4982692644903999</v>
      </c>
      <c r="CJ33" s="22">
        <f t="shared" si="0"/>
        <v>2.441624715011696E-3</v>
      </c>
      <c r="CK33" s="22">
        <f t="shared" si="1"/>
        <v>2.9216102227428036E-3</v>
      </c>
      <c r="CL33" s="22">
        <f t="shared" si="2"/>
        <v>2.4080795905478069E-3</v>
      </c>
      <c r="CM33" s="22">
        <f t="shared" si="3"/>
        <v>2.5027052260985041E-3</v>
      </c>
      <c r="CN33" s="22">
        <f t="shared" si="4"/>
        <v>2.4741372948004227E-3</v>
      </c>
      <c r="CO33" s="22">
        <f t="shared" si="5"/>
        <v>2.5904443902274236E-3</v>
      </c>
      <c r="CP33" s="22">
        <f t="shared" si="6"/>
        <v>2.4682313604461065E-3</v>
      </c>
      <c r="CQ33" s="71">
        <f t="shared" si="7"/>
        <v>-0.80784856496649238</v>
      </c>
      <c r="CR33" s="71">
        <f t="shared" si="8"/>
        <v>2.9326592503564286</v>
      </c>
      <c r="CS33" s="22">
        <f t="shared" si="9"/>
        <v>0</v>
      </c>
      <c r="CT33" s="71">
        <f t="shared" si="10"/>
        <v>-0.3010298400237949</v>
      </c>
      <c r="CU33" s="22">
        <f t="shared" si="11"/>
        <v>0</v>
      </c>
      <c r="CV33" s="71">
        <f t="shared" si="12"/>
        <v>-0.87134566784333245</v>
      </c>
      <c r="CW33" s="78">
        <f t="shared" si="14"/>
        <v>2.2290386935134719E-3</v>
      </c>
      <c r="CX33" s="78">
        <f t="shared" si="15"/>
        <v>2.1241350592922717E-3</v>
      </c>
      <c r="CY33" s="71">
        <f t="shared" si="13"/>
        <v>-0.97550459311028359</v>
      </c>
    </row>
    <row r="34" spans="1:103" x14ac:dyDescent="0.25">
      <c r="A34" s="27" t="s">
        <v>33</v>
      </c>
      <c r="B34" s="25">
        <v>386.04329805999998</v>
      </c>
      <c r="C34" s="25">
        <v>4.4402999999999998E-2</v>
      </c>
      <c r="D34" s="25">
        <v>648.50448359999996</v>
      </c>
      <c r="E34" s="25">
        <v>32.028821600000001</v>
      </c>
      <c r="F34" s="25">
        <v>32.028821600000001</v>
      </c>
      <c r="G34" s="25">
        <v>2.1594172</v>
      </c>
      <c r="H34" s="25">
        <v>207.71840896</v>
      </c>
      <c r="I34" s="51">
        <v>17.014088520000001</v>
      </c>
      <c r="J34" s="51">
        <v>3.0925440214000002</v>
      </c>
      <c r="K34" s="25"/>
      <c r="L34" s="51">
        <v>85.586468930999999</v>
      </c>
      <c r="M34" s="25"/>
      <c r="N34" s="51">
        <v>3.8849010016999999</v>
      </c>
      <c r="O34" s="25">
        <v>14.859347392</v>
      </c>
      <c r="P34" s="25">
        <v>1.3260103991000001</v>
      </c>
      <c r="Q34" s="51">
        <v>0.1763517251</v>
      </c>
      <c r="R34" s="25"/>
      <c r="S34" s="27" t="s">
        <v>33</v>
      </c>
      <c r="T34" s="87">
        <v>2.5828939218439401E-2</v>
      </c>
      <c r="U34" s="25">
        <v>0.99833861588405304</v>
      </c>
      <c r="V34" s="87">
        <v>14.8999808911071</v>
      </c>
      <c r="W34" s="25">
        <v>0.66705357850761604</v>
      </c>
      <c r="X34" s="25">
        <v>0.66499557521568697</v>
      </c>
      <c r="Y34" s="25">
        <v>0.31481846042593298</v>
      </c>
      <c r="Z34" s="87">
        <v>1.2382018329972299E-2</v>
      </c>
      <c r="AA34" s="25">
        <v>2.59667389486959</v>
      </c>
      <c r="AB34" s="87">
        <v>1.32964336374026</v>
      </c>
      <c r="AC34" s="87">
        <v>1627.4532883960501</v>
      </c>
      <c r="AD34" s="25">
        <v>0</v>
      </c>
      <c r="AE34" s="25">
        <v>387.09860310035998</v>
      </c>
      <c r="AF34" s="25">
        <v>13.446702936262501</v>
      </c>
      <c r="AG34" s="25">
        <v>296.51672287846799</v>
      </c>
      <c r="AH34" s="25">
        <v>6.8084970684046704</v>
      </c>
      <c r="AI34" s="25">
        <v>0.112383477509456</v>
      </c>
      <c r="AJ34" s="87">
        <v>1.48587746507053E-2</v>
      </c>
      <c r="AK34" s="25">
        <v>18.217449090852298</v>
      </c>
      <c r="AL34" s="25">
        <v>18.217449090852298</v>
      </c>
      <c r="AM34" s="25">
        <v>0</v>
      </c>
      <c r="AN34" s="25">
        <v>0</v>
      </c>
      <c r="AO34" s="25">
        <v>6.7079750021428897</v>
      </c>
      <c r="AP34" s="25">
        <v>1.43340031575853E-2</v>
      </c>
      <c r="AQ34" s="87">
        <v>0.59907346850563103</v>
      </c>
      <c r="AR34" s="25">
        <v>7.1543876597165601E-2</v>
      </c>
      <c r="AS34" s="25">
        <v>0.51007827588842203</v>
      </c>
      <c r="AT34" s="25">
        <v>6.3815646694257502E-3</v>
      </c>
      <c r="AU34" s="25">
        <v>4.4535496949354401E-2</v>
      </c>
      <c r="AV34" s="25">
        <v>0</v>
      </c>
      <c r="AW34" s="87">
        <v>505.94228871023898</v>
      </c>
      <c r="AX34" s="25">
        <v>585.25274184229499</v>
      </c>
      <c r="AY34" s="25">
        <v>65.027198490935902</v>
      </c>
      <c r="AZ34" s="25">
        <v>650.27994033323102</v>
      </c>
      <c r="BA34" s="25">
        <v>1.13550691555085E-4</v>
      </c>
      <c r="BB34" s="25">
        <v>25.660619862558299</v>
      </c>
      <c r="BC34" s="25">
        <v>0.256853907449968</v>
      </c>
      <c r="BD34" s="25">
        <v>62.912345586930897</v>
      </c>
      <c r="BE34" s="25">
        <v>0.346560981629985</v>
      </c>
      <c r="BF34" s="25">
        <v>0.90808119677905097</v>
      </c>
      <c r="BG34" s="25">
        <v>2.2171157220412598</v>
      </c>
      <c r="BH34" s="25">
        <v>0.51340859560067698</v>
      </c>
      <c r="BI34" s="25">
        <v>0</v>
      </c>
      <c r="BJ34" s="25">
        <v>0.12087479835976001</v>
      </c>
      <c r="BK34" s="25">
        <v>32.118888913373198</v>
      </c>
      <c r="BL34" s="25">
        <v>32.118888913373198</v>
      </c>
      <c r="BM34" s="25">
        <v>0</v>
      </c>
      <c r="BN34" s="25">
        <v>0</v>
      </c>
      <c r="BO34" s="25">
        <v>0</v>
      </c>
      <c r="BP34" s="25">
        <v>0.956349400838855</v>
      </c>
      <c r="BQ34" s="25">
        <v>0</v>
      </c>
      <c r="BR34" s="25">
        <v>5.8957952279854604</v>
      </c>
      <c r="BS34" s="25">
        <v>1.46638928520642</v>
      </c>
      <c r="BT34" s="25">
        <v>0.78618316308140301</v>
      </c>
      <c r="BU34" s="25">
        <v>14.7364854024261</v>
      </c>
      <c r="BV34" s="25">
        <v>61.822620668706499</v>
      </c>
      <c r="BW34" s="25">
        <v>0.802202213881402</v>
      </c>
      <c r="BX34" s="25">
        <v>3.11258890226358</v>
      </c>
      <c r="BY34" s="25">
        <v>1.1582929611931299E-7</v>
      </c>
      <c r="BZ34" s="25">
        <v>2.16532630676214</v>
      </c>
      <c r="CA34" s="25">
        <v>16.441650481589999</v>
      </c>
      <c r="CB34" s="25">
        <v>0</v>
      </c>
      <c r="CC34" s="25">
        <v>5.4223290876066102E-2</v>
      </c>
      <c r="CD34" s="25">
        <v>3.2776973774237801</v>
      </c>
      <c r="CE34" s="87">
        <v>0</v>
      </c>
      <c r="CF34" s="25">
        <v>1.0589130974718399</v>
      </c>
      <c r="CG34" s="25">
        <v>208.28758333041301</v>
      </c>
      <c r="CH34" s="25">
        <v>2.9071165045359901</v>
      </c>
      <c r="CJ34" s="22">
        <f t="shared" si="0"/>
        <v>2.7336442457705306E-3</v>
      </c>
      <c r="CK34" s="22">
        <f t="shared" si="1"/>
        <v>2.9839639068171843E-3</v>
      </c>
      <c r="CL34" s="22">
        <f t="shared" si="2"/>
        <v>2.7377709455069484E-3</v>
      </c>
      <c r="CM34" s="22">
        <f t="shared" si="3"/>
        <v>2.8120707810616757E-3</v>
      </c>
      <c r="CN34" s="22">
        <f t="shared" si="4"/>
        <v>2.8120707810616757E-3</v>
      </c>
      <c r="CO34" s="22">
        <f t="shared" si="5"/>
        <v>2.7364359060120295E-3</v>
      </c>
      <c r="CP34" s="22">
        <f t="shared" si="6"/>
        <v>2.7401248317986777E-3</v>
      </c>
      <c r="CQ34" s="71">
        <f t="shared" si="7"/>
        <v>-0.96091500438392641</v>
      </c>
      <c r="CR34" s="71">
        <f t="shared" si="8"/>
        <v>-0.16034375682255572</v>
      </c>
      <c r="CS34" s="22">
        <f t="shared" si="9"/>
        <v>0</v>
      </c>
      <c r="CT34" s="71">
        <f t="shared" si="10"/>
        <v>-0.7871456864806603</v>
      </c>
      <c r="CU34" s="22">
        <f t="shared" si="11"/>
        <v>0</v>
      </c>
      <c r="CV34" s="71">
        <f t="shared" si="12"/>
        <v>-0.86870237474128276</v>
      </c>
      <c r="CW34" s="78">
        <f t="shared" si="14"/>
        <v>2.734541298157991E-3</v>
      </c>
      <c r="CX34" s="78">
        <f t="shared" si="15"/>
        <v>2.7397708515150155E-3</v>
      </c>
      <c r="CY34" s="71">
        <f t="shared" si="13"/>
        <v>-0.96381342645892976</v>
      </c>
    </row>
    <row r="35" spans="1:103" x14ac:dyDescent="0.25">
      <c r="A35" s="27" t="s">
        <v>34</v>
      </c>
      <c r="B35" s="25">
        <v>10687.006313</v>
      </c>
      <c r="C35" s="25"/>
      <c r="D35" s="25">
        <v>15858.846638999999</v>
      </c>
      <c r="E35" s="25">
        <v>3250.9547637000001</v>
      </c>
      <c r="F35" s="25">
        <v>2927.3019537999999</v>
      </c>
      <c r="G35" s="25">
        <v>17786.363605999999</v>
      </c>
      <c r="H35" s="25">
        <v>5586.9238655999998</v>
      </c>
      <c r="I35" s="51"/>
      <c r="J35" s="51"/>
      <c r="K35" s="25"/>
      <c r="L35" s="51"/>
      <c r="M35" s="25"/>
      <c r="N35" s="51"/>
      <c r="O35" s="25"/>
      <c r="P35" s="25"/>
      <c r="Q35" s="51"/>
      <c r="R35" s="25"/>
      <c r="S35" s="27" t="s">
        <v>34</v>
      </c>
      <c r="T35" s="87">
        <v>13.0241000812845</v>
      </c>
      <c r="U35" s="25">
        <v>26.227135413614398</v>
      </c>
      <c r="V35" s="87">
        <v>0</v>
      </c>
      <c r="W35" s="25">
        <v>27.3632241464252</v>
      </c>
      <c r="X35" s="25">
        <v>26.328667274744099</v>
      </c>
      <c r="Y35" s="25">
        <v>33.328680489690598</v>
      </c>
      <c r="Z35" s="87">
        <v>6.2443507937631404</v>
      </c>
      <c r="AA35" s="25">
        <v>181.46632115366199</v>
      </c>
      <c r="AB35" s="87">
        <v>0</v>
      </c>
      <c r="AC35" s="87">
        <v>19443.065320962702</v>
      </c>
      <c r="AD35" s="25">
        <v>0</v>
      </c>
      <c r="AE35" s="25">
        <v>10712.588562553399</v>
      </c>
      <c r="AF35" s="25">
        <v>240.743307992209</v>
      </c>
      <c r="AG35" s="25">
        <v>3534.2343351825298</v>
      </c>
      <c r="AH35" s="25">
        <v>97.324557026300297</v>
      </c>
      <c r="AI35" s="25">
        <v>26.938698566841499</v>
      </c>
      <c r="AJ35" s="87">
        <v>7.4931704459398798</v>
      </c>
      <c r="AK35" s="25">
        <v>432.26041277332303</v>
      </c>
      <c r="AL35" s="25">
        <v>432.26041277332303</v>
      </c>
      <c r="AM35" s="25">
        <v>0</v>
      </c>
      <c r="AN35" s="25">
        <v>0</v>
      </c>
      <c r="AO35" s="25">
        <v>102.523170722975</v>
      </c>
      <c r="AP35" s="25">
        <v>7.1364009071577996</v>
      </c>
      <c r="AQ35" s="87">
        <v>202.79741034924299</v>
      </c>
      <c r="AR35" s="25">
        <v>17.1107474131515</v>
      </c>
      <c r="AS35" s="25">
        <v>37.279543073450199</v>
      </c>
      <c r="AT35" s="25">
        <v>3.2105613534879698</v>
      </c>
      <c r="AU35" s="25">
        <v>0</v>
      </c>
      <c r="AV35" s="25">
        <v>0</v>
      </c>
      <c r="AW35" s="87">
        <v>9244.1960160275994</v>
      </c>
      <c r="AX35" s="25">
        <v>14308.727954121799</v>
      </c>
      <c r="AY35" s="25">
        <v>1589.85680127868</v>
      </c>
      <c r="AZ35" s="25">
        <v>15898.584755400399</v>
      </c>
      <c r="BA35" s="25">
        <v>6.4041324704443098E-2</v>
      </c>
      <c r="BB35" s="25">
        <v>447.85121865997502</v>
      </c>
      <c r="BC35" s="25">
        <v>3.67869844805635</v>
      </c>
      <c r="BD35" s="25">
        <v>2107.8522158782398</v>
      </c>
      <c r="BE35" s="25">
        <v>4.91133623241124</v>
      </c>
      <c r="BF35" s="25">
        <v>12.426156991131901</v>
      </c>
      <c r="BG35" s="25">
        <v>68.948932323616503</v>
      </c>
      <c r="BH35" s="25">
        <v>7.0172418778969901</v>
      </c>
      <c r="BI35" s="25">
        <v>83.408427608481404</v>
      </c>
      <c r="BJ35" s="25">
        <v>1.66487568930262</v>
      </c>
      <c r="BK35" s="25">
        <v>3259.2362944602401</v>
      </c>
      <c r="BL35" s="25">
        <v>2934.6970500944299</v>
      </c>
      <c r="BM35" s="25">
        <v>324.53924436581002</v>
      </c>
      <c r="BN35" s="25">
        <v>0</v>
      </c>
      <c r="BO35" s="25">
        <v>1.13610344086376E-4</v>
      </c>
      <c r="BP35" s="25">
        <v>1843.6092445035999</v>
      </c>
      <c r="BQ35" s="25">
        <v>0</v>
      </c>
      <c r="BR35" s="25">
        <v>133.48592355473201</v>
      </c>
      <c r="BS35" s="25">
        <v>20.031544600054001</v>
      </c>
      <c r="BT35" s="25">
        <v>17.4897795389032</v>
      </c>
      <c r="BU35" s="25">
        <v>333.85117249513502</v>
      </c>
      <c r="BV35" s="25">
        <v>1046.5187264051799</v>
      </c>
      <c r="BW35" s="25">
        <v>11.133650614813901</v>
      </c>
      <c r="BX35" s="25">
        <v>391.86349173542402</v>
      </c>
      <c r="BY35" s="25">
        <v>1.17646027052916</v>
      </c>
      <c r="BZ35" s="25">
        <v>17834.891829782799</v>
      </c>
      <c r="CA35" s="25">
        <v>1053.50427103315</v>
      </c>
      <c r="CB35" s="25">
        <v>0</v>
      </c>
      <c r="CC35" s="25">
        <v>5.5391750109624498</v>
      </c>
      <c r="CD35" s="25">
        <v>149.83023439079901</v>
      </c>
      <c r="CE35" s="87">
        <v>0</v>
      </c>
      <c r="CF35" s="25">
        <v>240.311772346336</v>
      </c>
      <c r="CG35" s="25">
        <v>5601.69067290574</v>
      </c>
      <c r="CH35" s="25">
        <v>96.967558907524804</v>
      </c>
      <c r="CJ35" s="22">
        <f t="shared" ref="CJ35:CJ51" si="16">+(AE35-B35)/(B35+1E-50)</f>
        <v>2.3937713522523469E-3</v>
      </c>
      <c r="CK35" s="22">
        <f t="shared" ref="CK35:CK51" si="17">+(AU35-C35)/(C35+1E-50)</f>
        <v>0</v>
      </c>
      <c r="CL35" s="22">
        <f t="shared" ref="CL35:CL51" si="18">+(AZ35-D35)/(D35+1E-50)</f>
        <v>2.5057381097737742E-3</v>
      </c>
      <c r="CM35" s="22">
        <f t="shared" ref="CM35:CM51" si="19">+(BK35-E35)/(E35+1E-50)</f>
        <v>2.5474149479750271E-3</v>
      </c>
      <c r="CN35" s="22">
        <f t="shared" ref="CN35:CN51" si="20">+(BL35-F35)/(F35+1E-50)</f>
        <v>2.5262499090093031E-3</v>
      </c>
      <c r="CO35" s="22">
        <f t="shared" ref="CO35:CO51" si="21">+(BZ35-G35)/(G35+1E-50)</f>
        <v>2.7283949017228707E-3</v>
      </c>
      <c r="CP35" s="22">
        <f t="shared" ref="CP35:CP51" si="22">+(CG35-H35)/(H35+1E-50)</f>
        <v>2.6431015816526428E-3</v>
      </c>
      <c r="CQ35" s="71">
        <f t="shared" ref="CQ35:CQ51" si="23">+(X35-I35)/(I35+1E-50)</f>
        <v>2.6328667274744099E+51</v>
      </c>
      <c r="CR35" s="71">
        <f t="shared" ref="CR35:CR51" si="24">+(AA35-J35)/(J35+1E-50)</f>
        <v>1.81466321153662E+52</v>
      </c>
      <c r="CS35" s="22">
        <f t="shared" ref="CS35:CS51" si="25">+(AD35-K35)/(K35+1E-50)</f>
        <v>0</v>
      </c>
      <c r="CT35" s="71">
        <f t="shared" ref="CT35:CT51" si="26">+(AL35-L35)/(L35+1E-50)</f>
        <v>4.3226041277332302E+52</v>
      </c>
      <c r="CU35" s="22">
        <f t="shared" ref="CU35:CU51" si="27">+(AM35-M35)/(M35+1E-50)</f>
        <v>0</v>
      </c>
      <c r="CV35" s="71">
        <f t="shared" ref="CV35:CV51" si="28">+(AS35-N35)/(N35+1E-50)</f>
        <v>3.7279543073450197E+51</v>
      </c>
      <c r="CW35" s="78">
        <f t="shared" si="14"/>
        <v>0</v>
      </c>
      <c r="CX35" s="78">
        <f t="shared" si="15"/>
        <v>0</v>
      </c>
      <c r="CY35" s="71">
        <f t="shared" ref="CY35:CY51" si="29">+(AT35-Q35)/(Q35+1E-50)</f>
        <v>3.2105613534879698E+50</v>
      </c>
    </row>
    <row r="36" spans="1:103" x14ac:dyDescent="0.25">
      <c r="A36" s="27" t="s">
        <v>35</v>
      </c>
      <c r="B36" s="25">
        <v>3179.1327123000001</v>
      </c>
      <c r="C36" s="25">
        <v>13.330941437</v>
      </c>
      <c r="D36" s="25">
        <v>10471.765519</v>
      </c>
      <c r="E36" s="25">
        <v>474.29213965000002</v>
      </c>
      <c r="F36" s="25">
        <v>414.01560753000001</v>
      </c>
      <c r="G36" s="25">
        <v>28.599685666999999</v>
      </c>
      <c r="H36" s="25">
        <v>2695.0646357000001</v>
      </c>
      <c r="I36" s="51">
        <v>32.096088346000002</v>
      </c>
      <c r="J36" s="51">
        <v>2.9220956892999999</v>
      </c>
      <c r="K36" s="25"/>
      <c r="L36" s="51">
        <v>237.12496528</v>
      </c>
      <c r="M36" s="25">
        <v>3.8420000000000001</v>
      </c>
      <c r="N36" s="51">
        <v>10.457115324</v>
      </c>
      <c r="O36" s="25">
        <v>24.635247481</v>
      </c>
      <c r="P36" s="25">
        <v>1.3988422546999999</v>
      </c>
      <c r="Q36" s="51">
        <v>0.25600303470000002</v>
      </c>
      <c r="R36" s="25"/>
      <c r="S36" s="27" t="s">
        <v>35</v>
      </c>
      <c r="T36" s="87">
        <v>3.9345831300120898E-2</v>
      </c>
      <c r="U36" s="25">
        <v>7.9234395069362404E-2</v>
      </c>
      <c r="V36" s="87">
        <v>24.702638118235299</v>
      </c>
      <c r="W36" s="25">
        <v>50.3229942824101</v>
      </c>
      <c r="X36" s="25">
        <v>50.319866263007697</v>
      </c>
      <c r="Y36" s="25">
        <v>1.6800573122276401</v>
      </c>
      <c r="Z36" s="87">
        <v>1.8863314782320999E-2</v>
      </c>
      <c r="AA36" s="25">
        <v>23.2064882669318</v>
      </c>
      <c r="AB36" s="87">
        <v>1.4026805531279001</v>
      </c>
      <c r="AC36" s="87">
        <v>13224.0888073851</v>
      </c>
      <c r="AD36" s="25">
        <v>0</v>
      </c>
      <c r="AE36" s="25">
        <v>3187.7968354415002</v>
      </c>
      <c r="AF36" s="25">
        <v>129.36118880133901</v>
      </c>
      <c r="AG36" s="25">
        <v>2334.92053545518</v>
      </c>
      <c r="AH36" s="25">
        <v>136.402720860903</v>
      </c>
      <c r="AI36" s="25">
        <v>7.3305451233254396E-2</v>
      </c>
      <c r="AJ36" s="87">
        <v>2.2636973015427001E-2</v>
      </c>
      <c r="AK36" s="25">
        <v>202.46694000519099</v>
      </c>
      <c r="AL36" s="25">
        <v>202.46694000519099</v>
      </c>
      <c r="AM36" s="25">
        <v>3.85245334082903</v>
      </c>
      <c r="AN36" s="25">
        <v>0</v>
      </c>
      <c r="AO36" s="25">
        <v>49.701895903944397</v>
      </c>
      <c r="AP36" s="25">
        <v>5.0391419361905297E-2</v>
      </c>
      <c r="AQ36" s="87">
        <v>0.63230279433422099</v>
      </c>
      <c r="AR36" s="25">
        <v>5.1691526076819899E-2</v>
      </c>
      <c r="AS36" s="25">
        <v>3.1011161926594601</v>
      </c>
      <c r="AT36" s="25">
        <v>9.7007684240811697E-3</v>
      </c>
      <c r="AU36" s="25">
        <v>13.3677169629127</v>
      </c>
      <c r="AV36" s="25">
        <v>0</v>
      </c>
      <c r="AW36" s="87">
        <v>5037.1614546095898</v>
      </c>
      <c r="AX36" s="25">
        <v>9450.3282031118197</v>
      </c>
      <c r="AY36" s="25">
        <v>1050.03668902153</v>
      </c>
      <c r="AZ36" s="25">
        <v>10500.364892133301</v>
      </c>
      <c r="BA36" s="25">
        <v>1.60869935481737E-4</v>
      </c>
      <c r="BB36" s="25">
        <v>160.310771459801</v>
      </c>
      <c r="BC36" s="25">
        <v>3.56658065444203</v>
      </c>
      <c r="BD36" s="25">
        <v>1100.04699825029</v>
      </c>
      <c r="BE36" s="25">
        <v>5.4978483209047697</v>
      </c>
      <c r="BF36" s="25">
        <v>11.4997788035516</v>
      </c>
      <c r="BG36" s="25">
        <v>27.8240649437545</v>
      </c>
      <c r="BH36" s="25">
        <v>6.73105636336581</v>
      </c>
      <c r="BI36" s="25">
        <v>5.02020117175659E-2</v>
      </c>
      <c r="BJ36" s="25">
        <v>1.6063088795559799</v>
      </c>
      <c r="BK36" s="25">
        <v>475.61765515843302</v>
      </c>
      <c r="BL36" s="25">
        <v>415.17767511026199</v>
      </c>
      <c r="BM36" s="25">
        <v>60.439980048171002</v>
      </c>
      <c r="BN36" s="25">
        <v>5.3617277622535597E-2</v>
      </c>
      <c r="BO36" s="25">
        <v>1.9866909616009999E-2</v>
      </c>
      <c r="BP36" s="25">
        <v>17.721230705975099</v>
      </c>
      <c r="BQ36" s="25">
        <v>2.5502489679613299E-2</v>
      </c>
      <c r="BR36" s="25">
        <v>74.610185492705497</v>
      </c>
      <c r="BS36" s="25">
        <v>18.5294946550042</v>
      </c>
      <c r="BT36" s="25">
        <v>9.9306878441552708</v>
      </c>
      <c r="BU36" s="25">
        <v>186.46476887735099</v>
      </c>
      <c r="BV36" s="25">
        <v>795.86466972719302</v>
      </c>
      <c r="BW36" s="25">
        <v>11.2403167490644</v>
      </c>
      <c r="BX36" s="25">
        <v>39.503038243577599</v>
      </c>
      <c r="BY36" s="25">
        <v>0.30312588821867498</v>
      </c>
      <c r="BZ36" s="25">
        <v>28.678086590937799</v>
      </c>
      <c r="CA36" s="25">
        <v>546.96982672960405</v>
      </c>
      <c r="CB36" s="25">
        <v>0</v>
      </c>
      <c r="CC36" s="25">
        <v>1.6736245195853101E-2</v>
      </c>
      <c r="CD36" s="25">
        <v>22.101833104394601</v>
      </c>
      <c r="CE36" s="87">
        <v>0</v>
      </c>
      <c r="CF36" s="25">
        <v>14.570299610826799</v>
      </c>
      <c r="CG36" s="25">
        <v>2702.4399984567699</v>
      </c>
      <c r="CH36" s="25">
        <v>18.050856268666099</v>
      </c>
      <c r="CJ36" s="22">
        <f t="shared" si="16"/>
        <v>2.7253103049076233E-3</v>
      </c>
      <c r="CK36" s="22">
        <f t="shared" si="17"/>
        <v>2.7586593254869539E-3</v>
      </c>
      <c r="CL36" s="22">
        <f t="shared" si="18"/>
        <v>2.7310937283125105E-3</v>
      </c>
      <c r="CM36" s="22">
        <f t="shared" si="19"/>
        <v>2.7947237527721903E-3</v>
      </c>
      <c r="CN36" s="22">
        <f t="shared" si="20"/>
        <v>2.8068207070618013E-3</v>
      </c>
      <c r="CO36" s="22">
        <f t="shared" si="21"/>
        <v>2.7413211757170816E-3</v>
      </c>
      <c r="CP36" s="22">
        <f t="shared" si="22"/>
        <v>2.7366181348946433E-3</v>
      </c>
      <c r="CQ36" s="71">
        <f t="shared" si="23"/>
        <v>0.56778812796603129</v>
      </c>
      <c r="CR36" s="71">
        <f t="shared" si="24"/>
        <v>6.9417276962928645</v>
      </c>
      <c r="CS36" s="22">
        <f t="shared" si="25"/>
        <v>0</v>
      </c>
      <c r="CT36" s="71">
        <f t="shared" si="26"/>
        <v>-0.14615932672413634</v>
      </c>
      <c r="CU36" s="22">
        <f t="shared" si="27"/>
        <v>2.7208070872019609E-3</v>
      </c>
      <c r="CV36" s="71">
        <f t="shared" si="28"/>
        <v>-0.70344439201678066</v>
      </c>
      <c r="CW36" s="78">
        <f t="shared" si="14"/>
        <v>2.7355372535743357E-3</v>
      </c>
      <c r="CX36" s="78">
        <f t="shared" si="15"/>
        <v>2.7439108412716279E-3</v>
      </c>
      <c r="CY36" s="71">
        <f t="shared" si="29"/>
        <v>-0.96210682254040814</v>
      </c>
    </row>
    <row r="37" spans="1:103" x14ac:dyDescent="0.25">
      <c r="A37" s="27" t="s">
        <v>36</v>
      </c>
      <c r="B37" s="25">
        <v>32815.073455999998</v>
      </c>
      <c r="C37" s="25">
        <v>0.17327999999999999</v>
      </c>
      <c r="D37" s="25">
        <v>41358.549912000002</v>
      </c>
      <c r="E37" s="25">
        <v>1033.031097</v>
      </c>
      <c r="F37" s="25">
        <v>1018.1246173</v>
      </c>
      <c r="G37" s="25">
        <v>243.99449688999999</v>
      </c>
      <c r="H37" s="25">
        <v>29570.762439999999</v>
      </c>
      <c r="I37" s="51">
        <v>563.74091033000002</v>
      </c>
      <c r="J37" s="51">
        <v>275.86114956</v>
      </c>
      <c r="K37" s="25"/>
      <c r="L37" s="51">
        <v>2253.9831288</v>
      </c>
      <c r="M37" s="25"/>
      <c r="N37" s="51">
        <v>378.23019411000001</v>
      </c>
      <c r="O37" s="25">
        <v>446.11446371</v>
      </c>
      <c r="P37" s="25">
        <v>30.047304076</v>
      </c>
      <c r="Q37" s="51">
        <v>4.6276577928</v>
      </c>
      <c r="R37" s="25"/>
      <c r="S37" s="27" t="s">
        <v>36</v>
      </c>
      <c r="T37" s="87">
        <v>1.8709621159608999E-2</v>
      </c>
      <c r="U37" s="25">
        <v>3.7673535529357198E-2</v>
      </c>
      <c r="V37" s="87">
        <v>447.33532050172801</v>
      </c>
      <c r="W37" s="25">
        <v>55.838139543991701</v>
      </c>
      <c r="X37" s="25">
        <v>55.836806581178102</v>
      </c>
      <c r="Y37" s="25">
        <v>14.864135845319799</v>
      </c>
      <c r="Z37" s="87">
        <v>8.9694182381322204E-3</v>
      </c>
      <c r="AA37" s="25">
        <v>267.90821637612999</v>
      </c>
      <c r="AB37" s="87">
        <v>30.1296669683882</v>
      </c>
      <c r="AC37" s="87">
        <v>116892.759438115</v>
      </c>
      <c r="AD37" s="25">
        <v>0</v>
      </c>
      <c r="AE37" s="25">
        <v>32904.938622706497</v>
      </c>
      <c r="AF37" s="25">
        <v>794.02463364194205</v>
      </c>
      <c r="AG37" s="25">
        <v>21101.607966130701</v>
      </c>
      <c r="AH37" s="25">
        <v>431.85276375261901</v>
      </c>
      <c r="AI37" s="25">
        <v>1.6406678511242601</v>
      </c>
      <c r="AJ37" s="87">
        <v>1.07625428016336E-2</v>
      </c>
      <c r="AK37" s="25">
        <v>1232.6377370437599</v>
      </c>
      <c r="AL37" s="25">
        <v>1232.6377370437599</v>
      </c>
      <c r="AM37" s="25">
        <v>0</v>
      </c>
      <c r="AN37" s="25">
        <v>0</v>
      </c>
      <c r="AO37" s="25">
        <v>474.19739506375902</v>
      </c>
      <c r="AP37" s="25">
        <v>0.31644253656460097</v>
      </c>
      <c r="AQ37" s="87">
        <v>1.39038557716774</v>
      </c>
      <c r="AR37" s="25">
        <v>2.4577805029844899E-2</v>
      </c>
      <c r="AS37" s="25">
        <v>30.987656717658499</v>
      </c>
      <c r="AT37" s="25">
        <v>4.6150593932873501E-3</v>
      </c>
      <c r="AU37" s="25">
        <v>0.173785066111102</v>
      </c>
      <c r="AV37" s="25">
        <v>0</v>
      </c>
      <c r="AW37" s="87">
        <v>50747.26563034</v>
      </c>
      <c r="AX37" s="25">
        <v>37324.579165660798</v>
      </c>
      <c r="AY37" s="25">
        <v>4147.1805877544202</v>
      </c>
      <c r="AZ37" s="25">
        <v>41471.759753415201</v>
      </c>
      <c r="BA37" s="25">
        <v>7.6484838148779E-5</v>
      </c>
      <c r="BB37" s="25">
        <v>1520.5075695544001</v>
      </c>
      <c r="BC37" s="25">
        <v>7.7789758418624597</v>
      </c>
      <c r="BD37" s="25">
        <v>15336.808001095</v>
      </c>
      <c r="BE37" s="25">
        <v>10.4545147079151</v>
      </c>
      <c r="BF37" s="25">
        <v>27.060360790797802</v>
      </c>
      <c r="BG37" s="25">
        <v>68.345443080518194</v>
      </c>
      <c r="BH37" s="25">
        <v>15.296648826645001</v>
      </c>
      <c r="BI37" s="25">
        <v>0.80854351692322701</v>
      </c>
      <c r="BJ37" s="25">
        <v>3.61104858579011</v>
      </c>
      <c r="BK37" s="25">
        <v>1035.93140796582</v>
      </c>
      <c r="BL37" s="25">
        <v>1020.98409697721</v>
      </c>
      <c r="BM37" s="25">
        <v>14.947310988607599</v>
      </c>
      <c r="BN37" s="25">
        <v>4.6781186196861801E-5</v>
      </c>
      <c r="BO37" s="25">
        <v>1.23917545373876E-5</v>
      </c>
      <c r="BP37" s="25">
        <v>76.349544658476503</v>
      </c>
      <c r="BQ37" s="25">
        <v>3.4305285030065703E-5</v>
      </c>
      <c r="BR37" s="25">
        <v>178.04770703439701</v>
      </c>
      <c r="BS37" s="25">
        <v>43.687302710031503</v>
      </c>
      <c r="BT37" s="25">
        <v>23.5209920975324</v>
      </c>
      <c r="BU37" s="25">
        <v>444.99304603801897</v>
      </c>
      <c r="BV37" s="25">
        <v>8844.2914710927198</v>
      </c>
      <c r="BW37" s="25">
        <v>24.028811878503198</v>
      </c>
      <c r="BX37" s="25">
        <v>96.125641602319206</v>
      </c>
      <c r="BY37" s="25">
        <v>0.87542212926128704</v>
      </c>
      <c r="BZ37" s="25">
        <v>244.66311983200799</v>
      </c>
      <c r="CA37" s="25">
        <v>7259.6954922773502</v>
      </c>
      <c r="CB37" s="25">
        <v>0</v>
      </c>
      <c r="CC37" s="25">
        <v>7.9569990706195495E-3</v>
      </c>
      <c r="CD37" s="25">
        <v>279.05101710029197</v>
      </c>
      <c r="CE37" s="87">
        <v>0</v>
      </c>
      <c r="CF37" s="25">
        <v>173.92875527234699</v>
      </c>
      <c r="CG37" s="25">
        <v>29651.946372239399</v>
      </c>
      <c r="CH37" s="25">
        <v>220.20022866001901</v>
      </c>
      <c r="CJ37" s="22">
        <f t="shared" si="16"/>
        <v>2.7385331569345465E-3</v>
      </c>
      <c r="CK37" s="22">
        <f t="shared" si="17"/>
        <v>2.9147397916782949E-3</v>
      </c>
      <c r="CL37" s="22">
        <f t="shared" si="18"/>
        <v>2.7372778217824175E-3</v>
      </c>
      <c r="CM37" s="22">
        <f t="shared" si="19"/>
        <v>2.8075737257500259E-3</v>
      </c>
      <c r="CN37" s="22">
        <f t="shared" si="20"/>
        <v>2.8085753242989195E-3</v>
      </c>
      <c r="CO37" s="22">
        <f t="shared" si="21"/>
        <v>2.7403197634798906E-3</v>
      </c>
      <c r="CP37" s="22">
        <f t="shared" si="22"/>
        <v>2.7454122092430144E-3</v>
      </c>
      <c r="CQ37" s="71">
        <f t="shared" si="23"/>
        <v>-0.90095306982689505</v>
      </c>
      <c r="CR37" s="71">
        <f t="shared" si="24"/>
        <v>-2.882947887571333E-2</v>
      </c>
      <c r="CS37" s="22">
        <f t="shared" si="25"/>
        <v>0</v>
      </c>
      <c r="CT37" s="71">
        <f t="shared" si="26"/>
        <v>-0.45312912004802586</v>
      </c>
      <c r="CU37" s="22">
        <f t="shared" si="27"/>
        <v>0</v>
      </c>
      <c r="CV37" s="71">
        <f t="shared" si="28"/>
        <v>-0.91807196463895624</v>
      </c>
      <c r="CW37" s="78">
        <f t="shared" si="14"/>
        <v>2.7366447202250713E-3</v>
      </c>
      <c r="CX37" s="78">
        <f t="shared" si="15"/>
        <v>2.7411075609271407E-3</v>
      </c>
      <c r="CY37" s="71">
        <f t="shared" si="29"/>
        <v>-0.99900272241381649</v>
      </c>
    </row>
    <row r="38" spans="1:103" x14ac:dyDescent="0.25">
      <c r="A38" s="27" t="s">
        <v>37</v>
      </c>
      <c r="B38" s="25">
        <v>292.64306737999999</v>
      </c>
      <c r="C38" s="25"/>
      <c r="D38" s="25">
        <v>490.00331219999998</v>
      </c>
      <c r="E38" s="25">
        <v>28.24385302</v>
      </c>
      <c r="F38" s="25">
        <v>28.239199008</v>
      </c>
      <c r="G38" s="25">
        <v>18.862795832</v>
      </c>
      <c r="H38" s="25">
        <v>42.039713499999998</v>
      </c>
      <c r="I38" s="51">
        <v>5.4110988800000002E-2</v>
      </c>
      <c r="J38" s="51">
        <v>1.62333344E-2</v>
      </c>
      <c r="K38" s="25"/>
      <c r="L38" s="51">
        <v>0.96047014819999998</v>
      </c>
      <c r="M38" s="25"/>
      <c r="N38" s="51"/>
      <c r="O38" s="25">
        <v>8.6577009000000007E-3</v>
      </c>
      <c r="P38" s="25"/>
      <c r="Q38" s="51">
        <v>1.7584704E-3</v>
      </c>
      <c r="R38" s="25"/>
      <c r="S38" s="27" t="s">
        <v>37</v>
      </c>
      <c r="T38" s="87">
        <v>0</v>
      </c>
      <c r="U38" s="25">
        <v>1.2894481031101499E-2</v>
      </c>
      <c r="V38" s="87">
        <v>8.6521341394129106E-3</v>
      </c>
      <c r="W38" s="25">
        <v>0.12419779282646801</v>
      </c>
      <c r="X38" s="25">
        <v>0.12419779282646801</v>
      </c>
      <c r="Y38" s="25">
        <v>4.9377131549794298E-2</v>
      </c>
      <c r="Z38" s="87">
        <v>6.7989278513202701E-3</v>
      </c>
      <c r="AA38" s="25">
        <v>0.42989959259910598</v>
      </c>
      <c r="AB38" s="87">
        <v>0</v>
      </c>
      <c r="AC38" s="87">
        <v>309.60459652882298</v>
      </c>
      <c r="AD38" s="25">
        <v>0</v>
      </c>
      <c r="AE38" s="25">
        <v>293.00833915904599</v>
      </c>
      <c r="AF38" s="25">
        <v>2.4789705061737002</v>
      </c>
      <c r="AG38" s="25">
        <v>54.713112030357401</v>
      </c>
      <c r="AH38" s="25">
        <v>1.2532916386170301</v>
      </c>
      <c r="AI38" s="25">
        <v>5.2412812169512898E-3</v>
      </c>
      <c r="AJ38" s="87">
        <v>0</v>
      </c>
      <c r="AK38" s="25">
        <v>7.4084000070812399</v>
      </c>
      <c r="AL38" s="25">
        <v>7.4084000070812399</v>
      </c>
      <c r="AM38" s="25">
        <v>0</v>
      </c>
      <c r="AN38" s="25">
        <v>0</v>
      </c>
      <c r="AO38" s="25">
        <v>1.23546228274937</v>
      </c>
      <c r="AP38" s="25">
        <v>3.5148863063211798E-3</v>
      </c>
      <c r="AQ38" s="87">
        <v>0.169353519917326</v>
      </c>
      <c r="AR38" s="25">
        <v>8.1763234445013605E-4</v>
      </c>
      <c r="AS38" s="25">
        <v>0.19024976573025301</v>
      </c>
      <c r="AT38" s="25">
        <v>4.5318515175184898E-3</v>
      </c>
      <c r="AU38" s="25">
        <v>0</v>
      </c>
      <c r="AV38" s="25">
        <v>0</v>
      </c>
      <c r="AW38" s="87">
        <v>96.7803938557187</v>
      </c>
      <c r="AX38" s="25">
        <v>441.60383907582099</v>
      </c>
      <c r="AY38" s="25">
        <v>49.067092011441801</v>
      </c>
      <c r="AZ38" s="25">
        <v>490.670931087263</v>
      </c>
      <c r="BA38" s="25">
        <v>1.27219189007754E-6</v>
      </c>
      <c r="BB38" s="25">
        <v>4.7195699765758796</v>
      </c>
      <c r="BC38" s="25">
        <v>0.124698144810595</v>
      </c>
      <c r="BD38" s="25">
        <v>11.350830784933599</v>
      </c>
      <c r="BE38" s="25">
        <v>0.17495399505062401</v>
      </c>
      <c r="BF38" s="25">
        <v>0.43445010025518299</v>
      </c>
      <c r="BG38" s="25">
        <v>10.031616814651899</v>
      </c>
      <c r="BH38" s="25">
        <v>0.25257431075249198</v>
      </c>
      <c r="BI38" s="25">
        <v>1.9112842474247099E-3</v>
      </c>
      <c r="BJ38" s="25">
        <v>5.8330276073788399E-2</v>
      </c>
      <c r="BK38" s="25">
        <v>28.2894818965481</v>
      </c>
      <c r="BL38" s="25">
        <v>28.2848304171916</v>
      </c>
      <c r="BM38" s="25">
        <v>4.6514793564708303E-3</v>
      </c>
      <c r="BN38" s="25">
        <v>0</v>
      </c>
      <c r="BO38" s="25">
        <v>4.3439011888424099E-4</v>
      </c>
      <c r="BP38" s="25">
        <v>0.95351019913247703</v>
      </c>
      <c r="BQ38" s="25">
        <v>3.47508060649149E-3</v>
      </c>
      <c r="BR38" s="25">
        <v>3.5681383400298601</v>
      </c>
      <c r="BS38" s="25">
        <v>0.69703322872402296</v>
      </c>
      <c r="BT38" s="25">
        <v>0.39486562608508702</v>
      </c>
      <c r="BU38" s="25">
        <v>9.6807902026598605</v>
      </c>
      <c r="BV38" s="25">
        <v>11.3807498782541</v>
      </c>
      <c r="BW38" s="25">
        <v>0.38565222573124602</v>
      </c>
      <c r="BX38" s="25">
        <v>1.5216258910806499</v>
      </c>
      <c r="BY38" s="25">
        <v>7.7030718100498099E-4</v>
      </c>
      <c r="BZ38" s="25">
        <v>18.900872443878502</v>
      </c>
      <c r="CA38" s="25">
        <v>2.7193090858116098</v>
      </c>
      <c r="CB38" s="25">
        <v>0</v>
      </c>
      <c r="CC38" s="25">
        <v>0.39877882888010702</v>
      </c>
      <c r="CD38" s="25">
        <v>0.24481469354938601</v>
      </c>
      <c r="CE38" s="87">
        <v>1.6433038714264599E-3</v>
      </c>
      <c r="CF38" s="25">
        <v>0.16813138633906</v>
      </c>
      <c r="CG38" s="25">
        <v>42.073659507156599</v>
      </c>
      <c r="CH38" s="25">
        <v>0.43437758168179602</v>
      </c>
      <c r="CJ38" s="22">
        <f t="shared" si="16"/>
        <v>1.2481818972041058E-3</v>
      </c>
      <c r="CK38" s="22">
        <f t="shared" si="17"/>
        <v>0</v>
      </c>
      <c r="CL38" s="22">
        <f t="shared" si="18"/>
        <v>1.3624783152292696E-3</v>
      </c>
      <c r="CM38" s="22">
        <f t="shared" si="19"/>
        <v>1.6155329981284738E-3</v>
      </c>
      <c r="CN38" s="22">
        <f t="shared" si="20"/>
        <v>1.6158889343381448E-3</v>
      </c>
      <c r="CO38" s="22">
        <f t="shared" si="21"/>
        <v>2.0186091297190616E-3</v>
      </c>
      <c r="CP38" s="22">
        <f t="shared" si="22"/>
        <v>8.0747475019307398E-4</v>
      </c>
      <c r="CQ38" s="71">
        <f t="shared" si="23"/>
        <v>1.2952416058319747</v>
      </c>
      <c r="CR38" s="71">
        <f t="shared" si="24"/>
        <v>25.482519364543244</v>
      </c>
      <c r="CS38" s="22">
        <f t="shared" si="25"/>
        <v>0</v>
      </c>
      <c r="CT38" s="71">
        <f t="shared" si="26"/>
        <v>6.7133058439819191</v>
      </c>
      <c r="CU38" s="22">
        <f t="shared" si="27"/>
        <v>0</v>
      </c>
      <c r="CV38" s="71">
        <f t="shared" si="28"/>
        <v>1.9024976573025302E+49</v>
      </c>
      <c r="CW38" s="78">
        <f t="shared" si="14"/>
        <v>-6.4298370333977332E-4</v>
      </c>
      <c r="CX38" s="78">
        <f t="shared" si="15"/>
        <v>0</v>
      </c>
      <c r="CY38" s="71">
        <f t="shared" si="29"/>
        <v>1.5771554172981757</v>
      </c>
    </row>
    <row r="39" spans="1:103" x14ac:dyDescent="0.25">
      <c r="A39" s="27" t="s">
        <v>130</v>
      </c>
      <c r="B39" s="25">
        <v>3306.7500642</v>
      </c>
      <c r="C39" s="25">
        <v>15.498268393</v>
      </c>
      <c r="D39" s="25">
        <v>5797.6988995000002</v>
      </c>
      <c r="E39" s="25">
        <v>450.17770389999998</v>
      </c>
      <c r="F39" s="25">
        <v>423.77888111999999</v>
      </c>
      <c r="G39" s="25">
        <v>55.528434414000003</v>
      </c>
      <c r="H39" s="25">
        <v>1441.8576998000001</v>
      </c>
      <c r="I39" s="51">
        <v>32.938037102000003</v>
      </c>
      <c r="J39" s="51">
        <v>7.1499067759999999</v>
      </c>
      <c r="K39" s="25"/>
      <c r="L39" s="51">
        <v>275.99661902999998</v>
      </c>
      <c r="M39" s="25">
        <v>0.44600000000000001</v>
      </c>
      <c r="N39" s="51">
        <v>11.608174312999999</v>
      </c>
      <c r="O39" s="25">
        <v>29.943955929000001</v>
      </c>
      <c r="P39" s="25">
        <v>1.6148414525999999</v>
      </c>
      <c r="Q39" s="51">
        <v>0.19032055079999999</v>
      </c>
      <c r="R39" s="25"/>
      <c r="S39" s="27" t="s">
        <v>130</v>
      </c>
      <c r="T39" s="87">
        <v>0.41781747706211803</v>
      </c>
      <c r="U39" s="25">
        <v>3.8341874078428599</v>
      </c>
      <c r="V39" s="87">
        <v>30.025641821735</v>
      </c>
      <c r="W39" s="25">
        <v>5.4421501667084202</v>
      </c>
      <c r="X39" s="25">
        <v>5.4089670825599097</v>
      </c>
      <c r="Y39" s="25">
        <v>1.9668899576391801</v>
      </c>
      <c r="Z39" s="87">
        <v>0.20032428076037001</v>
      </c>
      <c r="AA39" s="25">
        <v>28.225343111608101</v>
      </c>
      <c r="AB39" s="87">
        <v>1.6192767650867901</v>
      </c>
      <c r="AC39" s="87">
        <v>7869.1407021650402</v>
      </c>
      <c r="AD39" s="25">
        <v>0</v>
      </c>
      <c r="AE39" s="25">
        <v>3315.7658071639198</v>
      </c>
      <c r="AF39" s="25">
        <v>57.095243639794603</v>
      </c>
      <c r="AG39" s="25">
        <v>1355.9272140498599</v>
      </c>
      <c r="AH39" s="25">
        <v>32.321464067900003</v>
      </c>
      <c r="AI39" s="25">
        <v>0.893985264183494</v>
      </c>
      <c r="AJ39" s="87">
        <v>0.240379864350766</v>
      </c>
      <c r="AK39" s="25">
        <v>193.622149811474</v>
      </c>
      <c r="AL39" s="25">
        <v>193.622149811474</v>
      </c>
      <c r="AM39" s="25">
        <v>0.44721702528150398</v>
      </c>
      <c r="AN39" s="25">
        <v>0</v>
      </c>
      <c r="AO39" s="25">
        <v>27.077161546127499</v>
      </c>
      <c r="AP39" s="25">
        <v>0.22926666256328301</v>
      </c>
      <c r="AQ39" s="87">
        <v>6.9153017571965796</v>
      </c>
      <c r="AR39" s="25">
        <v>0.67115267277567403</v>
      </c>
      <c r="AS39" s="25">
        <v>2.4844476072771098</v>
      </c>
      <c r="AT39" s="25">
        <v>0.103017713616382</v>
      </c>
      <c r="AU39" s="25">
        <v>15.541937296582301</v>
      </c>
      <c r="AV39" s="25">
        <v>0</v>
      </c>
      <c r="AW39" s="87">
        <v>2807.8980055909201</v>
      </c>
      <c r="AX39" s="25">
        <v>5231.7869757877397</v>
      </c>
      <c r="AY39" s="25">
        <v>581.30964791040299</v>
      </c>
      <c r="AZ39" s="25">
        <v>5813.0966236981403</v>
      </c>
      <c r="BA39" s="25">
        <v>1.71843226024371E-3</v>
      </c>
      <c r="BB39" s="25">
        <v>107.319745312367</v>
      </c>
      <c r="BC39" s="25">
        <v>3.4178041869078499</v>
      </c>
      <c r="BD39" s="25">
        <v>531.33028248225003</v>
      </c>
      <c r="BE39" s="25">
        <v>4.6032634098888199</v>
      </c>
      <c r="BF39" s="25">
        <v>11.994379140858801</v>
      </c>
      <c r="BG39" s="25">
        <v>29.316063930730699</v>
      </c>
      <c r="BH39" s="25">
        <v>6.78072375513264</v>
      </c>
      <c r="BI39" s="25">
        <v>0</v>
      </c>
      <c r="BJ39" s="25">
        <v>1.5984011567651499</v>
      </c>
      <c r="BK39" s="25">
        <v>452.50581652682001</v>
      </c>
      <c r="BL39" s="25">
        <v>424.93445556560499</v>
      </c>
      <c r="BM39" s="25">
        <v>27.571360961215301</v>
      </c>
      <c r="BN39" s="25">
        <v>0</v>
      </c>
      <c r="BO39" s="25">
        <v>0</v>
      </c>
      <c r="BP39" s="25">
        <v>12.8665716234285</v>
      </c>
      <c r="BQ39" s="25">
        <v>0</v>
      </c>
      <c r="BR39" s="25">
        <v>77.924291476380205</v>
      </c>
      <c r="BS39" s="25">
        <v>19.366126625770899</v>
      </c>
      <c r="BT39" s="25">
        <v>10.3827420044422</v>
      </c>
      <c r="BU39" s="25">
        <v>194.774959131819</v>
      </c>
      <c r="BV39" s="25">
        <v>395.31184990228502</v>
      </c>
      <c r="BW39" s="25">
        <v>10.6208112849088</v>
      </c>
      <c r="BX39" s="25">
        <v>41.111169152929101</v>
      </c>
      <c r="BY39" s="25">
        <v>0.17714868564134101</v>
      </c>
      <c r="BZ39" s="25">
        <v>55.679645705605601</v>
      </c>
      <c r="CA39" s="25">
        <v>243.22449894049601</v>
      </c>
      <c r="CB39" s="25">
        <v>0</v>
      </c>
      <c r="CC39" s="25">
        <v>0.234099117330064</v>
      </c>
      <c r="CD39" s="25">
        <v>21.2665942727768</v>
      </c>
      <c r="CE39" s="87">
        <v>0</v>
      </c>
      <c r="CF39" s="25">
        <v>16.980724461151699</v>
      </c>
      <c r="CG39" s="25">
        <v>1445.80737703114</v>
      </c>
      <c r="CH39" s="25">
        <v>14.4976413633704</v>
      </c>
      <c r="CJ39" s="22">
        <f t="shared" si="16"/>
        <v>2.7264664062540793E-3</v>
      </c>
      <c r="CK39" s="22">
        <f t="shared" si="17"/>
        <v>2.817663397933181E-3</v>
      </c>
      <c r="CL39" s="22">
        <f t="shared" si="18"/>
        <v>2.6558337135217706E-3</v>
      </c>
      <c r="CM39" s="22">
        <f t="shared" si="19"/>
        <v>5.1715413861037948E-3</v>
      </c>
      <c r="CN39" s="22">
        <f t="shared" si="20"/>
        <v>2.7268334905008584E-3</v>
      </c>
      <c r="CO39" s="22">
        <f t="shared" si="21"/>
        <v>2.7231326292800084E-3</v>
      </c>
      <c r="CP39" s="22">
        <f t="shared" si="22"/>
        <v>2.7392975268556788E-3</v>
      </c>
      <c r="CQ39" s="71">
        <f t="shared" si="23"/>
        <v>-0.83578356336748805</v>
      </c>
      <c r="CR39" s="71">
        <f t="shared" si="24"/>
        <v>2.9476519059453681</v>
      </c>
      <c r="CS39" s="22">
        <f t="shared" si="25"/>
        <v>0</v>
      </c>
      <c r="CT39" s="71">
        <f t="shared" si="26"/>
        <v>-0.29846187793181672</v>
      </c>
      <c r="CU39" s="22">
        <f t="shared" si="27"/>
        <v>2.7287562365559855E-3</v>
      </c>
      <c r="CV39" s="71">
        <f t="shared" si="28"/>
        <v>-0.78597430222125664</v>
      </c>
      <c r="CW39" s="78">
        <f t="shared" si="14"/>
        <v>2.7279592893031286E-3</v>
      </c>
      <c r="CX39" s="78">
        <f t="shared" si="15"/>
        <v>2.7465931591296759E-3</v>
      </c>
      <c r="CY39" s="71">
        <f t="shared" si="29"/>
        <v>-0.4587147148148018</v>
      </c>
    </row>
    <row r="40" spans="1:103" x14ac:dyDescent="0.25">
      <c r="A40" s="27" t="s">
        <v>39</v>
      </c>
      <c r="B40" s="25">
        <v>142.957944</v>
      </c>
      <c r="C40" s="25">
        <v>8.4320000000000006E-2</v>
      </c>
      <c r="D40" s="25">
        <v>84.002004709999994</v>
      </c>
      <c r="E40" s="25">
        <v>8.6703060000000001</v>
      </c>
      <c r="F40" s="25">
        <v>8.6703060000000001</v>
      </c>
      <c r="G40" s="25">
        <v>2.5816321599999998</v>
      </c>
      <c r="H40" s="25">
        <v>47.054679460000003</v>
      </c>
      <c r="I40" s="51">
        <v>2.0593230560000002</v>
      </c>
      <c r="J40" s="51">
        <v>0.52068200149999999</v>
      </c>
      <c r="K40" s="25"/>
      <c r="L40" s="51">
        <v>16.036651506999998</v>
      </c>
      <c r="M40" s="25"/>
      <c r="N40" s="51">
        <v>0.61586600000000002</v>
      </c>
      <c r="O40" s="25">
        <v>1.953760519</v>
      </c>
      <c r="P40" s="25">
        <v>0.20425380000000001</v>
      </c>
      <c r="Q40" s="51">
        <v>2.80039547E-2</v>
      </c>
      <c r="R40" s="25"/>
      <c r="S40" s="27" t="s">
        <v>39</v>
      </c>
      <c r="T40" s="87">
        <v>8.6929090335488094E-5</v>
      </c>
      <c r="U40" s="25">
        <v>1.7503502326427401E-4</v>
      </c>
      <c r="V40" s="87">
        <v>1.95338149090031</v>
      </c>
      <c r="W40" s="25">
        <v>0.12744982390224699</v>
      </c>
      <c r="X40" s="25">
        <v>0.127442811886572</v>
      </c>
      <c r="Y40" s="25">
        <v>5.1521819689478901E-2</v>
      </c>
      <c r="Z40" s="87">
        <v>4.1672975722481798E-5</v>
      </c>
      <c r="AA40" s="25">
        <v>0.52062943802774497</v>
      </c>
      <c r="AB40" s="87">
        <v>0.204215045680781</v>
      </c>
      <c r="AC40" s="87">
        <v>342.43243810182003</v>
      </c>
      <c r="AD40" s="25">
        <v>0</v>
      </c>
      <c r="AE40" s="25">
        <v>142.931239824291</v>
      </c>
      <c r="AF40" s="25">
        <v>2.6745155679161301</v>
      </c>
      <c r="AG40" s="25">
        <v>59.427011512095198</v>
      </c>
      <c r="AH40" s="25">
        <v>1.3583643118107001</v>
      </c>
      <c r="AI40" s="25">
        <v>1.61940720720912E-4</v>
      </c>
      <c r="AJ40" s="87">
        <v>5.0005223796689202E-5</v>
      </c>
      <c r="AK40" s="25">
        <v>10.483558281166401</v>
      </c>
      <c r="AL40" s="25">
        <v>10.483558281166401</v>
      </c>
      <c r="AM40" s="25">
        <v>0</v>
      </c>
      <c r="AN40" s="25">
        <v>0</v>
      </c>
      <c r="AO40" s="25">
        <v>1.3251254300170201</v>
      </c>
      <c r="AP40" s="25">
        <v>4.7625472782287799E-5</v>
      </c>
      <c r="AQ40" s="87">
        <v>1.3195652301989001E-3</v>
      </c>
      <c r="AR40" s="25">
        <v>1.1419179827708801E-4</v>
      </c>
      <c r="AS40" s="25">
        <v>1.7865405737528599E-4</v>
      </c>
      <c r="AT40" s="25">
        <v>2.1428563086029801E-5</v>
      </c>
      <c r="AU40" s="25">
        <v>8.4567234907984998E-2</v>
      </c>
      <c r="AV40" s="25">
        <v>0</v>
      </c>
      <c r="AW40" s="87">
        <v>106.478963056046</v>
      </c>
      <c r="AX40" s="25">
        <v>75.605490170141806</v>
      </c>
      <c r="AY40" s="25">
        <v>8.4006287802377599</v>
      </c>
      <c r="AZ40" s="25">
        <v>84.006118950379602</v>
      </c>
      <c r="BA40" s="25">
        <v>3.5535026882058501E-7</v>
      </c>
      <c r="BB40" s="25">
        <v>5.1046751935933603</v>
      </c>
      <c r="BC40" s="25">
        <v>6.9054459674708094E-2</v>
      </c>
      <c r="BD40" s="25">
        <v>12.2731756080622</v>
      </c>
      <c r="BE40" s="25">
        <v>9.3175350121529693E-2</v>
      </c>
      <c r="BF40" s="25">
        <v>0.244133798508573</v>
      </c>
      <c r="BG40" s="25">
        <v>0.59432916108621703</v>
      </c>
      <c r="BH40" s="25">
        <v>0.13806358129819099</v>
      </c>
      <c r="BI40" s="25">
        <v>0</v>
      </c>
      <c r="BJ40" s="25">
        <v>3.2513508270088198E-2</v>
      </c>
      <c r="BK40" s="25">
        <v>8.6699288204721192</v>
      </c>
      <c r="BL40" s="25">
        <v>8.6699288204721192</v>
      </c>
      <c r="BM40" s="25">
        <v>0</v>
      </c>
      <c r="BN40" s="25">
        <v>0</v>
      </c>
      <c r="BO40" s="25">
        <v>0</v>
      </c>
      <c r="BP40" s="25">
        <v>0.27204459950285798</v>
      </c>
      <c r="BQ40" s="25">
        <v>0</v>
      </c>
      <c r="BR40" s="25">
        <v>1.58897655935669</v>
      </c>
      <c r="BS40" s="25">
        <v>0.39423610399202003</v>
      </c>
      <c r="BT40" s="25">
        <v>0.21135153248786001</v>
      </c>
      <c r="BU40" s="25">
        <v>3.9711496552522401</v>
      </c>
      <c r="BV40" s="25">
        <v>12.4064776626597</v>
      </c>
      <c r="BW40" s="25">
        <v>0.216007242183237</v>
      </c>
      <c r="BX40" s="25">
        <v>0.84489326873790804</v>
      </c>
      <c r="BY40" s="25">
        <v>0</v>
      </c>
      <c r="BZ40" s="25">
        <v>2.58009345392616</v>
      </c>
      <c r="CA40" s="25">
        <v>3.09082500863307</v>
      </c>
      <c r="CB40" s="25">
        <v>6.7332687379090494E-5</v>
      </c>
      <c r="CC40" s="25">
        <v>3.6968139634583697E-5</v>
      </c>
      <c r="CD40" s="25">
        <v>0.26236402269922798</v>
      </c>
      <c r="CE40" s="87">
        <v>0</v>
      </c>
      <c r="CF40" s="25">
        <v>5.2635151037550398E-2</v>
      </c>
      <c r="CG40" s="25">
        <v>47.072789563319297</v>
      </c>
      <c r="CH40" s="25">
        <v>0.42892349867667401</v>
      </c>
      <c r="CJ40" s="22">
        <f t="shared" si="16"/>
        <v>-1.8679742420609977E-4</v>
      </c>
      <c r="CK40" s="22">
        <f t="shared" si="17"/>
        <v>2.9321027986834876E-3</v>
      </c>
      <c r="CL40" s="22">
        <f t="shared" si="18"/>
        <v>4.8977883251844617E-5</v>
      </c>
      <c r="CM40" s="22">
        <f t="shared" si="19"/>
        <v>-4.3502447074054296E-5</v>
      </c>
      <c r="CN40" s="22">
        <f t="shared" si="20"/>
        <v>-4.3502447074054296E-5</v>
      </c>
      <c r="CO40" s="22">
        <f t="shared" si="21"/>
        <v>-5.9602064836373884E-4</v>
      </c>
      <c r="CP40" s="22">
        <f t="shared" si="22"/>
        <v>3.8487358807086266E-4</v>
      </c>
      <c r="CQ40" s="71">
        <f t="shared" si="23"/>
        <v>-0.93811422082841378</v>
      </c>
      <c r="CR40" s="71">
        <f t="shared" si="24"/>
        <v>-1.0095119881922468E-4</v>
      </c>
      <c r="CS40" s="22">
        <f t="shared" si="25"/>
        <v>0</v>
      </c>
      <c r="CT40" s="71">
        <f t="shared" si="26"/>
        <v>-0.34627510758150931</v>
      </c>
      <c r="CU40" s="22">
        <f t="shared" si="27"/>
        <v>0</v>
      </c>
      <c r="CV40" s="71">
        <f t="shared" si="28"/>
        <v>-0.99970991407647891</v>
      </c>
      <c r="CW40" s="78">
        <f t="shared" si="14"/>
        <v>-1.9399926245005541E-4</v>
      </c>
      <c r="CX40" s="78">
        <f t="shared" si="15"/>
        <v>-1.8973609900532713E-4</v>
      </c>
      <c r="CY40" s="71">
        <f t="shared" si="29"/>
        <v>-0.99923480225148242</v>
      </c>
    </row>
    <row r="41" spans="1:103" x14ac:dyDescent="0.25">
      <c r="A41" s="27" t="s">
        <v>40</v>
      </c>
      <c r="B41" s="25">
        <v>168.4668183</v>
      </c>
      <c r="C41" s="25">
        <v>0.19766728280000001</v>
      </c>
      <c r="D41" s="25">
        <v>572.74023562000002</v>
      </c>
      <c r="E41" s="25">
        <v>33.195700854000002</v>
      </c>
      <c r="F41" s="25">
        <v>33.195700854000002</v>
      </c>
      <c r="G41" s="25">
        <v>2.6423984057999998</v>
      </c>
      <c r="H41" s="25">
        <v>102.22696379999999</v>
      </c>
      <c r="I41" s="51">
        <v>6.2081940527999997</v>
      </c>
      <c r="J41" s="51">
        <v>1.1227946581999999</v>
      </c>
      <c r="K41" s="25"/>
      <c r="L41" s="51">
        <v>32.232556883000001</v>
      </c>
      <c r="M41" s="25"/>
      <c r="N41" s="51">
        <v>0.30648046849999999</v>
      </c>
      <c r="O41" s="25">
        <v>0.95985474900000001</v>
      </c>
      <c r="P41" s="25">
        <v>0.1012141045</v>
      </c>
      <c r="Q41" s="51">
        <v>5.6292604900000001E-2</v>
      </c>
      <c r="R41" s="25"/>
      <c r="S41" s="27" t="s">
        <v>40</v>
      </c>
      <c r="T41" s="87">
        <v>2.8971033344863499E-2</v>
      </c>
      <c r="U41" s="25">
        <v>2.7602528759272298</v>
      </c>
      <c r="V41" s="87">
        <v>0.96248711233485795</v>
      </c>
      <c r="W41" s="25">
        <v>8.3523238399561495E-2</v>
      </c>
      <c r="X41" s="25">
        <v>8.1222722311768497E-2</v>
      </c>
      <c r="Y41" s="25">
        <v>8.5217525282428597E-2</v>
      </c>
      <c r="Z41" s="87">
        <v>1.38900392148282E-2</v>
      </c>
      <c r="AA41" s="25">
        <v>3.3737105202773998</v>
      </c>
      <c r="AB41" s="87">
        <v>0.101491552823815</v>
      </c>
      <c r="AC41" s="87">
        <v>196.42450780790301</v>
      </c>
      <c r="AD41" s="25">
        <v>0</v>
      </c>
      <c r="AE41" s="25">
        <v>168.928499611436</v>
      </c>
      <c r="AF41" s="25">
        <v>1.1658219797505101</v>
      </c>
      <c r="AG41" s="25">
        <v>32.808768612877103</v>
      </c>
      <c r="AH41" s="25">
        <v>0.54534373106344003</v>
      </c>
      <c r="AI41" s="25">
        <v>5.3970141790677301E-2</v>
      </c>
      <c r="AJ41" s="87">
        <v>1.6665313166553699E-2</v>
      </c>
      <c r="AK41" s="25">
        <v>7.7166491601743799</v>
      </c>
      <c r="AL41" s="25">
        <v>7.7166491601743799</v>
      </c>
      <c r="AM41" s="25">
        <v>0</v>
      </c>
      <c r="AN41" s="25">
        <v>0</v>
      </c>
      <c r="AO41" s="25">
        <v>0.556909906573411</v>
      </c>
      <c r="AP41" s="25">
        <v>1.5873655271045999E-2</v>
      </c>
      <c r="AQ41" s="87">
        <v>0.943876320456836</v>
      </c>
      <c r="AR41" s="25">
        <v>0.15051074331123199</v>
      </c>
      <c r="AS41" s="25">
        <v>1.40073054397327</v>
      </c>
      <c r="AT41" s="25">
        <v>7.1427854155392797E-3</v>
      </c>
      <c r="AU41" s="25">
        <v>0.19820828288607101</v>
      </c>
      <c r="AV41" s="25">
        <v>0</v>
      </c>
      <c r="AW41" s="87">
        <v>138.24911997001601</v>
      </c>
      <c r="AX41" s="25">
        <v>516.879258475391</v>
      </c>
      <c r="AY41" s="25">
        <v>57.431495121722399</v>
      </c>
      <c r="AZ41" s="25">
        <v>574.31075359711394</v>
      </c>
      <c r="BA41" s="25">
        <v>1.18422383556606E-4</v>
      </c>
      <c r="BB41" s="25">
        <v>3.8993062411746102</v>
      </c>
      <c r="BC41" s="25">
        <v>0.26643250626939202</v>
      </c>
      <c r="BD41" s="25">
        <v>45.027279202367701</v>
      </c>
      <c r="BE41" s="25">
        <v>0.35946763328317899</v>
      </c>
      <c r="BF41" s="25">
        <v>0.94193440808654905</v>
      </c>
      <c r="BG41" s="25">
        <v>2.27871674906442</v>
      </c>
      <c r="BH41" s="25">
        <v>0.53254753264218402</v>
      </c>
      <c r="BI41" s="25">
        <v>0</v>
      </c>
      <c r="BJ41" s="25">
        <v>0.12537928008068799</v>
      </c>
      <c r="BK41" s="25">
        <v>33.288999150731399</v>
      </c>
      <c r="BL41" s="25">
        <v>33.288999150731399</v>
      </c>
      <c r="BM41" s="25">
        <v>0</v>
      </c>
      <c r="BN41" s="25">
        <v>0</v>
      </c>
      <c r="BO41" s="25">
        <v>0</v>
      </c>
      <c r="BP41" s="25">
        <v>0.99185677563011398</v>
      </c>
      <c r="BQ41" s="25">
        <v>0</v>
      </c>
      <c r="BR41" s="25">
        <v>6.1143649398964897</v>
      </c>
      <c r="BS41" s="25">
        <v>1.52107154439282</v>
      </c>
      <c r="BT41" s="25">
        <v>0.81545457100811902</v>
      </c>
      <c r="BU41" s="25">
        <v>15.281122813979399</v>
      </c>
      <c r="BV41" s="25">
        <v>17.566762404016799</v>
      </c>
      <c r="BW41" s="25">
        <v>0.83210175212333104</v>
      </c>
      <c r="BX41" s="25">
        <v>3.22854863340996</v>
      </c>
      <c r="BY41" s="25">
        <v>1.08646858138086E-8</v>
      </c>
      <c r="BZ41" s="25">
        <v>2.6496386108676702</v>
      </c>
      <c r="CA41" s="25">
        <v>21.967938341098701</v>
      </c>
      <c r="CB41" s="25">
        <v>0</v>
      </c>
      <c r="CC41" s="25">
        <v>1.23216139507597E-2</v>
      </c>
      <c r="CD41" s="25">
        <v>10.3138744289858</v>
      </c>
      <c r="CE41" s="87">
        <v>0</v>
      </c>
      <c r="CF41" s="25">
        <v>5.7128589905256204</v>
      </c>
      <c r="CG41" s="25">
        <v>102.504791525432</v>
      </c>
      <c r="CH41" s="25">
        <v>3.0995847666132099</v>
      </c>
      <c r="CJ41" s="22">
        <f t="shared" si="16"/>
        <v>2.7404881037988694E-3</v>
      </c>
      <c r="CK41" s="22">
        <f t="shared" si="17"/>
        <v>2.7369227643928404E-3</v>
      </c>
      <c r="CL41" s="22">
        <f t="shared" si="18"/>
        <v>2.742112181823254E-3</v>
      </c>
      <c r="CM41" s="22">
        <f t="shared" si="19"/>
        <v>2.8105536057737831E-3</v>
      </c>
      <c r="CN41" s="22">
        <f t="shared" si="20"/>
        <v>2.8105536057737831E-3</v>
      </c>
      <c r="CO41" s="22">
        <f t="shared" si="21"/>
        <v>2.740012653571937E-3</v>
      </c>
      <c r="CP41" s="22">
        <f t="shared" si="22"/>
        <v>2.7177538596916103E-3</v>
      </c>
      <c r="CQ41" s="71">
        <f t="shared" si="23"/>
        <v>-0.98691685188623646</v>
      </c>
      <c r="CR41" s="71">
        <f t="shared" si="24"/>
        <v>2.0047440069637839</v>
      </c>
      <c r="CS41" s="22">
        <f t="shared" si="25"/>
        <v>0</v>
      </c>
      <c r="CT41" s="71">
        <f t="shared" si="26"/>
        <v>-0.76059456939190973</v>
      </c>
      <c r="CU41" s="22">
        <f t="shared" si="27"/>
        <v>0</v>
      </c>
      <c r="CV41" s="71">
        <f t="shared" si="28"/>
        <v>3.5703745848106796</v>
      </c>
      <c r="CW41" s="78">
        <f t="shared" si="14"/>
        <v>2.7424600832578112E-3</v>
      </c>
      <c r="CX41" s="78">
        <f t="shared" si="15"/>
        <v>2.7412021791389973E-3</v>
      </c>
      <c r="CY41" s="71">
        <f t="shared" si="29"/>
        <v>-0.87311325478314683</v>
      </c>
    </row>
    <row r="42" spans="1:103" x14ac:dyDescent="0.25">
      <c r="A42" s="27" t="s">
        <v>41</v>
      </c>
      <c r="B42" s="25">
        <v>144.89948717999999</v>
      </c>
      <c r="C42" s="25"/>
      <c r="D42" s="25">
        <v>435.25162392999999</v>
      </c>
      <c r="E42" s="25">
        <v>69.415726496000005</v>
      </c>
      <c r="F42" s="25">
        <v>69.415726496000005</v>
      </c>
      <c r="G42" s="25">
        <v>1.1000000000000001</v>
      </c>
      <c r="H42" s="25">
        <v>12.54</v>
      </c>
      <c r="I42" s="51"/>
      <c r="J42" s="51"/>
      <c r="K42" s="25"/>
      <c r="L42" s="51"/>
      <c r="M42" s="25"/>
      <c r="N42" s="51"/>
      <c r="O42" s="25"/>
      <c r="P42" s="25"/>
      <c r="Q42" s="51"/>
      <c r="R42" s="25"/>
      <c r="S42" s="27" t="s">
        <v>41</v>
      </c>
      <c r="T42" s="87">
        <v>0</v>
      </c>
      <c r="U42" s="25">
        <v>0</v>
      </c>
      <c r="V42" s="87">
        <v>0</v>
      </c>
      <c r="W42" s="25">
        <v>1.04696231226573E-2</v>
      </c>
      <c r="X42" s="25">
        <v>1.04696231226573E-2</v>
      </c>
      <c r="Y42" s="25">
        <v>4.2193662378676999E-3</v>
      </c>
      <c r="Z42" s="87">
        <v>0</v>
      </c>
      <c r="AA42" s="25">
        <v>0.57634828460770404</v>
      </c>
      <c r="AB42" s="87">
        <v>0</v>
      </c>
      <c r="AC42" s="87">
        <v>42.248973773463902</v>
      </c>
      <c r="AD42" s="25">
        <v>0</v>
      </c>
      <c r="AE42" s="25">
        <v>145.320383710047</v>
      </c>
      <c r="AF42" s="25">
        <v>0.21984388239554001</v>
      </c>
      <c r="AG42" s="25">
        <v>4.8854818927561299</v>
      </c>
      <c r="AH42" s="25">
        <v>0.111664086613205</v>
      </c>
      <c r="AI42" s="25">
        <v>0</v>
      </c>
      <c r="AJ42" s="87">
        <v>0</v>
      </c>
      <c r="AK42" s="25">
        <v>4.7679252473618901</v>
      </c>
      <c r="AL42" s="25">
        <v>4.7679252473618901</v>
      </c>
      <c r="AM42" s="25">
        <v>0</v>
      </c>
      <c r="AN42" s="25">
        <v>0</v>
      </c>
      <c r="AO42" s="25">
        <v>0.108926377605449</v>
      </c>
      <c r="AP42" s="25">
        <v>0</v>
      </c>
      <c r="AQ42" s="87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87">
        <v>17.459238744026901</v>
      </c>
      <c r="AX42" s="25">
        <v>392.86191693866198</v>
      </c>
      <c r="AY42" s="25">
        <v>43.651034441707097</v>
      </c>
      <c r="AZ42" s="25">
        <v>436.51295138036897</v>
      </c>
      <c r="BA42" s="25">
        <v>0</v>
      </c>
      <c r="BB42" s="25">
        <v>0.41961690107309901</v>
      </c>
      <c r="BC42" s="25">
        <v>0.55718225279298095</v>
      </c>
      <c r="BD42" s="25">
        <v>4.46767090262734</v>
      </c>
      <c r="BE42" s="25">
        <v>0.75174802493427395</v>
      </c>
      <c r="BF42" s="25">
        <v>1.96984936589558</v>
      </c>
      <c r="BG42" s="25">
        <v>4.7610305174799201</v>
      </c>
      <c r="BH42" s="25">
        <v>1.1137081003323399</v>
      </c>
      <c r="BI42" s="25">
        <v>0</v>
      </c>
      <c r="BJ42" s="25">
        <v>0.26220656558474698</v>
      </c>
      <c r="BK42" s="25">
        <v>69.611070929523706</v>
      </c>
      <c r="BL42" s="25">
        <v>69.611070929523706</v>
      </c>
      <c r="BM42" s="25">
        <v>0</v>
      </c>
      <c r="BN42" s="25">
        <v>0</v>
      </c>
      <c r="BO42" s="25">
        <v>0</v>
      </c>
      <c r="BP42" s="25">
        <v>2.0742782100674</v>
      </c>
      <c r="BQ42" s="25">
        <v>0</v>
      </c>
      <c r="BR42" s="25">
        <v>12.786632781626601</v>
      </c>
      <c r="BS42" s="25">
        <v>3.18101610366132</v>
      </c>
      <c r="BT42" s="25">
        <v>1.7053520638017601</v>
      </c>
      <c r="BU42" s="25">
        <v>31.956116106417099</v>
      </c>
      <c r="BV42" s="25">
        <v>1.55345490398539</v>
      </c>
      <c r="BW42" s="25">
        <v>1.74016154367632</v>
      </c>
      <c r="BX42" s="25">
        <v>6.7517892932532799</v>
      </c>
      <c r="BY42" s="25">
        <v>0</v>
      </c>
      <c r="BZ42" s="25">
        <v>1.1030015178822401</v>
      </c>
      <c r="CA42" s="25">
        <v>3.0955851005569501</v>
      </c>
      <c r="CB42" s="25">
        <v>0</v>
      </c>
      <c r="CC42" s="25">
        <v>0</v>
      </c>
      <c r="CD42" s="25">
        <v>0.28830792057672899</v>
      </c>
      <c r="CE42" s="87">
        <v>0</v>
      </c>
      <c r="CF42" s="25">
        <v>1.16561270259097E-2</v>
      </c>
      <c r="CG42" s="25">
        <v>12.575819485551399</v>
      </c>
      <c r="CH42" s="25">
        <v>3.5233031686039702E-2</v>
      </c>
      <c r="CJ42" s="22">
        <f t="shared" si="16"/>
        <v>2.9047482378191441E-3</v>
      </c>
      <c r="CK42" s="22">
        <f t="shared" si="17"/>
        <v>0</v>
      </c>
      <c r="CL42" s="22">
        <f t="shared" si="18"/>
        <v>2.8979270404097006E-3</v>
      </c>
      <c r="CM42" s="22">
        <f t="shared" si="19"/>
        <v>2.8141235910706399E-3</v>
      </c>
      <c r="CN42" s="22">
        <f t="shared" si="20"/>
        <v>2.8141235910706399E-3</v>
      </c>
      <c r="CO42" s="22">
        <f t="shared" si="21"/>
        <v>2.728652620218193E-3</v>
      </c>
      <c r="CP42" s="22">
        <f t="shared" si="22"/>
        <v>2.8564183055342922E-3</v>
      </c>
      <c r="CQ42" s="71">
        <f t="shared" si="23"/>
        <v>1.0469623122657301E+48</v>
      </c>
      <c r="CR42" s="71">
        <f t="shared" si="24"/>
        <v>5.7634828460770403E+49</v>
      </c>
      <c r="CS42" s="22">
        <f t="shared" si="25"/>
        <v>0</v>
      </c>
      <c r="CT42" s="71">
        <f t="shared" si="26"/>
        <v>4.7679252473618899E+50</v>
      </c>
      <c r="CU42" s="22">
        <f t="shared" si="27"/>
        <v>0</v>
      </c>
      <c r="CV42" s="71">
        <f t="shared" si="28"/>
        <v>0</v>
      </c>
      <c r="CW42" s="78">
        <f t="shared" si="14"/>
        <v>0</v>
      </c>
      <c r="CX42" s="78">
        <f t="shared" si="15"/>
        <v>0</v>
      </c>
      <c r="CY42" s="71">
        <f t="shared" si="29"/>
        <v>0</v>
      </c>
    </row>
    <row r="43" spans="1:103" x14ac:dyDescent="0.25">
      <c r="A43" s="27" t="s">
        <v>42</v>
      </c>
      <c r="B43" s="25">
        <v>1430.1218876</v>
      </c>
      <c r="C43" s="25"/>
      <c r="D43" s="25">
        <v>4620.7647207999998</v>
      </c>
      <c r="E43" s="25">
        <v>177.40826694</v>
      </c>
      <c r="F43" s="25">
        <v>177.30382693999999</v>
      </c>
      <c r="G43" s="25">
        <v>5.7156536478</v>
      </c>
      <c r="H43" s="25">
        <v>484.81566499000002</v>
      </c>
      <c r="I43" s="51">
        <v>23.422641172999999</v>
      </c>
      <c r="J43" s="51">
        <v>4.8616120751</v>
      </c>
      <c r="K43" s="25"/>
      <c r="L43" s="51">
        <v>167.52747782</v>
      </c>
      <c r="M43" s="25"/>
      <c r="N43" s="51">
        <v>7.0972050298999996</v>
      </c>
      <c r="O43" s="25">
        <v>21.272805307999999</v>
      </c>
      <c r="P43" s="25">
        <v>2.0855610211000002</v>
      </c>
      <c r="Q43" s="51">
        <v>0.28708851270000002</v>
      </c>
      <c r="R43" s="25"/>
      <c r="S43" s="27" t="s">
        <v>42</v>
      </c>
      <c r="T43" s="87">
        <v>0</v>
      </c>
      <c r="U43" s="25">
        <v>0</v>
      </c>
      <c r="V43" s="87">
        <v>21.331043500932299</v>
      </c>
      <c r="W43" s="25">
        <v>1.4398465273836401</v>
      </c>
      <c r="X43" s="25">
        <v>1.4398465273836401</v>
      </c>
      <c r="Y43" s="25">
        <v>0.580307208302275</v>
      </c>
      <c r="Z43" s="87">
        <v>0</v>
      </c>
      <c r="AA43" s="25">
        <v>5.6038145699508402</v>
      </c>
      <c r="AB43" s="87">
        <v>2.0912959092737502</v>
      </c>
      <c r="AC43" s="87">
        <v>3763.1881376371002</v>
      </c>
      <c r="AD43" s="25">
        <v>0</v>
      </c>
      <c r="AE43" s="25">
        <v>1434.04313646279</v>
      </c>
      <c r="AF43" s="25">
        <v>30.241541827416199</v>
      </c>
      <c r="AG43" s="25">
        <v>672.02380710953798</v>
      </c>
      <c r="AH43" s="25">
        <v>15.3583759572414</v>
      </c>
      <c r="AI43" s="25">
        <v>0</v>
      </c>
      <c r="AJ43" s="87">
        <v>0</v>
      </c>
      <c r="AK43" s="25">
        <v>74.001618432466998</v>
      </c>
      <c r="AL43" s="25">
        <v>74.001618432466998</v>
      </c>
      <c r="AM43" s="25">
        <v>0</v>
      </c>
      <c r="AN43" s="25">
        <v>0</v>
      </c>
      <c r="AO43" s="25">
        <v>14.982321437598699</v>
      </c>
      <c r="AP43" s="25">
        <v>0</v>
      </c>
      <c r="AQ43" s="87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87">
        <v>1157.9221271184999</v>
      </c>
      <c r="AX43" s="25">
        <v>4170.0816504726099</v>
      </c>
      <c r="AY43" s="25">
        <v>463.34227533568099</v>
      </c>
      <c r="AZ43" s="25">
        <v>4633.4239258082898</v>
      </c>
      <c r="BA43" s="25">
        <v>0</v>
      </c>
      <c r="BB43" s="25">
        <v>57.875823278235302</v>
      </c>
      <c r="BC43" s="25">
        <v>1.4229552287129901</v>
      </c>
      <c r="BD43" s="25">
        <v>136.94936660915201</v>
      </c>
      <c r="BE43" s="25">
        <v>1.9199007851540599</v>
      </c>
      <c r="BF43" s="25">
        <v>5.0307326556986798</v>
      </c>
      <c r="BG43" s="25">
        <v>12.1783036139265</v>
      </c>
      <c r="BH43" s="25">
        <v>2.8442839036580199</v>
      </c>
      <c r="BI43" s="25">
        <v>0</v>
      </c>
      <c r="BJ43" s="25">
        <v>0.66964346235883399</v>
      </c>
      <c r="BK43" s="25">
        <v>177.90732134791401</v>
      </c>
      <c r="BL43" s="25">
        <v>177.802594880876</v>
      </c>
      <c r="BM43" s="25">
        <v>0.104726467038145</v>
      </c>
      <c r="BN43" s="25">
        <v>0</v>
      </c>
      <c r="BO43" s="25">
        <v>0</v>
      </c>
      <c r="BP43" s="25">
        <v>5.29750326096661</v>
      </c>
      <c r="BQ43" s="25">
        <v>0</v>
      </c>
      <c r="BR43" s="25">
        <v>32.656507330698801</v>
      </c>
      <c r="BS43" s="25">
        <v>8.1238207853965694</v>
      </c>
      <c r="BT43" s="25">
        <v>4.3552676846949598</v>
      </c>
      <c r="BU43" s="25">
        <v>81.616270640277506</v>
      </c>
      <c r="BV43" s="25">
        <v>140.16693998946999</v>
      </c>
      <c r="BW43" s="25">
        <v>4.4441246391419602</v>
      </c>
      <c r="BX43" s="25">
        <v>17.243280790797801</v>
      </c>
      <c r="BY43" s="25">
        <v>9.9392626641754395E-8</v>
      </c>
      <c r="BZ43" s="25">
        <v>5.7312937000325297</v>
      </c>
      <c r="CA43" s="25">
        <v>32.630808847022102</v>
      </c>
      <c r="CB43" s="25">
        <v>0</v>
      </c>
      <c r="CC43" s="25">
        <v>0</v>
      </c>
      <c r="CD43" s="25">
        <v>3.0993574761361198</v>
      </c>
      <c r="CE43" s="87">
        <v>0</v>
      </c>
      <c r="CF43" s="25">
        <v>0.92272804355837901</v>
      </c>
      <c r="CG43" s="25">
        <v>486.143894170647</v>
      </c>
      <c r="CH43" s="25">
        <v>4.9415847212500097</v>
      </c>
      <c r="CJ43" s="22">
        <f t="shared" si="16"/>
        <v>2.7418983632021298E-3</v>
      </c>
      <c r="CK43" s="22">
        <f t="shared" si="17"/>
        <v>0</v>
      </c>
      <c r="CL43" s="22">
        <f t="shared" si="18"/>
        <v>2.7396341889699733E-3</v>
      </c>
      <c r="CM43" s="22">
        <f t="shared" si="19"/>
        <v>2.8130279187202922E-3</v>
      </c>
      <c r="CN43" s="22">
        <f t="shared" si="20"/>
        <v>2.8130692353571787E-3</v>
      </c>
      <c r="CO43" s="22">
        <f t="shared" si="21"/>
        <v>2.7363540893611902E-3</v>
      </c>
      <c r="CP43" s="22">
        <f t="shared" si="22"/>
        <v>2.7396581351685125E-3</v>
      </c>
      <c r="CQ43" s="71">
        <f t="shared" si="23"/>
        <v>-0.93852757608551018</v>
      </c>
      <c r="CR43" s="71">
        <f t="shared" si="24"/>
        <v>0.1526659230283349</v>
      </c>
      <c r="CS43" s="22">
        <f t="shared" si="25"/>
        <v>0</v>
      </c>
      <c r="CT43" s="71">
        <f t="shared" si="26"/>
        <v>-0.55827175699512366</v>
      </c>
      <c r="CU43" s="22">
        <f t="shared" si="27"/>
        <v>0</v>
      </c>
      <c r="CV43" s="71">
        <f t="shared" si="28"/>
        <v>-1</v>
      </c>
      <c r="CW43" s="78">
        <f t="shared" si="14"/>
        <v>2.7376827874412563E-3</v>
      </c>
      <c r="CX43" s="78">
        <f t="shared" si="15"/>
        <v>2.7498059830084573E-3</v>
      </c>
      <c r="CY43" s="71">
        <f t="shared" si="29"/>
        <v>-1</v>
      </c>
    </row>
    <row r="44" spans="1:103" x14ac:dyDescent="0.25">
      <c r="A44" s="27" t="s">
        <v>43</v>
      </c>
      <c r="B44" s="25">
        <v>35043.218587000003</v>
      </c>
      <c r="C44" s="25">
        <v>82.008990900000001</v>
      </c>
      <c r="D44" s="25">
        <v>59111.822311000004</v>
      </c>
      <c r="E44" s="25">
        <v>3610.530174</v>
      </c>
      <c r="F44" s="25">
        <v>3564.2999289999998</v>
      </c>
      <c r="G44" s="25">
        <v>18587.282348000001</v>
      </c>
      <c r="H44" s="25">
        <v>30932.881740000001</v>
      </c>
      <c r="I44" s="51">
        <v>969.23977824999997</v>
      </c>
      <c r="J44" s="51">
        <v>427.22116061999998</v>
      </c>
      <c r="K44" s="25">
        <v>3.3161</v>
      </c>
      <c r="L44" s="51">
        <v>3030.1028486</v>
      </c>
      <c r="M44" s="25">
        <v>0.30649999999999999</v>
      </c>
      <c r="N44" s="51">
        <v>457.49924555000001</v>
      </c>
      <c r="O44" s="25">
        <v>726.10767754000005</v>
      </c>
      <c r="P44" s="25">
        <v>77.431375701999997</v>
      </c>
      <c r="Q44" s="51">
        <v>6.6712355604000004</v>
      </c>
      <c r="R44" s="25"/>
      <c r="S44" s="27" t="s">
        <v>43</v>
      </c>
      <c r="T44" s="87">
        <v>2.0135046247823598</v>
      </c>
      <c r="U44" s="25">
        <v>6.1600333049801899</v>
      </c>
      <c r="V44" s="87">
        <v>728.091965902776</v>
      </c>
      <c r="W44" s="25">
        <v>84.257280922558493</v>
      </c>
      <c r="X44" s="25">
        <v>84.097883689974296</v>
      </c>
      <c r="Y44" s="25">
        <v>20.373756668498899</v>
      </c>
      <c r="Z44" s="87">
        <v>0.96016578820884801</v>
      </c>
      <c r="AA44" s="25">
        <v>480.660825563694</v>
      </c>
      <c r="AB44" s="87">
        <v>77.643362624582807</v>
      </c>
      <c r="AC44" s="87">
        <v>130664.585875057</v>
      </c>
      <c r="AD44" s="25">
        <v>3.32514775244301</v>
      </c>
      <c r="AE44" s="25">
        <v>35137.925422056098</v>
      </c>
      <c r="AF44" s="25">
        <v>906.495910363088</v>
      </c>
      <c r="AG44" s="25">
        <v>23225.2951077014</v>
      </c>
      <c r="AH44" s="25">
        <v>506.10796373311098</v>
      </c>
      <c r="AI44" s="25">
        <v>11.285729173334101</v>
      </c>
      <c r="AJ44" s="87">
        <v>1.16949916410235</v>
      </c>
      <c r="AK44" s="25">
        <v>1764.4382288143599</v>
      </c>
      <c r="AL44" s="25">
        <v>1764.4382288143599</v>
      </c>
      <c r="AM44" s="25">
        <v>0.30734310845086799</v>
      </c>
      <c r="AN44" s="25">
        <v>0</v>
      </c>
      <c r="AO44" s="25">
        <v>474.63475717975302</v>
      </c>
      <c r="AP44" s="25">
        <v>1.3178133459728401</v>
      </c>
      <c r="AQ44" s="87">
        <v>33.596043123082403</v>
      </c>
      <c r="AR44" s="25">
        <v>2.8988457626882198</v>
      </c>
      <c r="AS44" s="25">
        <v>12.0210146025589</v>
      </c>
      <c r="AT44" s="25">
        <v>0.49771022765623701</v>
      </c>
      <c r="AU44" s="25">
        <v>82.018659018832807</v>
      </c>
      <c r="AV44" s="25">
        <v>0</v>
      </c>
      <c r="AW44" s="87">
        <v>54253.163061723899</v>
      </c>
      <c r="AX44" s="25">
        <v>53345.110464785001</v>
      </c>
      <c r="AY44" s="25">
        <v>5927.2317377915197</v>
      </c>
      <c r="AZ44" s="25">
        <v>59272.342202576503</v>
      </c>
      <c r="BA44" s="25">
        <v>1.12922326673589E-2</v>
      </c>
      <c r="BB44" s="25">
        <v>1678.83897169491</v>
      </c>
      <c r="BC44" s="25">
        <v>25.581597154075499</v>
      </c>
      <c r="BD44" s="25">
        <v>15102.773156409799</v>
      </c>
      <c r="BE44" s="25">
        <v>33.835345187259499</v>
      </c>
      <c r="BF44" s="25">
        <v>83.494283064371601</v>
      </c>
      <c r="BG44" s="25">
        <v>217.17851798744999</v>
      </c>
      <c r="BH44" s="25">
        <v>47.554747796204701</v>
      </c>
      <c r="BI44" s="25">
        <v>12.931537426093801</v>
      </c>
      <c r="BJ44" s="25">
        <v>11.256259883686701</v>
      </c>
      <c r="BK44" s="25">
        <v>3620.38030621388</v>
      </c>
      <c r="BL44" s="25">
        <v>3574.0253310613998</v>
      </c>
      <c r="BM44" s="25">
        <v>46.354975152477202</v>
      </c>
      <c r="BN44" s="25">
        <v>2.8013814686089399E-2</v>
      </c>
      <c r="BO44" s="25">
        <v>6.3616268293677398E-3</v>
      </c>
      <c r="BP44" s="25">
        <v>523.707050217188</v>
      </c>
      <c r="BQ44" s="25">
        <v>1.67590721129647E-2</v>
      </c>
      <c r="BR44" s="25">
        <v>564.19947919567699</v>
      </c>
      <c r="BS44" s="25">
        <v>136.481049823208</v>
      </c>
      <c r="BT44" s="25">
        <v>74.362389286306495</v>
      </c>
      <c r="BU44" s="25">
        <v>1410.68846368093</v>
      </c>
      <c r="BV44" s="25">
        <v>9065.4737051022294</v>
      </c>
      <c r="BW44" s="25">
        <v>75.801941849567598</v>
      </c>
      <c r="BX44" s="25">
        <v>345.49093108079398</v>
      </c>
      <c r="BY44" s="25">
        <v>11.410602914953801</v>
      </c>
      <c r="BZ44" s="25">
        <v>18637.7290154086</v>
      </c>
      <c r="CA44" s="25">
        <v>7456.2118346377401</v>
      </c>
      <c r="CB44" s="25">
        <v>1.9510981861472401E-5</v>
      </c>
      <c r="CC44" s="25">
        <v>1.0333521443273901</v>
      </c>
      <c r="CD44" s="25">
        <v>350.23609285109899</v>
      </c>
      <c r="CE44" s="87">
        <v>0</v>
      </c>
      <c r="CF44" s="25">
        <v>348.33089622773502</v>
      </c>
      <c r="CG44" s="25">
        <v>31017.2463399306</v>
      </c>
      <c r="CH44" s="25">
        <v>243.09038291613899</v>
      </c>
      <c r="CJ44" s="22">
        <f t="shared" si="16"/>
        <v>2.7025723913164839E-3</v>
      </c>
      <c r="CK44" s="22">
        <f t="shared" si="17"/>
        <v>1.1789096203604514E-4</v>
      </c>
      <c r="CL44" s="22">
        <f t="shared" si="18"/>
        <v>2.7155294034409876E-3</v>
      </c>
      <c r="CM44" s="22">
        <f t="shared" si="19"/>
        <v>2.728167814470116E-3</v>
      </c>
      <c r="CN44" s="22">
        <f t="shared" si="20"/>
        <v>2.7285588348701559E-3</v>
      </c>
      <c r="CO44" s="22">
        <f t="shared" si="21"/>
        <v>2.7140421318250342E-3</v>
      </c>
      <c r="CP44" s="22">
        <f t="shared" si="22"/>
        <v>2.7273436933457551E-3</v>
      </c>
      <c r="CQ44" s="71">
        <f t="shared" si="23"/>
        <v>-0.91323314872423389</v>
      </c>
      <c r="CR44" s="71">
        <f t="shared" si="24"/>
        <v>0.12508665269796165</v>
      </c>
      <c r="CS44" s="22">
        <f t="shared" si="25"/>
        <v>2.7284317249208186E-3</v>
      </c>
      <c r="CT44" s="71">
        <f t="shared" si="26"/>
        <v>-0.41769691757176353</v>
      </c>
      <c r="CU44" s="22">
        <f t="shared" si="27"/>
        <v>2.7507616667797421E-3</v>
      </c>
      <c r="CV44" s="71">
        <f t="shared" si="28"/>
        <v>-0.97372451491563139</v>
      </c>
      <c r="CW44" s="78">
        <f t="shared" si="14"/>
        <v>2.7327742484400753E-3</v>
      </c>
      <c r="CX44" s="78">
        <f t="shared" si="15"/>
        <v>2.7377393293211792E-3</v>
      </c>
      <c r="CY44" s="71">
        <f t="shared" si="29"/>
        <v>-0.92539459547634462</v>
      </c>
    </row>
    <row r="45" spans="1:103" x14ac:dyDescent="0.25">
      <c r="A45" s="27" t="s">
        <v>44</v>
      </c>
      <c r="B45" s="25">
        <v>8385.2171189000001</v>
      </c>
      <c r="C45" s="25"/>
      <c r="D45" s="25">
        <v>9088.6050718999995</v>
      </c>
      <c r="E45" s="25">
        <v>471.49424106999999</v>
      </c>
      <c r="F45" s="25">
        <v>471.49424106999999</v>
      </c>
      <c r="G45" s="25">
        <v>567.77634792000003</v>
      </c>
      <c r="H45" s="25">
        <v>51180.423784999999</v>
      </c>
      <c r="I45" s="51"/>
      <c r="J45" s="51"/>
      <c r="K45" s="25"/>
      <c r="L45" s="51"/>
      <c r="M45" s="25"/>
      <c r="N45" s="51"/>
      <c r="O45" s="25"/>
      <c r="P45" s="25"/>
      <c r="Q45" s="51"/>
      <c r="R45" s="25"/>
      <c r="S45" s="27" t="s">
        <v>44</v>
      </c>
      <c r="T45" s="87">
        <v>0</v>
      </c>
      <c r="U45" s="25">
        <v>0</v>
      </c>
      <c r="V45" s="87">
        <v>0</v>
      </c>
      <c r="W45" s="25">
        <v>5.1503682977769598</v>
      </c>
      <c r="X45" s="25">
        <v>5.1503682977769598</v>
      </c>
      <c r="Y45" s="25">
        <v>1.2251932124120699</v>
      </c>
      <c r="Z45" s="87">
        <v>0</v>
      </c>
      <c r="AA45" s="25">
        <v>294.709156593334</v>
      </c>
      <c r="AB45" s="87">
        <v>0</v>
      </c>
      <c r="AC45" s="87">
        <v>130887.59326127599</v>
      </c>
      <c r="AD45" s="25">
        <v>0</v>
      </c>
      <c r="AE45" s="25">
        <v>8409.1610107310207</v>
      </c>
      <c r="AF45" s="25">
        <v>193.759854219739</v>
      </c>
      <c r="AG45" s="25">
        <v>20909.269544161201</v>
      </c>
      <c r="AH45" s="25">
        <v>62.152916028769603</v>
      </c>
      <c r="AI45" s="25">
        <v>71.528761912193104</v>
      </c>
      <c r="AJ45" s="87">
        <v>0</v>
      </c>
      <c r="AK45" s="25">
        <v>120.365228632702</v>
      </c>
      <c r="AL45" s="25">
        <v>120.365228632702</v>
      </c>
      <c r="AM45" s="25">
        <v>0</v>
      </c>
      <c r="AN45" s="25">
        <v>0</v>
      </c>
      <c r="AO45" s="25">
        <v>132.254808984497</v>
      </c>
      <c r="AP45" s="25">
        <v>0.29912811984714199</v>
      </c>
      <c r="AQ45" s="87">
        <v>1.3943108619534901</v>
      </c>
      <c r="AR45" s="25">
        <v>0</v>
      </c>
      <c r="AS45" s="25">
        <v>0.198673136481755</v>
      </c>
      <c r="AT45" s="25">
        <v>0</v>
      </c>
      <c r="AU45" s="25">
        <v>0</v>
      </c>
      <c r="AV45" s="25">
        <v>0</v>
      </c>
      <c r="AW45" s="87">
        <v>72152.992137987196</v>
      </c>
      <c r="AX45" s="25">
        <v>8200.2805571520494</v>
      </c>
      <c r="AY45" s="25">
        <v>911.01136806935301</v>
      </c>
      <c r="AZ45" s="25">
        <v>9111.2919252213997</v>
      </c>
      <c r="BA45" s="25">
        <v>1.02848624415086E-6</v>
      </c>
      <c r="BB45" s="25">
        <v>227.847656509236</v>
      </c>
      <c r="BC45" s="25">
        <v>3.78516449886185</v>
      </c>
      <c r="BD45" s="25">
        <v>31625.6207360398</v>
      </c>
      <c r="BE45" s="25">
        <v>5.1254715058119</v>
      </c>
      <c r="BF45" s="25">
        <v>13.0646041513032</v>
      </c>
      <c r="BG45" s="25">
        <v>31.994311147119902</v>
      </c>
      <c r="BH45" s="25">
        <v>7.4704851194629498</v>
      </c>
      <c r="BI45" s="25">
        <v>0.12267664588810399</v>
      </c>
      <c r="BJ45" s="25">
        <v>1.7714132161576801</v>
      </c>
      <c r="BK45" s="25">
        <v>472.74646283639999</v>
      </c>
      <c r="BL45" s="25">
        <v>472.74646283639999</v>
      </c>
      <c r="BM45" s="25">
        <v>0</v>
      </c>
      <c r="BN45" s="25">
        <v>1.33954618076797E-2</v>
      </c>
      <c r="BO45" s="25">
        <v>2.3050554407314898E-3</v>
      </c>
      <c r="BP45" s="25">
        <v>21.798185420834699</v>
      </c>
      <c r="BQ45" s="25">
        <v>7.8403644240149499E-4</v>
      </c>
      <c r="BR45" s="25">
        <v>85.182593485341997</v>
      </c>
      <c r="BS45" s="25">
        <v>21.1022355704735</v>
      </c>
      <c r="BT45" s="25">
        <v>11.330876749505199</v>
      </c>
      <c r="BU45" s="25">
        <v>212.856486582119</v>
      </c>
      <c r="BV45" s="25">
        <v>16544.283418655599</v>
      </c>
      <c r="BW45" s="25">
        <v>11.830558814354299</v>
      </c>
      <c r="BX45" s="25">
        <v>45.288026746474003</v>
      </c>
      <c r="BY45" s="25">
        <v>6.88862900069993E-3</v>
      </c>
      <c r="BZ45" s="25">
        <v>569.32051766464201</v>
      </c>
      <c r="CA45" s="25">
        <v>17982.640876651501</v>
      </c>
      <c r="CB45" s="25">
        <v>0</v>
      </c>
      <c r="CC45" s="25">
        <v>0</v>
      </c>
      <c r="CD45" s="25">
        <v>681.43927607086698</v>
      </c>
      <c r="CE45" s="87">
        <v>0</v>
      </c>
      <c r="CF45" s="25">
        <v>778.11422143240998</v>
      </c>
      <c r="CG45" s="25">
        <v>51261.550016589703</v>
      </c>
      <c r="CH45" s="25">
        <v>685.22491459600701</v>
      </c>
      <c r="CJ45" s="22">
        <f t="shared" si="16"/>
        <v>2.855488592782163E-3</v>
      </c>
      <c r="CK45" s="22">
        <f t="shared" si="17"/>
        <v>0</v>
      </c>
      <c r="CL45" s="22">
        <f t="shared" si="18"/>
        <v>2.4961865040811337E-3</v>
      </c>
      <c r="CM45" s="22">
        <f t="shared" si="19"/>
        <v>2.6558580303297661E-3</v>
      </c>
      <c r="CN45" s="22">
        <f t="shared" si="20"/>
        <v>2.6558580303297661E-3</v>
      </c>
      <c r="CO45" s="22">
        <f t="shared" si="21"/>
        <v>2.7196795891532115E-3</v>
      </c>
      <c r="CP45" s="22">
        <f t="shared" si="22"/>
        <v>1.5851027715303983E-3</v>
      </c>
      <c r="CQ45" s="71">
        <f t="shared" si="23"/>
        <v>5.15036829777696E+50</v>
      </c>
      <c r="CR45" s="71">
        <f t="shared" si="24"/>
        <v>2.9470915659333398E+52</v>
      </c>
      <c r="CS45" s="22">
        <f t="shared" si="25"/>
        <v>0</v>
      </c>
      <c r="CT45" s="71">
        <f t="shared" si="26"/>
        <v>1.20365228632702E+52</v>
      </c>
      <c r="CU45" s="22">
        <f t="shared" si="27"/>
        <v>0</v>
      </c>
      <c r="CV45" s="71">
        <f t="shared" si="28"/>
        <v>1.9867313648175499E+49</v>
      </c>
      <c r="CW45" s="78">
        <f t="shared" si="14"/>
        <v>0</v>
      </c>
      <c r="CX45" s="78">
        <f t="shared" si="15"/>
        <v>0</v>
      </c>
      <c r="CY45" s="71">
        <f t="shared" si="29"/>
        <v>0</v>
      </c>
    </row>
    <row r="46" spans="1:103" x14ac:dyDescent="0.25">
      <c r="B46" s="25"/>
      <c r="C46" s="25"/>
      <c r="D46" s="25"/>
      <c r="E46" s="25"/>
      <c r="F46" s="25"/>
      <c r="G46" s="25"/>
      <c r="H46" s="25"/>
      <c r="I46" s="51"/>
      <c r="J46" s="51"/>
      <c r="K46" s="25"/>
      <c r="L46" s="51"/>
      <c r="M46" s="25"/>
      <c r="N46" s="51"/>
      <c r="O46" s="25"/>
      <c r="P46" s="25"/>
      <c r="Q46" s="51"/>
      <c r="R46" s="25"/>
      <c r="AC46" s="87"/>
      <c r="CJ46" s="22">
        <f t="shared" si="16"/>
        <v>0</v>
      </c>
      <c r="CK46" s="22">
        <f t="shared" si="17"/>
        <v>0</v>
      </c>
      <c r="CL46" s="22">
        <f t="shared" si="18"/>
        <v>0</v>
      </c>
      <c r="CM46" s="22">
        <f t="shared" si="19"/>
        <v>0</v>
      </c>
      <c r="CN46" s="22">
        <f t="shared" si="20"/>
        <v>0</v>
      </c>
      <c r="CO46" s="22">
        <f t="shared" si="21"/>
        <v>0</v>
      </c>
      <c r="CP46" s="22">
        <f t="shared" si="22"/>
        <v>0</v>
      </c>
      <c r="CQ46" s="71">
        <f t="shared" si="23"/>
        <v>0</v>
      </c>
      <c r="CR46" s="71">
        <f t="shared" si="24"/>
        <v>0</v>
      </c>
      <c r="CS46" s="22">
        <f t="shared" si="25"/>
        <v>0</v>
      </c>
      <c r="CT46" s="71">
        <f t="shared" si="26"/>
        <v>0</v>
      </c>
      <c r="CU46" s="22">
        <f t="shared" si="27"/>
        <v>0</v>
      </c>
      <c r="CV46" s="71">
        <f t="shared" si="28"/>
        <v>0</v>
      </c>
      <c r="CW46" s="78">
        <f t="shared" si="14"/>
        <v>0</v>
      </c>
      <c r="CX46" s="78">
        <f t="shared" si="15"/>
        <v>0</v>
      </c>
      <c r="CY46" s="71">
        <f t="shared" si="29"/>
        <v>0</v>
      </c>
    </row>
    <row r="47" spans="1:103" x14ac:dyDescent="0.25">
      <c r="A47" s="27" t="s">
        <v>46</v>
      </c>
      <c r="B47" s="25">
        <v>665.08003851000001</v>
      </c>
      <c r="C47" s="25">
        <v>3.9091967999999998E-2</v>
      </c>
      <c r="D47" s="25">
        <v>1831.6043001</v>
      </c>
      <c r="E47" s="25">
        <v>53.428045236000003</v>
      </c>
      <c r="F47" s="25">
        <v>53.287882985000003</v>
      </c>
      <c r="G47" s="25">
        <v>3.3667138876</v>
      </c>
      <c r="H47" s="25">
        <v>210.91739853000001</v>
      </c>
      <c r="I47" s="51">
        <v>3.7041139039000002</v>
      </c>
      <c r="J47" s="51">
        <v>0.89202079020000002</v>
      </c>
      <c r="K47" s="25"/>
      <c r="L47" s="51">
        <v>53.565096611999998</v>
      </c>
      <c r="M47" s="25"/>
      <c r="N47" s="51">
        <v>0.9676169094</v>
      </c>
      <c r="O47" s="25">
        <v>5.0510870958999998</v>
      </c>
      <c r="P47" s="25">
        <v>0.31918349169999999</v>
      </c>
      <c r="Q47" s="51">
        <v>4.0003351700000002E-2</v>
      </c>
      <c r="R47" s="25"/>
      <c r="S47" s="27" t="s">
        <v>46</v>
      </c>
      <c r="T47" s="87">
        <v>2.6822518369682E-2</v>
      </c>
      <c r="U47" s="25">
        <v>3.7797208200413399</v>
      </c>
      <c r="V47" s="87">
        <v>5.06490429038681</v>
      </c>
      <c r="W47" s="25">
        <v>0.42809866132838897</v>
      </c>
      <c r="X47" s="25">
        <v>0.42596947539423002</v>
      </c>
      <c r="Y47" s="25">
        <v>0.22027249875773999</v>
      </c>
      <c r="Z47" s="87">
        <v>1.2861350987946199E-2</v>
      </c>
      <c r="AA47" s="25">
        <v>6.2022655038768901</v>
      </c>
      <c r="AB47" s="87">
        <v>0.32006373293797702</v>
      </c>
      <c r="AC47" s="87">
        <v>1041.7983098227</v>
      </c>
      <c r="AD47" s="25">
        <v>0</v>
      </c>
      <c r="AE47" s="25">
        <v>666.86269876155404</v>
      </c>
      <c r="AF47" s="25">
        <v>23.164033585941699</v>
      </c>
      <c r="AG47" s="25">
        <v>187.80233799533099</v>
      </c>
      <c r="AH47" s="25">
        <v>10.0582639933343</v>
      </c>
      <c r="AI47" s="25">
        <v>4.9970598155656902E-2</v>
      </c>
      <c r="AJ47" s="87">
        <v>1.5430501661733801E-2</v>
      </c>
      <c r="AK47" s="25">
        <v>15.986703814905599</v>
      </c>
      <c r="AL47" s="25">
        <v>15.986703814905599</v>
      </c>
      <c r="AM47" s="25">
        <v>0</v>
      </c>
      <c r="AN47" s="25">
        <v>0</v>
      </c>
      <c r="AO47" s="25">
        <v>7.8935779519427802</v>
      </c>
      <c r="AP47" s="25">
        <v>1.4697116470841E-2</v>
      </c>
      <c r="AQ47" s="87">
        <v>1.0488582270189599</v>
      </c>
      <c r="AR47" s="25">
        <v>0.190300091158915</v>
      </c>
      <c r="AS47" s="25">
        <v>1.90451947311826</v>
      </c>
      <c r="AT47" s="25">
        <v>6.6136901995733598E-3</v>
      </c>
      <c r="AU47" s="25">
        <v>3.9208805921614499E-2</v>
      </c>
      <c r="AV47" s="25">
        <v>0</v>
      </c>
      <c r="AW47" s="87">
        <v>403.16332688481299</v>
      </c>
      <c r="AX47" s="25">
        <v>1652.9272792235299</v>
      </c>
      <c r="AY47" s="25">
        <v>183.6585504606</v>
      </c>
      <c r="AZ47" s="25">
        <v>1836.58582968413</v>
      </c>
      <c r="BA47" s="25">
        <v>1.09667540667008E-4</v>
      </c>
      <c r="BB47" s="25">
        <v>25.4413354857443</v>
      </c>
      <c r="BC47" s="25">
        <v>0.28955090072961798</v>
      </c>
      <c r="BD47" s="25">
        <v>61.159553416789301</v>
      </c>
      <c r="BE47" s="25">
        <v>0.39460689842435698</v>
      </c>
      <c r="BF47" s="25">
        <v>1.05845387067577</v>
      </c>
      <c r="BG47" s="25">
        <v>2.7186584076015299</v>
      </c>
      <c r="BH47" s="25">
        <v>0.58202769258739895</v>
      </c>
      <c r="BI47" s="25">
        <v>0.143779619372014</v>
      </c>
      <c r="BJ47" s="25">
        <v>0.13626370761779499</v>
      </c>
      <c r="BK47" s="25">
        <v>53.573096691283901</v>
      </c>
      <c r="BL47" s="25">
        <v>53.432549967517502</v>
      </c>
      <c r="BM47" s="25">
        <v>0.140546723766375</v>
      </c>
      <c r="BN47" s="25">
        <v>0</v>
      </c>
      <c r="BO47" s="25">
        <v>4.1027540197093298E-4</v>
      </c>
      <c r="BP47" s="25">
        <v>11.5997734505089</v>
      </c>
      <c r="BQ47" s="25">
        <v>0</v>
      </c>
      <c r="BR47" s="25">
        <v>6.87198919624994</v>
      </c>
      <c r="BS47" s="25">
        <v>1.65305602571691</v>
      </c>
      <c r="BT47" s="25">
        <v>0.90434543919035204</v>
      </c>
      <c r="BU47" s="25">
        <v>17.1819664577786</v>
      </c>
      <c r="BV47" s="25">
        <v>41.236778991864199</v>
      </c>
      <c r="BW47" s="25">
        <v>0.904295296815537</v>
      </c>
      <c r="BX47" s="25">
        <v>8.9862454983272109</v>
      </c>
      <c r="BY47" s="25">
        <v>7.1272305194397898E-3</v>
      </c>
      <c r="BZ47" s="25">
        <v>3.3759195083692899</v>
      </c>
      <c r="CA47" s="25">
        <v>21.011173031998599</v>
      </c>
      <c r="CB47" s="25">
        <v>0</v>
      </c>
      <c r="CC47" s="25">
        <v>1.1410326773921399E-2</v>
      </c>
      <c r="CD47" s="25">
        <v>8.6008452631538592</v>
      </c>
      <c r="CE47" s="87">
        <v>0</v>
      </c>
      <c r="CF47" s="25">
        <v>2.68849696499213</v>
      </c>
      <c r="CG47" s="25">
        <v>211.47853149026901</v>
      </c>
      <c r="CH47" s="25">
        <v>3.9414263930015099</v>
      </c>
      <c r="CJ47" s="22">
        <f t="shared" si="16"/>
        <v>2.6803695019140625E-3</v>
      </c>
      <c r="CK47" s="22">
        <f t="shared" si="17"/>
        <v>2.9887961029360704E-3</v>
      </c>
      <c r="CL47" s="22">
        <f t="shared" si="18"/>
        <v>2.7197629880307411E-3</v>
      </c>
      <c r="CM47" s="22">
        <f t="shared" si="19"/>
        <v>2.7148935478208736E-3</v>
      </c>
      <c r="CN47" s="22">
        <f t="shared" si="20"/>
        <v>2.7148194751557609E-3</v>
      </c>
      <c r="CO47" s="22">
        <f t="shared" si="21"/>
        <v>2.7343044513509908E-3</v>
      </c>
      <c r="CP47" s="22">
        <f t="shared" si="22"/>
        <v>2.6604394145757436E-3</v>
      </c>
      <c r="CQ47" s="71">
        <f t="shared" si="23"/>
        <v>-0.88500097825130764</v>
      </c>
      <c r="CR47" s="71">
        <f t="shared" si="24"/>
        <v>5.9530503907720353</v>
      </c>
      <c r="CS47" s="22">
        <f t="shared" si="25"/>
        <v>0</v>
      </c>
      <c r="CT47" s="71">
        <f t="shared" si="26"/>
        <v>-0.70154625257738901</v>
      </c>
      <c r="CU47" s="22">
        <f t="shared" si="27"/>
        <v>0</v>
      </c>
      <c r="CV47" s="71">
        <f t="shared" si="28"/>
        <v>0.96825774189830416</v>
      </c>
      <c r="CW47" s="78">
        <f t="shared" si="14"/>
        <v>2.7354892569612763E-3</v>
      </c>
      <c r="CX47" s="78">
        <f t="shared" si="15"/>
        <v>2.7577906153253315E-3</v>
      </c>
      <c r="CY47" s="71">
        <f t="shared" si="29"/>
        <v>-0.83467159829076631</v>
      </c>
    </row>
    <row r="48" spans="1:103" x14ac:dyDescent="0.25">
      <c r="A48" s="27" t="s">
        <v>47</v>
      </c>
      <c r="B48" s="25">
        <v>745.1844347</v>
      </c>
      <c r="C48" s="25"/>
      <c r="D48" s="25">
        <v>710.93276176999996</v>
      </c>
      <c r="E48" s="25">
        <v>30.756911200000001</v>
      </c>
      <c r="F48" s="25">
        <v>30.0349112</v>
      </c>
      <c r="G48" s="25">
        <v>29.072918399999999</v>
      </c>
      <c r="H48" s="25">
        <v>62.753352</v>
      </c>
      <c r="I48" s="51">
        <v>1.6004539069999999</v>
      </c>
      <c r="J48" s="51">
        <v>0.52189357739999997</v>
      </c>
      <c r="K48" s="25"/>
      <c r="L48" s="51">
        <v>15.783300146</v>
      </c>
      <c r="M48" s="25"/>
      <c r="N48" s="51">
        <v>4.136982E-3</v>
      </c>
      <c r="O48" s="25">
        <v>1.3812622129000001</v>
      </c>
      <c r="P48" s="25">
        <v>8.9634709999999995E-4</v>
      </c>
      <c r="Q48" s="51">
        <v>2.4491106000000002E-3</v>
      </c>
      <c r="R48" s="25"/>
      <c r="S48" s="27" t="s">
        <v>47</v>
      </c>
      <c r="T48" s="87">
        <v>1.2416710924453001E-3</v>
      </c>
      <c r="U48" s="25">
        <v>2.5001655933464301E-3</v>
      </c>
      <c r="V48" s="87">
        <v>1.3849466197699201</v>
      </c>
      <c r="W48" s="25">
        <v>0.11884291292798201</v>
      </c>
      <c r="X48" s="25">
        <v>0.11874427367977999</v>
      </c>
      <c r="Y48" s="25">
        <v>5.010865576911E-2</v>
      </c>
      <c r="Z48" s="87">
        <v>5.9524970598058395E-4</v>
      </c>
      <c r="AA48" s="25">
        <v>0.47740338453172199</v>
      </c>
      <c r="AB48" s="87">
        <v>8.9887067005737901E-4</v>
      </c>
      <c r="AC48" s="87">
        <v>360.94582580884702</v>
      </c>
      <c r="AD48" s="25">
        <v>0</v>
      </c>
      <c r="AE48" s="25">
        <v>747.20694257511195</v>
      </c>
      <c r="AF48" s="25">
        <v>2.46847585810883</v>
      </c>
      <c r="AG48" s="25">
        <v>54.749716041604302</v>
      </c>
      <c r="AH48" s="25">
        <v>1.2527981868315201</v>
      </c>
      <c r="AI48" s="25">
        <v>2.3139698989731901E-3</v>
      </c>
      <c r="AJ48" s="87">
        <v>7.1433381338977398E-4</v>
      </c>
      <c r="AK48" s="25">
        <v>29.157559417104501</v>
      </c>
      <c r="AL48" s="25">
        <v>29.157559417104501</v>
      </c>
      <c r="AM48" s="25">
        <v>0</v>
      </c>
      <c r="AN48" s="25">
        <v>0</v>
      </c>
      <c r="AO48" s="25">
        <v>1.2227481439964201</v>
      </c>
      <c r="AP48" s="25">
        <v>6.80442415516127E-4</v>
      </c>
      <c r="AQ48" s="87">
        <v>1.8845850746275698E-2</v>
      </c>
      <c r="AR48" s="25">
        <v>1.63131140395841E-3</v>
      </c>
      <c r="AS48" s="25">
        <v>2.5518314707584501E-3</v>
      </c>
      <c r="AT48" s="25">
        <v>3.0612232980042501E-4</v>
      </c>
      <c r="AU48" s="25">
        <v>0</v>
      </c>
      <c r="AV48" s="25">
        <v>0</v>
      </c>
      <c r="AW48" s="87">
        <v>117.662126798833</v>
      </c>
      <c r="AX48" s="25">
        <v>641.50349024730394</v>
      </c>
      <c r="AY48" s="25">
        <v>71.278431008008397</v>
      </c>
      <c r="AZ48" s="25">
        <v>712.781921255312</v>
      </c>
      <c r="BA48" s="25">
        <v>5.0758560029100601E-6</v>
      </c>
      <c r="BB48" s="25">
        <v>4.7092980694676303</v>
      </c>
      <c r="BC48" s="25">
        <v>0.24097704977485301</v>
      </c>
      <c r="BD48" s="25">
        <v>11.2914042056185</v>
      </c>
      <c r="BE48" s="25">
        <v>0.325126623015151</v>
      </c>
      <c r="BF48" s="25">
        <v>0.85194230195604903</v>
      </c>
      <c r="BG48" s="25">
        <v>2.0591297640503301</v>
      </c>
      <c r="BH48" s="25">
        <v>0.48166417522335597</v>
      </c>
      <c r="BI48" s="25">
        <v>0</v>
      </c>
      <c r="BJ48" s="25">
        <v>0.113401379211516</v>
      </c>
      <c r="BK48" s="25">
        <v>30.8301978453126</v>
      </c>
      <c r="BL48" s="25">
        <v>30.106195905245301</v>
      </c>
      <c r="BM48" s="25">
        <v>0.72400194006734997</v>
      </c>
      <c r="BN48" s="25">
        <v>0</v>
      </c>
      <c r="BO48" s="25">
        <v>0</v>
      </c>
      <c r="BP48" s="25">
        <v>0.89709707810424699</v>
      </c>
      <c r="BQ48" s="25">
        <v>0</v>
      </c>
      <c r="BR48" s="25">
        <v>5.5301252368590701</v>
      </c>
      <c r="BS48" s="25">
        <v>1.37575699664345</v>
      </c>
      <c r="BT48" s="25">
        <v>0.73754756692405699</v>
      </c>
      <c r="BU48" s="25">
        <v>13.8207313282296</v>
      </c>
      <c r="BV48" s="25">
        <v>11.426250081041401</v>
      </c>
      <c r="BW48" s="25">
        <v>0.75259874270407801</v>
      </c>
      <c r="BX48" s="25">
        <v>2.9200976625495301</v>
      </c>
      <c r="BY48" s="25">
        <v>0</v>
      </c>
      <c r="BZ48" s="25">
        <v>29.150237522886702</v>
      </c>
      <c r="CA48" s="25">
        <v>2.8401522811803899</v>
      </c>
      <c r="CB48" s="25">
        <v>0</v>
      </c>
      <c r="CC48" s="25">
        <v>5.2813983608194896E-4</v>
      </c>
      <c r="CD48" s="25">
        <v>0.246108058234146</v>
      </c>
      <c r="CE48" s="87">
        <v>0</v>
      </c>
      <c r="CF48" s="25">
        <v>6.37942046355265E-2</v>
      </c>
      <c r="CG48" s="25">
        <v>62.921980963089197</v>
      </c>
      <c r="CH48" s="25">
        <v>0.40028975084491097</v>
      </c>
      <c r="CJ48" s="22">
        <f t="shared" si="16"/>
        <v>2.7141037586569917E-3</v>
      </c>
      <c r="CK48" s="22">
        <f t="shared" si="17"/>
        <v>0</v>
      </c>
      <c r="CL48" s="22">
        <f t="shared" si="18"/>
        <v>2.6010328750474447E-3</v>
      </c>
      <c r="CM48" s="22">
        <f t="shared" si="19"/>
        <v>2.3827700004088615E-3</v>
      </c>
      <c r="CN48" s="22">
        <f t="shared" si="20"/>
        <v>2.3733949060352382E-3</v>
      </c>
      <c r="CO48" s="22">
        <f t="shared" si="21"/>
        <v>2.6594895573573631E-3</v>
      </c>
      <c r="CP48" s="22">
        <f t="shared" si="22"/>
        <v>2.6871706086584461E-3</v>
      </c>
      <c r="CQ48" s="71">
        <f t="shared" si="23"/>
        <v>-0.92580587721994301</v>
      </c>
      <c r="CR48" s="71">
        <f t="shared" si="24"/>
        <v>-8.5247634373892545E-2</v>
      </c>
      <c r="CS48" s="22">
        <f t="shared" si="25"/>
        <v>0</v>
      </c>
      <c r="CT48" s="71">
        <f t="shared" si="26"/>
        <v>0.84736773345173766</v>
      </c>
      <c r="CU48" s="22">
        <f t="shared" si="27"/>
        <v>0</v>
      </c>
      <c r="CV48" s="71">
        <f t="shared" si="28"/>
        <v>-0.38316592367130192</v>
      </c>
      <c r="CW48" s="78">
        <f t="shared" si="14"/>
        <v>2.667420302611826E-3</v>
      </c>
      <c r="CX48" s="78">
        <f t="shared" si="15"/>
        <v>2.8153937881642698E-3</v>
      </c>
      <c r="CY48" s="71">
        <f t="shared" si="29"/>
        <v>-0.87500673517952798</v>
      </c>
    </row>
    <row r="49" spans="1:103" x14ac:dyDescent="0.25">
      <c r="A49" s="27" t="s">
        <v>48</v>
      </c>
      <c r="B49" s="25">
        <v>3413.3529149000001</v>
      </c>
      <c r="C49" s="25">
        <v>0.43085339849999998</v>
      </c>
      <c r="D49" s="25">
        <v>10054.891656</v>
      </c>
      <c r="E49" s="25">
        <v>213.82150926</v>
      </c>
      <c r="F49" s="25">
        <v>186.21508474999999</v>
      </c>
      <c r="G49" s="25">
        <v>9.6617243154000008</v>
      </c>
      <c r="H49" s="25">
        <v>3813.1531442999999</v>
      </c>
      <c r="I49" s="51">
        <v>15.148752905</v>
      </c>
      <c r="J49" s="51">
        <v>15.71576061</v>
      </c>
      <c r="K49" s="25"/>
      <c r="L49" s="51">
        <v>217.06666824999999</v>
      </c>
      <c r="M49" s="25"/>
      <c r="N49" s="51">
        <v>2.6864999225999999</v>
      </c>
      <c r="O49" s="25">
        <v>14.873137469</v>
      </c>
      <c r="P49" s="25">
        <v>0.5754326649</v>
      </c>
      <c r="Q49" s="51">
        <v>6.9769980300000006E-2</v>
      </c>
      <c r="R49" s="25"/>
      <c r="S49" s="27" t="s">
        <v>48</v>
      </c>
      <c r="T49" s="87">
        <v>1.7817071636766401E-4</v>
      </c>
      <c r="U49" s="25">
        <v>3.5886983273830702E-4</v>
      </c>
      <c r="V49" s="87">
        <v>14.913188735363599</v>
      </c>
      <c r="W49" s="25">
        <v>15.0338194326575</v>
      </c>
      <c r="X49" s="25">
        <v>15.033805214387501</v>
      </c>
      <c r="Y49" s="25">
        <v>1.8421957328793801</v>
      </c>
      <c r="Z49" s="87">
        <v>8.5412561689181699E-5</v>
      </c>
      <c r="AA49" s="25">
        <v>34.271933124509196</v>
      </c>
      <c r="AB49" s="87">
        <v>0.57700787675913501</v>
      </c>
      <c r="AC49" s="87">
        <v>15133.3126910385</v>
      </c>
      <c r="AD49" s="25">
        <v>0</v>
      </c>
      <c r="AE49" s="25">
        <v>3422.6772076257798</v>
      </c>
      <c r="AF49" s="25">
        <v>106.436220129362</v>
      </c>
      <c r="AG49" s="25">
        <v>2640.5171358995899</v>
      </c>
      <c r="AH49" s="25">
        <v>70.035987902623702</v>
      </c>
      <c r="AI49" s="25">
        <v>2.5951980940760802</v>
      </c>
      <c r="AJ49" s="87">
        <v>1.02517207791135E-4</v>
      </c>
      <c r="AK49" s="25">
        <v>182.667350418891</v>
      </c>
      <c r="AL49" s="25">
        <v>182.667350418891</v>
      </c>
      <c r="AM49" s="25">
        <v>0</v>
      </c>
      <c r="AN49" s="25">
        <v>0</v>
      </c>
      <c r="AO49" s="25">
        <v>50.563356291162101</v>
      </c>
      <c r="AP49" s="25">
        <v>1.09489516398569E-2</v>
      </c>
      <c r="AQ49" s="87">
        <v>5.3269659819822103E-2</v>
      </c>
      <c r="AR49" s="25">
        <v>2.3406450189758401E-4</v>
      </c>
      <c r="AS49" s="25">
        <v>0.68253419200201304</v>
      </c>
      <c r="AT49" s="25">
        <v>4.3959094165547E-5</v>
      </c>
      <c r="AU49" s="25">
        <v>0.43216316738041399</v>
      </c>
      <c r="AV49" s="25">
        <v>0</v>
      </c>
      <c r="AW49" s="87">
        <v>6463.2972308845501</v>
      </c>
      <c r="AX49" s="25">
        <v>9074.0107463637505</v>
      </c>
      <c r="AY49" s="25">
        <v>1008.22271143372</v>
      </c>
      <c r="AZ49" s="25">
        <v>10082.2334577974</v>
      </c>
      <c r="BA49" s="25">
        <v>7.2829253459878104E-7</v>
      </c>
      <c r="BB49" s="25">
        <v>184.123987212949</v>
      </c>
      <c r="BC49" s="25">
        <v>1.5837414948439399</v>
      </c>
      <c r="BD49" s="25">
        <v>2113.1866901532699</v>
      </c>
      <c r="BE49" s="25">
        <v>2.1000861500135</v>
      </c>
      <c r="BF49" s="25">
        <v>5.2038483220070804</v>
      </c>
      <c r="BG49" s="25">
        <v>12.602447044428599</v>
      </c>
      <c r="BH49" s="25">
        <v>2.9393760974883798</v>
      </c>
      <c r="BI49" s="25">
        <v>0</v>
      </c>
      <c r="BJ49" s="25">
        <v>0.70078474059866502</v>
      </c>
      <c r="BK49" s="25">
        <v>214.42409871536699</v>
      </c>
      <c r="BL49" s="25">
        <v>186.74283301983701</v>
      </c>
      <c r="BM49" s="25">
        <v>27.681265695530598</v>
      </c>
      <c r="BN49" s="25">
        <v>0</v>
      </c>
      <c r="BO49" s="25">
        <v>0</v>
      </c>
      <c r="BP49" s="25">
        <v>6.4862088372272497</v>
      </c>
      <c r="BQ49" s="25">
        <v>0</v>
      </c>
      <c r="BR49" s="25">
        <v>33.987388878784301</v>
      </c>
      <c r="BS49" s="25">
        <v>8.3912011915981903</v>
      </c>
      <c r="BT49" s="25">
        <v>4.4985690658465503</v>
      </c>
      <c r="BU49" s="25">
        <v>84.943142159537501</v>
      </c>
      <c r="BV49" s="25">
        <v>999.43579532970102</v>
      </c>
      <c r="BW49" s="25">
        <v>4.7079859609671599</v>
      </c>
      <c r="BX49" s="25">
        <v>17.810618561814799</v>
      </c>
      <c r="BY49" s="25">
        <v>0.78743451468113101</v>
      </c>
      <c r="BZ49" s="25">
        <v>9.6885716161532596</v>
      </c>
      <c r="CA49" s="25">
        <v>1410.4530251378701</v>
      </c>
      <c r="CB49" s="25">
        <v>0</v>
      </c>
      <c r="CC49" s="25">
        <v>7.5794029967427099E-5</v>
      </c>
      <c r="CD49" s="25">
        <v>18.868963369318902</v>
      </c>
      <c r="CE49" s="87">
        <v>0</v>
      </c>
      <c r="CF49" s="25">
        <v>60.463765105210001</v>
      </c>
      <c r="CG49" s="25">
        <v>3823.5326319328501</v>
      </c>
      <c r="CH49" s="25">
        <v>18.6628773281967</v>
      </c>
      <c r="CJ49" s="22">
        <f t="shared" si="16"/>
        <v>2.7317107132629774E-3</v>
      </c>
      <c r="CK49" s="22">
        <f t="shared" si="17"/>
        <v>3.0399409288029752E-3</v>
      </c>
      <c r="CL49" s="22">
        <f t="shared" si="18"/>
        <v>2.7192537456218581E-3</v>
      </c>
      <c r="CM49" s="22">
        <f t="shared" si="19"/>
        <v>2.8181891403369834E-3</v>
      </c>
      <c r="CN49" s="22">
        <f t="shared" si="20"/>
        <v>2.8340790465258979E-3</v>
      </c>
      <c r="CO49" s="22">
        <f t="shared" si="21"/>
        <v>2.7787276760180787E-3</v>
      </c>
      <c r="CP49" s="22">
        <f t="shared" si="22"/>
        <v>2.7220222320117776E-3</v>
      </c>
      <c r="CQ49" s="71">
        <f t="shared" si="23"/>
        <v>-7.5879309229844186E-3</v>
      </c>
      <c r="CR49" s="71">
        <f t="shared" si="24"/>
        <v>1.1807365214447101</v>
      </c>
      <c r="CS49" s="22">
        <f t="shared" si="25"/>
        <v>0</v>
      </c>
      <c r="CT49" s="71">
        <f t="shared" si="26"/>
        <v>-0.1584735146507644</v>
      </c>
      <c r="CU49" s="22">
        <f t="shared" si="27"/>
        <v>0</v>
      </c>
      <c r="CV49" s="71">
        <f t="shared" si="28"/>
        <v>-0.74593924747205842</v>
      </c>
      <c r="CW49" s="78">
        <f t="shared" si="14"/>
        <v>2.6928592872269433E-3</v>
      </c>
      <c r="CX49" s="78">
        <f t="shared" si="15"/>
        <v>2.7374390701451578E-3</v>
      </c>
      <c r="CY49" s="71">
        <f t="shared" si="29"/>
        <v>-0.99936994257449219</v>
      </c>
    </row>
    <row r="50" spans="1:103" x14ac:dyDescent="0.25">
      <c r="A50" s="27" t="s">
        <v>49</v>
      </c>
      <c r="B50" s="25">
        <v>110.7210779</v>
      </c>
      <c r="C50" s="25">
        <v>1.2984895000000001E-3</v>
      </c>
      <c r="D50" s="25">
        <v>584.54134626999996</v>
      </c>
      <c r="E50" s="25">
        <v>0.86902781490000003</v>
      </c>
      <c r="F50" s="25">
        <v>0.86902781389999995</v>
      </c>
      <c r="G50" s="25">
        <v>6.8607369900000006E-2</v>
      </c>
      <c r="H50" s="25">
        <v>339.58017382999998</v>
      </c>
      <c r="I50" s="51">
        <v>2.0995989957000001</v>
      </c>
      <c r="J50" s="51">
        <v>1.8640939203</v>
      </c>
      <c r="K50" s="25"/>
      <c r="L50" s="51">
        <v>15.71351619</v>
      </c>
      <c r="M50" s="25"/>
      <c r="N50" s="51">
        <v>0.3207544336</v>
      </c>
      <c r="O50" s="25">
        <v>1.9849035558000001</v>
      </c>
      <c r="P50" s="25">
        <v>0.1918112058</v>
      </c>
      <c r="Q50" s="51">
        <v>1.31369668E-2</v>
      </c>
      <c r="R50" s="25"/>
      <c r="S50" s="27" t="s">
        <v>49</v>
      </c>
      <c r="T50" s="87">
        <v>0</v>
      </c>
      <c r="U50" s="25">
        <v>0</v>
      </c>
      <c r="V50" s="87">
        <v>1.9903319446713399</v>
      </c>
      <c r="W50" s="25">
        <v>9.8548606730534102E-2</v>
      </c>
      <c r="X50" s="25">
        <v>9.8548606730534102E-2</v>
      </c>
      <c r="Y50" s="25">
        <v>3.8654850443955703E-2</v>
      </c>
      <c r="Z50" s="87">
        <v>0</v>
      </c>
      <c r="AA50" s="25">
        <v>5.7428360887761496</v>
      </c>
      <c r="AB50" s="87">
        <v>0.192337248536781</v>
      </c>
      <c r="AC50" s="87">
        <v>259.71968327467999</v>
      </c>
      <c r="AD50" s="25">
        <v>0</v>
      </c>
      <c r="AE50" s="25">
        <v>111.02507585553001</v>
      </c>
      <c r="AF50" s="25">
        <v>2.0848945596385402</v>
      </c>
      <c r="AG50" s="25">
        <v>45.654751874425799</v>
      </c>
      <c r="AH50" s="25">
        <v>1.0392015870659199</v>
      </c>
      <c r="AI50" s="25">
        <v>0</v>
      </c>
      <c r="AJ50" s="87">
        <v>0</v>
      </c>
      <c r="AK50" s="25">
        <v>6.0799448596923504</v>
      </c>
      <c r="AL50" s="25">
        <v>6.0799448596923504</v>
      </c>
      <c r="AM50" s="25">
        <v>0</v>
      </c>
      <c r="AN50" s="25">
        <v>0</v>
      </c>
      <c r="AO50" s="25">
        <v>21.2393257189878</v>
      </c>
      <c r="AP50" s="25">
        <v>6.8027902812325694E-2</v>
      </c>
      <c r="AQ50" s="87">
        <v>8.2742674285564394E-2</v>
      </c>
      <c r="AR50" s="25">
        <v>0</v>
      </c>
      <c r="AS50" s="25">
        <v>1.71931907604293E-4</v>
      </c>
      <c r="AT50" s="25">
        <v>0</v>
      </c>
      <c r="AU50" s="25">
        <v>1.2982821585453799E-3</v>
      </c>
      <c r="AV50" s="25">
        <v>0</v>
      </c>
      <c r="AW50" s="87">
        <v>386.13085599960198</v>
      </c>
      <c r="AX50" s="25">
        <v>527.52858362957795</v>
      </c>
      <c r="AY50" s="25">
        <v>58.614506245142998</v>
      </c>
      <c r="AZ50" s="25">
        <v>586.14308987472202</v>
      </c>
      <c r="BA50" s="25">
        <v>0</v>
      </c>
      <c r="BB50" s="25">
        <v>9.5496160259483798</v>
      </c>
      <c r="BC50" s="25">
        <v>6.9765284919834298E-3</v>
      </c>
      <c r="BD50" s="25">
        <v>240.56997949933</v>
      </c>
      <c r="BE50" s="25">
        <v>9.4126611440885893E-3</v>
      </c>
      <c r="BF50" s="25">
        <v>2.46644565331216E-2</v>
      </c>
      <c r="BG50" s="25">
        <v>5.96115345822519E-2</v>
      </c>
      <c r="BH50" s="25">
        <v>1.39446860342707E-2</v>
      </c>
      <c r="BI50" s="25">
        <v>0</v>
      </c>
      <c r="BJ50" s="25">
        <v>3.28308162061763E-3</v>
      </c>
      <c r="BK50" s="25">
        <v>0.87159859592631495</v>
      </c>
      <c r="BL50" s="25">
        <v>0.87159859499456105</v>
      </c>
      <c r="BM50" s="25">
        <v>9.3175372167749999E-10</v>
      </c>
      <c r="BN50" s="25">
        <v>0</v>
      </c>
      <c r="BO50" s="25">
        <v>0</v>
      </c>
      <c r="BP50" s="25">
        <v>2.59718690234076E-2</v>
      </c>
      <c r="BQ50" s="25">
        <v>0</v>
      </c>
      <c r="BR50" s="25">
        <v>0.16010024416188401</v>
      </c>
      <c r="BS50" s="25">
        <v>3.9829326984022001E-2</v>
      </c>
      <c r="BT50" s="25">
        <v>2.13526149572579E-2</v>
      </c>
      <c r="BU50" s="25">
        <v>0.40012354701632002</v>
      </c>
      <c r="BV50" s="25">
        <v>14.400598102376</v>
      </c>
      <c r="BW50" s="25">
        <v>2.1788452190016301E-2</v>
      </c>
      <c r="BX50" s="25">
        <v>8.4539592255163096E-2</v>
      </c>
      <c r="BY50" s="25">
        <v>1.55759630064429E-13</v>
      </c>
      <c r="BZ50" s="25">
        <v>6.8805306966054205E-2</v>
      </c>
      <c r="CA50" s="25">
        <v>199.993815471651</v>
      </c>
      <c r="CB50" s="25">
        <v>0</v>
      </c>
      <c r="CC50" s="25">
        <v>0</v>
      </c>
      <c r="CD50" s="25">
        <v>24.224909634707402</v>
      </c>
      <c r="CE50" s="87">
        <v>0</v>
      </c>
      <c r="CF50" s="25">
        <v>10.177437823237801</v>
      </c>
      <c r="CG50" s="25">
        <v>340.49198972646099</v>
      </c>
      <c r="CH50" s="25">
        <v>9.4283033469049808</v>
      </c>
      <c r="CJ50" s="22">
        <f t="shared" si="16"/>
        <v>2.7456195450388391E-3</v>
      </c>
      <c r="CK50" s="22">
        <f t="shared" si="17"/>
        <v>-1.5967896130089545E-4</v>
      </c>
      <c r="CL50" s="22">
        <f t="shared" si="18"/>
        <v>2.7401716147932051E-3</v>
      </c>
      <c r="CM50" s="22">
        <f t="shared" si="19"/>
        <v>2.9582264022363189E-3</v>
      </c>
      <c r="CN50" s="22">
        <f t="shared" si="20"/>
        <v>2.9582264841720315E-3</v>
      </c>
      <c r="CO50" s="22">
        <f t="shared" si="21"/>
        <v>2.8850700200679026E-3</v>
      </c>
      <c r="CP50" s="22">
        <f t="shared" si="22"/>
        <v>2.685127008968077E-3</v>
      </c>
      <c r="CQ50" s="71">
        <f t="shared" si="23"/>
        <v>-0.95306312922974223</v>
      </c>
      <c r="CR50" s="71">
        <f t="shared" si="24"/>
        <v>2.0807654197230145</v>
      </c>
      <c r="CS50" s="22">
        <f t="shared" si="25"/>
        <v>0</v>
      </c>
      <c r="CT50" s="71">
        <f t="shared" si="26"/>
        <v>-0.61307547043088961</v>
      </c>
      <c r="CU50" s="22">
        <f t="shared" si="27"/>
        <v>0</v>
      </c>
      <c r="CV50" s="71">
        <f t="shared" si="28"/>
        <v>-0.99946397652037233</v>
      </c>
      <c r="CW50" s="78">
        <f t="shared" si="14"/>
        <v>2.7348375972614516E-3</v>
      </c>
      <c r="CX50" s="78">
        <f t="shared" si="15"/>
        <v>2.7425026321428905E-3</v>
      </c>
      <c r="CY50" s="71">
        <f t="shared" si="29"/>
        <v>-1</v>
      </c>
    </row>
    <row r="51" spans="1:103" x14ac:dyDescent="0.25">
      <c r="A51" s="27" t="s">
        <v>50</v>
      </c>
      <c r="B51" s="25">
        <v>7726.3951274000001</v>
      </c>
      <c r="C51" s="25"/>
      <c r="D51" s="25">
        <v>10600.447505</v>
      </c>
      <c r="E51" s="25">
        <v>466.29279080999999</v>
      </c>
      <c r="F51" s="25">
        <v>466.29279080999999</v>
      </c>
      <c r="G51" s="25">
        <v>4737.9921985000001</v>
      </c>
      <c r="H51" s="25">
        <v>16245.722065</v>
      </c>
      <c r="I51" s="51"/>
      <c r="J51" s="51"/>
      <c r="K51" s="25"/>
      <c r="L51" s="51"/>
      <c r="M51" s="25"/>
      <c r="N51" s="51"/>
      <c r="O51" s="25"/>
      <c r="P51" s="25"/>
      <c r="Q51" s="51"/>
      <c r="R51" s="25"/>
      <c r="S51" s="27" t="s">
        <v>50</v>
      </c>
      <c r="T51" s="87">
        <v>0.110985528927132</v>
      </c>
      <c r="U51" s="25">
        <v>0.32769977387655103</v>
      </c>
      <c r="V51" s="87">
        <v>0</v>
      </c>
      <c r="W51" s="25">
        <v>71.888748344095603</v>
      </c>
      <c r="X51" s="25">
        <v>71.882265240295496</v>
      </c>
      <c r="Y51" s="25">
        <v>3.6070216117223799</v>
      </c>
      <c r="Z51" s="87">
        <v>3.8915480085451197E-2</v>
      </c>
      <c r="AA51" s="25">
        <v>130.75384903521999</v>
      </c>
      <c r="AB51" s="87">
        <v>0</v>
      </c>
      <c r="AC51" s="87">
        <v>44209.051152374297</v>
      </c>
      <c r="AD51" s="25">
        <v>0</v>
      </c>
      <c r="AE51" s="25">
        <v>7747.3981979596301</v>
      </c>
      <c r="AF51" s="25">
        <v>234.679002607303</v>
      </c>
      <c r="AG51" s="25">
        <v>7125.04351250934</v>
      </c>
      <c r="AH51" s="25">
        <v>213.77314492495199</v>
      </c>
      <c r="AI51" s="25">
        <v>2.1130696785040999</v>
      </c>
      <c r="AJ51" s="87">
        <v>9.4276837120323004E-2</v>
      </c>
      <c r="AK51" s="25">
        <v>462.00322532950702</v>
      </c>
      <c r="AL51" s="25">
        <v>462.00322532950702</v>
      </c>
      <c r="AM51" s="25">
        <v>0</v>
      </c>
      <c r="AN51" s="25">
        <v>0</v>
      </c>
      <c r="AO51" s="25">
        <v>87.169784073507302</v>
      </c>
      <c r="AP51" s="25">
        <v>6.1695288166661498E-2</v>
      </c>
      <c r="AQ51" s="87">
        <v>5.5621904786783203</v>
      </c>
      <c r="AR51" s="25">
        <v>0.28102507374791202</v>
      </c>
      <c r="AS51" s="25">
        <v>5.7505367067008297</v>
      </c>
      <c r="AT51" s="25">
        <v>2.5830002354265101E-2</v>
      </c>
      <c r="AU51" s="25">
        <v>0</v>
      </c>
      <c r="AV51" s="25">
        <v>0</v>
      </c>
      <c r="AW51" s="87">
        <v>23415.556306927399</v>
      </c>
      <c r="AX51" s="25">
        <v>9566.3536895693796</v>
      </c>
      <c r="AY51" s="25">
        <v>1062.9312687678901</v>
      </c>
      <c r="AZ51" s="25">
        <v>10629.284958337201</v>
      </c>
      <c r="BA51" s="25">
        <v>6.5151516897765703E-3</v>
      </c>
      <c r="BB51" s="25">
        <v>343.75030652819902</v>
      </c>
      <c r="BC51" s="25">
        <v>3.9403632726511102</v>
      </c>
      <c r="BD51" s="25">
        <v>9479.6295900196801</v>
      </c>
      <c r="BE51" s="25">
        <v>5.21225061525488</v>
      </c>
      <c r="BF51" s="25">
        <v>12.868238693430699</v>
      </c>
      <c r="BG51" s="25">
        <v>32.270887090064299</v>
      </c>
      <c r="BH51" s="25">
        <v>7.3288963931281703</v>
      </c>
      <c r="BI51" s="25">
        <v>0.122794142760296</v>
      </c>
      <c r="BJ51" s="25">
        <v>1.7347033737991699</v>
      </c>
      <c r="BK51" s="25">
        <v>467.58496290127698</v>
      </c>
      <c r="BL51" s="25">
        <v>467.58496290127698</v>
      </c>
      <c r="BM51" s="25">
        <v>0</v>
      </c>
      <c r="BN51" s="25">
        <v>4.2697335163169496E-3</v>
      </c>
      <c r="BO51" s="25">
        <v>9.4416349476677695E-4</v>
      </c>
      <c r="BP51" s="25">
        <v>17.611563955422501</v>
      </c>
      <c r="BQ51" s="25">
        <v>2.52199626316572E-3</v>
      </c>
      <c r="BR51" s="25">
        <v>84.467957350375102</v>
      </c>
      <c r="BS51" s="25">
        <v>21.035298596537601</v>
      </c>
      <c r="BT51" s="25">
        <v>11.2175737117567</v>
      </c>
      <c r="BU51" s="25">
        <v>211.15500611958899</v>
      </c>
      <c r="BV51" s="25">
        <v>4915.7461068575503</v>
      </c>
      <c r="BW51" s="25">
        <v>11.678276400072701</v>
      </c>
      <c r="BX51" s="25">
        <v>45.1894967766222</v>
      </c>
      <c r="BY51" s="25">
        <v>1.74392051653779</v>
      </c>
      <c r="BZ51" s="25">
        <v>4750.8907508232796</v>
      </c>
      <c r="CA51" s="25">
        <v>5003.2452437826596</v>
      </c>
      <c r="CB51" s="25">
        <v>0</v>
      </c>
      <c r="CC51" s="25">
        <v>3.9641541822847702E-2</v>
      </c>
      <c r="CD51" s="25">
        <v>149.891407406871</v>
      </c>
      <c r="CE51" s="87">
        <v>0</v>
      </c>
      <c r="CF51" s="25">
        <v>156.79525350927699</v>
      </c>
      <c r="CG51" s="25">
        <v>16290.1361977986</v>
      </c>
      <c r="CH51" s="25">
        <v>78.266672629877206</v>
      </c>
      <c r="CJ51" s="22">
        <f t="shared" si="16"/>
        <v>2.7183531534838486E-3</v>
      </c>
      <c r="CK51" s="22">
        <f t="shared" si="17"/>
        <v>0</v>
      </c>
      <c r="CL51" s="22">
        <f t="shared" si="18"/>
        <v>2.7203996174311241E-3</v>
      </c>
      <c r="CM51" s="22">
        <f t="shared" si="19"/>
        <v>2.7711603454824078E-3</v>
      </c>
      <c r="CN51" s="22">
        <f t="shared" si="20"/>
        <v>2.7711603454824078E-3</v>
      </c>
      <c r="CO51" s="22">
        <f t="shared" si="21"/>
        <v>2.7223667289623431E-3</v>
      </c>
      <c r="CP51" s="22">
        <f t="shared" si="22"/>
        <v>2.7338971220175123E-3</v>
      </c>
      <c r="CQ51" s="71">
        <f t="shared" si="23"/>
        <v>7.1882265240295499E+51</v>
      </c>
      <c r="CR51" s="71">
        <f t="shared" si="24"/>
        <v>1.3075384903522E+52</v>
      </c>
      <c r="CS51" s="22">
        <f t="shared" si="25"/>
        <v>0</v>
      </c>
      <c r="CT51" s="71">
        <f t="shared" si="26"/>
        <v>4.6200322532950702E+52</v>
      </c>
      <c r="CU51" s="22">
        <f t="shared" si="27"/>
        <v>0</v>
      </c>
      <c r="CV51" s="71">
        <f t="shared" si="28"/>
        <v>5.75053670670083E+50</v>
      </c>
      <c r="CW51" s="78">
        <f t="shared" si="14"/>
        <v>0</v>
      </c>
      <c r="CX51" s="78">
        <f t="shared" si="15"/>
        <v>0</v>
      </c>
      <c r="CY51" s="71">
        <f t="shared" si="29"/>
        <v>2.5830002354265101E+48</v>
      </c>
    </row>
    <row r="52" spans="1:103" x14ac:dyDescent="0.25">
      <c r="B52" s="25"/>
      <c r="C52" s="25"/>
      <c r="D52" s="25"/>
      <c r="E52" s="25"/>
      <c r="F52" s="25"/>
      <c r="G52" s="25"/>
      <c r="H52" s="25"/>
      <c r="I52" s="51"/>
      <c r="J52" s="51"/>
      <c r="K52" s="25"/>
      <c r="L52" s="51"/>
      <c r="M52" s="25"/>
      <c r="N52" s="51"/>
      <c r="O52" s="25"/>
      <c r="P52" s="25"/>
      <c r="Q52" s="51"/>
      <c r="AC52" s="87"/>
      <c r="CJ52" s="22"/>
      <c r="CK52" s="22"/>
      <c r="CL52" s="22"/>
      <c r="CM52" s="22"/>
      <c r="CN52" s="22"/>
      <c r="CO52" s="22"/>
      <c r="CP52" s="22"/>
      <c r="CQ52" s="71"/>
      <c r="CR52" s="71"/>
      <c r="CS52" s="22"/>
      <c r="CT52" s="71"/>
      <c r="CU52" s="22"/>
      <c r="CV52" s="71"/>
      <c r="CW52" s="78"/>
      <c r="CX52" s="78"/>
      <c r="CY52" s="71"/>
    </row>
    <row r="53" spans="1:103" x14ac:dyDescent="0.25">
      <c r="B53" s="25"/>
      <c r="C53" s="25"/>
      <c r="D53" s="25"/>
      <c r="E53" s="25"/>
      <c r="F53" s="25"/>
      <c r="G53" s="25"/>
      <c r="H53" s="25"/>
      <c r="I53" s="51"/>
      <c r="J53" s="51"/>
      <c r="K53" s="25"/>
      <c r="L53" s="51"/>
      <c r="M53" s="25"/>
      <c r="N53" s="51"/>
      <c r="O53" s="25"/>
      <c r="P53" s="25"/>
      <c r="Q53" s="51"/>
      <c r="AC53" s="87"/>
      <c r="CJ53" s="22"/>
      <c r="CK53" s="22"/>
      <c r="CL53" s="22"/>
      <c r="CM53" s="22"/>
      <c r="CN53" s="22"/>
      <c r="CO53" s="22"/>
      <c r="CP53" s="22"/>
      <c r="CQ53" s="71"/>
      <c r="CR53" s="71"/>
      <c r="CS53" s="22"/>
      <c r="CT53" s="71"/>
      <c r="CU53" s="22"/>
      <c r="CV53" s="71"/>
      <c r="CW53" s="22"/>
      <c r="CX53" s="22"/>
      <c r="CY53" s="71"/>
    </row>
    <row r="54" spans="1:103" x14ac:dyDescent="0.25">
      <c r="A54" s="27" t="s">
        <v>51</v>
      </c>
      <c r="B54" s="25">
        <v>4103.8503000000001</v>
      </c>
      <c r="C54" s="25">
        <v>4.9787999999999997</v>
      </c>
      <c r="D54" s="25">
        <v>6287.0095199999996</v>
      </c>
      <c r="E54" s="25">
        <v>358.97722317</v>
      </c>
      <c r="F54" s="25">
        <v>145.27622072</v>
      </c>
      <c r="G54" s="25">
        <v>176.80981996</v>
      </c>
      <c r="H54" s="25">
        <v>1551.2965832</v>
      </c>
      <c r="I54" s="51">
        <v>19.371540038999999</v>
      </c>
      <c r="J54" s="51">
        <v>10.717684738999999</v>
      </c>
      <c r="K54" s="25"/>
      <c r="L54" s="51">
        <v>196.69019528999999</v>
      </c>
      <c r="M54" s="25"/>
      <c r="N54" s="51">
        <v>5.9892229255</v>
      </c>
      <c r="O54" s="25">
        <v>11.314649201</v>
      </c>
      <c r="P54" s="25">
        <v>0.4988030121</v>
      </c>
      <c r="Q54" s="51">
        <v>0.1110476</v>
      </c>
      <c r="R54" s="25"/>
      <c r="S54" s="27" t="s">
        <v>51</v>
      </c>
      <c r="T54" s="87">
        <v>4.2132020092925104E-3</v>
      </c>
      <c r="U54" s="25">
        <v>8.4846294409629507E-3</v>
      </c>
      <c r="V54" s="87">
        <v>11.344859379876199</v>
      </c>
      <c r="W54" s="25">
        <v>14.6040560537293</v>
      </c>
      <c r="X54" s="25">
        <v>14.603700596979101</v>
      </c>
      <c r="Y54" s="25">
        <v>1.08034753179135</v>
      </c>
      <c r="Z54" s="87">
        <v>2.0204412919525602E-3</v>
      </c>
      <c r="AA54" s="25">
        <v>15.1614614596871</v>
      </c>
      <c r="AB54" s="87">
        <v>0.50017583147559197</v>
      </c>
      <c r="AC54" s="87">
        <v>8131.7451923221297</v>
      </c>
      <c r="AD54" s="25">
        <v>0</v>
      </c>
      <c r="AE54" s="25">
        <v>4114.3032904644597</v>
      </c>
      <c r="AF54" s="25">
        <v>67.520268538195893</v>
      </c>
      <c r="AG54" s="25">
        <v>1420.1097572370199</v>
      </c>
      <c r="AH54" s="25">
        <v>51.850257737432003</v>
      </c>
      <c r="AI54" s="25">
        <v>0.110330828227187</v>
      </c>
      <c r="AJ54" s="87">
        <v>2.4250583839018599E-3</v>
      </c>
      <c r="AK54" s="25">
        <v>191.610866986508</v>
      </c>
      <c r="AL54" s="25">
        <v>191.610866986508</v>
      </c>
      <c r="AM54" s="25">
        <v>0</v>
      </c>
      <c r="AN54" s="25">
        <v>0</v>
      </c>
      <c r="AO54" s="25">
        <v>27.676656550131501</v>
      </c>
      <c r="AP54" s="25">
        <v>2.30872242841315E-3</v>
      </c>
      <c r="AQ54" s="87">
        <v>0.31194481392992401</v>
      </c>
      <c r="AR54" s="25">
        <v>5.5357616494981898E-3</v>
      </c>
      <c r="AS54" s="25">
        <v>1.1848771439421999</v>
      </c>
      <c r="AT54" s="25">
        <v>1.0388509469071801E-3</v>
      </c>
      <c r="AU54" s="25">
        <v>4.9923960162480503</v>
      </c>
      <c r="AV54" s="25">
        <v>0</v>
      </c>
      <c r="AW54" s="87">
        <v>2974.9841006850802</v>
      </c>
      <c r="AX54" s="25">
        <v>5673.1797398766503</v>
      </c>
      <c r="AY54" s="25">
        <v>630.35369456505498</v>
      </c>
      <c r="AZ54" s="25">
        <v>6303.5334344416997</v>
      </c>
      <c r="BA54" s="25">
        <v>4.31405071410702E-4</v>
      </c>
      <c r="BB54" s="25">
        <v>105.017714531355</v>
      </c>
      <c r="BC54" s="25">
        <v>1.4853521777807099</v>
      </c>
      <c r="BD54" s="25">
        <v>577.87919579239599</v>
      </c>
      <c r="BE54" s="25">
        <v>1.8392041953956499</v>
      </c>
      <c r="BF54" s="25">
        <v>3.54236542050409</v>
      </c>
      <c r="BG54" s="25">
        <v>8.5866403633216795</v>
      </c>
      <c r="BH54" s="25">
        <v>1.99809986937615</v>
      </c>
      <c r="BI54" s="25">
        <v>0.47336186775575201</v>
      </c>
      <c r="BJ54" s="25">
        <v>0.50661437545814703</v>
      </c>
      <c r="BK54" s="25">
        <v>359.93687763566498</v>
      </c>
      <c r="BL54" s="25">
        <v>145.65183658035801</v>
      </c>
      <c r="BM54" s="25">
        <v>214.285041055307</v>
      </c>
      <c r="BN54" s="25">
        <v>1.0538004927330099E-5</v>
      </c>
      <c r="BO54" s="25">
        <v>6.8042628570798801E-5</v>
      </c>
      <c r="BP54" s="25">
        <v>13.6052293148585</v>
      </c>
      <c r="BQ54" s="25">
        <v>6.2251690669488704E-6</v>
      </c>
      <c r="BR54" s="25">
        <v>23.984622739573499</v>
      </c>
      <c r="BS54" s="25">
        <v>5.6703407243285699</v>
      </c>
      <c r="BT54" s="25">
        <v>3.0625308509289799</v>
      </c>
      <c r="BU54" s="25">
        <v>59.944177317746799</v>
      </c>
      <c r="BV54" s="25">
        <v>452.43611494327303</v>
      </c>
      <c r="BW54" s="25">
        <v>3.6161747978637302</v>
      </c>
      <c r="BX54" s="25">
        <v>14.029786757937901</v>
      </c>
      <c r="BY54" s="25">
        <v>3.3072510017251102</v>
      </c>
      <c r="BZ54" s="25">
        <v>177.27909997806299</v>
      </c>
      <c r="CA54" s="25">
        <v>251.09044309191501</v>
      </c>
      <c r="CB54" s="25">
        <v>0</v>
      </c>
      <c r="CC54" s="25">
        <v>1.7923446825509599E-3</v>
      </c>
      <c r="CD54" s="25">
        <v>15.144784644404</v>
      </c>
      <c r="CE54" s="87">
        <v>0</v>
      </c>
      <c r="CF54" s="25">
        <v>6.0818750613960697</v>
      </c>
      <c r="CG54" s="25">
        <v>1555.2564147775799</v>
      </c>
      <c r="CH54" s="25">
        <v>29.141942923020501</v>
      </c>
      <c r="CJ54" s="22">
        <f>+(AE54-B54)/(B54+1E-50)</f>
        <v>2.5471178771944037E-3</v>
      </c>
      <c r="CK54" s="22">
        <f>+(AU54-C54)/(C54+1E-50)</f>
        <v>2.7307817642907178E-3</v>
      </c>
      <c r="CL54" s="22">
        <f>+(AZ54-D54)/(D54+1E-50)</f>
        <v>2.6282629903986647E-3</v>
      </c>
      <c r="CM54" s="22">
        <f>+(BK54-E54)/(E54+1E-50)</f>
        <v>2.6733018245297452E-3</v>
      </c>
      <c r="CN54" s="22">
        <f>+(BL54-F54)/(F54+1E-50)</f>
        <v>2.5855288532178884E-3</v>
      </c>
      <c r="CO54" s="22">
        <f>+(BZ54-G54)/(G54+1E-50)</f>
        <v>2.6541513258095894E-3</v>
      </c>
      <c r="CP54" s="22">
        <f>+(CG54-H54)/(H54+1E-50)</f>
        <v>2.5525947910048628E-3</v>
      </c>
      <c r="CQ54" s="71">
        <f>+(X54-I54)/(I54+1E-50)</f>
        <v>-0.24612598855960782</v>
      </c>
      <c r="CR54" s="71">
        <f>+(AA54-J54)/(J54+1E-50)</f>
        <v>0.41462095862149068</v>
      </c>
      <c r="CS54" s="22">
        <f>+(AD54-K54)/(K54+1E-50)</f>
        <v>0</v>
      </c>
      <c r="CT54" s="71">
        <f>+(AL54-L54)/(L54+1E-50)</f>
        <v>-2.5824003560538593E-2</v>
      </c>
      <c r="CU54" s="22">
        <f>+(AM54-M54)/(M54+1E-50)</f>
        <v>0</v>
      </c>
      <c r="CV54" s="71">
        <f>+(AS54-N54)/(N54+1E-50)</f>
        <v>-0.80216512915266347</v>
      </c>
      <c r="CW54" s="78">
        <f>+(V54-O54)/(O54+1E-50)</f>
        <v>2.6700057897976609E-3</v>
      </c>
      <c r="CX54" s="78">
        <f>+(AB54-P54)/(P54+1E-50)</f>
        <v>2.7522275172563487E-3</v>
      </c>
      <c r="CY54" s="71">
        <f>+(AT54-Q54)/(Q54+1E-50)</f>
        <v>-0.99064499415649521</v>
      </c>
    </row>
    <row r="55" spans="1:103" x14ac:dyDescent="0.25">
      <c r="A55" s="27" t="s">
        <v>1</v>
      </c>
      <c r="B55" s="25">
        <v>10159.615121000001</v>
      </c>
      <c r="C55" s="25">
        <v>5.0213968999999997E-2</v>
      </c>
      <c r="D55" s="25">
        <v>40585.897379000002</v>
      </c>
      <c r="E55" s="25">
        <v>1095.2431251999999</v>
      </c>
      <c r="F55" s="25">
        <v>502.52583463000002</v>
      </c>
      <c r="G55" s="25">
        <v>1653.4631039000001</v>
      </c>
      <c r="H55" s="25">
        <v>1688.5958352</v>
      </c>
      <c r="I55" s="51">
        <v>8.3777446875999999</v>
      </c>
      <c r="J55" s="51">
        <v>2.5333773519</v>
      </c>
      <c r="K55" s="25"/>
      <c r="L55" s="51">
        <v>72.621469579999996</v>
      </c>
      <c r="M55" s="25"/>
      <c r="N55" s="51">
        <v>2.8940743335999999</v>
      </c>
      <c r="O55" s="25">
        <v>7.3701021548999996</v>
      </c>
      <c r="P55" s="25">
        <v>0.85201685989999998</v>
      </c>
      <c r="Q55" s="51">
        <v>0.23980288299999999</v>
      </c>
      <c r="R55" s="25"/>
      <c r="S55" s="27" t="s">
        <v>1</v>
      </c>
      <c r="T55" s="87">
        <v>0</v>
      </c>
      <c r="U55" s="25">
        <v>0</v>
      </c>
      <c r="V55" s="87">
        <v>0</v>
      </c>
      <c r="W55" s="25">
        <v>0</v>
      </c>
      <c r="X55" s="25">
        <v>0</v>
      </c>
      <c r="Y55" s="25">
        <v>0</v>
      </c>
      <c r="Z55" s="87">
        <v>0</v>
      </c>
      <c r="AA55" s="25">
        <v>0</v>
      </c>
      <c r="AB55" s="87">
        <v>0</v>
      </c>
      <c r="AC55" s="87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87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87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87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87">
        <v>0</v>
      </c>
      <c r="CF55" s="25">
        <v>0</v>
      </c>
      <c r="CG55" s="25">
        <v>0</v>
      </c>
      <c r="CH55" s="25">
        <v>0</v>
      </c>
      <c r="CJ55" s="78">
        <f>+(AE55-B55)/(B55+1E-50)</f>
        <v>-1</v>
      </c>
      <c r="CK55" s="22">
        <f>+(AU55-C55)/(C55+1E-50)</f>
        <v>-1</v>
      </c>
      <c r="CL55" s="22">
        <f>+(AZ55-D55)/(D55+1E-50)</f>
        <v>-1</v>
      </c>
      <c r="CM55" s="22">
        <f>+(BK55-E55)/(E55+1E-50)</f>
        <v>-1</v>
      </c>
      <c r="CN55" s="22">
        <f>+(BL55-F55)/(F55+1E-50)</f>
        <v>-1</v>
      </c>
      <c r="CO55" s="22">
        <f>+(BZ55-G55)/(G55+1E-50)</f>
        <v>-1</v>
      </c>
      <c r="CP55" s="22">
        <f>+(CG55-H55)/(H55+1E-50)</f>
        <v>-1</v>
      </c>
      <c r="CQ55" s="71">
        <f>+(X55-I55)/(I55+1E-50)</f>
        <v>-1</v>
      </c>
      <c r="CR55" s="71">
        <f>+(AA55-J55)/(J55+1E-50)</f>
        <v>-1</v>
      </c>
      <c r="CS55" s="22">
        <f>+(AD55-K55)/(K55+1E-50)</f>
        <v>0</v>
      </c>
      <c r="CT55" s="71">
        <f>+(AL55-L55)/(L55+1E-50)</f>
        <v>-1</v>
      </c>
      <c r="CU55" s="22">
        <f>+(AM55-M55)/(M55+1E-50)</f>
        <v>0</v>
      </c>
      <c r="CV55" s="71">
        <f>+(AS55-N55)/(N55+1E-50)</f>
        <v>-1</v>
      </c>
      <c r="CW55" s="78">
        <f>+(V55-O55)/(O55+1E-50)</f>
        <v>-1</v>
      </c>
      <c r="CX55" s="78">
        <f>+(AB55-P55)/(P55+1E-50)</f>
        <v>-1</v>
      </c>
      <c r="CY55" s="71">
        <f>+(AT55-Q55)/(Q55+1E-50)</f>
        <v>-1</v>
      </c>
    </row>
    <row r="56" spans="1:103" x14ac:dyDescent="0.25">
      <c r="A56" s="27" t="s">
        <v>11</v>
      </c>
      <c r="B56" s="25"/>
      <c r="C56" s="25"/>
      <c r="D56" s="25"/>
      <c r="E56" s="25"/>
      <c r="F56" s="25"/>
      <c r="G56" s="25"/>
      <c r="H56" s="25"/>
      <c r="I56" s="51"/>
      <c r="J56" s="51"/>
      <c r="K56" s="25"/>
      <c r="L56" s="51"/>
      <c r="M56" s="25"/>
      <c r="N56" s="51"/>
      <c r="O56" s="25"/>
      <c r="P56" s="25"/>
      <c r="Q56" s="51"/>
      <c r="R56" s="25"/>
      <c r="AC56" s="87"/>
      <c r="CK56" s="22"/>
      <c r="CL56" s="22"/>
      <c r="CM56" s="22"/>
      <c r="CN56" s="22"/>
      <c r="CO56" s="22"/>
      <c r="CP56" s="22"/>
      <c r="CQ56" s="71"/>
      <c r="CR56" s="71"/>
      <c r="CS56" s="22"/>
      <c r="CT56" s="71"/>
      <c r="CU56" s="22"/>
      <c r="CV56" s="71"/>
      <c r="CW56" s="22"/>
      <c r="CX56" s="22"/>
      <c r="CY56" s="71"/>
    </row>
    <row r="57" spans="1:103" x14ac:dyDescent="0.25">
      <c r="A57" s="27" t="s">
        <v>58</v>
      </c>
      <c r="B57" s="25"/>
      <c r="C57" s="25"/>
      <c r="D57" s="25"/>
      <c r="E57" s="25"/>
      <c r="F57" s="25"/>
      <c r="G57" s="25"/>
      <c r="H57" s="25"/>
      <c r="I57" s="51"/>
      <c r="J57" s="51"/>
      <c r="K57" s="25"/>
      <c r="L57" s="51"/>
      <c r="M57" s="25"/>
      <c r="N57" s="51"/>
      <c r="O57" s="25"/>
      <c r="P57" s="25"/>
      <c r="Q57" s="51"/>
      <c r="R57" s="25"/>
      <c r="AC57" s="87"/>
      <c r="CK57" s="22"/>
      <c r="CL57" s="22"/>
      <c r="CM57" s="22"/>
      <c r="CN57" s="22"/>
      <c r="CO57" s="22"/>
      <c r="CP57" s="22"/>
      <c r="CQ57" s="71"/>
      <c r="CR57" s="71"/>
      <c r="CS57" s="22"/>
      <c r="CT57" s="71"/>
      <c r="CU57" s="22"/>
      <c r="CV57" s="71"/>
      <c r="CW57" s="22"/>
      <c r="CX57" s="22"/>
      <c r="CY57" s="71"/>
    </row>
    <row r="58" spans="1:103" x14ac:dyDescent="0.25">
      <c r="A58" s="27" t="s">
        <v>75</v>
      </c>
      <c r="B58" s="25"/>
      <c r="C58" s="25"/>
      <c r="D58" s="25"/>
      <c r="E58" s="25"/>
      <c r="F58" s="25"/>
      <c r="G58" s="25"/>
      <c r="H58" s="25"/>
      <c r="I58" s="51"/>
      <c r="J58" s="51"/>
      <c r="K58" s="25"/>
      <c r="L58" s="51"/>
      <c r="M58" s="25"/>
      <c r="N58" s="51"/>
      <c r="O58" s="25"/>
      <c r="P58" s="25"/>
      <c r="Q58" s="51"/>
      <c r="R58" s="25"/>
      <c r="AC58" s="87"/>
      <c r="CK58" s="22"/>
      <c r="CL58" s="22"/>
      <c r="CM58" s="22"/>
      <c r="CN58" s="22"/>
      <c r="CO58" s="22"/>
      <c r="CP58" s="22"/>
      <c r="CQ58" s="71"/>
      <c r="CR58" s="71"/>
      <c r="CS58" s="22"/>
      <c r="CT58" s="71"/>
      <c r="CU58" s="22"/>
      <c r="CV58" s="71"/>
      <c r="CW58" s="22"/>
      <c r="CX58" s="22"/>
      <c r="CY58" s="71"/>
    </row>
    <row r="59" spans="1:103" x14ac:dyDescent="0.25">
      <c r="A59" s="27" t="s">
        <v>235</v>
      </c>
      <c r="B59" s="25">
        <v>50051.887477999997</v>
      </c>
      <c r="C59" s="25">
        <v>14.822471386</v>
      </c>
      <c r="D59" s="25">
        <v>48691.175812000001</v>
      </c>
      <c r="E59" s="25">
        <v>667.61019500999998</v>
      </c>
      <c r="F59" s="25">
        <v>666.51847902999998</v>
      </c>
      <c r="G59" s="25">
        <v>501.91039482999997</v>
      </c>
      <c r="H59" s="25">
        <v>48209.665652000003</v>
      </c>
      <c r="I59" s="51"/>
      <c r="J59" s="51"/>
      <c r="K59" s="25"/>
      <c r="L59" s="51"/>
      <c r="M59" s="25"/>
      <c r="N59" s="51"/>
      <c r="O59" s="25"/>
      <c r="P59" s="25"/>
      <c r="Q59" s="51"/>
      <c r="R59" s="25"/>
      <c r="S59" s="27" t="s">
        <v>69</v>
      </c>
      <c r="T59" s="87">
        <v>0</v>
      </c>
      <c r="U59" s="25">
        <v>0</v>
      </c>
      <c r="V59" s="87">
        <v>0</v>
      </c>
      <c r="W59" s="25">
        <v>4.2342008092991099</v>
      </c>
      <c r="X59" s="25">
        <v>4.2342008092991099</v>
      </c>
      <c r="Y59" s="25">
        <v>1.162410347724</v>
      </c>
      <c r="Z59" s="87">
        <v>0</v>
      </c>
      <c r="AA59" s="25">
        <v>157.553313509107</v>
      </c>
      <c r="AB59" s="87">
        <v>0</v>
      </c>
      <c r="AC59" s="87">
        <v>64490.1008173636</v>
      </c>
      <c r="AD59" s="25">
        <v>0</v>
      </c>
      <c r="AE59" s="25">
        <v>50182.597423899198</v>
      </c>
      <c r="AF59" s="25">
        <v>166.680685186923</v>
      </c>
      <c r="AG59" s="25">
        <v>10599.646847521601</v>
      </c>
      <c r="AH59" s="25">
        <v>74.758124024537594</v>
      </c>
      <c r="AI59" s="25">
        <v>0</v>
      </c>
      <c r="AJ59" s="87">
        <v>0</v>
      </c>
      <c r="AK59" s="25">
        <v>165.74514511130499</v>
      </c>
      <c r="AL59" s="25">
        <v>165.74514511130499</v>
      </c>
      <c r="AM59" s="25">
        <v>0</v>
      </c>
      <c r="AN59" s="25">
        <v>0</v>
      </c>
      <c r="AO59" s="25">
        <v>56.551700374234201</v>
      </c>
      <c r="AP59" s="25">
        <v>0</v>
      </c>
      <c r="AQ59" s="87">
        <v>0</v>
      </c>
      <c r="AR59" s="25">
        <v>0</v>
      </c>
      <c r="AS59" s="25">
        <v>8.8018794924518903E-2</v>
      </c>
      <c r="AT59" s="25">
        <v>0</v>
      </c>
      <c r="AU59" s="25">
        <v>14.8642403699354</v>
      </c>
      <c r="AV59" s="25">
        <v>0</v>
      </c>
      <c r="AW59" s="87">
        <v>58894.505354475601</v>
      </c>
      <c r="AX59" s="25">
        <v>43938.525996571501</v>
      </c>
      <c r="AY59" s="25">
        <v>4882.2958318314504</v>
      </c>
      <c r="AZ59" s="25">
        <v>48820.821828402899</v>
      </c>
      <c r="BA59" s="25">
        <v>0</v>
      </c>
      <c r="BB59" s="25">
        <v>183.321628951094</v>
      </c>
      <c r="BC59" s="25">
        <v>4.13081642663842</v>
      </c>
      <c r="BD59" s="25">
        <v>35831.365002033701</v>
      </c>
      <c r="BE59" s="25">
        <v>6.8012307302259298</v>
      </c>
      <c r="BF59" s="25">
        <v>11.2521255311761</v>
      </c>
      <c r="BG59" s="25">
        <v>217.26053693568701</v>
      </c>
      <c r="BH59" s="25">
        <v>7.3112003615580399</v>
      </c>
      <c r="BI59" s="25">
        <v>7.0352882818829204E-2</v>
      </c>
      <c r="BJ59" s="25">
        <v>1.88963309578531</v>
      </c>
      <c r="BK59" s="25">
        <v>669.41806168752998</v>
      </c>
      <c r="BL59" s="25">
        <v>668.32337218097905</v>
      </c>
      <c r="BM59" s="25">
        <v>1.09468950655048</v>
      </c>
      <c r="BN59" s="25">
        <v>0</v>
      </c>
      <c r="BO59" s="25">
        <v>2.7471433059409099E-2</v>
      </c>
      <c r="BP59" s="25">
        <v>29.150248516013999</v>
      </c>
      <c r="BQ59" s="25">
        <v>0</v>
      </c>
      <c r="BR59" s="25">
        <v>83.951167512690603</v>
      </c>
      <c r="BS59" s="25">
        <v>18.088417797913301</v>
      </c>
      <c r="BT59" s="25">
        <v>9.9776568175179801</v>
      </c>
      <c r="BU59" s="25">
        <v>226.05954518648301</v>
      </c>
      <c r="BV59" s="25">
        <v>11071.070818230901</v>
      </c>
      <c r="BW59" s="25">
        <v>12.9030280483033</v>
      </c>
      <c r="BX59" s="25">
        <v>39.355926850642</v>
      </c>
      <c r="BY59" s="25">
        <v>9.4014054465186694E-2</v>
      </c>
      <c r="BZ59" s="25">
        <v>503.22861687527899</v>
      </c>
      <c r="CA59" s="25">
        <v>27986.7896125148</v>
      </c>
      <c r="CB59" s="25">
        <v>4.1185397024862499E-4</v>
      </c>
      <c r="CC59" s="25">
        <v>0</v>
      </c>
      <c r="CD59" s="25">
        <v>53.049493141972199</v>
      </c>
      <c r="CE59" s="87">
        <v>0</v>
      </c>
      <c r="CF59" s="25">
        <v>1311.9487437226101</v>
      </c>
      <c r="CG59" s="25">
        <v>48298.624752393298</v>
      </c>
      <c r="CH59" s="25">
        <v>22.2720684996446</v>
      </c>
      <c r="CJ59" s="22">
        <f>+(AE59-B59)/(B59+1E-50)</f>
        <v>2.6114888465825453E-3</v>
      </c>
      <c r="CK59" s="22">
        <f>+(AU59-C59)/(C59+1E-50)</f>
        <v>2.817950046768272E-3</v>
      </c>
      <c r="CL59" s="22">
        <f>+(AZ59-D59)/(D59+1E-50)</f>
        <v>2.6626183130896222E-3</v>
      </c>
      <c r="CM59" s="22">
        <f>+(BK59-E59)/(E59+1E-50)</f>
        <v>2.7079674502318244E-3</v>
      </c>
      <c r="CN59" s="22">
        <f>+(BL59-F59)/(F59+1E-50)</f>
        <v>2.7079416516789939E-3</v>
      </c>
      <c r="CO59" s="22">
        <f>+(BZ59-G59)/(G59+1E-50)</f>
        <v>2.6264091336970705E-3</v>
      </c>
      <c r="CP59" s="22">
        <f>+(CG59-H59)/(H59+1E-50)</f>
        <v>1.8452544565532396E-3</v>
      </c>
      <c r="CQ59" s="71">
        <f>+(X59-I59)/(I59+1E-50)</f>
        <v>4.23420080929911E+50</v>
      </c>
      <c r="CR59" s="71">
        <f>+(AA59-J59)/(J59+1E-50)</f>
        <v>1.5755331350910699E+52</v>
      </c>
      <c r="CS59" s="22">
        <f>+(AD59-K59)/(K59+1E-50)</f>
        <v>0</v>
      </c>
      <c r="CT59" s="71">
        <f>+(AL59-L59)/(L59+1E-50)</f>
        <v>1.65745145111305E+52</v>
      </c>
      <c r="CU59" s="22">
        <f>+(AM59-M59)/(M59+1E-50)</f>
        <v>0</v>
      </c>
      <c r="CV59" s="71">
        <f>+(AS59-N59)/(N59+1E-50)</f>
        <v>8.8018794924518899E+48</v>
      </c>
      <c r="CW59" s="78">
        <f>+(V59-O59)/(O59+1E-50)</f>
        <v>0</v>
      </c>
      <c r="CX59" s="78">
        <f>+(AB59-P59)/(P59+1E-50)</f>
        <v>0</v>
      </c>
      <c r="CY59" s="71">
        <f>+(AT59-Q59)/(Q59+1E-50)</f>
        <v>0</v>
      </c>
    </row>
    <row r="60" spans="1:103" x14ac:dyDescent="0.25">
      <c r="B60" s="25"/>
      <c r="C60" s="25"/>
      <c r="D60" s="25"/>
      <c r="E60" s="25"/>
      <c r="F60" s="25"/>
      <c r="G60" s="25"/>
      <c r="H60" s="25"/>
      <c r="I60" s="51"/>
      <c r="J60" s="51"/>
      <c r="K60" s="25"/>
      <c r="L60" s="51"/>
      <c r="M60" s="25"/>
      <c r="N60" s="51"/>
      <c r="O60" s="25"/>
      <c r="P60" s="25"/>
      <c r="Q60" s="51"/>
      <c r="R60" s="25"/>
      <c r="CK60" s="22"/>
      <c r="CL60" s="22"/>
      <c r="CM60" s="22"/>
      <c r="CN60" s="22"/>
      <c r="CO60" s="22"/>
      <c r="CP60" s="22"/>
      <c r="CQ60" s="71"/>
      <c r="CR60" s="71"/>
      <c r="CS60" s="22"/>
      <c r="CT60" s="71"/>
      <c r="CU60" s="22"/>
      <c r="CV60" s="71"/>
      <c r="CW60" s="22"/>
      <c r="CX60" s="22"/>
      <c r="CY60" s="71"/>
    </row>
    <row r="61" spans="1:103" x14ac:dyDescent="0.25">
      <c r="A61" s="2" t="s">
        <v>55</v>
      </c>
      <c r="B61" s="1">
        <f>SUM(B3:B55)</f>
        <v>236053.31678825297</v>
      </c>
      <c r="C61" s="1">
        <f t="shared" ref="C61:Q61" si="30">SUM(C3:C55)</f>
        <v>320.98203783490004</v>
      </c>
      <c r="D61" s="1">
        <f t="shared" si="30"/>
        <v>442394.33675335802</v>
      </c>
      <c r="E61" s="1">
        <f t="shared" si="30"/>
        <v>18873.901830286894</v>
      </c>
      <c r="F61" s="1">
        <f t="shared" si="30"/>
        <v>17337.076724323899</v>
      </c>
      <c r="G61" s="1">
        <f t="shared" si="30"/>
        <v>68679.615854690419</v>
      </c>
      <c r="H61" s="1">
        <f t="shared" si="30"/>
        <v>228667.33943590699</v>
      </c>
      <c r="I61" s="52">
        <f t="shared" si="30"/>
        <v>2318.4536004302008</v>
      </c>
      <c r="J61" s="52">
        <f t="shared" si="30"/>
        <v>991.60128597449966</v>
      </c>
      <c r="K61" s="1">
        <f t="shared" si="30"/>
        <v>3.4074869164999999</v>
      </c>
      <c r="L61" s="52">
        <f t="shared" si="30"/>
        <v>10987.179551472902</v>
      </c>
      <c r="M61" s="1">
        <f t="shared" si="30"/>
        <v>5.0403027465999992</v>
      </c>
      <c r="N61" s="52">
        <f t="shared" si="30"/>
        <v>1126.0236010437</v>
      </c>
      <c r="O61" s="1">
        <f t="shared" si="30"/>
        <v>1822.0135091966999</v>
      </c>
      <c r="P61" s="1">
        <f t="shared" si="30"/>
        <v>201.16152090370002</v>
      </c>
      <c r="Q61" s="1">
        <f t="shared" si="30"/>
        <v>19.634885904293803</v>
      </c>
      <c r="T61" s="1">
        <f>SUM(T3:T59)</f>
        <v>22.228603981343134</v>
      </c>
      <c r="U61" s="1">
        <f t="shared" ref="U61:CF61" si="31">SUM(U3:U59)</f>
        <v>621.08889189055981</v>
      </c>
      <c r="V61" s="1">
        <f t="shared" si="31"/>
        <v>1819.5930748619069</v>
      </c>
      <c r="W61" s="1">
        <f t="shared" si="31"/>
        <v>703.63635722498145</v>
      </c>
      <c r="X61" s="1">
        <f t="shared" si="31"/>
        <v>701.91178209866894</v>
      </c>
      <c r="Y61" s="1">
        <f t="shared" si="31"/>
        <v>156.63949961499699</v>
      </c>
      <c r="Z61" s="1">
        <f t="shared" si="31"/>
        <v>10.411818023768451</v>
      </c>
      <c r="AA61" s="1">
        <f t="shared" si="31"/>
        <v>2767.139767957633</v>
      </c>
      <c r="AB61" s="1">
        <f t="shared" si="31"/>
        <v>200.85632951223261</v>
      </c>
      <c r="AC61" s="1">
        <f t="shared" si="31"/>
        <v>984220.19751796545</v>
      </c>
      <c r="AD61" s="1">
        <f t="shared" si="31"/>
        <v>3.4167834118017693</v>
      </c>
      <c r="AE61" s="1">
        <f t="shared" si="31"/>
        <v>276676.5758931539</v>
      </c>
      <c r="AF61" s="1">
        <f t="shared" si="31"/>
        <v>6317.986475466807</v>
      </c>
      <c r="AG61" s="1">
        <f t="shared" si="31"/>
        <v>171439.9625962119</v>
      </c>
      <c r="AH61" s="1">
        <f t="shared" si="31"/>
        <v>3709.4175391153667</v>
      </c>
      <c r="AI61" s="1">
        <f t="shared" si="31"/>
        <v>161.56690421186553</v>
      </c>
      <c r="AJ61" s="1">
        <f t="shared" si="31"/>
        <v>12.844947821753365</v>
      </c>
      <c r="AK61" s="1">
        <f t="shared" si="31"/>
        <v>11189.045942407953</v>
      </c>
      <c r="AL61" s="1">
        <f t="shared" si="31"/>
        <v>11189.045942407953</v>
      </c>
      <c r="AM61" s="1">
        <f t="shared" si="31"/>
        <v>5.0540358252203976</v>
      </c>
      <c r="AN61" s="1">
        <f t="shared" si="31"/>
        <v>0</v>
      </c>
      <c r="AO61" s="1">
        <f t="shared" si="31"/>
        <v>3247.6025434325652</v>
      </c>
      <c r="AP61" s="1">
        <f t="shared" si="31"/>
        <v>13.446273454121712</v>
      </c>
      <c r="AQ61" s="1">
        <f t="shared" si="31"/>
        <v>481.01704243426468</v>
      </c>
      <c r="AR61" s="1">
        <f t="shared" si="31"/>
        <v>56.271794903553065</v>
      </c>
      <c r="AS61" s="1">
        <f t="shared" si="31"/>
        <v>406.30803043342956</v>
      </c>
      <c r="AT61" s="1">
        <f t="shared" si="31"/>
        <v>5.3709464239613007</v>
      </c>
      <c r="AU61" s="1">
        <f t="shared" si="31"/>
        <v>336.43342201523848</v>
      </c>
      <c r="AV61" s="1">
        <f t="shared" si="31"/>
        <v>0</v>
      </c>
      <c r="AW61" s="1">
        <f t="shared" si="31"/>
        <v>447996.20286422048</v>
      </c>
      <c r="AX61" s="1">
        <f t="shared" si="31"/>
        <v>406533.79859791743</v>
      </c>
      <c r="AY61" s="1">
        <f t="shared" si="31"/>
        <v>45170.588891204337</v>
      </c>
      <c r="AZ61" s="1">
        <f t="shared" si="31"/>
        <v>451704.38748912117</v>
      </c>
      <c r="BA61" s="1">
        <f t="shared" si="31"/>
        <v>0.14910084914096181</v>
      </c>
      <c r="BB61" s="1">
        <f t="shared" si="31"/>
        <v>11155.927783711106</v>
      </c>
      <c r="BC61" s="1">
        <f t="shared" si="31"/>
        <v>122.11101970680504</v>
      </c>
      <c r="BD61" s="1">
        <f t="shared" si="31"/>
        <v>148947.93356732043</v>
      </c>
      <c r="BE61" s="1">
        <f t="shared" si="31"/>
        <v>162.01935960995834</v>
      </c>
      <c r="BF61" s="1">
        <f t="shared" si="31"/>
        <v>382.24423769309772</v>
      </c>
      <c r="BG61" s="1">
        <f t="shared" si="31"/>
        <v>1211.2763140601946</v>
      </c>
      <c r="BH61" s="1">
        <f t="shared" si="31"/>
        <v>218.73120168062846</v>
      </c>
      <c r="BI61" s="1">
        <f t="shared" si="31"/>
        <v>107.96989294060043</v>
      </c>
      <c r="BJ61" s="1">
        <f t="shared" si="31"/>
        <v>52.553059999014053</v>
      </c>
      <c r="BK61" s="1">
        <f t="shared" si="31"/>
        <v>18516.109786166711</v>
      </c>
      <c r="BL61" s="1">
        <f t="shared" si="31"/>
        <v>17548.0706567794</v>
      </c>
      <c r="BM61" s="1">
        <f t="shared" si="31"/>
        <v>968.03912938730502</v>
      </c>
      <c r="BN61" s="1">
        <f t="shared" si="31"/>
        <v>0.20171708354591403</v>
      </c>
      <c r="BO61" s="1">
        <f t="shared" si="31"/>
        <v>8.8479472465899545E-2</v>
      </c>
      <c r="BP61" s="1">
        <f t="shared" si="31"/>
        <v>3006.5487883977166</v>
      </c>
      <c r="BQ61" s="1">
        <f t="shared" si="31"/>
        <v>0.31929163945678102</v>
      </c>
      <c r="BR61" s="1">
        <f t="shared" si="31"/>
        <v>2597.3373856395006</v>
      </c>
      <c r="BS61" s="1">
        <f t="shared" si="31"/>
        <v>622.06904928790811</v>
      </c>
      <c r="BT61" s="1">
        <f t="shared" si="31"/>
        <v>341.44481057794633</v>
      </c>
      <c r="BU61" s="1">
        <f t="shared" si="31"/>
        <v>6511.0743333072924</v>
      </c>
      <c r="BV61" s="1">
        <f t="shared" si="31"/>
        <v>76906.886147680329</v>
      </c>
      <c r="BW61" s="1">
        <f t="shared" si="31"/>
        <v>356.31169328241731</v>
      </c>
      <c r="BX61" s="1">
        <f t="shared" si="31"/>
        <v>1780.3166017014144</v>
      </c>
      <c r="BY61" s="1">
        <f t="shared" si="31"/>
        <v>75.45342069944013</v>
      </c>
      <c r="BZ61" s="1">
        <f t="shared" si="31"/>
        <v>67712.390359931407</v>
      </c>
      <c r="CA61" s="1">
        <f t="shared" si="31"/>
        <v>85644.960282137909</v>
      </c>
      <c r="CB61" s="1">
        <f t="shared" si="31"/>
        <v>4.9488049833866059E-2</v>
      </c>
      <c r="CC61" s="1">
        <f t="shared" si="31"/>
        <v>11.70020968467241</v>
      </c>
      <c r="CD61" s="1">
        <f t="shared" si="31"/>
        <v>3841.4326291938037</v>
      </c>
      <c r="CE61" s="1">
        <f t="shared" si="31"/>
        <v>1.6433038714264599E-3</v>
      </c>
      <c r="CF61" s="1">
        <f t="shared" si="31"/>
        <v>4149.8132759122063</v>
      </c>
      <c r="CG61" s="1">
        <f>SUM(CG3:CG59)</f>
        <v>275836.53894357238</v>
      </c>
      <c r="CH61" s="1">
        <f>SUM(CH3:CH59)</f>
        <v>2575.1874103301952</v>
      </c>
      <c r="CJ61" s="22">
        <f>+(AE61-B61)/(B61+1E-50)</f>
        <v>0.17209357469584399</v>
      </c>
      <c r="CK61" s="22">
        <f>+(AU61-C61)/(C61+1E-50)</f>
        <v>4.8137846854489699E-2</v>
      </c>
      <c r="CL61" s="22">
        <f>+(AZ61-D61)/(D61+1E-50)</f>
        <v>2.1044687877534159E-2</v>
      </c>
      <c r="CM61" s="22">
        <f>+(BK61-E61)/(E61+1E-50)</f>
        <v>-1.8956972826150574E-2</v>
      </c>
      <c r="CN61" s="22">
        <f>+(BL61-F61)/(F61+1E-50)</f>
        <v>1.2170098558742454E-2</v>
      </c>
      <c r="CO61" s="22">
        <f>+(BZ61-G61)/(G61+1E-50)</f>
        <v>-1.408315236948076E-2</v>
      </c>
      <c r="CP61" s="22">
        <f>+(CG61-H61)/(H61+1E-50)</f>
        <v>0.20627869123778564</v>
      </c>
      <c r="CQ61" s="71">
        <f>+(X61-I61)/(I61+1E-50)</f>
        <v>-0.69725001959563671</v>
      </c>
      <c r="CR61" s="71">
        <f>+(AA61-J61)/(J61+1E-50)</f>
        <v>1.7905770263682308</v>
      </c>
      <c r="CS61" s="22">
        <f>+(AD61-K61)/(K61+1E-50)</f>
        <v>2.7282556117099468E-3</v>
      </c>
      <c r="CT61" s="71">
        <f>+(AL61-L61)/(L61+1E-50)</f>
        <v>1.8372903618198287E-2</v>
      </c>
      <c r="CU61" s="22">
        <f>+(AM61-M61)/(M61+1E-50)</f>
        <v>2.724653520001796E-3</v>
      </c>
      <c r="CV61" s="71">
        <f>+(AS61-N61)/(N61+1E-50)</f>
        <v>-0.63916561779271164</v>
      </c>
      <c r="CW61" s="78">
        <f>+(V61-O61)/(O61+1E-50)</f>
        <v>-1.3284392912433492E-3</v>
      </c>
      <c r="CX61" s="78">
        <f>+(AB61-P61)/(P61+1E-50)</f>
        <v>-1.517145973526013E-3</v>
      </c>
      <c r="CY61" s="71">
        <f>+(AT61-Q61)/(Q61+1E-50)</f>
        <v>-0.72645899496738264</v>
      </c>
    </row>
    <row r="62" spans="1:103" x14ac:dyDescent="0.25">
      <c r="A62" s="2" t="s">
        <v>56</v>
      </c>
      <c r="B62" s="1">
        <f>SUM(B2:B54)</f>
        <v>225893.70166725296</v>
      </c>
      <c r="C62" s="1">
        <f t="shared" ref="C62:Q62" si="32">SUM(C2:C54)</f>
        <v>320.93182386590001</v>
      </c>
      <c r="D62" s="1">
        <f t="shared" si="32"/>
        <v>401808.43937435804</v>
      </c>
      <c r="E62" s="1">
        <f t="shared" si="32"/>
        <v>17778.658705086895</v>
      </c>
      <c r="F62" s="1">
        <f t="shared" si="32"/>
        <v>16834.550889693899</v>
      </c>
      <c r="G62" s="1">
        <f t="shared" si="32"/>
        <v>67026.152750790425</v>
      </c>
      <c r="H62" s="1">
        <f t="shared" si="32"/>
        <v>226978.74360070701</v>
      </c>
      <c r="I62" s="52">
        <f t="shared" si="32"/>
        <v>2310.0758557426007</v>
      </c>
      <c r="J62" s="52">
        <f t="shared" si="32"/>
        <v>989.0679086225997</v>
      </c>
      <c r="K62" s="1">
        <f t="shared" si="32"/>
        <v>3.4074869164999999</v>
      </c>
      <c r="L62" s="52">
        <f t="shared" si="32"/>
        <v>10914.558081892901</v>
      </c>
      <c r="M62" s="1">
        <f t="shared" si="32"/>
        <v>5.0403027465999992</v>
      </c>
      <c r="N62" s="52">
        <f t="shared" si="32"/>
        <v>1123.1295267101</v>
      </c>
      <c r="O62" s="1">
        <f t="shared" si="32"/>
        <v>1814.6434070417999</v>
      </c>
      <c r="P62" s="1">
        <f t="shared" si="32"/>
        <v>200.30950404380002</v>
      </c>
      <c r="Q62" s="1">
        <f t="shared" si="32"/>
        <v>19.395083021293804</v>
      </c>
      <c r="T62" s="1">
        <f t="shared" ref="T62:CE62" si="33">SUM(T2:T54)</f>
        <v>22.228603981343134</v>
      </c>
      <c r="U62" s="1">
        <f t="shared" si="33"/>
        <v>621.08889189055981</v>
      </c>
      <c r="V62" s="1">
        <f t="shared" si="33"/>
        <v>1819.5930748619069</v>
      </c>
      <c r="W62" s="1">
        <f t="shared" si="33"/>
        <v>699.40215641568238</v>
      </c>
      <c r="X62" s="1">
        <f t="shared" si="33"/>
        <v>697.67758128936987</v>
      </c>
      <c r="Y62" s="1">
        <f t="shared" si="33"/>
        <v>155.47708926727299</v>
      </c>
      <c r="Z62" s="1">
        <f t="shared" si="33"/>
        <v>10.411818023768451</v>
      </c>
      <c r="AA62" s="1">
        <f t="shared" si="33"/>
        <v>2609.5864544485262</v>
      </c>
      <c r="AB62" s="1">
        <f t="shared" si="33"/>
        <v>200.85632951223261</v>
      </c>
      <c r="AC62" s="1">
        <f t="shared" si="33"/>
        <v>919730.09670060186</v>
      </c>
      <c r="AD62" s="1">
        <f t="shared" si="33"/>
        <v>3.4167834118017693</v>
      </c>
      <c r="AE62" s="1">
        <f t="shared" si="33"/>
        <v>226493.97846925471</v>
      </c>
      <c r="AF62" s="1">
        <f t="shared" si="33"/>
        <v>6151.3057902798837</v>
      </c>
      <c r="AG62" s="1">
        <f t="shared" si="33"/>
        <v>160840.31574869031</v>
      </c>
      <c r="AH62" s="1">
        <f t="shared" si="33"/>
        <v>3634.659415090829</v>
      </c>
      <c r="AI62" s="1">
        <f t="shared" si="33"/>
        <v>161.56690421186553</v>
      </c>
      <c r="AJ62" s="1">
        <f t="shared" si="33"/>
        <v>12.844947821753365</v>
      </c>
      <c r="AK62" s="1">
        <f t="shared" si="33"/>
        <v>11023.300797296648</v>
      </c>
      <c r="AL62" s="1">
        <f t="shared" si="33"/>
        <v>11023.300797296648</v>
      </c>
      <c r="AM62" s="1">
        <f t="shared" si="33"/>
        <v>5.0540358252203976</v>
      </c>
      <c r="AN62" s="1">
        <f t="shared" si="33"/>
        <v>0</v>
      </c>
      <c r="AO62" s="1">
        <f t="shared" si="33"/>
        <v>3191.0508430583309</v>
      </c>
      <c r="AP62" s="1">
        <f t="shared" si="33"/>
        <v>13.446273454121712</v>
      </c>
      <c r="AQ62" s="1">
        <f t="shared" si="33"/>
        <v>481.01704243426468</v>
      </c>
      <c r="AR62" s="1">
        <f t="shared" si="33"/>
        <v>56.271794903553065</v>
      </c>
      <c r="AS62" s="1">
        <f t="shared" si="33"/>
        <v>406.22001163850507</v>
      </c>
      <c r="AT62" s="1">
        <f t="shared" si="33"/>
        <v>5.3709464239613007</v>
      </c>
      <c r="AU62" s="1">
        <f t="shared" si="33"/>
        <v>321.5691816453031</v>
      </c>
      <c r="AV62" s="1">
        <f t="shared" si="33"/>
        <v>0</v>
      </c>
      <c r="AW62" s="1">
        <f t="shared" si="33"/>
        <v>389101.6975097449</v>
      </c>
      <c r="AX62" s="1">
        <f t="shared" si="33"/>
        <v>362595.2726013459</v>
      </c>
      <c r="AY62" s="1">
        <f t="shared" si="33"/>
        <v>40288.293059372889</v>
      </c>
      <c r="AZ62" s="1">
        <f t="shared" si="33"/>
        <v>402883.56566071825</v>
      </c>
      <c r="BA62" s="1">
        <f t="shared" si="33"/>
        <v>0.14910084914096181</v>
      </c>
      <c r="BB62" s="1">
        <f t="shared" si="33"/>
        <v>10972.606154760011</v>
      </c>
      <c r="BC62" s="1">
        <f t="shared" si="33"/>
        <v>117.98020328016662</v>
      </c>
      <c r="BD62" s="1">
        <f t="shared" si="33"/>
        <v>113116.56856528674</v>
      </c>
      <c r="BE62" s="1">
        <f t="shared" si="33"/>
        <v>155.2181288797324</v>
      </c>
      <c r="BF62" s="1">
        <f t="shared" si="33"/>
        <v>370.99211216192163</v>
      </c>
      <c r="BG62" s="1">
        <f t="shared" si="33"/>
        <v>994.01577712450762</v>
      </c>
      <c r="BH62" s="1">
        <f t="shared" si="33"/>
        <v>211.42000131907042</v>
      </c>
      <c r="BI62" s="1">
        <f t="shared" si="33"/>
        <v>107.89954005778161</v>
      </c>
      <c r="BJ62" s="1">
        <f t="shared" si="33"/>
        <v>50.663426903228746</v>
      </c>
      <c r="BK62" s="1">
        <f t="shared" si="33"/>
        <v>17846.69172447918</v>
      </c>
      <c r="BL62" s="1">
        <f t="shared" si="33"/>
        <v>16879.747284598423</v>
      </c>
      <c r="BM62" s="1">
        <f t="shared" si="33"/>
        <v>966.94443988075454</v>
      </c>
      <c r="BN62" s="1">
        <f t="shared" si="33"/>
        <v>0.20171708354591403</v>
      </c>
      <c r="BO62" s="1">
        <f t="shared" si="33"/>
        <v>6.1008039406490445E-2</v>
      </c>
      <c r="BP62" s="1">
        <f t="shared" si="33"/>
        <v>2977.3985398817026</v>
      </c>
      <c r="BQ62" s="1">
        <f t="shared" si="33"/>
        <v>0.31929163945678102</v>
      </c>
      <c r="BR62" s="1">
        <f t="shared" si="33"/>
        <v>2513.38621812681</v>
      </c>
      <c r="BS62" s="1">
        <f t="shared" si="33"/>
        <v>603.98063148999483</v>
      </c>
      <c r="BT62" s="1">
        <f t="shared" si="33"/>
        <v>331.46715376042835</v>
      </c>
      <c r="BU62" s="1">
        <f t="shared" si="33"/>
        <v>6285.0147881208095</v>
      </c>
      <c r="BV62" s="1">
        <f t="shared" si="33"/>
        <v>65835.815329449426</v>
      </c>
      <c r="BW62" s="1">
        <f t="shared" si="33"/>
        <v>343.40866523411398</v>
      </c>
      <c r="BX62" s="1">
        <f t="shared" si="33"/>
        <v>1740.9606748507724</v>
      </c>
      <c r="BY62" s="1">
        <f t="shared" si="33"/>
        <v>75.359406644974939</v>
      </c>
      <c r="BZ62" s="1">
        <f t="shared" si="33"/>
        <v>67209.161743056131</v>
      </c>
      <c r="CA62" s="1">
        <f t="shared" si="33"/>
        <v>57658.170669623105</v>
      </c>
      <c r="CB62" s="1">
        <f t="shared" si="33"/>
        <v>4.9076195863617431E-2</v>
      </c>
      <c r="CC62" s="1">
        <f t="shared" si="33"/>
        <v>11.70020968467241</v>
      </c>
      <c r="CD62" s="1">
        <f t="shared" si="33"/>
        <v>3788.3831360518316</v>
      </c>
      <c r="CE62" s="1">
        <f t="shared" si="33"/>
        <v>1.6433038714264599E-3</v>
      </c>
      <c r="CF62" s="1">
        <f>SUM(CF2:CF54)</f>
        <v>2837.864532189596</v>
      </c>
      <c r="CG62" s="1">
        <f>SUM(CG2:CG54)</f>
        <v>227537.91419117906</v>
      </c>
      <c r="CH62" s="1">
        <f>SUM(CH2:CH54)</f>
        <v>2552.9153418305505</v>
      </c>
      <c r="CJ62" s="22">
        <f>+(AE62-B62)/(B62+1E-50)</f>
        <v>2.6573419160042652E-3</v>
      </c>
      <c r="CK62" s="22">
        <f>+(AU62-C62)/(C62+1E-50)</f>
        <v>1.9859600451135272E-3</v>
      </c>
      <c r="CL62" s="22">
        <f>+(AZ62-D62)/(D62+1E-50)</f>
        <v>2.6757185290439498E-3</v>
      </c>
      <c r="CM62" s="22">
        <f>+(BK62-E62)/(E62+1E-50)</f>
        <v>3.8266677211605191E-3</v>
      </c>
      <c r="CN62" s="22">
        <f>+(BL62-F62)/(F62+1E-50)</f>
        <v>2.6847401632907899E-3</v>
      </c>
      <c r="CO62" s="22">
        <f>+(BZ62-G62)/(G62+1E-50)</f>
        <v>2.7304117087870302E-3</v>
      </c>
      <c r="CP62" s="22">
        <f>+(CG62-H62)/(H62+1E-50)</f>
        <v>2.4635372528792015E-3</v>
      </c>
      <c r="CQ62" s="71">
        <f>+(X62-I62)/(I62+1E-50)</f>
        <v>-0.69798499059889385</v>
      </c>
      <c r="CR62" s="71">
        <f>+(AA62-J62)/(J62+1E-50)</f>
        <v>1.638430012437367</v>
      </c>
      <c r="CS62" s="22">
        <f>+(AD62-K62)/(K62+1E-50)</f>
        <v>2.7282556117099468E-3</v>
      </c>
      <c r="CT62" s="71">
        <f>+(AL62-L62)/(L62+1E-50)</f>
        <v>9.9630891684153004E-3</v>
      </c>
      <c r="CU62" s="22">
        <f>+(AM62-M62)/(M62+1E-50)</f>
        <v>2.724653520001796E-3</v>
      </c>
      <c r="CV62" s="71">
        <f>+(AS62-N62)/(N62+1E-50)</f>
        <v>-0.63831419085880925</v>
      </c>
      <c r="CW62" s="78">
        <f>+(V62-O62)/(O62+1E-50)</f>
        <v>2.7276256045124518E-3</v>
      </c>
      <c r="CX62" s="78">
        <f>+(AB62-P62)/(P62+1E-50)</f>
        <v>2.7299027624421517E-3</v>
      </c>
      <c r="CY62" s="71">
        <f>+(AT62-Q62)/(Q62+1E-50)</f>
        <v>-0.72307690469463037</v>
      </c>
    </row>
    <row r="63" spans="1:103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149192.14268879298</v>
      </c>
      <c r="C63" s="25">
        <f t="shared" ref="C63:Q63" si="34">+C3+C5+C8+C9+C11+C12+C14+C15+C16+C17+C18+C19+C20+C21+C22+C23+C24+C25+C26+C28+C30+C31+C33+C34+C35+C36+C37+C39+C40+C41+C42+C43+C44+C46+C47+C49+C50+C10</f>
        <v>269.4746345689</v>
      </c>
      <c r="D63" s="25">
        <f t="shared" si="34"/>
        <v>308363.04348780809</v>
      </c>
      <c r="E63" s="25">
        <f t="shared" si="34"/>
        <v>14095.442081826901</v>
      </c>
      <c r="F63" s="25">
        <f t="shared" si="34"/>
        <v>13442.663830793899</v>
      </c>
      <c r="G63" s="25">
        <f t="shared" si="34"/>
        <v>47722.603597605601</v>
      </c>
      <c r="H63" s="25">
        <f t="shared" si="34"/>
        <v>109610.95747471</v>
      </c>
      <c r="I63" s="25">
        <f t="shared" si="34"/>
        <v>2267.7489257144007</v>
      </c>
      <c r="J63" s="25">
        <f t="shared" si="34"/>
        <v>951.66703104179999</v>
      </c>
      <c r="K63" s="25">
        <f t="shared" si="34"/>
        <v>3.3352137499999999</v>
      </c>
      <c r="L63" s="25">
        <f t="shared" si="34"/>
        <v>10497.847416294699</v>
      </c>
      <c r="M63" s="25">
        <f t="shared" si="34"/>
        <v>4.5945</v>
      </c>
      <c r="N63" s="25">
        <f t="shared" si="34"/>
        <v>1110.1998845262001</v>
      </c>
      <c r="O63" s="25">
        <f t="shared" si="34"/>
        <v>1792.0397554324002</v>
      </c>
      <c r="P63" s="25">
        <f t="shared" si="34"/>
        <v>197.9194286426</v>
      </c>
      <c r="Q63" s="25">
        <f t="shared" si="34"/>
        <v>18.438226756993799</v>
      </c>
    </row>
    <row r="69" spans="2:8" x14ac:dyDescent="0.25">
      <c r="B69" s="87"/>
      <c r="C69" s="87"/>
      <c r="D69" s="87"/>
      <c r="E69" s="87"/>
      <c r="F69" s="87"/>
      <c r="G69" s="87"/>
      <c r="H69" s="87"/>
    </row>
    <row r="70" spans="2:8" x14ac:dyDescent="0.25">
      <c r="B70" s="86"/>
      <c r="C70" s="86"/>
      <c r="D70" s="86"/>
      <c r="E70" s="86"/>
      <c r="F70" s="86"/>
      <c r="G70" s="86"/>
      <c r="H70" s="86"/>
    </row>
    <row r="71" spans="2:8" x14ac:dyDescent="0.25">
      <c r="B71" s="87"/>
      <c r="C71" s="87"/>
      <c r="D71" s="87"/>
      <c r="E71" s="87"/>
      <c r="F71" s="87"/>
      <c r="G71" s="87"/>
      <c r="H71" s="87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V64"/>
  <sheetViews>
    <sheetView zoomScale="85" zoomScaleNormal="85" workbookViewId="0">
      <pane xSplit="1" ySplit="2" topLeftCell="B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5703125" bestFit="1" customWidth="1"/>
    <col min="8" max="16" width="9.140625" style="27"/>
    <col min="18" max="18" width="14.7109375" customWidth="1"/>
    <col min="19" max="19" width="6" style="87" bestFit="1" customWidth="1"/>
    <col min="20" max="20" width="5.42578125" style="25" bestFit="1" customWidth="1"/>
    <col min="21" max="21" width="9.85546875" style="25" bestFit="1" customWidth="1"/>
    <col min="22" max="22" width="5.7109375" style="25" bestFit="1" customWidth="1"/>
    <col min="23" max="23" width="14.5703125" style="25" bestFit="1" customWidth="1"/>
    <col min="24" max="24" width="5.5703125" style="25" bestFit="1" customWidth="1"/>
    <col min="25" max="25" width="5.42578125" style="87" bestFit="1" customWidth="1"/>
    <col min="26" max="26" width="6.7109375" style="25" bestFit="1" customWidth="1"/>
    <col min="27" max="27" width="13.42578125" style="25" bestFit="1" customWidth="1"/>
    <col min="28" max="28" width="9.28515625" style="25" bestFit="1" customWidth="1"/>
    <col min="29" max="29" width="4" style="25" bestFit="1" customWidth="1"/>
    <col min="30" max="30" width="7.7109375" style="25" bestFit="1" customWidth="1"/>
    <col min="31" max="31" width="6.7109375" style="25" bestFit="1" customWidth="1"/>
    <col min="32" max="32" width="7.7109375" style="25" bestFit="1" customWidth="1"/>
    <col min="33" max="33" width="6.7109375" style="25" bestFit="1" customWidth="1"/>
    <col min="34" max="34" width="5.85546875" style="25" bestFit="1" customWidth="1"/>
    <col min="35" max="35" width="5.7109375" style="87" bestFit="1" customWidth="1"/>
    <col min="36" max="36" width="6.7109375" style="25" bestFit="1" customWidth="1"/>
    <col min="37" max="37" width="15.42578125" style="25" bestFit="1" customWidth="1"/>
    <col min="38" max="38" width="6.5703125" style="25" bestFit="1" customWidth="1"/>
    <col min="39" max="39" width="5.7109375" style="25" bestFit="1" customWidth="1"/>
    <col min="40" max="40" width="5.140625" style="25" bestFit="1" customWidth="1"/>
    <col min="41" max="41" width="5.42578125" style="87" bestFit="1" customWidth="1"/>
    <col min="42" max="42" width="4.140625" style="25" bestFit="1" customWidth="1"/>
    <col min="43" max="43" width="6.5703125" style="25" bestFit="1" customWidth="1"/>
    <col min="44" max="44" width="6.140625" style="25" bestFit="1" customWidth="1"/>
    <col min="45" max="45" width="4.85546875" style="25" bestFit="1" customWidth="1"/>
    <col min="46" max="46" width="10" style="25" bestFit="1" customWidth="1"/>
    <col min="47" max="47" width="9.28515625" style="87" bestFit="1" customWidth="1"/>
    <col min="48" max="48" width="7.7109375" style="25" bestFit="1" customWidth="1"/>
    <col min="49" max="49" width="6.7109375" style="25" bestFit="1" customWidth="1"/>
    <col min="50" max="50" width="7.7109375" style="25" bestFit="1" customWidth="1"/>
    <col min="51" max="51" width="6" style="25" bestFit="1" customWidth="1"/>
    <col min="52" max="52" width="5.7109375" style="25" bestFit="1" customWidth="1"/>
    <col min="53" max="53" width="4.28515625" style="25" bestFit="1" customWidth="1"/>
    <col min="54" max="54" width="9.28515625" style="25" bestFit="1" customWidth="1"/>
    <col min="55" max="55" width="4.5703125" style="25" bestFit="1" customWidth="1"/>
    <col min="56" max="56" width="4.140625" style="25" bestFit="1" customWidth="1"/>
    <col min="57" max="57" width="4.28515625" style="25" bestFit="1" customWidth="1"/>
    <col min="58" max="58" width="4.140625" style="25" bestFit="1" customWidth="1"/>
    <col min="59" max="59" width="5.85546875" style="25" bestFit="1" customWidth="1"/>
    <col min="60" max="60" width="3.28515625" style="25" bestFit="1" customWidth="1"/>
    <col min="61" max="61" width="6.7109375" style="25" bestFit="1" customWidth="1"/>
    <col min="62" max="62" width="6.85546875" style="25" bestFit="1" customWidth="1"/>
    <col min="63" max="63" width="5" style="25" bestFit="1" customWidth="1"/>
    <col min="64" max="64" width="5.140625" style="25" bestFit="1" customWidth="1"/>
    <col min="65" max="65" width="5.28515625" style="25" bestFit="1" customWidth="1"/>
    <col min="66" max="66" width="8.7109375" style="25" bestFit="1" customWidth="1"/>
    <col min="67" max="67" width="4.85546875" style="25" bestFit="1" customWidth="1"/>
    <col min="68" max="68" width="7.85546875" style="25" bestFit="1" customWidth="1"/>
    <col min="69" max="69" width="5.85546875" style="25" bestFit="1" customWidth="1"/>
    <col min="70" max="70" width="6" style="25" bestFit="1" customWidth="1"/>
    <col min="71" max="71" width="5.7109375" style="25" bestFit="1" customWidth="1"/>
    <col min="72" max="72" width="7.7109375" style="25" bestFit="1" customWidth="1"/>
    <col min="73" max="73" width="4.140625" style="25" bestFit="1" customWidth="1"/>
    <col min="74" max="74" width="5.7109375" style="25" bestFit="1" customWidth="1"/>
    <col min="75" max="75" width="3.85546875" style="25" bestFit="1" customWidth="1"/>
    <col min="76" max="76" width="6.7109375" style="25" bestFit="1" customWidth="1"/>
    <col min="77" max="77" width="8" style="25" bestFit="1" customWidth="1"/>
    <col min="78" max="79" width="5.28515625" style="25" bestFit="1" customWidth="1"/>
    <col min="80" max="80" width="6.7109375" style="25" bestFit="1" customWidth="1"/>
    <col min="81" max="81" width="4.85546875" style="87" bestFit="1" customWidth="1"/>
    <col min="82" max="82" width="6.7109375" style="25" customWidth="1"/>
    <col min="83" max="83" width="9.28515625" style="25" bestFit="1" customWidth="1"/>
    <col min="84" max="84" width="7.140625" style="25" bestFit="1" customWidth="1"/>
    <col min="86" max="91" width="9.140625" style="27"/>
    <col min="92" max="92" width="9.140625" style="27" customWidth="1"/>
    <col min="93" max="94" width="9.140625" style="66"/>
    <col min="95" max="95" width="9.140625" style="27"/>
    <col min="96" max="96" width="9.28515625" style="66" bestFit="1" customWidth="1"/>
    <col min="97" max="97" width="10.28515625" style="66" bestFit="1" customWidth="1"/>
    <col min="100" max="100" width="9.140625" style="66"/>
  </cols>
  <sheetData>
    <row r="1" spans="1:100" s="27" customFormat="1" x14ac:dyDescent="0.25">
      <c r="B1" s="27" t="s">
        <v>491</v>
      </c>
      <c r="R1" s="27" t="s">
        <v>490</v>
      </c>
      <c r="S1" s="87"/>
      <c r="T1" s="25"/>
      <c r="U1" s="25"/>
      <c r="V1" s="25"/>
      <c r="W1" s="25"/>
      <c r="X1" s="25"/>
      <c r="Y1" s="87"/>
      <c r="Z1" s="25"/>
      <c r="AA1" s="25"/>
      <c r="AB1" s="25"/>
      <c r="AC1" s="25"/>
      <c r="AD1" s="25"/>
      <c r="AE1" s="25"/>
      <c r="AF1" s="25"/>
      <c r="AG1" s="25"/>
      <c r="AH1" s="25"/>
      <c r="AI1" s="87"/>
      <c r="AJ1" s="25"/>
      <c r="AK1" s="25"/>
      <c r="AL1" s="25"/>
      <c r="AM1" s="25"/>
      <c r="AN1" s="25"/>
      <c r="AO1" s="87"/>
      <c r="AP1" s="25"/>
      <c r="AQ1" s="25"/>
      <c r="AR1" s="25"/>
      <c r="AS1" s="25"/>
      <c r="AT1" s="25"/>
      <c r="AU1" s="87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87"/>
      <c r="CD1" s="25"/>
      <c r="CE1" s="25"/>
      <c r="CF1" s="25"/>
      <c r="CH1" s="27" t="s">
        <v>310</v>
      </c>
      <c r="CO1" s="66"/>
      <c r="CP1" s="66"/>
      <c r="CR1" s="66"/>
      <c r="CS1" s="66"/>
      <c r="CV1" s="66"/>
    </row>
    <row r="2" spans="1:100" x14ac:dyDescent="0.25">
      <c r="A2" s="25" t="s">
        <v>52</v>
      </c>
      <c r="B2" s="25" t="s">
        <v>59</v>
      </c>
      <c r="C2" s="25" t="s">
        <v>57</v>
      </c>
      <c r="D2" s="25" t="s">
        <v>60</v>
      </c>
      <c r="E2" s="25" t="s">
        <v>54</v>
      </c>
      <c r="F2" s="25" t="s">
        <v>53</v>
      </c>
      <c r="G2" s="25" t="s">
        <v>61</v>
      </c>
      <c r="H2" s="25" t="s">
        <v>62</v>
      </c>
      <c r="I2" s="25" t="s">
        <v>63</v>
      </c>
      <c r="J2" s="25" t="s">
        <v>64</v>
      </c>
      <c r="K2" s="25" t="s">
        <v>225</v>
      </c>
      <c r="L2" s="25" t="s">
        <v>65</v>
      </c>
      <c r="M2" s="25" t="s">
        <v>68</v>
      </c>
      <c r="N2" s="25" t="s">
        <v>311</v>
      </c>
      <c r="O2" s="25" t="s">
        <v>314</v>
      </c>
      <c r="P2" s="25" t="s">
        <v>321</v>
      </c>
      <c r="R2" s="27" t="s">
        <v>226</v>
      </c>
      <c r="S2" s="87" t="s">
        <v>457</v>
      </c>
      <c r="T2" s="25" t="s">
        <v>359</v>
      </c>
      <c r="U2" s="25" t="s">
        <v>178</v>
      </c>
      <c r="V2" s="25" t="s">
        <v>131</v>
      </c>
      <c r="W2" s="25" t="s">
        <v>132</v>
      </c>
      <c r="X2" s="25" t="s">
        <v>133</v>
      </c>
      <c r="Y2" s="87" t="s">
        <v>335</v>
      </c>
      <c r="Z2" s="25" t="s">
        <v>360</v>
      </c>
      <c r="AA2" s="25" t="s">
        <v>179</v>
      </c>
      <c r="AB2" s="25" t="s">
        <v>134</v>
      </c>
      <c r="AC2" s="25" t="s">
        <v>135</v>
      </c>
      <c r="AD2" s="25" t="s">
        <v>59</v>
      </c>
      <c r="AE2" s="25" t="s">
        <v>136</v>
      </c>
      <c r="AF2" s="25" t="s">
        <v>137</v>
      </c>
      <c r="AG2" s="25" t="s">
        <v>361</v>
      </c>
      <c r="AH2" s="25" t="s">
        <v>138</v>
      </c>
      <c r="AI2" s="87" t="s">
        <v>458</v>
      </c>
      <c r="AJ2" s="25" t="s">
        <v>139</v>
      </c>
      <c r="AK2" s="25" t="s">
        <v>140</v>
      </c>
      <c r="AL2" s="25" t="s">
        <v>141</v>
      </c>
      <c r="AM2" s="25" t="s">
        <v>142</v>
      </c>
      <c r="AN2" s="25" t="s">
        <v>143</v>
      </c>
      <c r="AO2" s="87" t="s">
        <v>459</v>
      </c>
      <c r="AP2" s="25" t="s">
        <v>362</v>
      </c>
      <c r="AQ2" s="25" t="s">
        <v>144</v>
      </c>
      <c r="AR2" s="25" t="s">
        <v>367</v>
      </c>
      <c r="AS2" s="25" t="s">
        <v>57</v>
      </c>
      <c r="AT2" s="25" t="s">
        <v>128</v>
      </c>
      <c r="AU2" s="87" t="s">
        <v>460</v>
      </c>
      <c r="AV2" s="25" t="s">
        <v>145</v>
      </c>
      <c r="AW2" s="25" t="s">
        <v>146</v>
      </c>
      <c r="AX2" s="25" t="s">
        <v>60</v>
      </c>
      <c r="AY2" s="25" t="s">
        <v>147</v>
      </c>
      <c r="AZ2" s="25" t="s">
        <v>148</v>
      </c>
      <c r="BA2" s="25" t="s">
        <v>149</v>
      </c>
      <c r="BB2" s="25" t="s">
        <v>150</v>
      </c>
      <c r="BC2" s="25" t="s">
        <v>151</v>
      </c>
      <c r="BD2" s="25" t="s">
        <v>152</v>
      </c>
      <c r="BE2" s="25" t="s">
        <v>153</v>
      </c>
      <c r="BF2" s="25" t="s">
        <v>154</v>
      </c>
      <c r="BG2" s="25" t="s">
        <v>155</v>
      </c>
      <c r="BH2" s="25" t="s">
        <v>156</v>
      </c>
      <c r="BI2" s="25" t="s">
        <v>54</v>
      </c>
      <c r="BJ2" s="25" t="s">
        <v>53</v>
      </c>
      <c r="BK2" s="25" t="s">
        <v>157</v>
      </c>
      <c r="BL2" s="25" t="s">
        <v>158</v>
      </c>
      <c r="BM2" s="25" t="s">
        <v>159</v>
      </c>
      <c r="BN2" s="25" t="s">
        <v>160</v>
      </c>
      <c r="BO2" s="25" t="s">
        <v>161</v>
      </c>
      <c r="BP2" s="25" t="s">
        <v>162</v>
      </c>
      <c r="BQ2" s="25" t="s">
        <v>163</v>
      </c>
      <c r="BR2" s="25" t="s">
        <v>164</v>
      </c>
      <c r="BS2" s="25" t="s">
        <v>165</v>
      </c>
      <c r="BT2" s="25" t="s">
        <v>363</v>
      </c>
      <c r="BU2" s="25" t="s">
        <v>166</v>
      </c>
      <c r="BV2" s="25" t="s">
        <v>167</v>
      </c>
      <c r="BW2" s="25" t="s">
        <v>168</v>
      </c>
      <c r="BX2" s="25" t="s">
        <v>61</v>
      </c>
      <c r="BY2" s="25" t="s">
        <v>368</v>
      </c>
      <c r="BZ2" s="25" t="s">
        <v>169</v>
      </c>
      <c r="CA2" s="25" t="s">
        <v>170</v>
      </c>
      <c r="CB2" s="25" t="s">
        <v>171</v>
      </c>
      <c r="CC2" s="87" t="s">
        <v>172</v>
      </c>
      <c r="CD2" s="25" t="s">
        <v>173</v>
      </c>
      <c r="CE2" s="25" t="s">
        <v>174</v>
      </c>
      <c r="CF2" s="25" t="s">
        <v>369</v>
      </c>
      <c r="CH2" s="25" t="s">
        <v>59</v>
      </c>
      <c r="CI2" s="25" t="s">
        <v>57</v>
      </c>
      <c r="CJ2" s="25" t="s">
        <v>60</v>
      </c>
      <c r="CK2" s="25" t="s">
        <v>54</v>
      </c>
      <c r="CL2" s="25" t="s">
        <v>53</v>
      </c>
      <c r="CM2" s="25" t="s">
        <v>61</v>
      </c>
      <c r="CN2" s="25" t="s">
        <v>62</v>
      </c>
      <c r="CO2" s="76" t="s">
        <v>63</v>
      </c>
      <c r="CP2" s="76" t="s">
        <v>64</v>
      </c>
      <c r="CQ2" s="25" t="s">
        <v>66</v>
      </c>
      <c r="CR2" s="76" t="s">
        <v>139</v>
      </c>
      <c r="CS2" s="76" t="s">
        <v>68</v>
      </c>
      <c r="CT2" s="25" t="s">
        <v>311</v>
      </c>
      <c r="CU2" s="25" t="s">
        <v>314</v>
      </c>
      <c r="CV2" s="76" t="s">
        <v>321</v>
      </c>
    </row>
    <row r="3" spans="1:100" x14ac:dyDescent="0.25">
      <c r="A3" s="27" t="s">
        <v>0</v>
      </c>
      <c r="B3" s="25">
        <v>4291.0615851000002</v>
      </c>
      <c r="C3" s="25">
        <v>5.0567481000000003E-3</v>
      </c>
      <c r="D3" s="25">
        <v>3035.3113453000001</v>
      </c>
      <c r="E3" s="25">
        <v>63.961921554</v>
      </c>
      <c r="F3" s="25">
        <v>63.893264342000002</v>
      </c>
      <c r="G3" s="25">
        <v>158.70708139999999</v>
      </c>
      <c r="H3" s="25">
        <v>8851.2246063999992</v>
      </c>
      <c r="I3" s="25">
        <v>7.8570642399999997</v>
      </c>
      <c r="J3" s="25">
        <v>103.33454089999999</v>
      </c>
      <c r="K3" s="25">
        <v>7.8726350000000002E-4</v>
      </c>
      <c r="L3" s="25">
        <v>56.413298081999997</v>
      </c>
      <c r="M3" s="25">
        <v>5.0484412611999998</v>
      </c>
      <c r="N3" s="64">
        <v>5.8184177873999996</v>
      </c>
      <c r="O3" s="64">
        <v>0.97042601740000001</v>
      </c>
      <c r="P3" s="64">
        <v>0.17696449210000001</v>
      </c>
      <c r="R3" s="27" t="s">
        <v>0</v>
      </c>
      <c r="S3" s="87">
        <v>0</v>
      </c>
      <c r="T3" s="25">
        <v>0</v>
      </c>
      <c r="U3" s="25">
        <v>5.8346405833097101</v>
      </c>
      <c r="V3" s="25">
        <v>7.8785380223100399</v>
      </c>
      <c r="W3" s="25">
        <v>7.8785380223100399</v>
      </c>
      <c r="X3" s="25">
        <v>89.286674913342395</v>
      </c>
      <c r="Y3" s="87">
        <v>0</v>
      </c>
      <c r="Z3" s="25">
        <v>105.633135657105</v>
      </c>
      <c r="AA3" s="25">
        <v>0.97312169360061196</v>
      </c>
      <c r="AB3" s="25">
        <v>223252.53784622101</v>
      </c>
      <c r="AC3" s="25">
        <v>7.88456939333982E-4</v>
      </c>
      <c r="AD3" s="25">
        <v>4302.9724636055398</v>
      </c>
      <c r="AE3" s="25">
        <v>6.4506355220684801</v>
      </c>
      <c r="AF3" s="25">
        <v>16594.462812205398</v>
      </c>
      <c r="AG3" s="25">
        <v>8.7899249019850902</v>
      </c>
      <c r="AH3" s="25">
        <v>36.644167939755597</v>
      </c>
      <c r="AI3" s="87">
        <v>0</v>
      </c>
      <c r="AJ3" s="25">
        <v>56.5696597881388</v>
      </c>
      <c r="AK3" s="25">
        <v>56.5696597881388</v>
      </c>
      <c r="AL3" s="25">
        <v>0</v>
      </c>
      <c r="AM3" s="25">
        <v>3.9809049266064598</v>
      </c>
      <c r="AN3" s="25">
        <v>6.4378903358460804E-2</v>
      </c>
      <c r="AO3" s="87">
        <v>0</v>
      </c>
      <c r="AP3" s="25">
        <v>0</v>
      </c>
      <c r="AQ3" s="25">
        <v>5.0625393058738002</v>
      </c>
      <c r="AR3" s="25">
        <v>0.17743617680093199</v>
      </c>
      <c r="AS3" s="25">
        <v>5.0652422207157401E-3</v>
      </c>
      <c r="AT3" s="25">
        <v>0</v>
      </c>
      <c r="AU3" s="87">
        <v>25469.248277032799</v>
      </c>
      <c r="AV3" s="25">
        <v>2739.3165759420499</v>
      </c>
      <c r="AW3" s="25">
        <v>304.36916988486303</v>
      </c>
      <c r="AX3" s="25">
        <v>3043.6857458269101</v>
      </c>
      <c r="AY3" s="25">
        <v>0</v>
      </c>
      <c r="AZ3" s="25">
        <v>43.010813589306402</v>
      </c>
      <c r="BA3" s="25">
        <v>0.48990945268054398</v>
      </c>
      <c r="BB3" s="25">
        <v>3924.3469467742402</v>
      </c>
      <c r="BC3" s="25">
        <v>0.66098232760682796</v>
      </c>
      <c r="BD3" s="25">
        <v>1.7320166980274101</v>
      </c>
      <c r="BE3" s="25">
        <v>4.1862168716413999</v>
      </c>
      <c r="BF3" s="25">
        <v>0.979229951817987</v>
      </c>
      <c r="BG3" s="25">
        <v>0.16161370922138199</v>
      </c>
      <c r="BH3" s="25">
        <v>0.23054772721109701</v>
      </c>
      <c r="BI3" s="25">
        <v>64.140856704035002</v>
      </c>
      <c r="BJ3" s="25">
        <v>64.072098969394304</v>
      </c>
      <c r="BK3" s="25">
        <v>6.8757734640674098E-2</v>
      </c>
      <c r="BL3" s="25">
        <v>0</v>
      </c>
      <c r="BM3" s="25">
        <v>0</v>
      </c>
      <c r="BN3" s="25">
        <v>3.7061563674443398</v>
      </c>
      <c r="BO3" s="25">
        <v>0</v>
      </c>
      <c r="BP3" s="25">
        <v>11.2829388135826</v>
      </c>
      <c r="BQ3" s="25">
        <v>2.7969381722581201</v>
      </c>
      <c r="BR3" s="25">
        <v>1.5073347614874599</v>
      </c>
      <c r="BS3" s="25">
        <v>28.198181720046101</v>
      </c>
      <c r="BT3" s="25">
        <v>4365.6303070894701</v>
      </c>
      <c r="BU3" s="25">
        <v>1.53005571399439</v>
      </c>
      <c r="BV3" s="25">
        <v>6.6099766823745796</v>
      </c>
      <c r="BW3" s="25">
        <v>0</v>
      </c>
      <c r="BX3" s="25">
        <v>159.09001680018901</v>
      </c>
      <c r="BY3" s="25">
        <v>1922.7911077676699</v>
      </c>
      <c r="BZ3" s="25">
        <v>0</v>
      </c>
      <c r="CA3" s="25">
        <v>0</v>
      </c>
      <c r="CB3" s="25">
        <v>71.521086290915704</v>
      </c>
      <c r="CC3" s="87">
        <v>0</v>
      </c>
      <c r="CD3" s="25">
        <v>114.762657837603</v>
      </c>
      <c r="CE3" s="25">
        <v>8875.4323772989992</v>
      </c>
      <c r="CF3" s="25">
        <v>41.5872444666009</v>
      </c>
      <c r="CH3" s="22">
        <f t="shared" ref="CH3:CH34" si="0">IF(B3=0,"",(AD3-B3)/B3)</f>
        <v>2.7757416828735658E-3</v>
      </c>
      <c r="CI3" s="22">
        <f>IF(C3=0,"",(AS3-C3)/C3)</f>
        <v>1.6797595110066626E-3</v>
      </c>
      <c r="CJ3" s="22">
        <f t="shared" ref="CJ3:CJ34" si="1">IF(D3=0,"",(AX3-D3)/D3)</f>
        <v>2.7589922661071515E-3</v>
      </c>
      <c r="CK3" s="22">
        <f t="shared" ref="CK3:CK34" si="2">IF(E3=0,"",(BI3-E3)/E3)</f>
        <v>2.7975261794462485E-3</v>
      </c>
      <c r="CL3" s="22">
        <f t="shared" ref="CL3:CL34" si="3">IF(F3=0,"",(BJ3-F3)/F3)</f>
        <v>2.7989590019545413E-3</v>
      </c>
      <c r="CM3" s="22">
        <f t="shared" ref="CM3:CM34" si="4">IF(G3=0,"",(BX3-G3)/G3)</f>
        <v>2.4128438177492212E-3</v>
      </c>
      <c r="CN3" s="22">
        <f t="shared" ref="CN3:CN34" si="5">IF(H3=0,"",(CE3-H3)/H3)</f>
        <v>2.7349628978453745E-3</v>
      </c>
      <c r="CO3" s="68">
        <f t="shared" ref="CO3:CO34" si="6">IF(I3=0,"",(W3-I3)/I3)</f>
        <v>2.7330541859029215E-3</v>
      </c>
      <c r="CP3" s="68">
        <f t="shared" ref="CP3:CP34" si="7">IF(J3=0,"",(Z3-J3)/J3)</f>
        <v>2.2244205442683761E-2</v>
      </c>
      <c r="CQ3" s="22">
        <f t="shared" ref="CQ3:CQ34" si="8">IF(K3=0,"",(AC3-K3)/K3)</f>
        <v>1.5159337807252361E-3</v>
      </c>
      <c r="CR3" s="68">
        <f t="shared" ref="CR3:CR34" si="9">IF(L3=0,"",(AK3-L3)/L3)</f>
        <v>2.7717171563258394E-3</v>
      </c>
      <c r="CS3" s="68">
        <f t="shared" ref="CS3:CS34" si="10">IF(M3=0,"",(AQ3-M3)/M3)</f>
        <v>2.7925539675288441E-3</v>
      </c>
      <c r="CT3" s="22">
        <f t="shared" ref="CT3:CT34" si="11">IF(N3=0,"",(U3-N3)/N3)</f>
        <v>2.788179966182836E-3</v>
      </c>
      <c r="CU3" s="22">
        <f t="shared" ref="CU3:CU34" si="12">IF(O3=0,"",(AA3-O3)/O3)</f>
        <v>2.7778276265039798E-3</v>
      </c>
      <c r="CV3" s="68">
        <f t="shared" ref="CV3:CV34" si="13">IF(P3=0,"",(AR3-P3)/P3)</f>
        <v>2.6654200248569476E-3</v>
      </c>
    </row>
    <row r="4" spans="1:100" x14ac:dyDescent="0.25">
      <c r="A4" s="27" t="s">
        <v>2</v>
      </c>
      <c r="B4" s="25">
        <v>8.4299286792999997</v>
      </c>
      <c r="C4" s="25"/>
      <c r="D4" s="25">
        <v>6.6473414833</v>
      </c>
      <c r="E4" s="25">
        <v>0.2080630698</v>
      </c>
      <c r="F4" s="25">
        <v>0.2056552089</v>
      </c>
      <c r="G4" s="25">
        <v>7.6647487099999995E-2</v>
      </c>
      <c r="H4" s="25">
        <v>39.393093059000002</v>
      </c>
      <c r="I4" s="25">
        <v>2.55317496E-2</v>
      </c>
      <c r="J4" s="25">
        <v>0.16079012819999999</v>
      </c>
      <c r="K4" s="25">
        <v>2.7609700000000001E-5</v>
      </c>
      <c r="L4" s="25">
        <v>0.1329763508</v>
      </c>
      <c r="M4" s="25">
        <v>1.0251805500000001E-2</v>
      </c>
      <c r="N4" s="64">
        <v>1.1156424999999999E-2</v>
      </c>
      <c r="O4" s="64">
        <v>2.2158035999999999E-3</v>
      </c>
      <c r="P4" s="64">
        <v>9.8078399999999995E-4</v>
      </c>
      <c r="R4" s="27" t="s">
        <v>2</v>
      </c>
      <c r="S4" s="87">
        <v>0</v>
      </c>
      <c r="T4" s="25">
        <v>0</v>
      </c>
      <c r="U4" s="25">
        <v>1.1190813985625801E-2</v>
      </c>
      <c r="V4" s="25">
        <v>2.5578944054425401E-2</v>
      </c>
      <c r="W4" s="25">
        <v>2.5578944054425401E-2</v>
      </c>
      <c r="X4" s="25">
        <v>6.4459682865126804E-5</v>
      </c>
      <c r="Y4" s="87">
        <v>0</v>
      </c>
      <c r="Z4" s="25">
        <v>0.16241247647913401</v>
      </c>
      <c r="AA4" s="25">
        <v>2.2223394517287701E-3</v>
      </c>
      <c r="AB4" s="25">
        <v>65.505816876976695</v>
      </c>
      <c r="AC4" s="25">
        <v>2.7620787286275601E-5</v>
      </c>
      <c r="AD4" s="25">
        <v>8.4565490275963597</v>
      </c>
      <c r="AE4" s="25">
        <v>3.2121639442417999E-2</v>
      </c>
      <c r="AF4" s="25">
        <v>10.7658666958349</v>
      </c>
      <c r="AG4" s="25">
        <v>1.90590883051306E-2</v>
      </c>
      <c r="AH4" s="25">
        <v>0</v>
      </c>
      <c r="AI4" s="87">
        <v>0</v>
      </c>
      <c r="AJ4" s="25">
        <v>0.133306918922491</v>
      </c>
      <c r="AK4" s="25">
        <v>0.133306918922491</v>
      </c>
      <c r="AL4" s="25">
        <v>0</v>
      </c>
      <c r="AM4" s="25">
        <v>8.1340385668964999E-3</v>
      </c>
      <c r="AN4" s="25">
        <v>0</v>
      </c>
      <c r="AO4" s="87">
        <v>0</v>
      </c>
      <c r="AP4" s="25">
        <v>0</v>
      </c>
      <c r="AQ4" s="25">
        <v>1.0283951538294899E-2</v>
      </c>
      <c r="AR4" s="25">
        <v>9.8201709957538891E-4</v>
      </c>
      <c r="AS4" s="25">
        <v>0</v>
      </c>
      <c r="AT4" s="25">
        <v>0</v>
      </c>
      <c r="AU4" s="87">
        <v>50.225235095377499</v>
      </c>
      <c r="AV4" s="25">
        <v>5.9985682536637999</v>
      </c>
      <c r="AW4" s="25">
        <v>0.66650543604667301</v>
      </c>
      <c r="AX4" s="25">
        <v>6.6650736897104697</v>
      </c>
      <c r="AY4" s="25">
        <v>0</v>
      </c>
      <c r="AZ4" s="25">
        <v>2.88952090185573E-2</v>
      </c>
      <c r="BA4" s="25">
        <v>7.7934081802498705E-4</v>
      </c>
      <c r="BB4" s="25">
        <v>27.896560793663902</v>
      </c>
      <c r="BC4" s="25">
        <v>1.0514911511984801E-3</v>
      </c>
      <c r="BD4" s="25">
        <v>2.7552859670298699E-3</v>
      </c>
      <c r="BE4" s="25">
        <v>6.6594685758692897E-3</v>
      </c>
      <c r="BF4" s="25">
        <v>1.5577502934903001E-3</v>
      </c>
      <c r="BG4" s="25">
        <v>6.1331338150432402E-3</v>
      </c>
      <c r="BH4" s="25">
        <v>3.6675551293286499E-4</v>
      </c>
      <c r="BI4" s="25">
        <v>0.20852483065747299</v>
      </c>
      <c r="BJ4" s="25">
        <v>0.206115970391926</v>
      </c>
      <c r="BK4" s="25">
        <v>2.4088602655467201E-3</v>
      </c>
      <c r="BL4" s="25">
        <v>0</v>
      </c>
      <c r="BM4" s="25">
        <v>0</v>
      </c>
      <c r="BN4" s="25">
        <v>7.4335009176739103E-2</v>
      </c>
      <c r="BO4" s="25">
        <v>0</v>
      </c>
      <c r="BP4" s="25">
        <v>1.94074088526596E-2</v>
      </c>
      <c r="BQ4" s="25">
        <v>4.4492920407634799E-3</v>
      </c>
      <c r="BR4" s="25">
        <v>2.6843641594603098E-3</v>
      </c>
      <c r="BS4" s="25">
        <v>4.8503862497726202E-2</v>
      </c>
      <c r="BT4" s="25">
        <v>10.615248305384201</v>
      </c>
      <c r="BU4" s="25">
        <v>2.43399692455232E-3</v>
      </c>
      <c r="BV4" s="25">
        <v>3.4998810606436399E-2</v>
      </c>
      <c r="BW4" s="25">
        <v>0</v>
      </c>
      <c r="BX4" s="25">
        <v>7.7047632172048797E-2</v>
      </c>
      <c r="BY4" s="25">
        <v>20.726740915073201</v>
      </c>
      <c r="BZ4" s="25">
        <v>0</v>
      </c>
      <c r="CA4" s="25">
        <v>0</v>
      </c>
      <c r="CB4" s="25">
        <v>8.6545195926740398E-2</v>
      </c>
      <c r="CC4" s="87">
        <v>0</v>
      </c>
      <c r="CD4" s="25">
        <v>0.94414011107326601</v>
      </c>
      <c r="CE4" s="25">
        <v>39.460325953361298</v>
      </c>
      <c r="CF4" s="25">
        <v>2.74013446617834E-2</v>
      </c>
      <c r="CH4" s="22">
        <f t="shared" si="0"/>
        <v>3.1578379022028156E-3</v>
      </c>
      <c r="CI4" s="22" t="str">
        <f t="shared" ref="CI4:CI51" si="14">IF(C4=0,"",(AS4-C4)/C4)</f>
        <v/>
      </c>
      <c r="CJ4" s="22">
        <f t="shared" si="1"/>
        <v>2.6675636350288307E-3</v>
      </c>
      <c r="CK4" s="22">
        <f t="shared" si="2"/>
        <v>2.2193311764401691E-3</v>
      </c>
      <c r="CL4" s="22">
        <f t="shared" si="3"/>
        <v>2.2404562198570402E-3</v>
      </c>
      <c r="CM4" s="22">
        <f t="shared" si="4"/>
        <v>5.2205895742771461E-3</v>
      </c>
      <c r="CN4" s="22">
        <f t="shared" si="5"/>
        <v>1.7067178314888959E-3</v>
      </c>
      <c r="CO4" s="68">
        <f t="shared" si="6"/>
        <v>1.8484614319341627E-3</v>
      </c>
      <c r="CP4" s="68">
        <f t="shared" si="7"/>
        <v>1.0089850025593905E-2</v>
      </c>
      <c r="CQ4" s="22">
        <f t="shared" si="8"/>
        <v>4.015721386179337E-4</v>
      </c>
      <c r="CR4" s="68">
        <f t="shared" si="9"/>
        <v>2.4859166348170903E-3</v>
      </c>
      <c r="CS4" s="68">
        <f t="shared" si="10"/>
        <v>3.1356465253753359E-3</v>
      </c>
      <c r="CT4" s="22">
        <f t="shared" si="11"/>
        <v>3.0824377545496198E-3</v>
      </c>
      <c r="CU4" s="22">
        <f t="shared" si="12"/>
        <v>2.9496529966691089E-3</v>
      </c>
      <c r="CV4" s="68">
        <f t="shared" si="13"/>
        <v>1.2572590655933994E-3</v>
      </c>
    </row>
    <row r="5" spans="1:100" x14ac:dyDescent="0.25">
      <c r="A5" s="27" t="s">
        <v>3</v>
      </c>
      <c r="B5" s="25">
        <v>2795.7631032999998</v>
      </c>
      <c r="C5" s="25">
        <v>0.4708164171</v>
      </c>
      <c r="D5" s="25">
        <v>3396.0500554</v>
      </c>
      <c r="E5" s="25">
        <v>63.748127646</v>
      </c>
      <c r="F5" s="25">
        <v>63.090049917000002</v>
      </c>
      <c r="G5" s="25">
        <v>22.122372258999999</v>
      </c>
      <c r="H5" s="25">
        <v>4722.0787947999997</v>
      </c>
      <c r="I5" s="25">
        <v>16.635068594</v>
      </c>
      <c r="J5" s="25">
        <v>49.418078321000003</v>
      </c>
      <c r="K5" s="25">
        <v>7.5461180999999997E-3</v>
      </c>
      <c r="L5" s="25">
        <v>94.593282873000007</v>
      </c>
      <c r="M5" s="25">
        <v>5.3722244404000001</v>
      </c>
      <c r="N5" s="64">
        <v>8.9148066619000002</v>
      </c>
      <c r="O5" s="64">
        <v>0.87601836929999999</v>
      </c>
      <c r="P5" s="64">
        <v>0.32950136390000001</v>
      </c>
      <c r="R5" s="27" t="s">
        <v>3</v>
      </c>
      <c r="S5" s="87">
        <v>0</v>
      </c>
      <c r="T5" s="25">
        <v>0</v>
      </c>
      <c r="U5" s="25">
        <v>8.9385401630813792</v>
      </c>
      <c r="V5" s="25">
        <v>16.675771697984601</v>
      </c>
      <c r="W5" s="25">
        <v>16.675771697984601</v>
      </c>
      <c r="X5" s="25">
        <v>0.103815414465039</v>
      </c>
      <c r="Y5" s="87">
        <v>0</v>
      </c>
      <c r="Z5" s="25">
        <v>59.073535473234003</v>
      </c>
      <c r="AA5" s="25">
        <v>0.87833799446387495</v>
      </c>
      <c r="AB5" s="25">
        <v>12818.6807965886</v>
      </c>
      <c r="AC5" s="25">
        <v>7.5563211249505997E-3</v>
      </c>
      <c r="AD5" s="25">
        <v>2803.3237585982902</v>
      </c>
      <c r="AE5" s="25">
        <v>14.894496550586901</v>
      </c>
      <c r="AF5" s="25">
        <v>2059.5514102134898</v>
      </c>
      <c r="AG5" s="25">
        <v>7.3563565109484399</v>
      </c>
      <c r="AH5" s="25">
        <v>0</v>
      </c>
      <c r="AI5" s="87">
        <v>0</v>
      </c>
      <c r="AJ5" s="25">
        <v>94.840004657739499</v>
      </c>
      <c r="AK5" s="25">
        <v>94.840004657739499</v>
      </c>
      <c r="AL5" s="25">
        <v>0</v>
      </c>
      <c r="AM5" s="25">
        <v>5.0313522390753302</v>
      </c>
      <c r="AN5" s="25">
        <v>0</v>
      </c>
      <c r="AO5" s="87">
        <v>0</v>
      </c>
      <c r="AP5" s="25">
        <v>0</v>
      </c>
      <c r="AQ5" s="25">
        <v>5.3871197458068103</v>
      </c>
      <c r="AR5" s="25">
        <v>0.33017862872855602</v>
      </c>
      <c r="AS5" s="25">
        <v>0.47085918390295201</v>
      </c>
      <c r="AT5" s="25">
        <v>0</v>
      </c>
      <c r="AU5" s="87">
        <v>6794.2480445851697</v>
      </c>
      <c r="AV5" s="25">
        <v>3064.05444982467</v>
      </c>
      <c r="AW5" s="25">
        <v>340.45113163533301</v>
      </c>
      <c r="AX5" s="25">
        <v>3404.50558146001</v>
      </c>
      <c r="AY5" s="25">
        <v>0</v>
      </c>
      <c r="AZ5" s="25">
        <v>20.648997928705199</v>
      </c>
      <c r="BA5" s="25">
        <v>0.38333222510292803</v>
      </c>
      <c r="BB5" s="25">
        <v>2757.7473095103801</v>
      </c>
      <c r="BC5" s="25">
        <v>0.51718769623615801</v>
      </c>
      <c r="BD5" s="25">
        <v>1.3552252237415701</v>
      </c>
      <c r="BE5" s="25">
        <v>3.2755244376835999</v>
      </c>
      <c r="BF5" s="25">
        <v>0.76620408505431603</v>
      </c>
      <c r="BG5" s="25">
        <v>0.86557262917706901</v>
      </c>
      <c r="BH5" s="25">
        <v>0.18039354095360899</v>
      </c>
      <c r="BI5" s="25">
        <v>63.898005600279902</v>
      </c>
      <c r="BJ5" s="25">
        <v>63.239033505062302</v>
      </c>
      <c r="BK5" s="25">
        <v>0.65897209521762401</v>
      </c>
      <c r="BL5" s="25">
        <v>0</v>
      </c>
      <c r="BM5" s="25">
        <v>0</v>
      </c>
      <c r="BN5" s="25">
        <v>11.5085308480629</v>
      </c>
      <c r="BO5" s="25">
        <v>0</v>
      </c>
      <c r="BP5" s="25">
        <v>9.0118407085655097</v>
      </c>
      <c r="BQ5" s="25">
        <v>2.1884705283376502</v>
      </c>
      <c r="BR5" s="25">
        <v>1.2154555689853701</v>
      </c>
      <c r="BS5" s="25">
        <v>22.522428952087999</v>
      </c>
      <c r="BT5" s="25">
        <v>1644.8136049139</v>
      </c>
      <c r="BU5" s="25">
        <v>1.19719695839327</v>
      </c>
      <c r="BV5" s="25">
        <v>8.2516701026802792</v>
      </c>
      <c r="BW5" s="25">
        <v>0</v>
      </c>
      <c r="BX5" s="25">
        <v>22.149984187833802</v>
      </c>
      <c r="BY5" s="25">
        <v>1604.0097606338099</v>
      </c>
      <c r="BZ5" s="25">
        <v>0</v>
      </c>
      <c r="CA5" s="25">
        <v>0</v>
      </c>
      <c r="CB5" s="25">
        <v>30.688894203429001</v>
      </c>
      <c r="CC5" s="87">
        <v>0</v>
      </c>
      <c r="CD5" s="25">
        <v>82.222493944866798</v>
      </c>
      <c r="CE5" s="25">
        <v>4734.9405939174403</v>
      </c>
      <c r="CF5" s="25">
        <v>15.645318135478799</v>
      </c>
      <c r="CH5" s="22">
        <f t="shared" si="0"/>
        <v>2.7043261603124061E-3</v>
      </c>
      <c r="CI5" s="22">
        <f t="shared" si="14"/>
        <v>9.0835411423061181E-5</v>
      </c>
      <c r="CJ5" s="22">
        <f t="shared" si="1"/>
        <v>2.4898119645100727E-3</v>
      </c>
      <c r="CK5" s="22">
        <f t="shared" si="2"/>
        <v>2.3510957860941309E-3</v>
      </c>
      <c r="CL5" s="22">
        <f t="shared" si="3"/>
        <v>2.3614434963722536E-3</v>
      </c>
      <c r="CM5" s="22">
        <f t="shared" si="4"/>
        <v>1.2481450230804126E-3</v>
      </c>
      <c r="CN5" s="22">
        <f t="shared" si="5"/>
        <v>2.7237578355541439E-3</v>
      </c>
      <c r="CO5" s="68">
        <f t="shared" si="6"/>
        <v>2.4468251365841699E-3</v>
      </c>
      <c r="CP5" s="68">
        <f t="shared" si="7"/>
        <v>0.19538309623284064</v>
      </c>
      <c r="CQ5" s="22">
        <f t="shared" si="8"/>
        <v>1.3520892219537409E-3</v>
      </c>
      <c r="CR5" s="68">
        <f t="shared" si="9"/>
        <v>2.608237892226853E-3</v>
      </c>
      <c r="CS5" s="68">
        <f t="shared" si="10"/>
        <v>2.7726513611000783E-3</v>
      </c>
      <c r="CT5" s="22">
        <f t="shared" si="11"/>
        <v>2.6622564102047257E-3</v>
      </c>
      <c r="CU5" s="22">
        <f t="shared" si="12"/>
        <v>2.6479184057846914E-3</v>
      </c>
      <c r="CV5" s="68">
        <f t="shared" si="13"/>
        <v>2.0554234451106998E-3</v>
      </c>
    </row>
    <row r="6" spans="1:100" x14ac:dyDescent="0.25">
      <c r="A6" s="27" t="s">
        <v>4</v>
      </c>
      <c r="B6" s="25">
        <v>177.48552950999999</v>
      </c>
      <c r="C6" s="25"/>
      <c r="D6" s="25">
        <v>628.45284809999998</v>
      </c>
      <c r="E6" s="25">
        <v>1.7732552106999999</v>
      </c>
      <c r="F6" s="25">
        <v>1.7703084625000001</v>
      </c>
      <c r="G6" s="25">
        <v>32.283768444000003</v>
      </c>
      <c r="H6" s="25">
        <v>2719.1747475000002</v>
      </c>
      <c r="I6" s="25"/>
      <c r="J6" s="25"/>
      <c r="K6" s="25"/>
      <c r="L6" s="25"/>
      <c r="M6" s="25"/>
      <c r="N6" s="64"/>
      <c r="O6" s="64"/>
      <c r="P6" s="64"/>
      <c r="R6" s="27" t="s">
        <v>4</v>
      </c>
      <c r="S6" s="87">
        <v>0</v>
      </c>
      <c r="T6" s="25">
        <v>0</v>
      </c>
      <c r="U6" s="25">
        <v>0</v>
      </c>
      <c r="V6" s="25">
        <v>0.24012049296243301</v>
      </c>
      <c r="W6" s="25">
        <v>0.24012049296243301</v>
      </c>
      <c r="X6" s="25">
        <v>2.08826247396881E-3</v>
      </c>
      <c r="Y6" s="87">
        <v>0</v>
      </c>
      <c r="Z6" s="25">
        <v>16.864749397053899</v>
      </c>
      <c r="AA6" s="25">
        <v>0</v>
      </c>
      <c r="AB6" s="25">
        <v>43661.366354978003</v>
      </c>
      <c r="AC6" s="25">
        <v>0</v>
      </c>
      <c r="AD6" s="25">
        <v>177.96537401750601</v>
      </c>
      <c r="AE6" s="25">
        <v>0.55190153391883301</v>
      </c>
      <c r="AF6" s="25">
        <v>1501.4333903681099</v>
      </c>
      <c r="AG6" s="25">
        <v>0.61523679296014799</v>
      </c>
      <c r="AH6" s="25">
        <v>0</v>
      </c>
      <c r="AI6" s="87">
        <v>0</v>
      </c>
      <c r="AJ6" s="25">
        <v>0.826838818417721</v>
      </c>
      <c r="AK6" s="25">
        <v>0.826838818417721</v>
      </c>
      <c r="AL6" s="25">
        <v>0</v>
      </c>
      <c r="AM6" s="25">
        <v>0.152020796828059</v>
      </c>
      <c r="AN6" s="25">
        <v>0</v>
      </c>
      <c r="AO6" s="87">
        <v>0</v>
      </c>
      <c r="AP6" s="25">
        <v>0</v>
      </c>
      <c r="AQ6" s="25">
        <v>1.53165078446479E-2</v>
      </c>
      <c r="AR6" s="25">
        <v>0</v>
      </c>
      <c r="AS6" s="25">
        <v>0</v>
      </c>
      <c r="AT6" s="25">
        <v>0</v>
      </c>
      <c r="AU6" s="87">
        <v>4227.8195041033496</v>
      </c>
      <c r="AV6" s="25">
        <v>567.13379401883105</v>
      </c>
      <c r="AW6" s="25">
        <v>63.014991864608</v>
      </c>
      <c r="AX6" s="25">
        <v>630.14878588343902</v>
      </c>
      <c r="AY6" s="25">
        <v>0</v>
      </c>
      <c r="AZ6" s="25">
        <v>3.35813793407182</v>
      </c>
      <c r="BA6" s="25">
        <v>8.8270092076037504E-3</v>
      </c>
      <c r="BB6" s="25">
        <v>1657.15641251277</v>
      </c>
      <c r="BC6" s="25">
        <v>1.19093574959903E-2</v>
      </c>
      <c r="BD6" s="25">
        <v>3.12068290040068E-2</v>
      </c>
      <c r="BE6" s="25">
        <v>7.54257485849084E-2</v>
      </c>
      <c r="BF6" s="25">
        <v>1.7643487767103699E-2</v>
      </c>
      <c r="BG6" s="25">
        <v>3.7924917232978902E-2</v>
      </c>
      <c r="BH6" s="25">
        <v>4.1539191972971299E-3</v>
      </c>
      <c r="BI6" s="25">
        <v>1.78023085905895</v>
      </c>
      <c r="BJ6" s="25">
        <v>1.77525529018116</v>
      </c>
      <c r="BK6" s="25">
        <v>4.9755688777922899E-3</v>
      </c>
      <c r="BL6" s="25">
        <v>0</v>
      </c>
      <c r="BM6" s="25">
        <v>0</v>
      </c>
      <c r="BN6" s="25">
        <v>0.47457652942894801</v>
      </c>
      <c r="BO6" s="25">
        <v>0</v>
      </c>
      <c r="BP6" s="25">
        <v>0.21198315302832399</v>
      </c>
      <c r="BQ6" s="25">
        <v>5.0394176965007101E-2</v>
      </c>
      <c r="BR6" s="25">
        <v>2.8865730130017499E-2</v>
      </c>
      <c r="BS6" s="25">
        <v>0.52979215166696902</v>
      </c>
      <c r="BT6" s="25">
        <v>964.63850849917799</v>
      </c>
      <c r="BU6" s="25">
        <v>2.7567944862403999E-2</v>
      </c>
      <c r="BV6" s="25">
        <v>0.26498433560960499</v>
      </c>
      <c r="BW6" s="25">
        <v>0</v>
      </c>
      <c r="BX6" s="25">
        <v>32.370629363778299</v>
      </c>
      <c r="BY6" s="25">
        <v>710.72153520446204</v>
      </c>
      <c r="BZ6" s="25">
        <v>0</v>
      </c>
      <c r="CA6" s="25">
        <v>0</v>
      </c>
      <c r="CB6" s="25">
        <v>29.384294508015799</v>
      </c>
      <c r="CC6" s="87">
        <v>0</v>
      </c>
      <c r="CD6" s="25">
        <v>32.3359449870837</v>
      </c>
      <c r="CE6" s="25">
        <v>2726.6912542866098</v>
      </c>
      <c r="CF6" s="25">
        <v>28.693388119327299</v>
      </c>
      <c r="CH6" s="22">
        <f t="shared" si="0"/>
        <v>2.7035697435772088E-3</v>
      </c>
      <c r="CI6" s="22" t="str">
        <f t="shared" si="14"/>
        <v/>
      </c>
      <c r="CJ6" s="22">
        <f t="shared" si="1"/>
        <v>2.6985919286806638E-3</v>
      </c>
      <c r="CK6" s="22">
        <f t="shared" si="2"/>
        <v>3.9338095931472665E-3</v>
      </c>
      <c r="CL6" s="22">
        <f t="shared" si="3"/>
        <v>2.7943309236482558E-3</v>
      </c>
      <c r="CM6" s="22">
        <f t="shared" si="4"/>
        <v>2.6905446286100833E-3</v>
      </c>
      <c r="CN6" s="22">
        <f t="shared" si="5"/>
        <v>2.7642602938705118E-3</v>
      </c>
      <c r="CO6" s="68" t="str">
        <f t="shared" si="6"/>
        <v/>
      </c>
      <c r="CP6" s="68" t="str">
        <f t="shared" si="7"/>
        <v/>
      </c>
      <c r="CQ6" s="22" t="str">
        <f t="shared" si="8"/>
        <v/>
      </c>
      <c r="CR6" s="68" t="str">
        <f t="shared" si="9"/>
        <v/>
      </c>
      <c r="CS6" s="68" t="str">
        <f t="shared" si="10"/>
        <v/>
      </c>
      <c r="CT6" s="22" t="str">
        <f t="shared" si="11"/>
        <v/>
      </c>
      <c r="CU6" s="22" t="str">
        <f t="shared" si="12"/>
        <v/>
      </c>
      <c r="CV6" s="68" t="str">
        <f t="shared" si="13"/>
        <v/>
      </c>
    </row>
    <row r="7" spans="1:100" x14ac:dyDescent="0.25">
      <c r="A7" s="27" t="s">
        <v>5</v>
      </c>
      <c r="B7" s="25">
        <v>31039.993102</v>
      </c>
      <c r="C7" s="25">
        <v>6.9462179099999993E-2</v>
      </c>
      <c r="D7" s="25">
        <v>26819.643317999999</v>
      </c>
      <c r="E7" s="25">
        <v>562.84809830999995</v>
      </c>
      <c r="F7" s="25">
        <v>546.84498072999997</v>
      </c>
      <c r="G7" s="25">
        <v>148.36788283000001</v>
      </c>
      <c r="H7" s="25">
        <v>64635.867056000003</v>
      </c>
      <c r="I7" s="25">
        <v>45.614592074000001</v>
      </c>
      <c r="J7" s="25">
        <v>22.840388520000001</v>
      </c>
      <c r="K7" s="25">
        <v>0.100443271</v>
      </c>
      <c r="L7" s="25">
        <v>133.9022818</v>
      </c>
      <c r="M7" s="25">
        <v>0.15595652360000001</v>
      </c>
      <c r="N7" s="64">
        <v>5.7218896599999999E-2</v>
      </c>
      <c r="O7" s="64">
        <v>0.82539937569999999</v>
      </c>
      <c r="P7" s="64">
        <v>2.7550687367000002</v>
      </c>
      <c r="R7" s="27" t="s">
        <v>5</v>
      </c>
      <c r="S7" s="87">
        <v>0</v>
      </c>
      <c r="T7" s="25">
        <v>0</v>
      </c>
      <c r="U7" s="25">
        <v>5.7392809274515899E-2</v>
      </c>
      <c r="V7" s="25">
        <v>833.07504812057596</v>
      </c>
      <c r="W7" s="25">
        <v>833.07504812057596</v>
      </c>
      <c r="X7" s="25">
        <v>5.1563217409476501</v>
      </c>
      <c r="Y7" s="87">
        <v>0</v>
      </c>
      <c r="Z7" s="25">
        <v>481.76428855790601</v>
      </c>
      <c r="AA7" s="25">
        <v>0.82802335863383003</v>
      </c>
      <c r="AB7" s="25">
        <v>372972.49026763003</v>
      </c>
      <c r="AC7" s="25">
        <v>0.10076277045703</v>
      </c>
      <c r="AD7" s="25">
        <v>31115.033914693398</v>
      </c>
      <c r="AE7" s="25">
        <v>1234.56154479307</v>
      </c>
      <c r="AF7" s="25">
        <v>31441.401602767499</v>
      </c>
      <c r="AG7" s="25">
        <v>2104.3861291988101</v>
      </c>
      <c r="AH7" s="25">
        <v>0</v>
      </c>
      <c r="AI7" s="87">
        <v>0</v>
      </c>
      <c r="AJ7" s="25">
        <v>1733.8628958652801</v>
      </c>
      <c r="AK7" s="25">
        <v>1733.8628958652801</v>
      </c>
      <c r="AL7" s="25">
        <v>0</v>
      </c>
      <c r="AM7" s="25">
        <v>178.67590061747501</v>
      </c>
      <c r="AN7" s="25">
        <v>1.1511310310059999</v>
      </c>
      <c r="AO7" s="87">
        <v>1.06414003830985</v>
      </c>
      <c r="AP7" s="25">
        <v>0</v>
      </c>
      <c r="AQ7" s="25">
        <v>60.334672076662798</v>
      </c>
      <c r="AR7" s="25">
        <v>2.7638158737690901</v>
      </c>
      <c r="AS7" s="25">
        <v>6.9675815241213093E-2</v>
      </c>
      <c r="AT7" s="25">
        <v>0</v>
      </c>
      <c r="AU7" s="87">
        <v>96253.304490373994</v>
      </c>
      <c r="AV7" s="25">
        <v>24196.4873263177</v>
      </c>
      <c r="AW7" s="25">
        <v>2688.4985126577199</v>
      </c>
      <c r="AX7" s="25">
        <v>26884.985838975499</v>
      </c>
      <c r="AY7" s="25">
        <v>0</v>
      </c>
      <c r="AZ7" s="25">
        <v>684.20283243736503</v>
      </c>
      <c r="BA7" s="25">
        <v>2.12821908641456</v>
      </c>
      <c r="BB7" s="25">
        <v>34766.042902373301</v>
      </c>
      <c r="BC7" s="25">
        <v>2.8713716747587199</v>
      </c>
      <c r="BD7" s="25">
        <v>7.5240536018232396</v>
      </c>
      <c r="BE7" s="25">
        <v>18.1853344627281</v>
      </c>
      <c r="BF7" s="25">
        <v>4.25388735714104</v>
      </c>
      <c r="BG7" s="25">
        <v>15.933157910238799</v>
      </c>
      <c r="BH7" s="25">
        <v>1.00152483831412</v>
      </c>
      <c r="BI7" s="25">
        <v>564.44739842853301</v>
      </c>
      <c r="BJ7" s="25">
        <v>548.40252745646001</v>
      </c>
      <c r="BK7" s="25">
        <v>16.0448709720729</v>
      </c>
      <c r="BL7" s="25">
        <v>0</v>
      </c>
      <c r="BM7" s="25">
        <v>0</v>
      </c>
      <c r="BN7" s="25">
        <v>193.49790060715199</v>
      </c>
      <c r="BO7" s="25">
        <v>0</v>
      </c>
      <c r="BP7" s="25">
        <v>52.7949792862537</v>
      </c>
      <c r="BQ7" s="25">
        <v>12.150163066144099</v>
      </c>
      <c r="BR7" s="25">
        <v>7.2906423454973197</v>
      </c>
      <c r="BS7" s="25">
        <v>131.94732883017201</v>
      </c>
      <c r="BT7" s="25">
        <v>21521.326653811699</v>
      </c>
      <c r="BU7" s="25">
        <v>6.6466968490219704</v>
      </c>
      <c r="BV7" s="25">
        <v>92.177267540799207</v>
      </c>
      <c r="BW7" s="25">
        <v>0</v>
      </c>
      <c r="BX7" s="25">
        <v>148.934231501715</v>
      </c>
      <c r="BY7" s="25">
        <v>20832.156779461799</v>
      </c>
      <c r="BZ7" s="25">
        <v>0</v>
      </c>
      <c r="CA7" s="25">
        <v>0</v>
      </c>
      <c r="CB7" s="25">
        <v>456.64570034203098</v>
      </c>
      <c r="CC7" s="87">
        <v>0</v>
      </c>
      <c r="CD7" s="25">
        <v>586.56497744414298</v>
      </c>
      <c r="CE7" s="25">
        <v>64813.1910678637</v>
      </c>
      <c r="CF7" s="25">
        <v>269.731267479248</v>
      </c>
      <c r="CH7" s="22">
        <f t="shared" si="0"/>
        <v>2.4175524925797399E-3</v>
      </c>
      <c r="CI7" s="22">
        <f t="shared" si="14"/>
        <v>3.0755749960786928E-3</v>
      </c>
      <c r="CJ7" s="22">
        <f t="shared" si="1"/>
        <v>2.4363680083562445E-3</v>
      </c>
      <c r="CK7" s="22">
        <f t="shared" si="2"/>
        <v>2.8414418087848001E-3</v>
      </c>
      <c r="CL7" s="22">
        <f t="shared" si="3"/>
        <v>2.8482417894387831E-3</v>
      </c>
      <c r="CM7" s="22">
        <f t="shared" si="4"/>
        <v>3.8171918403925287E-3</v>
      </c>
      <c r="CN7" s="22">
        <f t="shared" si="5"/>
        <v>2.7434305431389152E-3</v>
      </c>
      <c r="CO7" s="68">
        <f t="shared" si="6"/>
        <v>17.263345351616614</v>
      </c>
      <c r="CP7" s="68">
        <f t="shared" si="7"/>
        <v>20.09264858327839</v>
      </c>
      <c r="CQ7" s="22">
        <f t="shared" si="8"/>
        <v>3.1808945870549958E-3</v>
      </c>
      <c r="CR7" s="68">
        <f t="shared" si="9"/>
        <v>11.948718069308361</v>
      </c>
      <c r="CS7" s="68">
        <f t="shared" si="10"/>
        <v>385.86853671738805</v>
      </c>
      <c r="CT7" s="22">
        <f t="shared" si="11"/>
        <v>3.0394272670385566E-3</v>
      </c>
      <c r="CU7" s="22">
        <f t="shared" si="12"/>
        <v>3.1790464241685493E-3</v>
      </c>
      <c r="CV7" s="68">
        <f t="shared" si="13"/>
        <v>3.1749251670458024E-3</v>
      </c>
    </row>
    <row r="8" spans="1:100" x14ac:dyDescent="0.25">
      <c r="A8" s="27" t="s">
        <v>6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64"/>
      <c r="O8" s="64"/>
      <c r="P8" s="64"/>
      <c r="CH8" s="22" t="str">
        <f t="shared" si="0"/>
        <v/>
      </c>
      <c r="CI8" s="22" t="str">
        <f t="shared" si="14"/>
        <v/>
      </c>
      <c r="CJ8" s="22" t="str">
        <f t="shared" si="1"/>
        <v/>
      </c>
      <c r="CK8" s="22" t="str">
        <f t="shared" si="2"/>
        <v/>
      </c>
      <c r="CL8" s="22" t="str">
        <f t="shared" si="3"/>
        <v/>
      </c>
      <c r="CM8" s="22" t="str">
        <f t="shared" si="4"/>
        <v/>
      </c>
      <c r="CN8" s="22" t="str">
        <f t="shared" si="5"/>
        <v/>
      </c>
      <c r="CO8" s="68" t="str">
        <f t="shared" si="6"/>
        <v/>
      </c>
      <c r="CP8" s="68" t="str">
        <f t="shared" si="7"/>
        <v/>
      </c>
      <c r="CQ8" s="22" t="str">
        <f t="shared" si="8"/>
        <v/>
      </c>
      <c r="CR8" s="68" t="str">
        <f t="shared" si="9"/>
        <v/>
      </c>
      <c r="CS8" s="68" t="str">
        <f t="shared" si="10"/>
        <v/>
      </c>
      <c r="CT8" s="22" t="str">
        <f t="shared" si="11"/>
        <v/>
      </c>
      <c r="CU8" s="22" t="str">
        <f t="shared" si="12"/>
        <v/>
      </c>
      <c r="CV8" s="68" t="str">
        <f t="shared" si="13"/>
        <v/>
      </c>
    </row>
    <row r="9" spans="1:100" x14ac:dyDescent="0.25">
      <c r="A9" s="27" t="s">
        <v>7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64"/>
      <c r="O9" s="64"/>
      <c r="P9" s="64"/>
      <c r="CH9" s="22" t="str">
        <f t="shared" si="0"/>
        <v/>
      </c>
      <c r="CI9" s="22" t="str">
        <f t="shared" si="14"/>
        <v/>
      </c>
      <c r="CJ9" s="22" t="str">
        <f t="shared" si="1"/>
        <v/>
      </c>
      <c r="CK9" s="22" t="str">
        <f t="shared" si="2"/>
        <v/>
      </c>
      <c r="CL9" s="22" t="str">
        <f t="shared" si="3"/>
        <v/>
      </c>
      <c r="CM9" s="22" t="str">
        <f t="shared" si="4"/>
        <v/>
      </c>
      <c r="CN9" s="22" t="str">
        <f t="shared" si="5"/>
        <v/>
      </c>
      <c r="CO9" s="68" t="str">
        <f t="shared" si="6"/>
        <v/>
      </c>
      <c r="CP9" s="68" t="str">
        <f t="shared" si="7"/>
        <v/>
      </c>
      <c r="CQ9" s="22" t="str">
        <f t="shared" si="8"/>
        <v/>
      </c>
      <c r="CR9" s="68" t="str">
        <f t="shared" si="9"/>
        <v/>
      </c>
      <c r="CS9" s="68" t="str">
        <f t="shared" si="10"/>
        <v/>
      </c>
      <c r="CT9" s="22" t="str">
        <f t="shared" si="11"/>
        <v/>
      </c>
      <c r="CU9" s="22" t="str">
        <f t="shared" si="12"/>
        <v/>
      </c>
      <c r="CV9" s="68" t="str">
        <f t="shared" si="13"/>
        <v/>
      </c>
    </row>
    <row r="10" spans="1:100" x14ac:dyDescent="0.25">
      <c r="A10" s="27" t="s">
        <v>8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64"/>
      <c r="O10" s="64"/>
      <c r="P10" s="64"/>
      <c r="CH10" s="22" t="str">
        <f t="shared" si="0"/>
        <v/>
      </c>
      <c r="CI10" s="22" t="str">
        <f t="shared" si="14"/>
        <v/>
      </c>
      <c r="CJ10" s="22" t="str">
        <f t="shared" si="1"/>
        <v/>
      </c>
      <c r="CK10" s="22" t="str">
        <f t="shared" si="2"/>
        <v/>
      </c>
      <c r="CL10" s="22" t="str">
        <f t="shared" si="3"/>
        <v/>
      </c>
      <c r="CM10" s="22" t="str">
        <f t="shared" si="4"/>
        <v/>
      </c>
      <c r="CN10" s="22" t="str">
        <f t="shared" si="5"/>
        <v/>
      </c>
      <c r="CO10" s="68" t="str">
        <f t="shared" si="6"/>
        <v/>
      </c>
      <c r="CP10" s="68" t="str">
        <f t="shared" si="7"/>
        <v/>
      </c>
      <c r="CQ10" s="22" t="str">
        <f t="shared" si="8"/>
        <v/>
      </c>
      <c r="CR10" s="68" t="str">
        <f t="shared" si="9"/>
        <v/>
      </c>
      <c r="CS10" s="68" t="str">
        <f t="shared" si="10"/>
        <v/>
      </c>
      <c r="CT10" s="22" t="str">
        <f t="shared" si="11"/>
        <v/>
      </c>
      <c r="CU10" s="22" t="str">
        <f t="shared" si="12"/>
        <v/>
      </c>
      <c r="CV10" s="68" t="str">
        <f t="shared" si="13"/>
        <v/>
      </c>
    </row>
    <row r="11" spans="1:100" x14ac:dyDescent="0.25">
      <c r="A11" s="27" t="s">
        <v>9</v>
      </c>
      <c r="B11" s="25">
        <v>22.774551672000001</v>
      </c>
      <c r="C11" s="25"/>
      <c r="D11" s="25">
        <v>14.082607744000001</v>
      </c>
      <c r="E11" s="25">
        <v>0.26232505319999999</v>
      </c>
      <c r="F11" s="25">
        <v>0.26080741289999998</v>
      </c>
      <c r="G11" s="25">
        <v>12.322124925000001</v>
      </c>
      <c r="H11" s="25">
        <v>648.89944875000003</v>
      </c>
      <c r="I11" s="25">
        <v>2.3613286599999998E-2</v>
      </c>
      <c r="J11" s="25">
        <v>6.1864538357000001</v>
      </c>
      <c r="K11" s="25">
        <v>1.7402200000000001E-5</v>
      </c>
      <c r="L11" s="25">
        <v>0.89953592950000005</v>
      </c>
      <c r="M11" s="25">
        <v>1.6050929200000001E-2</v>
      </c>
      <c r="N11" s="64">
        <v>1.46426374E-2</v>
      </c>
      <c r="O11" s="64">
        <v>3.5511837000000001E-3</v>
      </c>
      <c r="P11" s="64">
        <v>9.9321419999999993E-4</v>
      </c>
      <c r="R11" s="27" t="s">
        <v>9</v>
      </c>
      <c r="S11" s="87">
        <v>0</v>
      </c>
      <c r="T11" s="25">
        <v>0</v>
      </c>
      <c r="U11" s="25">
        <v>1.46792047186373E-2</v>
      </c>
      <c r="V11" s="25">
        <v>2.36748846135484E-2</v>
      </c>
      <c r="W11" s="25">
        <v>2.36748846135484E-2</v>
      </c>
      <c r="X11" s="25">
        <v>2.73522837067412E-5</v>
      </c>
      <c r="Y11" s="87">
        <v>0</v>
      </c>
      <c r="Z11" s="25">
        <v>6.2038738827403899</v>
      </c>
      <c r="AA11" s="25">
        <v>3.5603591135567698E-3</v>
      </c>
      <c r="AB11" s="25">
        <v>201.66345618787801</v>
      </c>
      <c r="AC11" s="25">
        <v>1.74527231149104E-5</v>
      </c>
      <c r="AD11" s="25">
        <v>22.834471998544899</v>
      </c>
      <c r="AE11" s="25">
        <v>0.65826747622123305</v>
      </c>
      <c r="AF11" s="25">
        <v>60.795120601200402</v>
      </c>
      <c r="AG11" s="25">
        <v>1.30774942680037</v>
      </c>
      <c r="AH11" s="25">
        <v>0</v>
      </c>
      <c r="AI11" s="87">
        <v>0</v>
      </c>
      <c r="AJ11" s="25">
        <v>0.90200147138918496</v>
      </c>
      <c r="AK11" s="25">
        <v>0.90200147138918496</v>
      </c>
      <c r="AL11" s="25">
        <v>0</v>
      </c>
      <c r="AM11" s="25">
        <v>6.4105033453926097E-2</v>
      </c>
      <c r="AN11" s="25">
        <v>0</v>
      </c>
      <c r="AO11" s="87">
        <v>0</v>
      </c>
      <c r="AP11" s="25">
        <v>0</v>
      </c>
      <c r="AQ11" s="25">
        <v>1.6091654625903201E-2</v>
      </c>
      <c r="AR11" s="25">
        <v>9.9593021479025493E-4</v>
      </c>
      <c r="AS11" s="25">
        <v>0</v>
      </c>
      <c r="AT11" s="25">
        <v>0</v>
      </c>
      <c r="AU11" s="87">
        <v>711.46706482139996</v>
      </c>
      <c r="AV11" s="25">
        <v>12.707512816018699</v>
      </c>
      <c r="AW11" s="25">
        <v>1.41194676256772</v>
      </c>
      <c r="AX11" s="25">
        <v>14.1194595785865</v>
      </c>
      <c r="AY11" s="25">
        <v>0</v>
      </c>
      <c r="AZ11" s="25">
        <v>2.9114432583872101</v>
      </c>
      <c r="BA11" s="25">
        <v>8.4254192915447096E-4</v>
      </c>
      <c r="BB11" s="25">
        <v>461.425464694852</v>
      </c>
      <c r="BC11" s="25">
        <v>1.1367756301085201E-3</v>
      </c>
      <c r="BD11" s="25">
        <v>2.97876386845019E-3</v>
      </c>
      <c r="BE11" s="25">
        <v>7.1995687759387602E-3</v>
      </c>
      <c r="BF11" s="25">
        <v>1.68410500614538E-3</v>
      </c>
      <c r="BG11" s="25">
        <v>8.8122843741904894E-3</v>
      </c>
      <c r="BH11" s="25">
        <v>3.9650720635813099E-4</v>
      </c>
      <c r="BI11" s="25">
        <v>0.26304128032319701</v>
      </c>
      <c r="BJ11" s="25">
        <v>0.26151924424455802</v>
      </c>
      <c r="BK11" s="25">
        <v>1.52203607863886E-3</v>
      </c>
      <c r="BL11" s="25">
        <v>0</v>
      </c>
      <c r="BM11" s="25">
        <v>0</v>
      </c>
      <c r="BN11" s="25">
        <v>0.105775676405583</v>
      </c>
      <c r="BO11" s="25">
        <v>0</v>
      </c>
      <c r="BP11" s="25">
        <v>2.15229672007363E-2</v>
      </c>
      <c r="BQ11" s="25">
        <v>4.8102310995000999E-3</v>
      </c>
      <c r="BR11" s="25">
        <v>3.0084506467809701E-3</v>
      </c>
      <c r="BS11" s="25">
        <v>5.3791954011585201E-2</v>
      </c>
      <c r="BT11" s="25">
        <v>127.221651839481</v>
      </c>
      <c r="BU11" s="25">
        <v>2.6314246818454801E-3</v>
      </c>
      <c r="BV11" s="25">
        <v>4.6927993408180102E-2</v>
      </c>
      <c r="BW11" s="25">
        <v>0</v>
      </c>
      <c r="BX11" s="25">
        <v>12.3565768657991</v>
      </c>
      <c r="BY11" s="25">
        <v>258.94099187562801</v>
      </c>
      <c r="BZ11" s="25">
        <v>0</v>
      </c>
      <c r="CA11" s="25">
        <v>0</v>
      </c>
      <c r="CB11" s="25">
        <v>10.956118890312</v>
      </c>
      <c r="CC11" s="87">
        <v>0</v>
      </c>
      <c r="CD11" s="25">
        <v>32.396081994212999</v>
      </c>
      <c r="CE11" s="25">
        <v>650.66751125735004</v>
      </c>
      <c r="CF11" s="25">
        <v>10.823110441592901</v>
      </c>
      <c r="CH11" s="22">
        <f t="shared" si="0"/>
        <v>2.6310211242738251E-3</v>
      </c>
      <c r="CI11" s="22" t="str">
        <f t="shared" si="14"/>
        <v/>
      </c>
      <c r="CJ11" s="22">
        <f t="shared" si="1"/>
        <v>2.6168331360504503E-3</v>
      </c>
      <c r="CK11" s="22">
        <f t="shared" si="2"/>
        <v>2.7303039281229504E-3</v>
      </c>
      <c r="CL11" s="22">
        <f t="shared" si="3"/>
        <v>2.7293370868679205E-3</v>
      </c>
      <c r="CM11" s="22">
        <f t="shared" si="4"/>
        <v>2.7959415286564092E-3</v>
      </c>
      <c r="CN11" s="22">
        <f t="shared" si="5"/>
        <v>2.7247095228018709E-3</v>
      </c>
      <c r="CO11" s="68">
        <f t="shared" si="6"/>
        <v>2.608616690757546E-3</v>
      </c>
      <c r="CP11" s="68">
        <f t="shared" si="7"/>
        <v>2.8158372313173028E-3</v>
      </c>
      <c r="CQ11" s="22">
        <f t="shared" si="8"/>
        <v>2.9032602148233574E-3</v>
      </c>
      <c r="CR11" s="68">
        <f t="shared" si="9"/>
        <v>2.7409042911219345E-3</v>
      </c>
      <c r="CS11" s="68">
        <f t="shared" si="10"/>
        <v>2.5372628210957402E-3</v>
      </c>
      <c r="CT11" s="22">
        <f t="shared" si="11"/>
        <v>2.4973177740029318E-3</v>
      </c>
      <c r="CU11" s="22">
        <f t="shared" si="12"/>
        <v>2.583762016245376E-3</v>
      </c>
      <c r="CV11" s="68">
        <f t="shared" si="13"/>
        <v>2.7345710424347587E-3</v>
      </c>
    </row>
    <row r="12" spans="1:100" x14ac:dyDescent="0.25">
      <c r="A12" s="27" t="s">
        <v>10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64"/>
      <c r="O12" s="64"/>
      <c r="P12" s="64"/>
      <c r="R12" s="27"/>
      <c r="CH12" s="22" t="str">
        <f t="shared" si="0"/>
        <v/>
      </c>
      <c r="CI12" s="22" t="str">
        <f t="shared" si="14"/>
        <v/>
      </c>
      <c r="CJ12" s="22" t="str">
        <f t="shared" si="1"/>
        <v/>
      </c>
      <c r="CK12" s="22" t="str">
        <f t="shared" si="2"/>
        <v/>
      </c>
      <c r="CL12" s="22" t="str">
        <f t="shared" si="3"/>
        <v/>
      </c>
      <c r="CM12" s="22" t="str">
        <f t="shared" si="4"/>
        <v/>
      </c>
      <c r="CN12" s="22" t="str">
        <f t="shared" si="5"/>
        <v/>
      </c>
      <c r="CO12" s="68" t="str">
        <f t="shared" si="6"/>
        <v/>
      </c>
      <c r="CP12" s="68" t="str">
        <f t="shared" si="7"/>
        <v/>
      </c>
      <c r="CQ12" s="22" t="str">
        <f t="shared" si="8"/>
        <v/>
      </c>
      <c r="CR12" s="68" t="str">
        <f t="shared" si="9"/>
        <v/>
      </c>
      <c r="CS12" s="68" t="str">
        <f t="shared" si="10"/>
        <v/>
      </c>
      <c r="CT12" s="22" t="str">
        <f t="shared" si="11"/>
        <v/>
      </c>
      <c r="CU12" s="22" t="str">
        <f t="shared" si="12"/>
        <v/>
      </c>
      <c r="CV12" s="68" t="str">
        <f t="shared" si="13"/>
        <v/>
      </c>
    </row>
    <row r="13" spans="1:100" x14ac:dyDescent="0.25">
      <c r="A13" s="27" t="s">
        <v>12</v>
      </c>
      <c r="B13" s="25">
        <v>5.9229483547999999</v>
      </c>
      <c r="C13" s="25"/>
      <c r="D13" s="25">
        <v>3.8196609098000001</v>
      </c>
      <c r="E13" s="25">
        <v>0.1039415338</v>
      </c>
      <c r="F13" s="25">
        <v>0.10181043150000001</v>
      </c>
      <c r="G13" s="25">
        <v>1.576548708</v>
      </c>
      <c r="H13" s="25">
        <v>87.800165319000001</v>
      </c>
      <c r="I13" s="25">
        <v>1.5109160599999999E-2</v>
      </c>
      <c r="J13" s="25">
        <v>1.1902662317999999</v>
      </c>
      <c r="K13" s="25">
        <v>2.4436399999999999E-5</v>
      </c>
      <c r="L13" s="25">
        <v>0.6498600645</v>
      </c>
      <c r="M13" s="25">
        <v>3.0671524999999998E-3</v>
      </c>
      <c r="N13" s="64">
        <v>3.5819443999999998E-3</v>
      </c>
      <c r="O13" s="64">
        <v>7.5711959999999999E-4</v>
      </c>
      <c r="P13" s="64">
        <v>7.0380499999999995E-4</v>
      </c>
      <c r="R13" t="s">
        <v>12</v>
      </c>
      <c r="S13" s="87">
        <v>0</v>
      </c>
      <c r="T13" s="25">
        <v>0</v>
      </c>
      <c r="U13" s="25">
        <v>3.5918864578558898E-3</v>
      </c>
      <c r="V13" s="25">
        <v>1.5122179045552899E-2</v>
      </c>
      <c r="W13" s="25">
        <v>1.5122179045552899E-2</v>
      </c>
      <c r="X13" s="25">
        <v>2.6338918632913601E-5</v>
      </c>
      <c r="Y13" s="87">
        <v>0</v>
      </c>
      <c r="Z13" s="25">
        <v>1.1931288249882801</v>
      </c>
      <c r="AA13" s="25">
        <v>7.5872997631134501E-4</v>
      </c>
      <c r="AB13" s="25">
        <v>44.340140342487999</v>
      </c>
      <c r="AC13" s="25">
        <v>2.4424959407397601E-5</v>
      </c>
      <c r="AD13" s="25">
        <v>5.93529751924914</v>
      </c>
      <c r="AE13" s="25">
        <v>0.52028745064237203</v>
      </c>
      <c r="AF13" s="25">
        <v>10.338890806990801</v>
      </c>
      <c r="AG13" s="25">
        <v>1.01783650916847</v>
      </c>
      <c r="AH13" s="25">
        <v>0</v>
      </c>
      <c r="AI13" s="87">
        <v>0</v>
      </c>
      <c r="AJ13" s="25">
        <v>0.65112444355671295</v>
      </c>
      <c r="AK13" s="25">
        <v>0.65112444355671295</v>
      </c>
      <c r="AL13" s="25">
        <v>0</v>
      </c>
      <c r="AM13" s="25">
        <v>1.5097018691887501E-2</v>
      </c>
      <c r="AN13" s="25">
        <v>0</v>
      </c>
      <c r="AO13" s="87">
        <v>0</v>
      </c>
      <c r="AP13" s="25">
        <v>0</v>
      </c>
      <c r="AQ13" s="25">
        <v>3.07575085081875E-3</v>
      </c>
      <c r="AR13" s="25">
        <v>7.0422320742738703E-4</v>
      </c>
      <c r="AS13" s="25">
        <v>0</v>
      </c>
      <c r="AT13" s="25">
        <v>0</v>
      </c>
      <c r="AU13" s="87">
        <v>98.315650170582302</v>
      </c>
      <c r="AV13" s="25">
        <v>3.4432228487023102</v>
      </c>
      <c r="AW13" s="25">
        <v>0.38257522335576499</v>
      </c>
      <c r="AX13" s="25">
        <v>3.82579807205807</v>
      </c>
      <c r="AY13" s="25">
        <v>0</v>
      </c>
      <c r="AZ13" s="25">
        <v>0.50498195759409403</v>
      </c>
      <c r="BA13" s="25">
        <v>2.6413520946664599E-4</v>
      </c>
      <c r="BB13" s="25">
        <v>59.296284058929501</v>
      </c>
      <c r="BC13" s="25">
        <v>3.56368987582467E-4</v>
      </c>
      <c r="BD13" s="25">
        <v>9.3382000363762398E-4</v>
      </c>
      <c r="BE13" s="25">
        <v>2.2570098711949499E-3</v>
      </c>
      <c r="BF13" s="25">
        <v>5.2796452763218199E-4</v>
      </c>
      <c r="BG13" s="25">
        <v>3.8863407133054402E-3</v>
      </c>
      <c r="BH13" s="25">
        <v>1.2430055611589599E-4</v>
      </c>
      <c r="BI13" s="25">
        <v>0.104040499016187</v>
      </c>
      <c r="BJ13" s="25">
        <v>0.101909384634886</v>
      </c>
      <c r="BK13" s="25">
        <v>2.1311143813003901E-3</v>
      </c>
      <c r="BL13" s="25">
        <v>0</v>
      </c>
      <c r="BM13" s="25">
        <v>0</v>
      </c>
      <c r="BN13" s="25">
        <v>4.62483190308478E-2</v>
      </c>
      <c r="BO13" s="25">
        <v>0</v>
      </c>
      <c r="BP13" s="25">
        <v>7.02619642079624E-3</v>
      </c>
      <c r="BQ13" s="25">
        <v>1.50797356658234E-3</v>
      </c>
      <c r="BR13" s="25">
        <v>9.9792225400552608E-4</v>
      </c>
      <c r="BS13" s="25">
        <v>1.7560669543698299E-2</v>
      </c>
      <c r="BT13" s="25">
        <v>18.341583882802201</v>
      </c>
      <c r="BU13" s="25">
        <v>8.2492589714335701E-4</v>
      </c>
      <c r="BV13" s="25">
        <v>1.9393438052877798E-2</v>
      </c>
      <c r="BW13" s="25">
        <v>0</v>
      </c>
      <c r="BX13" s="25">
        <v>1.5765564857443599</v>
      </c>
      <c r="BY13" s="25">
        <v>28.784223051141701</v>
      </c>
      <c r="BZ13" s="25">
        <v>0</v>
      </c>
      <c r="CA13" s="25">
        <v>0</v>
      </c>
      <c r="CB13" s="25">
        <v>1.60127746244041</v>
      </c>
      <c r="CC13" s="87">
        <v>0</v>
      </c>
      <c r="CD13" s="25">
        <v>4.2992910782255001</v>
      </c>
      <c r="CE13" s="25">
        <v>87.972047487557703</v>
      </c>
      <c r="CF13" s="25">
        <v>0.80478111516559403</v>
      </c>
      <c r="CH13" s="22">
        <f t="shared" si="0"/>
        <v>2.0849691250696412E-3</v>
      </c>
      <c r="CI13" s="22" t="str">
        <f t="shared" si="14"/>
        <v/>
      </c>
      <c r="CJ13" s="22">
        <f t="shared" si="1"/>
        <v>1.6067296032283855E-3</v>
      </c>
      <c r="CK13" s="22">
        <f t="shared" si="2"/>
        <v>9.5212387742353349E-4</v>
      </c>
      <c r="CL13" s="22">
        <f t="shared" si="3"/>
        <v>9.7193512912269805E-4</v>
      </c>
      <c r="CM13" s="22">
        <f t="shared" si="4"/>
        <v>4.9333993427709851E-6</v>
      </c>
      <c r="CN13" s="22">
        <f t="shared" si="5"/>
        <v>1.9576519922623178E-3</v>
      </c>
      <c r="CO13" s="68">
        <f t="shared" si="6"/>
        <v>8.6162599614568848E-4</v>
      </c>
      <c r="CP13" s="68">
        <f t="shared" si="7"/>
        <v>2.405002437102823E-3</v>
      </c>
      <c r="CQ13" s="22">
        <f t="shared" si="8"/>
        <v>-4.6817831605299571E-4</v>
      </c>
      <c r="CR13" s="68">
        <f t="shared" si="9"/>
        <v>1.9456174117819635E-3</v>
      </c>
      <c r="CS13" s="68">
        <f t="shared" si="10"/>
        <v>2.8033659293922311E-3</v>
      </c>
      <c r="CT13" s="22">
        <f t="shared" si="11"/>
        <v>2.7756036235207842E-3</v>
      </c>
      <c r="CU13" s="22">
        <f t="shared" si="12"/>
        <v>2.1269774436496166E-3</v>
      </c>
      <c r="CV13" s="68">
        <f t="shared" si="13"/>
        <v>5.9420923037927203E-4</v>
      </c>
    </row>
    <row r="14" spans="1:100" x14ac:dyDescent="0.25">
      <c r="A14" s="27" t="s">
        <v>13</v>
      </c>
      <c r="B14" s="25">
        <v>19395.448651999999</v>
      </c>
      <c r="C14" s="25"/>
      <c r="D14" s="25">
        <v>12995.226354</v>
      </c>
      <c r="E14" s="25">
        <v>243.39130132</v>
      </c>
      <c r="F14" s="25">
        <v>243.01161164000001</v>
      </c>
      <c r="G14" s="25">
        <v>230.55724373000001</v>
      </c>
      <c r="H14" s="25">
        <v>52456.750190999999</v>
      </c>
      <c r="I14" s="25">
        <v>19.562690347</v>
      </c>
      <c r="J14" s="25">
        <v>79.671928596000001</v>
      </c>
      <c r="K14" s="25">
        <v>4.3537760999999998E-3</v>
      </c>
      <c r="L14" s="25">
        <v>143.25937513</v>
      </c>
      <c r="M14" s="25">
        <v>16.654675256000001</v>
      </c>
      <c r="N14" s="64">
        <v>15.672609038999999</v>
      </c>
      <c r="O14" s="64">
        <v>3.5444936971000001</v>
      </c>
      <c r="P14" s="64">
        <v>0.65502228370000004</v>
      </c>
      <c r="R14" s="27" t="s">
        <v>13</v>
      </c>
      <c r="S14" s="87">
        <v>0</v>
      </c>
      <c r="T14" s="25">
        <v>0</v>
      </c>
      <c r="U14" s="25">
        <v>15.7156118107336</v>
      </c>
      <c r="V14" s="25">
        <v>19.615254029684198</v>
      </c>
      <c r="W14" s="25">
        <v>19.615254029684198</v>
      </c>
      <c r="X14" s="25">
        <v>0.27881804557244599</v>
      </c>
      <c r="Y14" s="87">
        <v>0</v>
      </c>
      <c r="Z14" s="25">
        <v>290.31671347221402</v>
      </c>
      <c r="AA14" s="25">
        <v>3.5541846076998498</v>
      </c>
      <c r="AB14" s="25">
        <v>166410.057734667</v>
      </c>
      <c r="AC14" s="25">
        <v>4.3635056929069499E-3</v>
      </c>
      <c r="AD14" s="25">
        <v>19448.5110523736</v>
      </c>
      <c r="AE14" s="25">
        <v>16.418796718469402</v>
      </c>
      <c r="AF14" s="25">
        <v>26717.3629712697</v>
      </c>
      <c r="AG14" s="25">
        <v>23.141830041440301</v>
      </c>
      <c r="AH14" s="25">
        <v>9.8259153934952201E-2</v>
      </c>
      <c r="AI14" s="87">
        <v>0</v>
      </c>
      <c r="AJ14" s="25">
        <v>143.64870341014901</v>
      </c>
      <c r="AK14" s="25">
        <v>143.64870341014901</v>
      </c>
      <c r="AL14" s="25">
        <v>0</v>
      </c>
      <c r="AM14" s="25">
        <v>2.4348983637264698</v>
      </c>
      <c r="AN14" s="25">
        <v>1.7262351399513899E-4</v>
      </c>
      <c r="AO14" s="87">
        <v>0</v>
      </c>
      <c r="AP14" s="25">
        <v>0</v>
      </c>
      <c r="AQ14" s="25">
        <v>16.7004000903495</v>
      </c>
      <c r="AR14" s="25">
        <v>0.65671708215369196</v>
      </c>
      <c r="AS14" s="25">
        <v>0</v>
      </c>
      <c r="AT14" s="25">
        <v>0</v>
      </c>
      <c r="AU14" s="87">
        <v>79309.975195246807</v>
      </c>
      <c r="AV14" s="25">
        <v>11727.621986690399</v>
      </c>
      <c r="AW14" s="25">
        <v>1303.0684374108901</v>
      </c>
      <c r="AX14" s="25">
        <v>13030.6904241013</v>
      </c>
      <c r="AY14" s="25">
        <v>0</v>
      </c>
      <c r="AZ14" s="25">
        <v>24.488871514627601</v>
      </c>
      <c r="BA14" s="25">
        <v>0.93413676681161995</v>
      </c>
      <c r="BB14" s="25">
        <v>30203.545227903898</v>
      </c>
      <c r="BC14" s="25">
        <v>1.26032953388779</v>
      </c>
      <c r="BD14" s="25">
        <v>3.3025418356784901</v>
      </c>
      <c r="BE14" s="25">
        <v>7.9820889710477996</v>
      </c>
      <c r="BF14" s="25">
        <v>1.8671608300401801</v>
      </c>
      <c r="BG14" s="25">
        <v>7.1613290583508302</v>
      </c>
      <c r="BH14" s="25">
        <v>0.439599371021347</v>
      </c>
      <c r="BI14" s="25">
        <v>244.06630040861501</v>
      </c>
      <c r="BJ14" s="25">
        <v>243.68575767719901</v>
      </c>
      <c r="BK14" s="25">
        <v>0.38054273141641398</v>
      </c>
      <c r="BL14" s="25">
        <v>0</v>
      </c>
      <c r="BM14" s="25">
        <v>0</v>
      </c>
      <c r="BN14" s="25">
        <v>86.886568814299096</v>
      </c>
      <c r="BO14" s="25">
        <v>0</v>
      </c>
      <c r="BP14" s="25">
        <v>23.214886498674399</v>
      </c>
      <c r="BQ14" s="25">
        <v>5.3330856773425497</v>
      </c>
      <c r="BR14" s="25">
        <v>3.2082616824462402</v>
      </c>
      <c r="BS14" s="25">
        <v>58.019849455072404</v>
      </c>
      <c r="BT14" s="25">
        <v>21119.838974982798</v>
      </c>
      <c r="BU14" s="25">
        <v>2.9174205611865198</v>
      </c>
      <c r="BV14" s="25">
        <v>41.158498621339596</v>
      </c>
      <c r="BW14" s="25">
        <v>0</v>
      </c>
      <c r="BX14" s="25">
        <v>231.17448196819799</v>
      </c>
      <c r="BY14" s="25">
        <v>17394.8251896949</v>
      </c>
      <c r="BZ14" s="25">
        <v>0</v>
      </c>
      <c r="CA14" s="25">
        <v>0</v>
      </c>
      <c r="CB14" s="25">
        <v>262.98887135868301</v>
      </c>
      <c r="CC14" s="87">
        <v>0</v>
      </c>
      <c r="CD14" s="25">
        <v>577.73229368602597</v>
      </c>
      <c r="CE14" s="25">
        <v>52599.011542959801</v>
      </c>
      <c r="CF14" s="25">
        <v>67.847651838760697</v>
      </c>
      <c r="CH14" s="22">
        <f t="shared" si="0"/>
        <v>2.7358171149152299E-3</v>
      </c>
      <c r="CI14" s="22" t="str">
        <f t="shared" si="14"/>
        <v/>
      </c>
      <c r="CJ14" s="22">
        <f t="shared" si="1"/>
        <v>2.7290074936157983E-3</v>
      </c>
      <c r="CK14" s="22">
        <f t="shared" si="2"/>
        <v>2.7733081870808174E-3</v>
      </c>
      <c r="CL14" s="22">
        <f t="shared" si="3"/>
        <v>2.7741309670324789E-3</v>
      </c>
      <c r="CM14" s="22">
        <f t="shared" si="4"/>
        <v>2.6771582979228234E-3</v>
      </c>
      <c r="CN14" s="22">
        <f t="shared" si="5"/>
        <v>2.7119741776189836E-3</v>
      </c>
      <c r="CO14" s="68">
        <f t="shared" si="6"/>
        <v>2.6869352707542603E-3</v>
      </c>
      <c r="CP14" s="68">
        <f t="shared" si="7"/>
        <v>2.6439021696631761</v>
      </c>
      <c r="CQ14" s="22">
        <f t="shared" si="8"/>
        <v>2.234748109106963E-3</v>
      </c>
      <c r="CR14" s="68">
        <f t="shared" si="9"/>
        <v>2.7176460863082915E-3</v>
      </c>
      <c r="CS14" s="68">
        <f t="shared" si="10"/>
        <v>2.7454653811413579E-3</v>
      </c>
      <c r="CT14" s="22">
        <f t="shared" si="11"/>
        <v>2.7438170394343498E-3</v>
      </c>
      <c r="CU14" s="22">
        <f t="shared" si="12"/>
        <v>2.7340747164478073E-3</v>
      </c>
      <c r="CV14" s="68">
        <f t="shared" si="13"/>
        <v>2.587390529858877E-3</v>
      </c>
    </row>
    <row r="15" spans="1:100" x14ac:dyDescent="0.25">
      <c r="A15" s="27" t="s">
        <v>14</v>
      </c>
      <c r="B15" s="25">
        <v>3835.2785456000001</v>
      </c>
      <c r="C15" s="25"/>
      <c r="D15" s="25">
        <v>2660.4223665999998</v>
      </c>
      <c r="E15" s="25">
        <v>55.898913241999999</v>
      </c>
      <c r="F15" s="25">
        <v>55.823328707999998</v>
      </c>
      <c r="G15" s="25">
        <v>45.790541365000003</v>
      </c>
      <c r="H15" s="25">
        <v>10755.702472999999</v>
      </c>
      <c r="I15" s="25">
        <v>5.4687748318000002</v>
      </c>
      <c r="J15" s="25">
        <v>22.998014595000001</v>
      </c>
      <c r="K15" s="25">
        <v>8.6670249999999996E-4</v>
      </c>
      <c r="L15" s="25">
        <v>38.354811316000003</v>
      </c>
      <c r="M15" s="25">
        <v>3.8580802969999999</v>
      </c>
      <c r="N15" s="64">
        <v>4.1195133281</v>
      </c>
      <c r="O15" s="64">
        <v>0.77509474739999995</v>
      </c>
      <c r="P15" s="64">
        <v>0.14899794629999999</v>
      </c>
      <c r="R15" s="27" t="s">
        <v>14</v>
      </c>
      <c r="S15" s="87">
        <v>0</v>
      </c>
      <c r="T15" s="25">
        <v>0</v>
      </c>
      <c r="U15" s="25">
        <v>4.1300031268038104</v>
      </c>
      <c r="V15" s="25">
        <v>5.4821882200094603</v>
      </c>
      <c r="W15" s="25">
        <v>5.4821882200094603</v>
      </c>
      <c r="X15" s="25">
        <v>2.1627178589738599E-2</v>
      </c>
      <c r="Y15" s="87">
        <v>0</v>
      </c>
      <c r="Z15" s="25">
        <v>60.024290176818702</v>
      </c>
      <c r="AA15" s="25">
        <v>0.77702965374328203</v>
      </c>
      <c r="AB15" s="25">
        <v>33138.601490075001</v>
      </c>
      <c r="AC15" s="25">
        <v>8.6762775481814597E-4</v>
      </c>
      <c r="AD15" s="25">
        <v>3844.7786120934502</v>
      </c>
      <c r="AE15" s="25">
        <v>3.87147397308404</v>
      </c>
      <c r="AF15" s="25">
        <v>5373.8496967688297</v>
      </c>
      <c r="AG15" s="25">
        <v>4.6877120680384596</v>
      </c>
      <c r="AH15" s="25">
        <v>0</v>
      </c>
      <c r="AI15" s="87">
        <v>0</v>
      </c>
      <c r="AJ15" s="25">
        <v>38.450856833186599</v>
      </c>
      <c r="AK15" s="25">
        <v>38.450856833186599</v>
      </c>
      <c r="AL15" s="25">
        <v>0</v>
      </c>
      <c r="AM15" s="25">
        <v>0.84156177271603505</v>
      </c>
      <c r="AN15" s="25">
        <v>0</v>
      </c>
      <c r="AO15" s="87">
        <v>0</v>
      </c>
      <c r="AP15" s="25">
        <v>0</v>
      </c>
      <c r="AQ15" s="25">
        <v>3.86781785544756</v>
      </c>
      <c r="AR15" s="25">
        <v>0.149335827396577</v>
      </c>
      <c r="AS15" s="25">
        <v>0</v>
      </c>
      <c r="AT15" s="25">
        <v>0</v>
      </c>
      <c r="AU15" s="87">
        <v>16153.954690719</v>
      </c>
      <c r="AV15" s="25">
        <v>2400.2779107987899</v>
      </c>
      <c r="AW15" s="25">
        <v>266.69763573758303</v>
      </c>
      <c r="AX15" s="25">
        <v>2666.9755465363701</v>
      </c>
      <c r="AY15" s="25">
        <v>0</v>
      </c>
      <c r="AZ15" s="25">
        <v>5.99043267449031</v>
      </c>
      <c r="BA15" s="25">
        <v>0.26858606954480002</v>
      </c>
      <c r="BB15" s="25">
        <v>6232.1242973021999</v>
      </c>
      <c r="BC15" s="25">
        <v>0.36237333474429101</v>
      </c>
      <c r="BD15" s="25">
        <v>0.949552580013999</v>
      </c>
      <c r="BE15" s="25">
        <v>2.29503202136278</v>
      </c>
      <c r="BF15" s="25">
        <v>0.53685062528591099</v>
      </c>
      <c r="BG15" s="25">
        <v>1.2637141893880499</v>
      </c>
      <c r="BH15" s="25">
        <v>0.12639453465390099</v>
      </c>
      <c r="BI15" s="25">
        <v>56.038583627043998</v>
      </c>
      <c r="BJ15" s="25">
        <v>55.962918965260599</v>
      </c>
      <c r="BK15" s="25">
        <v>7.5664661783428899E-2</v>
      </c>
      <c r="BL15" s="25">
        <v>0</v>
      </c>
      <c r="BM15" s="25">
        <v>0</v>
      </c>
      <c r="BN15" s="25">
        <v>15.7185811480569</v>
      </c>
      <c r="BO15" s="25">
        <v>0</v>
      </c>
      <c r="BP15" s="25">
        <v>6.47738720227958</v>
      </c>
      <c r="BQ15" s="25">
        <v>1.5333754730292</v>
      </c>
      <c r="BR15" s="25">
        <v>0.88366746110220096</v>
      </c>
      <c r="BS15" s="25">
        <v>16.188446066017299</v>
      </c>
      <c r="BT15" s="25">
        <v>4278.4180031285596</v>
      </c>
      <c r="BU15" s="25">
        <v>0.83882825465588595</v>
      </c>
      <c r="BV15" s="25">
        <v>8.5201300051257398</v>
      </c>
      <c r="BW15" s="25">
        <v>0</v>
      </c>
      <c r="BX15" s="25">
        <v>45.897288086553402</v>
      </c>
      <c r="BY15" s="25">
        <v>3639.3248342031302</v>
      </c>
      <c r="BZ15" s="25">
        <v>0</v>
      </c>
      <c r="CA15" s="25">
        <v>0</v>
      </c>
      <c r="CB15" s="25">
        <v>52.107969961327598</v>
      </c>
      <c r="CC15" s="87">
        <v>0</v>
      </c>
      <c r="CD15" s="25">
        <v>121.184931662368</v>
      </c>
      <c r="CE15" s="25">
        <v>10781.2155957164</v>
      </c>
      <c r="CF15" s="25">
        <v>13.2058931187097</v>
      </c>
      <c r="CH15" s="22">
        <f t="shared" si="0"/>
        <v>2.4770212594725206E-3</v>
      </c>
      <c r="CI15" s="22" t="str">
        <f t="shared" si="14"/>
        <v/>
      </c>
      <c r="CJ15" s="22">
        <f t="shared" si="1"/>
        <v>2.4632103603704045E-3</v>
      </c>
      <c r="CK15" s="22">
        <f t="shared" si="2"/>
        <v>2.4986243371017251E-3</v>
      </c>
      <c r="CL15" s="22">
        <f t="shared" si="3"/>
        <v>2.5005720814458687E-3</v>
      </c>
      <c r="CM15" s="22">
        <f t="shared" si="4"/>
        <v>2.3311958839384093E-3</v>
      </c>
      <c r="CN15" s="22">
        <f t="shared" si="5"/>
        <v>2.3720554543457924E-3</v>
      </c>
      <c r="CO15" s="68">
        <f t="shared" si="6"/>
        <v>2.4527227070062288E-3</v>
      </c>
      <c r="CP15" s="68">
        <f t="shared" si="7"/>
        <v>1.609977045143218</v>
      </c>
      <c r="CQ15" s="22">
        <f t="shared" si="8"/>
        <v>1.067557573845701E-3</v>
      </c>
      <c r="CR15" s="68">
        <f t="shared" si="9"/>
        <v>2.5041321777153369E-3</v>
      </c>
      <c r="CS15" s="68">
        <f t="shared" si="10"/>
        <v>2.5239387721224713E-3</v>
      </c>
      <c r="CT15" s="22">
        <f t="shared" si="11"/>
        <v>2.5463684344112789E-3</v>
      </c>
      <c r="CU15" s="22">
        <f t="shared" si="12"/>
        <v>2.4963481558513832E-3</v>
      </c>
      <c r="CV15" s="68">
        <f t="shared" si="13"/>
        <v>2.2676896223569527E-3</v>
      </c>
    </row>
    <row r="16" spans="1:100" x14ac:dyDescent="0.25">
      <c r="A16" s="27" t="s">
        <v>15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64"/>
      <c r="O16" s="64"/>
      <c r="P16" s="64"/>
      <c r="CH16" s="22" t="str">
        <f t="shared" si="0"/>
        <v/>
      </c>
      <c r="CI16" s="22" t="str">
        <f t="shared" si="14"/>
        <v/>
      </c>
      <c r="CJ16" s="22" t="str">
        <f t="shared" si="1"/>
        <v/>
      </c>
      <c r="CK16" s="22" t="str">
        <f t="shared" si="2"/>
        <v/>
      </c>
      <c r="CL16" s="22" t="str">
        <f t="shared" si="3"/>
        <v/>
      </c>
      <c r="CM16" s="22" t="str">
        <f t="shared" si="4"/>
        <v/>
      </c>
      <c r="CN16" s="22" t="str">
        <f t="shared" si="5"/>
        <v/>
      </c>
      <c r="CO16" s="68" t="str">
        <f t="shared" si="6"/>
        <v/>
      </c>
      <c r="CP16" s="68" t="str">
        <f t="shared" si="7"/>
        <v/>
      </c>
      <c r="CQ16" s="22" t="str">
        <f t="shared" si="8"/>
        <v/>
      </c>
      <c r="CR16" s="68" t="str">
        <f t="shared" si="9"/>
        <v/>
      </c>
      <c r="CS16" s="68" t="str">
        <f t="shared" si="10"/>
        <v/>
      </c>
      <c r="CT16" s="22" t="str">
        <f t="shared" si="11"/>
        <v/>
      </c>
      <c r="CU16" s="22" t="str">
        <f t="shared" si="12"/>
        <v/>
      </c>
      <c r="CV16" s="68" t="str">
        <f t="shared" si="13"/>
        <v/>
      </c>
    </row>
    <row r="17" spans="1:100" x14ac:dyDescent="0.25">
      <c r="A17" s="27" t="s">
        <v>16</v>
      </c>
      <c r="B17" s="25">
        <v>48531.599568999998</v>
      </c>
      <c r="C17" s="25">
        <v>1.3235569999999999E-3</v>
      </c>
      <c r="D17" s="25">
        <v>32583.581192000001</v>
      </c>
      <c r="E17" s="25">
        <v>728.94372822000003</v>
      </c>
      <c r="F17" s="25">
        <v>728.68460972000003</v>
      </c>
      <c r="G17" s="25">
        <v>51.722145144000002</v>
      </c>
      <c r="H17" s="25">
        <v>70101.250990999994</v>
      </c>
      <c r="I17" s="25">
        <v>53.893245981</v>
      </c>
      <c r="J17" s="25">
        <v>209.67607889999999</v>
      </c>
      <c r="K17" s="25">
        <v>2.9712296999999999E-3</v>
      </c>
      <c r="L17" s="25">
        <v>384.34809181999998</v>
      </c>
      <c r="M17" s="25">
        <v>46.053233544000001</v>
      </c>
      <c r="N17" s="64">
        <v>45.351350396999997</v>
      </c>
      <c r="O17" s="64">
        <v>9.5599299920000007</v>
      </c>
      <c r="P17" s="64">
        <v>1.546970714</v>
      </c>
      <c r="R17" s="27" t="s">
        <v>16</v>
      </c>
      <c r="S17" s="87">
        <v>0</v>
      </c>
      <c r="T17" s="25">
        <v>0</v>
      </c>
      <c r="U17" s="25">
        <v>45.4764886780195</v>
      </c>
      <c r="V17" s="25">
        <v>54.042286415557697</v>
      </c>
      <c r="W17" s="25">
        <v>54.042286415557697</v>
      </c>
      <c r="X17" s="25">
        <v>88.068921455113298</v>
      </c>
      <c r="Y17" s="87">
        <v>0</v>
      </c>
      <c r="Z17" s="25">
        <v>300.11424010721402</v>
      </c>
      <c r="AA17" s="25">
        <v>9.5862627392424997</v>
      </c>
      <c r="AB17" s="25">
        <v>197776.78384821801</v>
      </c>
      <c r="AC17" s="25">
        <v>2.9795506795893701E-3</v>
      </c>
      <c r="AD17" s="25">
        <v>48664.7308208182</v>
      </c>
      <c r="AE17" s="25">
        <v>19.4264275513158</v>
      </c>
      <c r="AF17" s="25">
        <v>30936.725846069599</v>
      </c>
      <c r="AG17" s="25">
        <v>22.594736665707899</v>
      </c>
      <c r="AH17" s="25">
        <v>36.095735105533898</v>
      </c>
      <c r="AI17" s="87">
        <v>0</v>
      </c>
      <c r="AJ17" s="25">
        <v>385.40864409865299</v>
      </c>
      <c r="AK17" s="25">
        <v>385.40864409865299</v>
      </c>
      <c r="AL17" s="25">
        <v>0</v>
      </c>
      <c r="AM17" s="25">
        <v>8.1070356855599801</v>
      </c>
      <c r="AN17" s="25">
        <v>6.3415307993122505E-2</v>
      </c>
      <c r="AO17" s="87">
        <v>0</v>
      </c>
      <c r="AP17" s="25">
        <v>0</v>
      </c>
      <c r="AQ17" s="25">
        <v>46.180314607123996</v>
      </c>
      <c r="AR17" s="25">
        <v>1.5512339362871601</v>
      </c>
      <c r="AS17" s="25">
        <v>1.3250560946223701E-3</v>
      </c>
      <c r="AT17" s="25">
        <v>0</v>
      </c>
      <c r="AU17" s="87">
        <v>101222.71436211999</v>
      </c>
      <c r="AV17" s="25">
        <v>29405.741468681201</v>
      </c>
      <c r="AW17" s="25">
        <v>3267.3032012129802</v>
      </c>
      <c r="AX17" s="25">
        <v>32673.0446698942</v>
      </c>
      <c r="AY17" s="25">
        <v>0</v>
      </c>
      <c r="AZ17" s="25">
        <v>82.7270107728081</v>
      </c>
      <c r="BA17" s="25">
        <v>3.29234775369962</v>
      </c>
      <c r="BB17" s="25">
        <v>42451.814957677801</v>
      </c>
      <c r="BC17" s="25">
        <v>4.4420050840346796</v>
      </c>
      <c r="BD17" s="25">
        <v>11.6396965245457</v>
      </c>
      <c r="BE17" s="25">
        <v>28.132699873564899</v>
      </c>
      <c r="BF17" s="25">
        <v>6.58074742587233</v>
      </c>
      <c r="BG17" s="25">
        <v>18.012640302253601</v>
      </c>
      <c r="BH17" s="25">
        <v>1.54935459360108</v>
      </c>
      <c r="BI17" s="25">
        <v>730.97479158889303</v>
      </c>
      <c r="BJ17" s="25">
        <v>730.71494701148697</v>
      </c>
      <c r="BK17" s="25">
        <v>0.25984457740593098</v>
      </c>
      <c r="BL17" s="25">
        <v>0</v>
      </c>
      <c r="BM17" s="25">
        <v>0</v>
      </c>
      <c r="BN17" s="25">
        <v>222.05257061349101</v>
      </c>
      <c r="BO17" s="25">
        <v>0</v>
      </c>
      <c r="BP17" s="25">
        <v>80.026408824991506</v>
      </c>
      <c r="BQ17" s="25">
        <v>18.796288149142601</v>
      </c>
      <c r="BR17" s="25">
        <v>10.9550581561643</v>
      </c>
      <c r="BS17" s="25">
        <v>200.00434431786201</v>
      </c>
      <c r="BT17" s="25">
        <v>25389.774746241699</v>
      </c>
      <c r="BU17" s="25">
        <v>10.282424221608499</v>
      </c>
      <c r="BV17" s="25">
        <v>114.948361170654</v>
      </c>
      <c r="BW17" s="25">
        <v>0</v>
      </c>
      <c r="BX17" s="25">
        <v>51.820703801188898</v>
      </c>
      <c r="BY17" s="25">
        <v>25993.002881120901</v>
      </c>
      <c r="BZ17" s="25">
        <v>0</v>
      </c>
      <c r="CA17" s="25">
        <v>0</v>
      </c>
      <c r="CB17" s="25">
        <v>403.20532228687301</v>
      </c>
      <c r="CC17" s="87">
        <v>0</v>
      </c>
      <c r="CD17" s="25">
        <v>1119.64938277704</v>
      </c>
      <c r="CE17" s="25">
        <v>70290.007729074001</v>
      </c>
      <c r="CF17" s="25">
        <v>248.130479647925</v>
      </c>
      <c r="CH17" s="22">
        <f t="shared" si="0"/>
        <v>2.7431869750949018E-3</v>
      </c>
      <c r="CI17" s="22">
        <f t="shared" si="14"/>
        <v>1.1326256612825343E-3</v>
      </c>
      <c r="CJ17" s="22">
        <f t="shared" si="1"/>
        <v>2.7456612999974183E-3</v>
      </c>
      <c r="CK17" s="22">
        <f t="shared" si="2"/>
        <v>2.786310232550643E-3</v>
      </c>
      <c r="CL17" s="22">
        <f t="shared" si="3"/>
        <v>2.7863046157474212E-3</v>
      </c>
      <c r="CM17" s="22">
        <f t="shared" si="4"/>
        <v>1.9055407875001706E-3</v>
      </c>
      <c r="CN17" s="22">
        <f t="shared" si="5"/>
        <v>2.6926300944078892E-3</v>
      </c>
      <c r="CO17" s="68">
        <f t="shared" si="6"/>
        <v>2.7654751879343416E-3</v>
      </c>
      <c r="CP17" s="68">
        <f t="shared" si="7"/>
        <v>0.43132321856489098</v>
      </c>
      <c r="CQ17" s="22">
        <f t="shared" si="8"/>
        <v>2.8005171021850492E-3</v>
      </c>
      <c r="CR17" s="68">
        <f t="shared" si="9"/>
        <v>2.7593535683525382E-3</v>
      </c>
      <c r="CS17" s="68">
        <f t="shared" si="10"/>
        <v>2.7594384442642898E-3</v>
      </c>
      <c r="CT17" s="22">
        <f t="shared" si="11"/>
        <v>2.7593066121307922E-3</v>
      </c>
      <c r="CU17" s="22">
        <f t="shared" si="12"/>
        <v>2.7544916400575048E-3</v>
      </c>
      <c r="CV17" s="68">
        <f t="shared" si="13"/>
        <v>2.7558519683522206E-3</v>
      </c>
    </row>
    <row r="18" spans="1:100" x14ac:dyDescent="0.25">
      <c r="A18" s="27" t="s">
        <v>17</v>
      </c>
      <c r="B18" s="25">
        <v>15467.911693</v>
      </c>
      <c r="C18" s="25">
        <v>3.8653990000000002E-4</v>
      </c>
      <c r="D18" s="25">
        <v>10344.247477000001</v>
      </c>
      <c r="E18" s="25">
        <v>166.91211484999999</v>
      </c>
      <c r="F18" s="25">
        <v>166.85116815999999</v>
      </c>
      <c r="G18" s="25">
        <v>76.223612012999993</v>
      </c>
      <c r="H18" s="25">
        <v>33863.675307999998</v>
      </c>
      <c r="I18" s="25">
        <v>21.989210700000001</v>
      </c>
      <c r="J18" s="25">
        <v>235.08289145000001</v>
      </c>
      <c r="K18" s="25">
        <v>6.9885330000000003E-4</v>
      </c>
      <c r="L18" s="25">
        <v>153.13841117999999</v>
      </c>
      <c r="M18" s="25">
        <v>17.128729264</v>
      </c>
      <c r="N18" s="64">
        <v>17.779199823999999</v>
      </c>
      <c r="O18" s="64">
        <v>3.4480325734999999</v>
      </c>
      <c r="P18" s="64">
        <v>0.55990226750000005</v>
      </c>
      <c r="R18" s="27" t="s">
        <v>17</v>
      </c>
      <c r="S18" s="87">
        <v>0</v>
      </c>
      <c r="T18" s="25">
        <v>0</v>
      </c>
      <c r="U18" s="25">
        <v>17.810528951183102</v>
      </c>
      <c r="V18" s="25">
        <v>22.028509939686401</v>
      </c>
      <c r="W18" s="25">
        <v>22.028509939686401</v>
      </c>
      <c r="X18" s="25">
        <v>8.73020347736784E-2</v>
      </c>
      <c r="Y18" s="87">
        <v>0</v>
      </c>
      <c r="Z18" s="25">
        <v>273.972195152729</v>
      </c>
      <c r="AA18" s="25">
        <v>3.4539257602485298</v>
      </c>
      <c r="AB18" s="25">
        <v>107845.608191274</v>
      </c>
      <c r="AC18" s="25">
        <v>6.99922200503448E-4</v>
      </c>
      <c r="AD18" s="25">
        <v>15493.1678501156</v>
      </c>
      <c r="AE18" s="25">
        <v>6.5590598566203697</v>
      </c>
      <c r="AF18" s="25">
        <v>17443.4123122899</v>
      </c>
      <c r="AG18" s="25">
        <v>5.2940089028686703</v>
      </c>
      <c r="AH18" s="25">
        <v>0</v>
      </c>
      <c r="AI18" s="87">
        <v>0</v>
      </c>
      <c r="AJ18" s="25">
        <v>153.41033181786699</v>
      </c>
      <c r="AK18" s="25">
        <v>153.41033181786699</v>
      </c>
      <c r="AL18" s="25">
        <v>0</v>
      </c>
      <c r="AM18" s="25">
        <v>2.5333583884639999</v>
      </c>
      <c r="AN18" s="25">
        <v>0</v>
      </c>
      <c r="AO18" s="87">
        <v>0</v>
      </c>
      <c r="AP18" s="25">
        <v>0</v>
      </c>
      <c r="AQ18" s="25">
        <v>17.158382427827</v>
      </c>
      <c r="AR18" s="25">
        <v>0.56086504553743599</v>
      </c>
      <c r="AS18" s="25">
        <v>3.8725083086691201E-4</v>
      </c>
      <c r="AT18" s="25">
        <v>0</v>
      </c>
      <c r="AU18" s="87">
        <v>51358.8592681503</v>
      </c>
      <c r="AV18" s="25">
        <v>9325.1012027389006</v>
      </c>
      <c r="AW18" s="25">
        <v>1036.12202642235</v>
      </c>
      <c r="AX18" s="25">
        <v>10361.2232291612</v>
      </c>
      <c r="AY18" s="25">
        <v>0</v>
      </c>
      <c r="AZ18" s="25">
        <v>15.437473176131601</v>
      </c>
      <c r="BA18" s="25">
        <v>1.01635064070724</v>
      </c>
      <c r="BB18" s="25">
        <v>19294.5896186475</v>
      </c>
      <c r="BC18" s="25">
        <v>1.3712505730584099</v>
      </c>
      <c r="BD18" s="25">
        <v>3.5931849192832699</v>
      </c>
      <c r="BE18" s="25">
        <v>8.6845904348065694</v>
      </c>
      <c r="BF18" s="25">
        <v>2.0314807950087301</v>
      </c>
      <c r="BG18" s="25">
        <v>2.2639549762275601</v>
      </c>
      <c r="BH18" s="25">
        <v>0.47828612920187102</v>
      </c>
      <c r="BI18" s="25">
        <v>167.18071398572101</v>
      </c>
      <c r="BJ18" s="25">
        <v>167.11967283892099</v>
      </c>
      <c r="BK18" s="25">
        <v>6.1041146800266698E-2</v>
      </c>
      <c r="BL18" s="25">
        <v>0</v>
      </c>
      <c r="BM18" s="25">
        <v>0</v>
      </c>
      <c r="BN18" s="25">
        <v>30.152270447262602</v>
      </c>
      <c r="BO18" s="25">
        <v>0</v>
      </c>
      <c r="BP18" s="25">
        <v>23.8859103263942</v>
      </c>
      <c r="BQ18" s="25">
        <v>5.80240648776158</v>
      </c>
      <c r="BR18" s="25">
        <v>3.2210960765092</v>
      </c>
      <c r="BS18" s="25">
        <v>59.695703793603201</v>
      </c>
      <c r="BT18" s="25">
        <v>13713.287348894401</v>
      </c>
      <c r="BU18" s="25">
        <v>3.1741851846095299</v>
      </c>
      <c r="BV18" s="25">
        <v>21.7490020544872</v>
      </c>
      <c r="BW18" s="25">
        <v>0</v>
      </c>
      <c r="BX18" s="25">
        <v>76.354788361306603</v>
      </c>
      <c r="BY18" s="25">
        <v>11178.2679188894</v>
      </c>
      <c r="BZ18" s="25">
        <v>0</v>
      </c>
      <c r="CA18" s="25">
        <v>0</v>
      </c>
      <c r="CB18" s="25">
        <v>154.30234781283599</v>
      </c>
      <c r="CC18" s="87">
        <v>0</v>
      </c>
      <c r="CD18" s="25">
        <v>335.731494330212</v>
      </c>
      <c r="CE18" s="25">
        <v>33916.421062608999</v>
      </c>
      <c r="CF18" s="25">
        <v>35.986490829519198</v>
      </c>
      <c r="CH18" s="22">
        <f t="shared" si="0"/>
        <v>1.6328097558916039E-3</v>
      </c>
      <c r="CI18" s="22">
        <f t="shared" si="14"/>
        <v>1.83921728885425E-3</v>
      </c>
      <c r="CJ18" s="22">
        <f t="shared" si="1"/>
        <v>1.6410814028709189E-3</v>
      </c>
      <c r="CK18" s="22">
        <f t="shared" si="2"/>
        <v>1.6092249263176745E-3</v>
      </c>
      <c r="CL18" s="22">
        <f t="shared" si="3"/>
        <v>1.6092466230954127E-3</v>
      </c>
      <c r="CM18" s="22">
        <f t="shared" si="4"/>
        <v>1.7209411210300288E-3</v>
      </c>
      <c r="CN18" s="22">
        <f t="shared" si="5"/>
        <v>1.5575909622704226E-3</v>
      </c>
      <c r="CO18" s="68">
        <f t="shared" si="6"/>
        <v>1.7872055628809021E-3</v>
      </c>
      <c r="CP18" s="68">
        <f t="shared" si="7"/>
        <v>0.16542804737026301</v>
      </c>
      <c r="CQ18" s="22">
        <f t="shared" si="8"/>
        <v>1.5295062689808722E-3</v>
      </c>
      <c r="CR18" s="68">
        <f t="shared" si="9"/>
        <v>1.7756527299175161E-3</v>
      </c>
      <c r="CS18" s="68">
        <f t="shared" si="10"/>
        <v>1.7311946128614852E-3</v>
      </c>
      <c r="CT18" s="22">
        <f t="shared" si="11"/>
        <v>1.762122451698401E-3</v>
      </c>
      <c r="CU18" s="22">
        <f t="shared" si="12"/>
        <v>1.7091447435335254E-3</v>
      </c>
      <c r="CV18" s="68">
        <f t="shared" si="13"/>
        <v>1.7195465946848315E-3</v>
      </c>
    </row>
    <row r="19" spans="1:100" x14ac:dyDescent="0.25">
      <c r="A19" s="27" t="s">
        <v>18</v>
      </c>
      <c r="B19" s="25">
        <v>31181.191386999999</v>
      </c>
      <c r="C19" s="25">
        <v>4.0215028200000003E-2</v>
      </c>
      <c r="D19" s="25">
        <v>18191.570543000002</v>
      </c>
      <c r="E19" s="25">
        <v>670.90432458999999</v>
      </c>
      <c r="F19" s="25">
        <v>668.71029998999995</v>
      </c>
      <c r="G19" s="25">
        <v>513.07187441999997</v>
      </c>
      <c r="H19" s="25">
        <v>64034.662217999998</v>
      </c>
      <c r="I19" s="25">
        <v>85.970337724000004</v>
      </c>
      <c r="J19" s="25">
        <v>2503.5572739999998</v>
      </c>
      <c r="K19" s="25">
        <v>2.5158269300000001E-2</v>
      </c>
      <c r="L19" s="25">
        <v>584.20446589999995</v>
      </c>
      <c r="M19" s="25">
        <v>58.986023475000003</v>
      </c>
      <c r="N19" s="64">
        <v>60.763250153999998</v>
      </c>
      <c r="O19" s="64">
        <v>12.132527295999999</v>
      </c>
      <c r="P19" s="64">
        <v>2.5861830709999998</v>
      </c>
      <c r="R19" s="27" t="s">
        <v>18</v>
      </c>
      <c r="S19" s="87">
        <v>0</v>
      </c>
      <c r="T19" s="25">
        <v>0</v>
      </c>
      <c r="U19" s="25">
        <v>60.931399571532701</v>
      </c>
      <c r="V19" s="25">
        <v>86.207120921794299</v>
      </c>
      <c r="W19" s="25">
        <v>86.207120921794299</v>
      </c>
      <c r="X19" s="25">
        <v>0.63715681590293904</v>
      </c>
      <c r="Y19" s="87">
        <v>0</v>
      </c>
      <c r="Z19" s="25">
        <v>2512.03341666085</v>
      </c>
      <c r="AA19" s="25">
        <v>12.1660604899728</v>
      </c>
      <c r="AB19" s="25">
        <v>150750.062079736</v>
      </c>
      <c r="AC19" s="25">
        <v>2.5225862412777501E-2</v>
      </c>
      <c r="AD19" s="25">
        <v>31267.307974615898</v>
      </c>
      <c r="AE19" s="25">
        <v>76.619561015270406</v>
      </c>
      <c r="AF19" s="25">
        <v>25035.887824670899</v>
      </c>
      <c r="AG19" s="25">
        <v>82.636357648425303</v>
      </c>
      <c r="AH19" s="25">
        <v>0.14372151187805801</v>
      </c>
      <c r="AI19" s="87">
        <v>0</v>
      </c>
      <c r="AJ19" s="25">
        <v>585.81882739995297</v>
      </c>
      <c r="AK19" s="25">
        <v>585.81882739995297</v>
      </c>
      <c r="AL19" s="25">
        <v>0</v>
      </c>
      <c r="AM19" s="25">
        <v>16.708676534558901</v>
      </c>
      <c r="AN19" s="25">
        <v>2.5249724907294398E-4</v>
      </c>
      <c r="AO19" s="87">
        <v>0</v>
      </c>
      <c r="AP19" s="25">
        <v>0</v>
      </c>
      <c r="AQ19" s="25">
        <v>59.149211563752601</v>
      </c>
      <c r="AR19" s="25">
        <v>2.5932814653881202</v>
      </c>
      <c r="AS19" s="25">
        <v>4.0500187150360703E-2</v>
      </c>
      <c r="AT19" s="25">
        <v>0</v>
      </c>
      <c r="AU19" s="87">
        <v>89242.485196183799</v>
      </c>
      <c r="AV19" s="25">
        <v>16417.530333764302</v>
      </c>
      <c r="AW19" s="25">
        <v>1824.16896507812</v>
      </c>
      <c r="AX19" s="25">
        <v>18241.699298842399</v>
      </c>
      <c r="AY19" s="25">
        <v>0</v>
      </c>
      <c r="AZ19" s="25">
        <v>125.75521888618</v>
      </c>
      <c r="BA19" s="25">
        <v>4.3090222195693197</v>
      </c>
      <c r="BB19" s="25">
        <v>37423.696869656203</v>
      </c>
      <c r="BC19" s="25">
        <v>5.8136968892122303</v>
      </c>
      <c r="BD19" s="25">
        <v>15.2340693695332</v>
      </c>
      <c r="BE19" s="25">
        <v>36.820101571344303</v>
      </c>
      <c r="BF19" s="25">
        <v>8.6128847838092302</v>
      </c>
      <c r="BG19" s="25">
        <v>7.4585889697250503</v>
      </c>
      <c r="BH19" s="25">
        <v>2.02779250258767</v>
      </c>
      <c r="BI19" s="25">
        <v>672.79544318530304</v>
      </c>
      <c r="BJ19" s="25">
        <v>670.59553996346904</v>
      </c>
      <c r="BK19" s="25">
        <v>2.1999032218345702</v>
      </c>
      <c r="BL19" s="25">
        <v>0</v>
      </c>
      <c r="BM19" s="25">
        <v>0</v>
      </c>
      <c r="BN19" s="25">
        <v>102.91290032132299</v>
      </c>
      <c r="BO19" s="25">
        <v>0</v>
      </c>
      <c r="BP19" s="25">
        <v>100.738180337196</v>
      </c>
      <c r="BQ19" s="25">
        <v>24.600568540815701</v>
      </c>
      <c r="BR19" s="25">
        <v>13.5521779298599</v>
      </c>
      <c r="BS19" s="25">
        <v>251.764768301283</v>
      </c>
      <c r="BT19" s="25">
        <v>21521.281518680498</v>
      </c>
      <c r="BU19" s="25">
        <v>13.457646792991399</v>
      </c>
      <c r="BV19" s="25">
        <v>83.293141434216807</v>
      </c>
      <c r="BW19" s="25">
        <v>0</v>
      </c>
      <c r="BX19" s="25">
        <v>514.51757767106005</v>
      </c>
      <c r="BY19" s="25">
        <v>21620.2630138942</v>
      </c>
      <c r="BZ19" s="25">
        <v>0</v>
      </c>
      <c r="CA19" s="25">
        <v>0</v>
      </c>
      <c r="CB19" s="25">
        <v>468.84354854321998</v>
      </c>
      <c r="CC19" s="87">
        <v>0</v>
      </c>
      <c r="CD19" s="25">
        <v>1234.38045702163</v>
      </c>
      <c r="CE19" s="25">
        <v>64208.3638138858</v>
      </c>
      <c r="CF19" s="25">
        <v>282.98267909697302</v>
      </c>
      <c r="CH19" s="22">
        <f t="shared" si="0"/>
        <v>2.7618119701418109E-3</v>
      </c>
      <c r="CI19" s="22">
        <f t="shared" si="14"/>
        <v>7.0908554121242784E-3</v>
      </c>
      <c r="CJ19" s="22">
        <f t="shared" si="1"/>
        <v>2.7556035210872208E-3</v>
      </c>
      <c r="CK19" s="22">
        <f t="shared" si="2"/>
        <v>2.8187604789382558E-3</v>
      </c>
      <c r="CL19" s="22">
        <f t="shared" si="3"/>
        <v>2.8192177890743954E-3</v>
      </c>
      <c r="CM19" s="22">
        <f t="shared" si="4"/>
        <v>2.8177402097793228E-3</v>
      </c>
      <c r="CN19" s="22">
        <f t="shared" si="5"/>
        <v>2.7126182893641576E-3</v>
      </c>
      <c r="CO19" s="68">
        <f t="shared" si="6"/>
        <v>2.7542429640612398E-3</v>
      </c>
      <c r="CP19" s="68">
        <f t="shared" si="7"/>
        <v>3.3856396052436392E-3</v>
      </c>
      <c r="CQ19" s="22">
        <f t="shared" si="8"/>
        <v>2.6867155276655038E-3</v>
      </c>
      <c r="CR19" s="68">
        <f t="shared" si="9"/>
        <v>2.7633501525292261E-3</v>
      </c>
      <c r="CS19" s="68">
        <f t="shared" si="10"/>
        <v>2.7665551793258606E-3</v>
      </c>
      <c r="CT19" s="22">
        <f t="shared" si="11"/>
        <v>2.7672880747251147E-3</v>
      </c>
      <c r="CU19" s="22">
        <f t="shared" si="12"/>
        <v>2.7639083889682559E-3</v>
      </c>
      <c r="CV19" s="68">
        <f t="shared" si="13"/>
        <v>2.7447377827648123E-3</v>
      </c>
    </row>
    <row r="20" spans="1:100" x14ac:dyDescent="0.25">
      <c r="A20" s="27" t="s">
        <v>19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64"/>
      <c r="O20" s="64"/>
      <c r="P20" s="64"/>
      <c r="CH20" s="22" t="str">
        <f t="shared" si="0"/>
        <v/>
      </c>
      <c r="CI20" s="22" t="str">
        <f t="shared" si="14"/>
        <v/>
      </c>
      <c r="CJ20" s="22" t="str">
        <f t="shared" si="1"/>
        <v/>
      </c>
      <c r="CK20" s="22" t="str">
        <f t="shared" si="2"/>
        <v/>
      </c>
      <c r="CL20" s="22" t="str">
        <f t="shared" si="3"/>
        <v/>
      </c>
      <c r="CM20" s="22" t="str">
        <f t="shared" si="4"/>
        <v/>
      </c>
      <c r="CN20" s="22" t="str">
        <f t="shared" si="5"/>
        <v/>
      </c>
      <c r="CO20" s="68" t="str">
        <f t="shared" si="6"/>
        <v/>
      </c>
      <c r="CP20" s="68" t="str">
        <f t="shared" si="7"/>
        <v/>
      </c>
      <c r="CQ20" s="22" t="str">
        <f t="shared" si="8"/>
        <v/>
      </c>
      <c r="CR20" s="68" t="str">
        <f t="shared" si="9"/>
        <v/>
      </c>
      <c r="CS20" s="68" t="str">
        <f t="shared" si="10"/>
        <v/>
      </c>
      <c r="CT20" s="22" t="str">
        <f t="shared" si="11"/>
        <v/>
      </c>
      <c r="CU20" s="22" t="str">
        <f t="shared" si="12"/>
        <v/>
      </c>
      <c r="CV20" s="68" t="str">
        <f t="shared" si="13"/>
        <v/>
      </c>
    </row>
    <row r="21" spans="1:100" x14ac:dyDescent="0.25">
      <c r="A21" s="27" t="s">
        <v>20</v>
      </c>
      <c r="B21" s="25">
        <v>0.19419115689999999</v>
      </c>
      <c r="C21" s="25"/>
      <c r="D21" s="25">
        <v>0.1366368684</v>
      </c>
      <c r="E21" s="25">
        <v>2.7299601000000001E-3</v>
      </c>
      <c r="F21" s="25">
        <v>2.7299601000000001E-3</v>
      </c>
      <c r="G21" s="25">
        <v>4.7928600000000001E-5</v>
      </c>
      <c r="H21" s="25">
        <v>0.41767298009999998</v>
      </c>
      <c r="I21" s="25">
        <v>3.0077849999999998E-4</v>
      </c>
      <c r="J21" s="25">
        <v>1.0880350800000001E-2</v>
      </c>
      <c r="K21" s="25"/>
      <c r="L21" s="25">
        <v>2.0496472E-3</v>
      </c>
      <c r="M21" s="25">
        <v>2.088096E-4</v>
      </c>
      <c r="N21" s="64">
        <v>2.356317E-4</v>
      </c>
      <c r="O21" s="64">
        <v>4.0386499999999997E-5</v>
      </c>
      <c r="P21" s="64">
        <v>6.6479081999999996E-6</v>
      </c>
      <c r="R21" s="27" t="s">
        <v>20</v>
      </c>
      <c r="S21" s="87">
        <v>0</v>
      </c>
      <c r="T21" s="25">
        <v>0</v>
      </c>
      <c r="U21" s="25">
        <v>2.35640319119033E-4</v>
      </c>
      <c r="V21" s="25">
        <v>3.0079216381223301E-4</v>
      </c>
      <c r="W21" s="25">
        <v>3.0079216381223301E-4</v>
      </c>
      <c r="X21" s="25">
        <v>1.4990933877875001E-6</v>
      </c>
      <c r="Y21" s="87">
        <v>0</v>
      </c>
      <c r="Z21" s="25">
        <v>1.09174325002507E-2</v>
      </c>
      <c r="AA21" s="25">
        <v>4.0387272093784601E-5</v>
      </c>
      <c r="AB21" s="25">
        <v>1.4629845649564299</v>
      </c>
      <c r="AC21" s="25">
        <v>0</v>
      </c>
      <c r="AD21" s="25">
        <v>0.19419142071352499</v>
      </c>
      <c r="AE21" s="25">
        <v>7.8010708609599905E-5</v>
      </c>
      <c r="AF21" s="25">
        <v>0.236043431564675</v>
      </c>
      <c r="AG21" s="25">
        <v>3.9608924552323898E-5</v>
      </c>
      <c r="AH21" s="25">
        <v>0</v>
      </c>
      <c r="AI21" s="87">
        <v>0</v>
      </c>
      <c r="AJ21" s="25">
        <v>2.04977506572529E-3</v>
      </c>
      <c r="AK21" s="25">
        <v>2.04977506572529E-3</v>
      </c>
      <c r="AL21" s="25">
        <v>0</v>
      </c>
      <c r="AM21" s="25">
        <v>3.8646772598753097E-5</v>
      </c>
      <c r="AN21" s="25">
        <v>0</v>
      </c>
      <c r="AO21" s="87">
        <v>0</v>
      </c>
      <c r="AP21" s="25">
        <v>0</v>
      </c>
      <c r="AQ21" s="25">
        <v>2.0879141295325701E-4</v>
      </c>
      <c r="AR21" s="25">
        <v>6.64792325253392E-6</v>
      </c>
      <c r="AS21" s="25">
        <v>0</v>
      </c>
      <c r="AT21" s="25">
        <v>0</v>
      </c>
      <c r="AU21" s="87">
        <v>0.65372906298053701</v>
      </c>
      <c r="AV21" s="25">
        <v>0.12297252710307099</v>
      </c>
      <c r="AW21" s="25">
        <v>1.36635949668479E-2</v>
      </c>
      <c r="AX21" s="25">
        <v>0.13663612206991901</v>
      </c>
      <c r="AY21" s="25">
        <v>0</v>
      </c>
      <c r="AZ21" s="25">
        <v>1.49918694092164E-4</v>
      </c>
      <c r="BA21" s="25">
        <v>2.18528745514972E-5</v>
      </c>
      <c r="BB21" s="25">
        <v>0.22041012384464001</v>
      </c>
      <c r="BC21" s="25">
        <v>2.9482850796695299E-5</v>
      </c>
      <c r="BD21" s="25">
        <v>7.7259434404228301E-5</v>
      </c>
      <c r="BE21" s="25">
        <v>1.8673038024217799E-4</v>
      </c>
      <c r="BF21" s="25">
        <v>4.3678522021417701E-5</v>
      </c>
      <c r="BG21" s="25">
        <v>0</v>
      </c>
      <c r="BH21" s="25">
        <v>1.02837458732232E-5</v>
      </c>
      <c r="BI21" s="25">
        <v>2.7301493741629301E-3</v>
      </c>
      <c r="BJ21" s="25">
        <v>2.7301493741629301E-3</v>
      </c>
      <c r="BK21" s="25">
        <v>0</v>
      </c>
      <c r="BL21" s="25">
        <v>0</v>
      </c>
      <c r="BM21" s="25">
        <v>0</v>
      </c>
      <c r="BN21" s="25">
        <v>8.1354078826259194E-5</v>
      </c>
      <c r="BO21" s="25">
        <v>0</v>
      </c>
      <c r="BP21" s="25">
        <v>5.0148977330974299E-4</v>
      </c>
      <c r="BQ21" s="25">
        <v>1.24758015178822E-4</v>
      </c>
      <c r="BR21" s="25">
        <v>6.6883821932681696E-5</v>
      </c>
      <c r="BS21" s="25">
        <v>1.2533227511477799E-3</v>
      </c>
      <c r="BT21" s="25">
        <v>0.179448703230322</v>
      </c>
      <c r="BU21" s="25">
        <v>6.8249805717687098E-5</v>
      </c>
      <c r="BV21" s="25">
        <v>2.6480332016071698E-4</v>
      </c>
      <c r="BW21" s="25">
        <v>0</v>
      </c>
      <c r="BX21" s="25">
        <v>4.7927776583607503E-5</v>
      </c>
      <c r="BY21" s="25">
        <v>0.11913605531341399</v>
      </c>
      <c r="BZ21" s="25">
        <v>0</v>
      </c>
      <c r="CA21" s="25">
        <v>0</v>
      </c>
      <c r="CB21" s="25">
        <v>1.89298375921118E-3</v>
      </c>
      <c r="CC21" s="87">
        <v>0</v>
      </c>
      <c r="CD21" s="25">
        <v>2.3445320193786201E-3</v>
      </c>
      <c r="CE21" s="25">
        <v>0.41767202940965698</v>
      </c>
      <c r="CF21" s="25">
        <v>3.6062524997657497E-4</v>
      </c>
      <c r="CH21" s="22">
        <f t="shared" si="0"/>
        <v>1.3585249153933723E-6</v>
      </c>
      <c r="CI21" s="22" t="str">
        <f t="shared" si="14"/>
        <v/>
      </c>
      <c r="CJ21" s="22">
        <f t="shared" si="1"/>
        <v>-5.4621427563853257E-6</v>
      </c>
      <c r="CK21" s="22">
        <f t="shared" si="2"/>
        <v>6.9332208529361726E-5</v>
      </c>
      <c r="CL21" s="22">
        <f t="shared" si="3"/>
        <v>6.9332208529361726E-5</v>
      </c>
      <c r="CM21" s="22">
        <f t="shared" si="4"/>
        <v>-1.7180063521521144E-5</v>
      </c>
      <c r="CN21" s="22">
        <f t="shared" si="5"/>
        <v>-2.2761595513718164E-6</v>
      </c>
      <c r="CO21" s="68">
        <f t="shared" si="6"/>
        <v>4.5428154715293812E-5</v>
      </c>
      <c r="CP21" s="68">
        <f t="shared" si="7"/>
        <v>3.4081346210545903E-3</v>
      </c>
      <c r="CQ21" s="22" t="str">
        <f t="shared" si="8"/>
        <v/>
      </c>
      <c r="CR21" s="68">
        <f t="shared" si="9"/>
        <v>6.2384260710822062E-5</v>
      </c>
      <c r="CS21" s="68">
        <f t="shared" si="10"/>
        <v>-8.7098709747963728E-5</v>
      </c>
      <c r="CT21" s="22">
        <f t="shared" si="11"/>
        <v>3.6578775406683918E-5</v>
      </c>
      <c r="CU21" s="22">
        <f t="shared" si="12"/>
        <v>1.9117620606005564E-5</v>
      </c>
      <c r="CV21" s="68">
        <f t="shared" si="13"/>
        <v>2.2642511700762429E-6</v>
      </c>
    </row>
    <row r="22" spans="1:100" x14ac:dyDescent="0.25">
      <c r="A22" s="27" t="s">
        <v>21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64"/>
      <c r="O22" s="64"/>
      <c r="P22" s="64"/>
      <c r="CH22" s="22" t="str">
        <f t="shared" si="0"/>
        <v/>
      </c>
      <c r="CI22" s="22" t="str">
        <f t="shared" si="14"/>
        <v/>
      </c>
      <c r="CJ22" s="22" t="str">
        <f t="shared" si="1"/>
        <v/>
      </c>
      <c r="CK22" s="22" t="str">
        <f t="shared" si="2"/>
        <v/>
      </c>
      <c r="CL22" s="22" t="str">
        <f t="shared" si="3"/>
        <v/>
      </c>
      <c r="CM22" s="22" t="str">
        <f t="shared" si="4"/>
        <v/>
      </c>
      <c r="CN22" s="22" t="str">
        <f t="shared" si="5"/>
        <v/>
      </c>
      <c r="CO22" s="68" t="str">
        <f t="shared" si="6"/>
        <v/>
      </c>
      <c r="CP22" s="68" t="str">
        <f t="shared" si="7"/>
        <v/>
      </c>
      <c r="CQ22" s="22" t="str">
        <f t="shared" si="8"/>
        <v/>
      </c>
      <c r="CR22" s="68" t="str">
        <f t="shared" si="9"/>
        <v/>
      </c>
      <c r="CS22" s="68" t="str">
        <f t="shared" si="10"/>
        <v/>
      </c>
      <c r="CT22" s="22" t="str">
        <f t="shared" si="11"/>
        <v/>
      </c>
      <c r="CU22" s="22" t="str">
        <f t="shared" si="12"/>
        <v/>
      </c>
      <c r="CV22" s="68" t="str">
        <f t="shared" si="13"/>
        <v/>
      </c>
    </row>
    <row r="23" spans="1:100" x14ac:dyDescent="0.25">
      <c r="A23" s="27" t="s">
        <v>22</v>
      </c>
      <c r="B23" s="25">
        <v>10214.621698000001</v>
      </c>
      <c r="C23" s="25">
        <v>6.4572200000000005E-5</v>
      </c>
      <c r="D23" s="25">
        <v>6994.7032811999998</v>
      </c>
      <c r="E23" s="25">
        <v>111.29484857</v>
      </c>
      <c r="F23" s="25">
        <v>111.26730897</v>
      </c>
      <c r="G23" s="25">
        <v>51.977436347999998</v>
      </c>
      <c r="H23" s="25">
        <v>14610.354385000001</v>
      </c>
      <c r="I23" s="25">
        <v>17.867148566000001</v>
      </c>
      <c r="J23" s="25">
        <v>144.8479644</v>
      </c>
      <c r="K23" s="25">
        <v>3.1578900000000002E-4</v>
      </c>
      <c r="L23" s="25">
        <v>124.59576909</v>
      </c>
      <c r="M23" s="25">
        <v>12.608632739000001</v>
      </c>
      <c r="N23" s="64">
        <v>13.93851241</v>
      </c>
      <c r="O23" s="64">
        <v>2.4557667451</v>
      </c>
      <c r="P23" s="64">
        <v>0.40390564540000001</v>
      </c>
      <c r="R23" s="27" t="s">
        <v>22</v>
      </c>
      <c r="S23" s="87">
        <v>0</v>
      </c>
      <c r="T23" s="25">
        <v>0</v>
      </c>
      <c r="U23" s="25">
        <v>13.9768266501661</v>
      </c>
      <c r="V23" s="25">
        <v>17.916125024040401</v>
      </c>
      <c r="W23" s="25">
        <v>17.916125024040401</v>
      </c>
      <c r="X23" s="25">
        <v>8.6747946447735494E-2</v>
      </c>
      <c r="Y23" s="87">
        <v>0</v>
      </c>
      <c r="Z23" s="25">
        <v>147.00844531517501</v>
      </c>
      <c r="AA23" s="25">
        <v>2.4625155148388398</v>
      </c>
      <c r="AB23" s="25">
        <v>42437.1210162348</v>
      </c>
      <c r="AC23" s="25">
        <v>3.1652344994626198E-4</v>
      </c>
      <c r="AD23" s="25">
        <v>10242.709878117401</v>
      </c>
      <c r="AE23" s="25">
        <v>7.2370194763846998</v>
      </c>
      <c r="AF23" s="25">
        <v>6946.0253180580903</v>
      </c>
      <c r="AG23" s="25">
        <v>7.3056451406976501</v>
      </c>
      <c r="AH23" s="25">
        <v>0</v>
      </c>
      <c r="AI23" s="87">
        <v>0</v>
      </c>
      <c r="AJ23" s="25">
        <v>124.93780807060099</v>
      </c>
      <c r="AK23" s="25">
        <v>124.93780807060099</v>
      </c>
      <c r="AL23" s="25">
        <v>0</v>
      </c>
      <c r="AM23" s="25">
        <v>2.4965469924023198</v>
      </c>
      <c r="AN23" s="25">
        <v>0</v>
      </c>
      <c r="AO23" s="87">
        <v>0</v>
      </c>
      <c r="AP23" s="25">
        <v>0</v>
      </c>
      <c r="AQ23" s="25">
        <v>12.6433106132784</v>
      </c>
      <c r="AR23" s="25">
        <v>0.405013280021357</v>
      </c>
      <c r="AS23" s="25">
        <v>6.4763856324784902E-5</v>
      </c>
      <c r="AT23" s="25">
        <v>0</v>
      </c>
      <c r="AU23" s="87">
        <v>21596.430897718699</v>
      </c>
      <c r="AV23" s="25">
        <v>6312.5316414468898</v>
      </c>
      <c r="AW23" s="25">
        <v>701.39266869999005</v>
      </c>
      <c r="AX23" s="25">
        <v>7013.9243101468801</v>
      </c>
      <c r="AY23" s="25">
        <v>0</v>
      </c>
      <c r="AZ23" s="25">
        <v>17.800551703944901</v>
      </c>
      <c r="BA23" s="25">
        <v>0.82392877448370505</v>
      </c>
      <c r="BB23" s="25">
        <v>8437.0643365845008</v>
      </c>
      <c r="BC23" s="25">
        <v>1.1116362480861099</v>
      </c>
      <c r="BD23" s="25">
        <v>2.9128889534108202</v>
      </c>
      <c r="BE23" s="25">
        <v>7.0403714219260802</v>
      </c>
      <c r="BF23" s="25">
        <v>1.6468653427911599</v>
      </c>
      <c r="BG23" s="25">
        <v>0.48748100629970698</v>
      </c>
      <c r="BH23" s="25">
        <v>0.38773477375617899</v>
      </c>
      <c r="BI23" s="25">
        <v>111.60791756546899</v>
      </c>
      <c r="BJ23" s="25">
        <v>111.580313780022</v>
      </c>
      <c r="BK23" s="25">
        <v>2.7603785446187901E-2</v>
      </c>
      <c r="BL23" s="25">
        <v>0</v>
      </c>
      <c r="BM23" s="25">
        <v>0</v>
      </c>
      <c r="BN23" s="25">
        <v>8.7450498999652808</v>
      </c>
      <c r="BO23" s="25">
        <v>0</v>
      </c>
      <c r="BP23" s="25">
        <v>19.029101358929001</v>
      </c>
      <c r="BQ23" s="25">
        <v>4.7038743422785902</v>
      </c>
      <c r="BR23" s="25">
        <v>2.5455369892579802</v>
      </c>
      <c r="BS23" s="25">
        <v>47.557319502086102</v>
      </c>
      <c r="BT23" s="25">
        <v>5599.3782690587204</v>
      </c>
      <c r="BU23" s="25">
        <v>2.57322950015707</v>
      </c>
      <c r="BV23" s="25">
        <v>12.015295666595</v>
      </c>
      <c r="BW23" s="25">
        <v>0</v>
      </c>
      <c r="BX23" s="25">
        <v>52.116979951123497</v>
      </c>
      <c r="BY23" s="25">
        <v>4836.08957430998</v>
      </c>
      <c r="BZ23" s="25">
        <v>0</v>
      </c>
      <c r="CA23" s="25">
        <v>0</v>
      </c>
      <c r="CB23" s="25">
        <v>85.791440809659804</v>
      </c>
      <c r="CC23" s="87">
        <v>0</v>
      </c>
      <c r="CD23" s="25">
        <v>199.82930383699599</v>
      </c>
      <c r="CE23" s="25">
        <v>14650.312126376601</v>
      </c>
      <c r="CF23" s="25">
        <v>41.910840320452799</v>
      </c>
      <c r="CH23" s="22">
        <f t="shared" si="0"/>
        <v>2.7498013091272525E-3</v>
      </c>
      <c r="CI23" s="22">
        <f t="shared" si="14"/>
        <v>2.968093464136221E-3</v>
      </c>
      <c r="CJ23" s="22">
        <f t="shared" si="1"/>
        <v>2.7479405736254184E-3</v>
      </c>
      <c r="CK23" s="22">
        <f t="shared" si="2"/>
        <v>2.8129693286934815E-3</v>
      </c>
      <c r="CL23" s="22">
        <f t="shared" si="3"/>
        <v>2.8130887043056503E-3</v>
      </c>
      <c r="CM23" s="22">
        <f t="shared" si="4"/>
        <v>2.6846957627772406E-3</v>
      </c>
      <c r="CN23" s="22">
        <f t="shared" si="5"/>
        <v>2.7348920035521846E-3</v>
      </c>
      <c r="CO23" s="68">
        <f t="shared" si="6"/>
        <v>2.7411457323189732E-3</v>
      </c>
      <c r="CP23" s="68">
        <f t="shared" si="7"/>
        <v>1.491550760912878E-2</v>
      </c>
      <c r="CQ23" s="22">
        <f t="shared" si="8"/>
        <v>2.3257616518053319E-3</v>
      </c>
      <c r="CR23" s="68">
        <f t="shared" si="9"/>
        <v>2.7451893679786375E-3</v>
      </c>
      <c r="CS23" s="68">
        <f t="shared" si="10"/>
        <v>2.750327890123765E-3</v>
      </c>
      <c r="CT23" s="22">
        <f t="shared" si="11"/>
        <v>2.7488041075754998E-3</v>
      </c>
      <c r="CU23" s="22">
        <f t="shared" si="12"/>
        <v>2.7481314144780235E-3</v>
      </c>
      <c r="CV23" s="68">
        <f t="shared" si="13"/>
        <v>2.7423103241353947E-3</v>
      </c>
    </row>
    <row r="24" spans="1:100" x14ac:dyDescent="0.25">
      <c r="A24" s="27" t="s">
        <v>23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64"/>
      <c r="O24" s="64"/>
      <c r="P24" s="64"/>
      <c r="R24" s="27"/>
      <c r="CH24" s="22" t="str">
        <f t="shared" si="0"/>
        <v/>
      </c>
      <c r="CI24" s="22" t="str">
        <f t="shared" si="14"/>
        <v/>
      </c>
      <c r="CJ24" s="22" t="str">
        <f t="shared" si="1"/>
        <v/>
      </c>
      <c r="CK24" s="22" t="str">
        <f t="shared" si="2"/>
        <v/>
      </c>
      <c r="CL24" s="22" t="str">
        <f t="shared" si="3"/>
        <v/>
      </c>
      <c r="CM24" s="22" t="str">
        <f t="shared" si="4"/>
        <v/>
      </c>
      <c r="CN24" s="22" t="str">
        <f t="shared" si="5"/>
        <v/>
      </c>
      <c r="CO24" s="68" t="str">
        <f t="shared" si="6"/>
        <v/>
      </c>
      <c r="CP24" s="68" t="str">
        <f t="shared" si="7"/>
        <v/>
      </c>
      <c r="CQ24" s="22" t="str">
        <f t="shared" si="8"/>
        <v/>
      </c>
      <c r="CR24" s="68" t="str">
        <f t="shared" si="9"/>
        <v/>
      </c>
      <c r="CS24" s="68" t="str">
        <f t="shared" si="10"/>
        <v/>
      </c>
      <c r="CT24" s="22" t="str">
        <f t="shared" si="11"/>
        <v/>
      </c>
      <c r="CU24" s="22" t="str">
        <f t="shared" si="12"/>
        <v/>
      </c>
      <c r="CV24" s="68" t="str">
        <f t="shared" si="13"/>
        <v/>
      </c>
    </row>
    <row r="25" spans="1:100" x14ac:dyDescent="0.25">
      <c r="A25" s="27" t="s">
        <v>24</v>
      </c>
      <c r="B25" s="25">
        <v>1829.3975972000001</v>
      </c>
      <c r="C25" s="25">
        <v>3.5537559999999999E-3</v>
      </c>
      <c r="D25" s="25">
        <v>1390.7565993000001</v>
      </c>
      <c r="E25" s="25">
        <v>24.691278310000001</v>
      </c>
      <c r="F25" s="25">
        <v>24.505766297000001</v>
      </c>
      <c r="G25" s="25">
        <v>163.14584072</v>
      </c>
      <c r="H25" s="25">
        <v>8629.8580399000002</v>
      </c>
      <c r="I25" s="25">
        <v>3.9152400199000001</v>
      </c>
      <c r="J25" s="25">
        <v>88.231697513</v>
      </c>
      <c r="K25" s="25">
        <v>2.1272168999999998E-3</v>
      </c>
      <c r="L25" s="25">
        <v>32.713207111999999</v>
      </c>
      <c r="M25" s="25">
        <v>2.0301346005999998</v>
      </c>
      <c r="N25" s="64">
        <v>2.2904880062999999</v>
      </c>
      <c r="O25" s="64">
        <v>0.40875240759999998</v>
      </c>
      <c r="P25" s="64">
        <v>0.10802351120000001</v>
      </c>
      <c r="R25" s="27" t="s">
        <v>24</v>
      </c>
      <c r="S25" s="87">
        <v>0</v>
      </c>
      <c r="T25" s="25">
        <v>0</v>
      </c>
      <c r="U25" s="25">
        <v>2.29689195742196</v>
      </c>
      <c r="V25" s="25">
        <v>3.9257593571895999</v>
      </c>
      <c r="W25" s="25">
        <v>3.9257593571895999</v>
      </c>
      <c r="X25" s="25">
        <v>1.5097886650614199E-2</v>
      </c>
      <c r="Y25" s="87">
        <v>0</v>
      </c>
      <c r="Z25" s="25">
        <v>88.641708959834205</v>
      </c>
      <c r="AA25" s="25">
        <v>0.40988930992011402</v>
      </c>
      <c r="AB25" s="25">
        <v>8397.3749455511606</v>
      </c>
      <c r="AC25" s="25">
        <v>2.1322298546101299E-3</v>
      </c>
      <c r="AD25" s="25">
        <v>1834.5023136264299</v>
      </c>
      <c r="AE25" s="25">
        <v>11.2854971874872</v>
      </c>
      <c r="AF25" s="25">
        <v>1598.13665356109</v>
      </c>
      <c r="AG25" s="25">
        <v>18.164280998849598</v>
      </c>
      <c r="AH25" s="25">
        <v>0</v>
      </c>
      <c r="AI25" s="87">
        <v>0</v>
      </c>
      <c r="AJ25" s="25">
        <v>32.803493941249499</v>
      </c>
      <c r="AK25" s="25">
        <v>32.803493941249499</v>
      </c>
      <c r="AL25" s="25">
        <v>0</v>
      </c>
      <c r="AM25" s="25">
        <v>1.5250395578056799</v>
      </c>
      <c r="AN25" s="25">
        <v>0</v>
      </c>
      <c r="AO25" s="87">
        <v>0</v>
      </c>
      <c r="AP25" s="25">
        <v>0</v>
      </c>
      <c r="AQ25" s="25">
        <v>2.0358173611865502</v>
      </c>
      <c r="AR25" s="25">
        <v>0.108308024986412</v>
      </c>
      <c r="AS25" s="25">
        <v>3.5588331839702001E-3</v>
      </c>
      <c r="AT25" s="25">
        <v>0</v>
      </c>
      <c r="AU25" s="87">
        <v>10252.0152947965</v>
      </c>
      <c r="AV25" s="25">
        <v>1255.1203644956599</v>
      </c>
      <c r="AW25" s="25">
        <v>139.45751415766301</v>
      </c>
      <c r="AX25" s="25">
        <v>1394.5778786533201</v>
      </c>
      <c r="AY25" s="25">
        <v>0</v>
      </c>
      <c r="AZ25" s="25">
        <v>34.582920773034701</v>
      </c>
      <c r="BA25" s="25">
        <v>0.128147868659645</v>
      </c>
      <c r="BB25" s="25">
        <v>5917.1148039455902</v>
      </c>
      <c r="BC25" s="25">
        <v>0.17289609079735599</v>
      </c>
      <c r="BD25" s="25">
        <v>0.45305163419809602</v>
      </c>
      <c r="BE25" s="25">
        <v>1.09500793906424</v>
      </c>
      <c r="BF25" s="25">
        <v>0.256141509846393</v>
      </c>
      <c r="BG25" s="25">
        <v>0.48295164128595502</v>
      </c>
      <c r="BH25" s="25">
        <v>6.03052738647573E-2</v>
      </c>
      <c r="BI25" s="25">
        <v>24.759364284705899</v>
      </c>
      <c r="BJ25" s="25">
        <v>24.573412291782802</v>
      </c>
      <c r="BK25" s="25">
        <v>0.185951992923163</v>
      </c>
      <c r="BL25" s="25">
        <v>0</v>
      </c>
      <c r="BM25" s="25">
        <v>0</v>
      </c>
      <c r="BN25" s="25">
        <v>6.1020642334253798</v>
      </c>
      <c r="BO25" s="25">
        <v>0</v>
      </c>
      <c r="BP25" s="25">
        <v>3.0607209865683398</v>
      </c>
      <c r="BQ25" s="25">
        <v>0.73160651311474401</v>
      </c>
      <c r="BR25" s="25">
        <v>0.41576591699598198</v>
      </c>
      <c r="BS25" s="25">
        <v>7.6493774101202998</v>
      </c>
      <c r="BT25" s="25">
        <v>2063.4627474662898</v>
      </c>
      <c r="BU25" s="25">
        <v>0.40022218588270297</v>
      </c>
      <c r="BV25" s="25">
        <v>3.5651530879589002</v>
      </c>
      <c r="BW25" s="25">
        <v>0</v>
      </c>
      <c r="BX25" s="25">
        <v>163.59513068844799</v>
      </c>
      <c r="BY25" s="25">
        <v>3364.08021606489</v>
      </c>
      <c r="BZ25" s="25">
        <v>0</v>
      </c>
      <c r="CA25" s="25">
        <v>0</v>
      </c>
      <c r="CB25" s="25">
        <v>114.520506201053</v>
      </c>
      <c r="CC25" s="87">
        <v>0</v>
      </c>
      <c r="CD25" s="25">
        <v>348.72968566962402</v>
      </c>
      <c r="CE25" s="25">
        <v>8653.8520930681207</v>
      </c>
      <c r="CF25" s="25">
        <v>71.311951495783902</v>
      </c>
      <c r="CH25" s="22">
        <f t="shared" si="0"/>
        <v>2.790381070928976E-3</v>
      </c>
      <c r="CI25" s="22">
        <f t="shared" si="14"/>
        <v>1.4286810828318596E-3</v>
      </c>
      <c r="CJ25" s="22">
        <f t="shared" si="1"/>
        <v>2.7476262598670315E-3</v>
      </c>
      <c r="CK25" s="22">
        <f t="shared" si="2"/>
        <v>2.7574908779965132E-3</v>
      </c>
      <c r="CL25" s="22">
        <f t="shared" si="3"/>
        <v>2.7604113237251426E-3</v>
      </c>
      <c r="CM25" s="22">
        <f t="shared" si="4"/>
        <v>2.7539161676766E-3</v>
      </c>
      <c r="CN25" s="22">
        <f t="shared" si="5"/>
        <v>2.7803531711859397E-3</v>
      </c>
      <c r="CO25" s="68">
        <f t="shared" si="6"/>
        <v>2.6867668996365711E-3</v>
      </c>
      <c r="CP25" s="68">
        <f t="shared" si="7"/>
        <v>4.6469858156564809E-3</v>
      </c>
      <c r="CQ25" s="22">
        <f t="shared" si="8"/>
        <v>2.3565789695117966E-3</v>
      </c>
      <c r="CR25" s="68">
        <f t="shared" si="9"/>
        <v>2.7599504059747366E-3</v>
      </c>
      <c r="CS25" s="68">
        <f t="shared" si="10"/>
        <v>2.7992038482920548E-3</v>
      </c>
      <c r="CT25" s="22">
        <f t="shared" si="11"/>
        <v>2.7958893931537354E-3</v>
      </c>
      <c r="CU25" s="22">
        <f t="shared" si="12"/>
        <v>2.7813960211008717E-3</v>
      </c>
      <c r="CV25" s="68">
        <f t="shared" si="13"/>
        <v>2.6338135397693981E-3</v>
      </c>
    </row>
    <row r="26" spans="1:100" x14ac:dyDescent="0.25">
      <c r="A26" s="27" t="s">
        <v>25</v>
      </c>
      <c r="B26" s="25">
        <v>565.88859603000003</v>
      </c>
      <c r="C26" s="25"/>
      <c r="D26" s="25">
        <v>368.89468347000002</v>
      </c>
      <c r="E26" s="25">
        <v>8.1634091882999993</v>
      </c>
      <c r="F26" s="25">
        <v>8.1629192971000002</v>
      </c>
      <c r="G26" s="25">
        <v>0.69585532429999997</v>
      </c>
      <c r="H26" s="25">
        <v>842.45315375999996</v>
      </c>
      <c r="I26" s="25">
        <v>0.41767112210000001</v>
      </c>
      <c r="J26" s="25">
        <v>1.2228780969999999</v>
      </c>
      <c r="K26" s="25">
        <v>5.6173959999999997E-6</v>
      </c>
      <c r="L26" s="25">
        <v>3.0542217698999998</v>
      </c>
      <c r="M26" s="25">
        <v>0.44177477079999999</v>
      </c>
      <c r="N26" s="64">
        <v>0.39313303309999997</v>
      </c>
      <c r="O26" s="64">
        <v>9.5711386800000006E-2</v>
      </c>
      <c r="P26" s="64">
        <v>1.4555725E-2</v>
      </c>
      <c r="R26" s="27" t="s">
        <v>25</v>
      </c>
      <c r="S26" s="87">
        <v>0</v>
      </c>
      <c r="T26" s="25">
        <v>0</v>
      </c>
      <c r="U26" s="25">
        <v>0.39420942287619798</v>
      </c>
      <c r="V26" s="25">
        <v>0.41881293800603703</v>
      </c>
      <c r="W26" s="25">
        <v>0.41881293800603703</v>
      </c>
      <c r="X26" s="25">
        <v>3.43258322169679E-4</v>
      </c>
      <c r="Y26" s="87">
        <v>0</v>
      </c>
      <c r="Z26" s="25">
        <v>1.2264621574902601</v>
      </c>
      <c r="AA26" s="25">
        <v>9.5973762610389202E-2</v>
      </c>
      <c r="AB26" s="25">
        <v>2154.6696758378498</v>
      </c>
      <c r="AC26" s="25">
        <v>5.6293325143162504E-6</v>
      </c>
      <c r="AD26" s="25">
        <v>567.43706682539801</v>
      </c>
      <c r="AE26" s="25">
        <v>4.4561635970964998E-2</v>
      </c>
      <c r="AF26" s="25">
        <v>348.88871181293001</v>
      </c>
      <c r="AG26" s="25">
        <v>5.5233248416805797E-2</v>
      </c>
      <c r="AH26" s="25">
        <v>0</v>
      </c>
      <c r="AI26" s="87">
        <v>0</v>
      </c>
      <c r="AJ26" s="25">
        <v>3.0625887365020201</v>
      </c>
      <c r="AK26" s="25">
        <v>3.0625887365020201</v>
      </c>
      <c r="AL26" s="25">
        <v>0</v>
      </c>
      <c r="AM26" s="25">
        <v>1.10766290923791E-2</v>
      </c>
      <c r="AN26" s="25">
        <v>0</v>
      </c>
      <c r="AO26" s="87">
        <v>0</v>
      </c>
      <c r="AP26" s="25">
        <v>0</v>
      </c>
      <c r="AQ26" s="25">
        <v>0.44298565476624502</v>
      </c>
      <c r="AR26" s="25">
        <v>1.4594849383371401E-2</v>
      </c>
      <c r="AS26" s="25">
        <v>0</v>
      </c>
      <c r="AT26" s="25">
        <v>0</v>
      </c>
      <c r="AU26" s="87">
        <v>1193.6350367345101</v>
      </c>
      <c r="AV26" s="25">
        <v>332.91348171784102</v>
      </c>
      <c r="AW26" s="25">
        <v>36.990327761592198</v>
      </c>
      <c r="AX26" s="25">
        <v>369.90380947943299</v>
      </c>
      <c r="AY26" s="25">
        <v>0</v>
      </c>
      <c r="AZ26" s="25">
        <v>8.5078169921791097E-2</v>
      </c>
      <c r="BA26" s="25">
        <v>2.25870788207478E-2</v>
      </c>
      <c r="BB26" s="25">
        <v>534.97682060417696</v>
      </c>
      <c r="BC26" s="25">
        <v>3.0474462761178701E-2</v>
      </c>
      <c r="BD26" s="25">
        <v>7.98541673418319E-2</v>
      </c>
      <c r="BE26" s="25">
        <v>0.19300328058775101</v>
      </c>
      <c r="BF26" s="25">
        <v>4.5147152785815298E-2</v>
      </c>
      <c r="BG26" s="25">
        <v>0.30250616533562402</v>
      </c>
      <c r="BH26" s="25">
        <v>1.06293487877334E-2</v>
      </c>
      <c r="BI26" s="25">
        <v>8.1862423409227301</v>
      </c>
      <c r="BJ26" s="25">
        <v>8.1857513970358706</v>
      </c>
      <c r="BK26" s="25">
        <v>4.9094388685879905E-4</v>
      </c>
      <c r="BL26" s="25">
        <v>0</v>
      </c>
      <c r="BM26" s="25">
        <v>0</v>
      </c>
      <c r="BN26" s="25">
        <v>3.6074263830420499</v>
      </c>
      <c r="BO26" s="25">
        <v>0</v>
      </c>
      <c r="BP26" s="25">
        <v>0.59343462171442096</v>
      </c>
      <c r="BQ26" s="25">
        <v>0.12895133693788999</v>
      </c>
      <c r="BR26" s="25">
        <v>8.3881094969603706E-2</v>
      </c>
      <c r="BS26" s="25">
        <v>1.4831691306624299</v>
      </c>
      <c r="BT26" s="25">
        <v>294.56694923920401</v>
      </c>
      <c r="BU26" s="25">
        <v>7.0542062534102903E-2</v>
      </c>
      <c r="BV26" s="25">
        <v>1.53414511075469</v>
      </c>
      <c r="BW26" s="25">
        <v>0</v>
      </c>
      <c r="BX26" s="25">
        <v>0.69786657936363505</v>
      </c>
      <c r="BY26" s="25">
        <v>356.2003488332</v>
      </c>
      <c r="BZ26" s="25">
        <v>0</v>
      </c>
      <c r="CA26" s="25">
        <v>0</v>
      </c>
      <c r="CB26" s="25">
        <v>2.8747275582947198</v>
      </c>
      <c r="CC26" s="87">
        <v>0</v>
      </c>
      <c r="CD26" s="25">
        <v>13.0424728784536</v>
      </c>
      <c r="CE26" s="25">
        <v>844.74276646990302</v>
      </c>
      <c r="CF26" s="25">
        <v>0.65183122885260503</v>
      </c>
      <c r="CH26" s="22">
        <f t="shared" si="0"/>
        <v>2.7363527136989424E-3</v>
      </c>
      <c r="CI26" s="22" t="str">
        <f t="shared" si="14"/>
        <v/>
      </c>
      <c r="CJ26" s="22">
        <f t="shared" si="1"/>
        <v>2.7355395852839436E-3</v>
      </c>
      <c r="CK26" s="22">
        <f t="shared" si="2"/>
        <v>2.797011897364623E-3</v>
      </c>
      <c r="CL26" s="22">
        <f t="shared" si="3"/>
        <v>2.7970507982336512E-3</v>
      </c>
      <c r="CM26" s="22">
        <f t="shared" si="4"/>
        <v>2.890335093229791E-3</v>
      </c>
      <c r="CN26" s="22">
        <f t="shared" si="5"/>
        <v>2.7177923184026967E-3</v>
      </c>
      <c r="CO26" s="68">
        <f t="shared" si="6"/>
        <v>2.7337678992411566E-3</v>
      </c>
      <c r="CP26" s="68">
        <f t="shared" si="7"/>
        <v>2.9308403667157724E-3</v>
      </c>
      <c r="CQ26" s="22">
        <f t="shared" si="8"/>
        <v>2.1249195029602159E-3</v>
      </c>
      <c r="CR26" s="68">
        <f t="shared" si="9"/>
        <v>2.7394757919934039E-3</v>
      </c>
      <c r="CS26" s="68">
        <f t="shared" si="10"/>
        <v>2.7409531876441515E-3</v>
      </c>
      <c r="CT26" s="22">
        <f t="shared" si="11"/>
        <v>2.7379784591243135E-3</v>
      </c>
      <c r="CU26" s="22">
        <f t="shared" si="12"/>
        <v>2.7413228369312002E-3</v>
      </c>
      <c r="CV26" s="68">
        <f t="shared" si="13"/>
        <v>2.6879034449606839E-3</v>
      </c>
    </row>
    <row r="27" spans="1:100" x14ac:dyDescent="0.25">
      <c r="A27" s="27" t="s">
        <v>26</v>
      </c>
      <c r="B27" s="25">
        <v>5224.7631705000003</v>
      </c>
      <c r="C27" s="25">
        <v>8.7343127699999995E-2</v>
      </c>
      <c r="D27" s="25">
        <v>4124.4005115</v>
      </c>
      <c r="E27" s="25">
        <v>81.452702650999996</v>
      </c>
      <c r="F27" s="25">
        <v>80.830587687999994</v>
      </c>
      <c r="G27" s="25">
        <v>382.50245394000001</v>
      </c>
      <c r="H27" s="25">
        <v>28417.250059000002</v>
      </c>
      <c r="I27" s="25">
        <v>3.6562157069999999</v>
      </c>
      <c r="J27" s="25">
        <v>1.6916970752</v>
      </c>
      <c r="K27" s="25">
        <v>7.1337665999999999E-3</v>
      </c>
      <c r="L27" s="25">
        <v>10.705161319</v>
      </c>
      <c r="M27" s="25">
        <v>1.2644408399999999E-2</v>
      </c>
      <c r="N27" s="64">
        <v>6.8916458900000005E-2</v>
      </c>
      <c r="O27" s="64">
        <v>7.3110635500000007E-2</v>
      </c>
      <c r="P27" s="64">
        <v>0.16054457220000001</v>
      </c>
      <c r="R27" s="27" t="s">
        <v>26</v>
      </c>
      <c r="S27" s="87">
        <v>0</v>
      </c>
      <c r="T27" s="25">
        <v>0</v>
      </c>
      <c r="U27" s="25">
        <v>6.9104620957159704E-2</v>
      </c>
      <c r="V27" s="25">
        <v>45.513688737793601</v>
      </c>
      <c r="W27" s="25">
        <v>45.513688737793601</v>
      </c>
      <c r="X27" s="25">
        <v>0.122783687302974</v>
      </c>
      <c r="Y27" s="87">
        <v>0</v>
      </c>
      <c r="Z27" s="25">
        <v>135.48136720612399</v>
      </c>
      <c r="AA27" s="25">
        <v>7.3285806609368495E-2</v>
      </c>
      <c r="AB27" s="25">
        <v>89104.899913176196</v>
      </c>
      <c r="AC27" s="25">
        <v>7.1506443626647197E-3</v>
      </c>
      <c r="AD27" s="25">
        <v>5238.2869813632196</v>
      </c>
      <c r="AE27" s="25">
        <v>56.829224481672803</v>
      </c>
      <c r="AF27" s="25">
        <v>13735.070856239799</v>
      </c>
      <c r="AG27" s="25">
        <v>91.276455729370994</v>
      </c>
      <c r="AH27" s="25">
        <v>0</v>
      </c>
      <c r="AI27" s="87">
        <v>0</v>
      </c>
      <c r="AJ27" s="25">
        <v>86.311664352882303</v>
      </c>
      <c r="AK27" s="25">
        <v>86.311664352882303</v>
      </c>
      <c r="AL27" s="25">
        <v>0</v>
      </c>
      <c r="AM27" s="25">
        <v>5.7657166222119702</v>
      </c>
      <c r="AN27" s="25">
        <v>0</v>
      </c>
      <c r="AO27" s="87">
        <v>0</v>
      </c>
      <c r="AP27" s="25">
        <v>0</v>
      </c>
      <c r="AQ27" s="25">
        <v>2.7210676110569199</v>
      </c>
      <c r="AR27" s="25">
        <v>0.160926780169385</v>
      </c>
      <c r="AS27" s="25">
        <v>8.7581346142187405E-2</v>
      </c>
      <c r="AT27" s="25">
        <v>0</v>
      </c>
      <c r="AU27" s="87">
        <v>42227.054614769797</v>
      </c>
      <c r="AV27" s="25">
        <v>3721.2415236122702</v>
      </c>
      <c r="AW27" s="25">
        <v>413.472154364544</v>
      </c>
      <c r="AX27" s="25">
        <v>4134.7136779768098</v>
      </c>
      <c r="AY27" s="25">
        <v>0</v>
      </c>
      <c r="AZ27" s="25">
        <v>33.024305091570596</v>
      </c>
      <c r="BA27" s="25">
        <v>0.32092170085484201</v>
      </c>
      <c r="BB27" s="25">
        <v>15133.487579172501</v>
      </c>
      <c r="BC27" s="25">
        <v>0.43298528979204798</v>
      </c>
      <c r="BD27" s="25">
        <v>1.1345786058962599</v>
      </c>
      <c r="BE27" s="25">
        <v>2.74222935509294</v>
      </c>
      <c r="BF27" s="25">
        <v>0.64145857085379498</v>
      </c>
      <c r="BG27" s="25">
        <v>2.3094288307236099</v>
      </c>
      <c r="BH27" s="25">
        <v>0.1510234839972</v>
      </c>
      <c r="BI27" s="25">
        <v>81.666990034303893</v>
      </c>
      <c r="BJ27" s="25">
        <v>81.043392288309505</v>
      </c>
      <c r="BK27" s="25">
        <v>0.62359774599447704</v>
      </c>
      <c r="BL27" s="25">
        <v>0</v>
      </c>
      <c r="BM27" s="25">
        <v>0</v>
      </c>
      <c r="BN27" s="25">
        <v>28.093011571509699</v>
      </c>
      <c r="BO27" s="25">
        <v>0</v>
      </c>
      <c r="BP27" s="25">
        <v>7.9380050236721296</v>
      </c>
      <c r="BQ27" s="25">
        <v>1.8321603875725401</v>
      </c>
      <c r="BR27" s="25">
        <v>1.09483834082353</v>
      </c>
      <c r="BS27" s="25">
        <v>19.839010225036699</v>
      </c>
      <c r="BT27" s="25">
        <v>12275.644959712599</v>
      </c>
      <c r="BU27" s="25">
        <v>1.0022796503689899</v>
      </c>
      <c r="BV27" s="25">
        <v>13.511461252115</v>
      </c>
      <c r="BW27" s="25">
        <v>0</v>
      </c>
      <c r="BX27" s="25">
        <v>383.365151104853</v>
      </c>
      <c r="BY27" s="25">
        <v>8123.6330597674796</v>
      </c>
      <c r="BZ27" s="25">
        <v>0</v>
      </c>
      <c r="CA27" s="25">
        <v>0</v>
      </c>
      <c r="CB27" s="25">
        <v>219.29922570646499</v>
      </c>
      <c r="CC27" s="87">
        <v>0</v>
      </c>
      <c r="CD27" s="25">
        <v>289.84876687614502</v>
      </c>
      <c r="CE27" s="25">
        <v>28493.634720150701</v>
      </c>
      <c r="CF27" s="25">
        <v>159.32695076582999</v>
      </c>
      <c r="CH27" s="22">
        <f t="shared" si="0"/>
        <v>2.5884064831066958E-3</v>
      </c>
      <c r="CI27" s="22">
        <f t="shared" si="14"/>
        <v>2.7273862118336995E-3</v>
      </c>
      <c r="CJ27" s="22">
        <f t="shared" si="1"/>
        <v>2.500524972793924E-3</v>
      </c>
      <c r="CK27" s="22">
        <f t="shared" si="2"/>
        <v>2.6308198049861372E-3</v>
      </c>
      <c r="CL27" s="22">
        <f t="shared" si="3"/>
        <v>2.6327236556898553E-3</v>
      </c>
      <c r="CM27" s="22">
        <f t="shared" si="4"/>
        <v>2.2554029548482661E-3</v>
      </c>
      <c r="CN27" s="22">
        <f t="shared" si="5"/>
        <v>2.687968082488966E-3</v>
      </c>
      <c r="CO27" s="68">
        <f t="shared" si="6"/>
        <v>11.448305128894738</v>
      </c>
      <c r="CP27" s="68">
        <f t="shared" si="7"/>
        <v>79.086068121922338</v>
      </c>
      <c r="CQ27" s="22">
        <f t="shared" si="8"/>
        <v>2.3658977944021583E-3</v>
      </c>
      <c r="CR27" s="68">
        <f t="shared" si="9"/>
        <v>7.0626215505685552</v>
      </c>
      <c r="CS27" s="68">
        <f t="shared" si="10"/>
        <v>214.19928216308799</v>
      </c>
      <c r="CT27" s="22">
        <f t="shared" si="11"/>
        <v>2.730292010979967E-3</v>
      </c>
      <c r="CU27" s="22">
        <f t="shared" si="12"/>
        <v>2.3959730095423422E-3</v>
      </c>
      <c r="CV27" s="68">
        <f t="shared" si="13"/>
        <v>2.3806969251432869E-3</v>
      </c>
    </row>
    <row r="28" spans="1:100" x14ac:dyDescent="0.25">
      <c r="A28" s="27" t="s">
        <v>27</v>
      </c>
      <c r="B28" s="25">
        <v>400.82847927</v>
      </c>
      <c r="C28" s="25"/>
      <c r="D28" s="25">
        <v>287.08734100999999</v>
      </c>
      <c r="E28" s="25">
        <v>16.460939953</v>
      </c>
      <c r="F28" s="25">
        <v>16.428166218000001</v>
      </c>
      <c r="G28" s="25">
        <v>9.5757816199999998E-2</v>
      </c>
      <c r="H28" s="25">
        <v>2058.4677406000001</v>
      </c>
      <c r="I28" s="25">
        <v>0.43374414690000002</v>
      </c>
      <c r="J28" s="25">
        <v>2.0744434144000001</v>
      </c>
      <c r="K28" s="25">
        <v>3.7580550000000001E-4</v>
      </c>
      <c r="L28" s="25">
        <v>2.7238755426000001</v>
      </c>
      <c r="M28" s="25">
        <v>0.22007026239999999</v>
      </c>
      <c r="N28" s="64">
        <v>0.2411802982</v>
      </c>
      <c r="O28" s="64">
        <v>4.88407306E-2</v>
      </c>
      <c r="P28" s="64">
        <v>1.70625932E-2</v>
      </c>
      <c r="R28" s="27" t="s">
        <v>27</v>
      </c>
      <c r="S28" s="87">
        <v>0</v>
      </c>
      <c r="T28" s="25">
        <v>0</v>
      </c>
      <c r="U28" s="25">
        <v>0.24185534087868801</v>
      </c>
      <c r="V28" s="25">
        <v>0.434844776521635</v>
      </c>
      <c r="W28" s="25">
        <v>0.434844776521635</v>
      </c>
      <c r="X28" s="25">
        <v>6.3928323394450801E-4</v>
      </c>
      <c r="Y28" s="87">
        <v>0</v>
      </c>
      <c r="Z28" s="25">
        <v>8.6965633854292506</v>
      </c>
      <c r="AA28" s="25">
        <v>4.8976413086772003E-2</v>
      </c>
      <c r="AB28" s="25">
        <v>5527.9743304635804</v>
      </c>
      <c r="AC28" s="25">
        <v>3.76605051275649E-4</v>
      </c>
      <c r="AD28" s="25">
        <v>401.945005144486</v>
      </c>
      <c r="AE28" s="25">
        <v>0.74450123334691398</v>
      </c>
      <c r="AF28" s="25">
        <v>901.16124854910697</v>
      </c>
      <c r="AG28" s="25">
        <v>0.87843808028786896</v>
      </c>
      <c r="AH28" s="25">
        <v>0</v>
      </c>
      <c r="AI28" s="87">
        <v>0</v>
      </c>
      <c r="AJ28" s="25">
        <v>2.73112353223893</v>
      </c>
      <c r="AK28" s="25">
        <v>2.73112353223893</v>
      </c>
      <c r="AL28" s="25">
        <v>0</v>
      </c>
      <c r="AM28" s="25">
        <v>0.124928277226816</v>
      </c>
      <c r="AN28" s="25">
        <v>0</v>
      </c>
      <c r="AO28" s="87">
        <v>0</v>
      </c>
      <c r="AP28" s="25">
        <v>0</v>
      </c>
      <c r="AQ28" s="25">
        <v>0.22069057362594899</v>
      </c>
      <c r="AR28" s="25">
        <v>1.71046075089085E-2</v>
      </c>
      <c r="AS28" s="25">
        <v>0</v>
      </c>
      <c r="AT28" s="25">
        <v>0</v>
      </c>
      <c r="AU28" s="87">
        <v>2965.0264315569598</v>
      </c>
      <c r="AV28" s="25">
        <v>259.08602320915799</v>
      </c>
      <c r="AW28" s="25">
        <v>28.787420051918801</v>
      </c>
      <c r="AX28" s="25">
        <v>287.873443261077</v>
      </c>
      <c r="AY28" s="25">
        <v>0</v>
      </c>
      <c r="AZ28" s="25">
        <v>1.14338691007953</v>
      </c>
      <c r="BA28" s="25">
        <v>1.7378346859791501E-2</v>
      </c>
      <c r="BB28" s="25">
        <v>1261.2660680982001</v>
      </c>
      <c r="BC28" s="25">
        <v>2.3446657043491598E-2</v>
      </c>
      <c r="BD28" s="25">
        <v>6.1438945286793702E-2</v>
      </c>
      <c r="BE28" s="25">
        <v>0.14849516444826499</v>
      </c>
      <c r="BF28" s="25">
        <v>3.4735903900527401E-2</v>
      </c>
      <c r="BG28" s="25">
        <v>0.80662516576001597</v>
      </c>
      <c r="BH28" s="25">
        <v>8.1781148012808995E-3</v>
      </c>
      <c r="BI28" s="25">
        <v>16.5065386723644</v>
      </c>
      <c r="BJ28" s="25">
        <v>16.4736956063966</v>
      </c>
      <c r="BK28" s="25">
        <v>3.2843065967801503E-2</v>
      </c>
      <c r="BL28" s="25">
        <v>0</v>
      </c>
      <c r="BM28" s="25">
        <v>0</v>
      </c>
      <c r="BN28" s="25">
        <v>9.4595664628493399</v>
      </c>
      <c r="BO28" s="25">
        <v>0</v>
      </c>
      <c r="BP28" s="25">
        <v>0.59903691013409599</v>
      </c>
      <c r="BQ28" s="25">
        <v>9.92146605378178E-2</v>
      </c>
      <c r="BR28" s="25">
        <v>9.2519420258271395E-2</v>
      </c>
      <c r="BS28" s="25">
        <v>1.4972651611303001</v>
      </c>
      <c r="BT28" s="25">
        <v>751.98834106842696</v>
      </c>
      <c r="BU28" s="25">
        <v>5.4274597485628601E-2</v>
      </c>
      <c r="BV28" s="25">
        <v>3.5715200959010498</v>
      </c>
      <c r="BW28" s="25">
        <v>0</v>
      </c>
      <c r="BX28" s="25">
        <v>9.5988868288607004E-2</v>
      </c>
      <c r="BY28" s="25">
        <v>782.52752288118802</v>
      </c>
      <c r="BZ28" s="25">
        <v>0</v>
      </c>
      <c r="CA28" s="25">
        <v>0</v>
      </c>
      <c r="CB28" s="25">
        <v>10.5366080563642</v>
      </c>
      <c r="CC28" s="87">
        <v>0</v>
      </c>
      <c r="CD28" s="25">
        <v>31.798788539129198</v>
      </c>
      <c r="CE28" s="25">
        <v>2064.0706244338198</v>
      </c>
      <c r="CF28" s="25">
        <v>5.0981444884333298</v>
      </c>
      <c r="CH28" s="22">
        <f t="shared" si="0"/>
        <v>2.7855452699355326E-3</v>
      </c>
      <c r="CI28" s="22" t="str">
        <f t="shared" si="14"/>
        <v/>
      </c>
      <c r="CJ28" s="22">
        <f t="shared" si="1"/>
        <v>2.7381989338555661E-3</v>
      </c>
      <c r="CK28" s="22">
        <f t="shared" si="2"/>
        <v>2.7701163782016492E-3</v>
      </c>
      <c r="CL28" s="22">
        <f t="shared" si="3"/>
        <v>2.7714224334249179E-3</v>
      </c>
      <c r="CM28" s="22">
        <f t="shared" si="4"/>
        <v>2.4128796768342143E-3</v>
      </c>
      <c r="CN28" s="22">
        <f t="shared" si="5"/>
        <v>2.7218710904775402E-3</v>
      </c>
      <c r="CO28" s="68">
        <f t="shared" si="6"/>
        <v>2.5375088736096217E-3</v>
      </c>
      <c r="CP28" s="68">
        <f t="shared" si="7"/>
        <v>3.1922393857846414</v>
      </c>
      <c r="CQ28" s="22">
        <f t="shared" si="8"/>
        <v>2.1275667217456754E-3</v>
      </c>
      <c r="CR28" s="68">
        <f t="shared" si="9"/>
        <v>2.6609107228194248E-3</v>
      </c>
      <c r="CS28" s="68">
        <f t="shared" si="10"/>
        <v>2.8186962617489661E-3</v>
      </c>
      <c r="CT28" s="22">
        <f t="shared" si="11"/>
        <v>2.7989130278304351E-3</v>
      </c>
      <c r="CU28" s="22">
        <f t="shared" si="12"/>
        <v>2.7780601376180629E-3</v>
      </c>
      <c r="CV28" s="68">
        <f t="shared" si="13"/>
        <v>2.4623636287888183E-3</v>
      </c>
    </row>
    <row r="29" spans="1:100" x14ac:dyDescent="0.25">
      <c r="A29" s="27" t="s">
        <v>28</v>
      </c>
      <c r="B29" s="25">
        <v>3.7660053682000001</v>
      </c>
      <c r="C29" s="25"/>
      <c r="D29" s="25">
        <v>4.6041654908999998</v>
      </c>
      <c r="E29" s="25">
        <v>0.29660781730000002</v>
      </c>
      <c r="F29" s="25">
        <v>0.29170597120000002</v>
      </c>
      <c r="G29" s="25">
        <v>3.0699501161999998</v>
      </c>
      <c r="H29" s="25">
        <v>156.05196386</v>
      </c>
      <c r="I29" s="25">
        <v>2.3535996699999999E-2</v>
      </c>
      <c r="J29" s="25">
        <v>0.80042994460000005</v>
      </c>
      <c r="K29" s="25">
        <v>5.62073E-5</v>
      </c>
      <c r="L29" s="25">
        <v>0.2474896046</v>
      </c>
      <c r="M29" s="25">
        <v>1.680431E-4</v>
      </c>
      <c r="N29" s="64">
        <v>3.9928620000000001E-4</v>
      </c>
      <c r="O29" s="64">
        <v>4.4338089999999998E-4</v>
      </c>
      <c r="P29" s="64">
        <v>1.1297471E-3</v>
      </c>
      <c r="R29" s="27" t="s">
        <v>28</v>
      </c>
      <c r="S29" s="87">
        <v>0</v>
      </c>
      <c r="T29" s="25">
        <v>0</v>
      </c>
      <c r="U29" s="25">
        <v>4.00498933673948E-4</v>
      </c>
      <c r="V29" s="25">
        <v>2.35821524058367E-2</v>
      </c>
      <c r="W29" s="25">
        <v>2.35821524058367E-2</v>
      </c>
      <c r="X29" s="25">
        <v>6.8524050066965506E-8</v>
      </c>
      <c r="Y29" s="87">
        <v>0</v>
      </c>
      <c r="Z29" s="25">
        <v>0.80258702846678498</v>
      </c>
      <c r="AA29" s="25">
        <v>4.44219674983516E-4</v>
      </c>
      <c r="AB29" s="25">
        <v>221.290660210211</v>
      </c>
      <c r="AC29" s="25">
        <v>5.6320604683719501E-5</v>
      </c>
      <c r="AD29" s="25">
        <v>3.7756465638210499</v>
      </c>
      <c r="AE29" s="25">
        <v>0.19942996553051501</v>
      </c>
      <c r="AF29" s="25">
        <v>39.035191412920298</v>
      </c>
      <c r="AG29" s="25">
        <v>0.32549655071380101</v>
      </c>
      <c r="AH29" s="25">
        <v>0</v>
      </c>
      <c r="AI29" s="87">
        <v>0</v>
      </c>
      <c r="AJ29" s="25">
        <v>0.248098123907252</v>
      </c>
      <c r="AK29" s="25">
        <v>0.248098123907252</v>
      </c>
      <c r="AL29" s="25">
        <v>0</v>
      </c>
      <c r="AM29" s="25">
        <v>1.8954698785473699E-2</v>
      </c>
      <c r="AN29" s="25">
        <v>0</v>
      </c>
      <c r="AO29" s="87">
        <v>0</v>
      </c>
      <c r="AP29" s="25">
        <v>0</v>
      </c>
      <c r="AQ29" s="25">
        <v>1.6848103098596201E-4</v>
      </c>
      <c r="AR29" s="25">
        <v>1.1317703781145601E-3</v>
      </c>
      <c r="AS29" s="25">
        <v>0</v>
      </c>
      <c r="AT29" s="25">
        <v>0</v>
      </c>
      <c r="AU29" s="87">
        <v>195.50739926255301</v>
      </c>
      <c r="AV29" s="25">
        <v>4.1530795039600497</v>
      </c>
      <c r="AW29" s="25">
        <v>0.46145091530393401</v>
      </c>
      <c r="AX29" s="25">
        <v>4.61453041926399</v>
      </c>
      <c r="AY29" s="25">
        <v>0</v>
      </c>
      <c r="AZ29" s="25">
        <v>0.35801678158809702</v>
      </c>
      <c r="BA29" s="25">
        <v>4.6732992719235804E-6</v>
      </c>
      <c r="BB29" s="25">
        <v>105.947546639329</v>
      </c>
      <c r="BC29" s="25">
        <v>6.3059486212845304E-6</v>
      </c>
      <c r="BD29" s="25">
        <v>1.6523882118862101E-5</v>
      </c>
      <c r="BE29" s="25">
        <v>3.9939317779725099E-5</v>
      </c>
      <c r="BF29" s="25">
        <v>9.3432827923742194E-6</v>
      </c>
      <c r="BG29" s="25">
        <v>1.64596959826275E-2</v>
      </c>
      <c r="BH29" s="25">
        <v>2.19945082866228E-6</v>
      </c>
      <c r="BI29" s="25">
        <v>0.29734803468730098</v>
      </c>
      <c r="BJ29" s="25">
        <v>0.292436640429239</v>
      </c>
      <c r="BK29" s="25">
        <v>4.91139425806202E-3</v>
      </c>
      <c r="BL29" s="25">
        <v>0</v>
      </c>
      <c r="BM29" s="25">
        <v>0</v>
      </c>
      <c r="BN29" s="25">
        <v>0.19172633917007001</v>
      </c>
      <c r="BO29" s="25">
        <v>0</v>
      </c>
      <c r="BP29" s="25">
        <v>4.1929804835838204E-3</v>
      </c>
      <c r="BQ29" s="25">
        <v>2.6683302744203E-5</v>
      </c>
      <c r="BR29" s="25">
        <v>8.1684728032319705E-4</v>
      </c>
      <c r="BS29" s="25">
        <v>1.0482338993700199E-2</v>
      </c>
      <c r="BT29" s="25">
        <v>42.073385791872603</v>
      </c>
      <c r="BU29" s="25">
        <v>1.45981073320216E-5</v>
      </c>
      <c r="BV29" s="25">
        <v>6.8638171927445896E-2</v>
      </c>
      <c r="BW29" s="25">
        <v>0</v>
      </c>
      <c r="BX29" s="25">
        <v>3.0779497844430899</v>
      </c>
      <c r="BY29" s="25">
        <v>66.237473136037295</v>
      </c>
      <c r="BZ29" s="25">
        <v>0</v>
      </c>
      <c r="CA29" s="25">
        <v>0</v>
      </c>
      <c r="CB29" s="25">
        <v>1.4544796503405499</v>
      </c>
      <c r="CC29" s="87">
        <v>0</v>
      </c>
      <c r="CD29" s="25">
        <v>5.0425335602771204</v>
      </c>
      <c r="CE29" s="25">
        <v>156.471434161719</v>
      </c>
      <c r="CF29" s="25">
        <v>1.2286306808462399</v>
      </c>
      <c r="CH29" s="22">
        <f t="shared" si="0"/>
        <v>2.5600589161289271E-3</v>
      </c>
      <c r="CI29" s="22" t="str">
        <f t="shared" si="14"/>
        <v/>
      </c>
      <c r="CJ29" s="22">
        <f t="shared" si="1"/>
        <v>2.2512067353956215E-3</v>
      </c>
      <c r="CK29" s="22">
        <f t="shared" si="2"/>
        <v>2.4956098394138867E-3</v>
      </c>
      <c r="CL29" s="22">
        <f t="shared" si="3"/>
        <v>2.504814098364875E-3</v>
      </c>
      <c r="CM29" s="22">
        <f t="shared" si="4"/>
        <v>2.6057974691107016E-3</v>
      </c>
      <c r="CN29" s="22">
        <f t="shared" si="5"/>
        <v>2.688016807627776E-3</v>
      </c>
      <c r="CO29" s="68">
        <f t="shared" si="6"/>
        <v>1.9610686738709775E-3</v>
      </c>
      <c r="CP29" s="68">
        <f t="shared" si="7"/>
        <v>2.6949065078554603E-3</v>
      </c>
      <c r="CQ29" s="22">
        <f t="shared" si="8"/>
        <v>2.0158357316487634E-3</v>
      </c>
      <c r="CR29" s="68">
        <f t="shared" si="9"/>
        <v>2.4587671398785022E-3</v>
      </c>
      <c r="CS29" s="68">
        <f t="shared" si="10"/>
        <v>2.6060634799168225E-3</v>
      </c>
      <c r="CT29" s="22">
        <f t="shared" si="11"/>
        <v>3.0372541649272746E-3</v>
      </c>
      <c r="CU29" s="22">
        <f t="shared" si="12"/>
        <v>1.8917706728368807E-3</v>
      </c>
      <c r="CV29" s="68">
        <f t="shared" si="13"/>
        <v>1.7909124215146142E-3</v>
      </c>
    </row>
    <row r="30" spans="1:100" x14ac:dyDescent="0.25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64"/>
      <c r="O30" s="64"/>
      <c r="P30" s="64"/>
      <c r="CH30" s="22" t="str">
        <f t="shared" si="0"/>
        <v/>
      </c>
      <c r="CI30" s="22" t="str">
        <f t="shared" si="14"/>
        <v/>
      </c>
      <c r="CJ30" s="22" t="str">
        <f t="shared" si="1"/>
        <v/>
      </c>
      <c r="CK30" s="22" t="str">
        <f t="shared" si="2"/>
        <v/>
      </c>
      <c r="CL30" s="22" t="str">
        <f t="shared" si="3"/>
        <v/>
      </c>
      <c r="CM30" s="22" t="str">
        <f t="shared" si="4"/>
        <v/>
      </c>
      <c r="CN30" s="22" t="str">
        <f t="shared" si="5"/>
        <v/>
      </c>
      <c r="CO30" s="68" t="str">
        <f t="shared" si="6"/>
        <v/>
      </c>
      <c r="CP30" s="68" t="str">
        <f t="shared" si="7"/>
        <v/>
      </c>
      <c r="CQ30" s="22" t="str">
        <f t="shared" si="8"/>
        <v/>
      </c>
      <c r="CR30" s="68" t="str">
        <f t="shared" si="9"/>
        <v/>
      </c>
      <c r="CS30" s="68" t="str">
        <f t="shared" si="10"/>
        <v/>
      </c>
      <c r="CT30" s="22" t="str">
        <f t="shared" si="11"/>
        <v/>
      </c>
      <c r="CU30" s="22" t="str">
        <f t="shared" si="12"/>
        <v/>
      </c>
      <c r="CV30" s="68" t="str">
        <f t="shared" si="13"/>
        <v/>
      </c>
    </row>
    <row r="31" spans="1:100" x14ac:dyDescent="0.25">
      <c r="A31" s="27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64"/>
      <c r="O31" s="64"/>
      <c r="P31" s="64"/>
      <c r="CH31" s="22" t="str">
        <f t="shared" si="0"/>
        <v/>
      </c>
      <c r="CI31" s="22" t="str">
        <f t="shared" si="14"/>
        <v/>
      </c>
      <c r="CJ31" s="22" t="str">
        <f t="shared" si="1"/>
        <v/>
      </c>
      <c r="CK31" s="22" t="str">
        <f t="shared" si="2"/>
        <v/>
      </c>
      <c r="CL31" s="22" t="str">
        <f t="shared" si="3"/>
        <v/>
      </c>
      <c r="CM31" s="22" t="str">
        <f t="shared" si="4"/>
        <v/>
      </c>
      <c r="CN31" s="22" t="str">
        <f t="shared" si="5"/>
        <v/>
      </c>
      <c r="CO31" s="68" t="str">
        <f t="shared" si="6"/>
        <v/>
      </c>
      <c r="CP31" s="68" t="str">
        <f t="shared" si="7"/>
        <v/>
      </c>
      <c r="CQ31" s="22" t="str">
        <f t="shared" si="8"/>
        <v/>
      </c>
      <c r="CR31" s="68" t="str">
        <f t="shared" si="9"/>
        <v/>
      </c>
      <c r="CS31" s="68" t="str">
        <f t="shared" si="10"/>
        <v/>
      </c>
      <c r="CT31" s="22" t="str">
        <f t="shared" si="11"/>
        <v/>
      </c>
      <c r="CU31" s="22" t="str">
        <f t="shared" si="12"/>
        <v/>
      </c>
      <c r="CV31" s="68" t="str">
        <f t="shared" si="13"/>
        <v/>
      </c>
    </row>
    <row r="32" spans="1:100" x14ac:dyDescent="0.25">
      <c r="A32" s="27" t="s">
        <v>31</v>
      </c>
      <c r="B32" s="25">
        <v>85505.488255000004</v>
      </c>
      <c r="C32" s="25">
        <v>0.68482533010000002</v>
      </c>
      <c r="D32" s="25">
        <v>50674.416158</v>
      </c>
      <c r="E32" s="25">
        <v>1623.2027172999999</v>
      </c>
      <c r="F32" s="25">
        <v>1620.4504499</v>
      </c>
      <c r="G32" s="25">
        <v>18869.030734</v>
      </c>
      <c r="H32" s="25">
        <v>195519.84448999999</v>
      </c>
      <c r="I32" s="25">
        <v>16.087262686999999</v>
      </c>
      <c r="J32" s="25">
        <v>6.6972380496000001</v>
      </c>
      <c r="K32" s="25">
        <v>3.1559679399999999E-2</v>
      </c>
      <c r="L32" s="25">
        <v>46.277131869999998</v>
      </c>
      <c r="M32" s="25">
        <v>5.7853120500000001E-2</v>
      </c>
      <c r="N32" s="64">
        <v>0.5554848939</v>
      </c>
      <c r="O32" s="64">
        <v>0.31199212990000003</v>
      </c>
      <c r="P32" s="64">
        <v>0.97612763179999995</v>
      </c>
      <c r="R32" s="27" t="s">
        <v>31</v>
      </c>
      <c r="S32" s="87">
        <v>0</v>
      </c>
      <c r="T32" s="25">
        <v>0</v>
      </c>
      <c r="U32" s="25">
        <v>0.557117318805599</v>
      </c>
      <c r="V32" s="25">
        <v>2335.1208960383101</v>
      </c>
      <c r="W32" s="25">
        <v>2335.1208960383101</v>
      </c>
      <c r="X32" s="25">
        <v>20.814435394276</v>
      </c>
      <c r="Y32" s="87">
        <v>0</v>
      </c>
      <c r="Z32" s="25">
        <v>1024.6411786803101</v>
      </c>
      <c r="AA32" s="25">
        <v>0.31293718214282501</v>
      </c>
      <c r="AB32" s="25">
        <v>1600064.02141974</v>
      </c>
      <c r="AC32" s="25">
        <v>3.1655487517188503E-2</v>
      </c>
      <c r="AD32" s="25">
        <v>85729.704114234599</v>
      </c>
      <c r="AE32" s="25">
        <v>3427.0023035023801</v>
      </c>
      <c r="AF32" s="25">
        <v>92415.4095620726</v>
      </c>
      <c r="AG32" s="25">
        <v>5194.1735929579299</v>
      </c>
      <c r="AH32" s="25">
        <v>0</v>
      </c>
      <c r="AI32" s="87">
        <v>0</v>
      </c>
      <c r="AJ32" s="25">
        <v>4865.3699279087004</v>
      </c>
      <c r="AK32" s="25">
        <v>4865.3699279087004</v>
      </c>
      <c r="AL32" s="25">
        <v>0</v>
      </c>
      <c r="AM32" s="25">
        <v>564.98839092547996</v>
      </c>
      <c r="AN32" s="25">
        <v>3.69601076725364E-3</v>
      </c>
      <c r="AO32" s="87">
        <v>3.4168312032463598E-3</v>
      </c>
      <c r="AP32" s="25">
        <v>0</v>
      </c>
      <c r="AQ32" s="25">
        <v>147.87295350175199</v>
      </c>
      <c r="AR32" s="25">
        <v>0.97908674827812503</v>
      </c>
      <c r="AS32" s="25">
        <v>0.68683243920479398</v>
      </c>
      <c r="AT32" s="25">
        <v>0</v>
      </c>
      <c r="AU32" s="87">
        <v>288448.62408836099</v>
      </c>
      <c r="AV32" s="25">
        <v>45728.255502423403</v>
      </c>
      <c r="AW32" s="25">
        <v>5080.93807194696</v>
      </c>
      <c r="AX32" s="25">
        <v>50809.1935743703</v>
      </c>
      <c r="AY32" s="25">
        <v>0</v>
      </c>
      <c r="AZ32" s="25">
        <v>2583.6287543219901</v>
      </c>
      <c r="BA32" s="25">
        <v>9.8949475858837896</v>
      </c>
      <c r="BB32" s="25">
        <v>111069.327479081</v>
      </c>
      <c r="BC32" s="25">
        <v>13.350185217127599</v>
      </c>
      <c r="BD32" s="25">
        <v>34.982417068073197</v>
      </c>
      <c r="BE32" s="25">
        <v>84.551229700777498</v>
      </c>
      <c r="BF32" s="25">
        <v>19.778061074863398</v>
      </c>
      <c r="BG32" s="25">
        <v>21.918951594988901</v>
      </c>
      <c r="BH32" s="25">
        <v>4.6564964565110802</v>
      </c>
      <c r="BI32" s="25">
        <v>1627.6274195153101</v>
      </c>
      <c r="BJ32" s="25">
        <v>1624.8668099705101</v>
      </c>
      <c r="BK32" s="25">
        <v>2.76060954480067</v>
      </c>
      <c r="BL32" s="25">
        <v>0</v>
      </c>
      <c r="BM32" s="25">
        <v>0</v>
      </c>
      <c r="BN32" s="25">
        <v>292.13016812777897</v>
      </c>
      <c r="BO32" s="25">
        <v>0</v>
      </c>
      <c r="BP32" s="25">
        <v>232.51663364363301</v>
      </c>
      <c r="BQ32" s="25">
        <v>56.490921455160702</v>
      </c>
      <c r="BR32" s="25">
        <v>31.353849591538701</v>
      </c>
      <c r="BS32" s="25">
        <v>581.10664834779902</v>
      </c>
      <c r="BT32" s="25">
        <v>57384.729997765702</v>
      </c>
      <c r="BU32" s="25">
        <v>30.903172192661899</v>
      </c>
      <c r="BV32" s="25">
        <v>211.23312791371001</v>
      </c>
      <c r="BW32" s="25">
        <v>0</v>
      </c>
      <c r="BX32" s="25">
        <v>18920.377381709801</v>
      </c>
      <c r="BY32" s="25">
        <v>57843.710313869102</v>
      </c>
      <c r="BZ32" s="25">
        <v>0</v>
      </c>
      <c r="CA32" s="25">
        <v>0</v>
      </c>
      <c r="CB32" s="25">
        <v>1722.21344779316</v>
      </c>
      <c r="CC32" s="87">
        <v>0</v>
      </c>
      <c r="CD32" s="25">
        <v>5071.6654929634296</v>
      </c>
      <c r="CE32" s="25">
        <v>196039.28469284601</v>
      </c>
      <c r="CF32" s="25">
        <v>1256.29185674878</v>
      </c>
      <c r="CH32" s="22">
        <f t="shared" si="0"/>
        <v>2.6222393884930977E-3</v>
      </c>
      <c r="CI32" s="22">
        <f t="shared" si="14"/>
        <v>2.9308336251243437E-3</v>
      </c>
      <c r="CJ32" s="22">
        <f t="shared" si="1"/>
        <v>2.6596737878552229E-3</v>
      </c>
      <c r="CK32" s="22">
        <f t="shared" si="2"/>
        <v>2.7259085807040269E-3</v>
      </c>
      <c r="CL32" s="22">
        <f t="shared" si="3"/>
        <v>2.7253903819043947E-3</v>
      </c>
      <c r="CM32" s="22">
        <f t="shared" si="4"/>
        <v>2.721212786901643E-3</v>
      </c>
      <c r="CN32" s="22">
        <f t="shared" si="5"/>
        <v>2.6567134614951292E-3</v>
      </c>
      <c r="CO32" s="68">
        <f t="shared" si="6"/>
        <v>144.15340126355395</v>
      </c>
      <c r="CP32" s="68">
        <f t="shared" si="7"/>
        <v>151.99458837983337</v>
      </c>
      <c r="CQ32" s="22">
        <f t="shared" si="8"/>
        <v>3.0357759967772277E-3</v>
      </c>
      <c r="CR32" s="68">
        <f t="shared" si="9"/>
        <v>104.13551145685341</v>
      </c>
      <c r="CS32" s="68">
        <f t="shared" si="10"/>
        <v>2555.0065252098543</v>
      </c>
      <c r="CT32" s="22">
        <f t="shared" si="11"/>
        <v>2.9387386111221232E-3</v>
      </c>
      <c r="CU32" s="22">
        <f t="shared" si="12"/>
        <v>3.0290900066225809E-3</v>
      </c>
      <c r="CV32" s="68">
        <f t="shared" si="13"/>
        <v>3.031485209232737E-3</v>
      </c>
    </row>
    <row r="33" spans="1:100" x14ac:dyDescent="0.25">
      <c r="A33" s="27" t="s">
        <v>32</v>
      </c>
      <c r="B33" s="25">
        <v>757.20405885000002</v>
      </c>
      <c r="C33" s="25">
        <v>3.5337290999999998E-3</v>
      </c>
      <c r="D33" s="25">
        <v>524.27730337000003</v>
      </c>
      <c r="E33" s="25">
        <v>33.337896710000003</v>
      </c>
      <c r="F33" s="25">
        <v>33.316990892</v>
      </c>
      <c r="G33" s="25">
        <v>51.414903076999998</v>
      </c>
      <c r="H33" s="25">
        <v>4866.3756597000001</v>
      </c>
      <c r="I33" s="25">
        <v>0.92090735260000001</v>
      </c>
      <c r="J33" s="25">
        <v>29.643221271000002</v>
      </c>
      <c r="K33" s="25">
        <v>2.3971809999999999E-4</v>
      </c>
      <c r="L33" s="25">
        <v>6.0910984264000003</v>
      </c>
      <c r="M33" s="25">
        <v>0.54735253709999998</v>
      </c>
      <c r="N33" s="64">
        <v>0.66933435389999996</v>
      </c>
      <c r="O33" s="64">
        <v>0.108833924</v>
      </c>
      <c r="P33" s="64">
        <v>2.5304053E-2</v>
      </c>
      <c r="R33" s="27" t="s">
        <v>32</v>
      </c>
      <c r="S33" s="87">
        <v>0</v>
      </c>
      <c r="T33" s="25">
        <v>0</v>
      </c>
      <c r="U33" s="25">
        <v>0.67117432032874902</v>
      </c>
      <c r="V33" s="25">
        <v>0.92329007826925003</v>
      </c>
      <c r="W33" s="25">
        <v>0.92329007826925003</v>
      </c>
      <c r="X33" s="25">
        <v>3.6214143866631198E-3</v>
      </c>
      <c r="Y33" s="87">
        <v>0</v>
      </c>
      <c r="Z33" s="25">
        <v>30.366251153232199</v>
      </c>
      <c r="AA33" s="25">
        <v>0.109128623649205</v>
      </c>
      <c r="AB33" s="25">
        <v>13923.762766963901</v>
      </c>
      <c r="AC33" s="25">
        <v>2.4002895358454999E-4</v>
      </c>
      <c r="AD33" s="25">
        <v>759.32338315999402</v>
      </c>
      <c r="AE33" s="25">
        <v>0.67679751918725395</v>
      </c>
      <c r="AF33" s="25">
        <v>2250.0004229411502</v>
      </c>
      <c r="AG33" s="25">
        <v>0.70893075029574004</v>
      </c>
      <c r="AH33" s="25">
        <v>0</v>
      </c>
      <c r="AI33" s="87">
        <v>0</v>
      </c>
      <c r="AJ33" s="25">
        <v>6.1071781218002696</v>
      </c>
      <c r="AK33" s="25">
        <v>6.1071781218002696</v>
      </c>
      <c r="AL33" s="25">
        <v>0</v>
      </c>
      <c r="AM33" s="25">
        <v>0.155010334900444</v>
      </c>
      <c r="AN33" s="25">
        <v>0</v>
      </c>
      <c r="AO33" s="87">
        <v>0</v>
      </c>
      <c r="AP33" s="25">
        <v>0</v>
      </c>
      <c r="AQ33" s="25">
        <v>0.54885001492130103</v>
      </c>
      <c r="AR33" s="25">
        <v>2.53655159293684E-2</v>
      </c>
      <c r="AS33" s="25">
        <v>3.53624998208744E-3</v>
      </c>
      <c r="AT33" s="25">
        <v>0</v>
      </c>
      <c r="AU33" s="87">
        <v>7129.7788295220898</v>
      </c>
      <c r="AV33" s="25">
        <v>473.16367448557901</v>
      </c>
      <c r="AW33" s="25">
        <v>52.574064490925302</v>
      </c>
      <c r="AX33" s="25">
        <v>525.73773897650403</v>
      </c>
      <c r="AY33" s="25">
        <v>0</v>
      </c>
      <c r="AZ33" s="25">
        <v>0.67816806702381405</v>
      </c>
      <c r="BA33" s="25">
        <v>0.15673549126142899</v>
      </c>
      <c r="BB33" s="25">
        <v>2954.9125263035899</v>
      </c>
      <c r="BC33" s="25">
        <v>0.21146769794474099</v>
      </c>
      <c r="BD33" s="25">
        <v>0.55412272623555403</v>
      </c>
      <c r="BE33" s="25">
        <v>1.33928772400337</v>
      </c>
      <c r="BF33" s="25">
        <v>0.31328462463554801</v>
      </c>
      <c r="BG33" s="25">
        <v>0.78021529302182202</v>
      </c>
      <c r="BH33" s="25">
        <v>7.37591799688046E-2</v>
      </c>
      <c r="BI33" s="25">
        <v>33.436894392742403</v>
      </c>
      <c r="BJ33" s="25">
        <v>33.415961564708397</v>
      </c>
      <c r="BK33" s="25">
        <v>2.09328280339733E-2</v>
      </c>
      <c r="BL33" s="25">
        <v>0</v>
      </c>
      <c r="BM33" s="25">
        <v>0</v>
      </c>
      <c r="BN33" s="25">
        <v>9.67077457332298</v>
      </c>
      <c r="BO33" s="25">
        <v>0</v>
      </c>
      <c r="BP33" s="25">
        <v>3.7905637484085299</v>
      </c>
      <c r="BQ33" s="25">
        <v>0.89482050728352103</v>
      </c>
      <c r="BR33" s="25">
        <v>0.51775915540931405</v>
      </c>
      <c r="BS33" s="25">
        <v>9.4734743319168793</v>
      </c>
      <c r="BT33" s="25">
        <v>1831.4158061196799</v>
      </c>
      <c r="BU33" s="25">
        <v>0.48950734425723602</v>
      </c>
      <c r="BV33" s="25">
        <v>5.1501891670387003</v>
      </c>
      <c r="BW33" s="25">
        <v>0</v>
      </c>
      <c r="BX33" s="25">
        <v>51.465043390655701</v>
      </c>
      <c r="BY33" s="25">
        <v>1871.48083724718</v>
      </c>
      <c r="BZ33" s="25">
        <v>0</v>
      </c>
      <c r="CA33" s="25">
        <v>0</v>
      </c>
      <c r="CB33" s="25">
        <v>18.312008009123499</v>
      </c>
      <c r="CC33" s="87">
        <v>0</v>
      </c>
      <c r="CD33" s="25">
        <v>61.081104135680299</v>
      </c>
      <c r="CE33" s="25">
        <v>4879.9513533953896</v>
      </c>
      <c r="CF33" s="25">
        <v>3.48801671346023</v>
      </c>
      <c r="CH33" s="22">
        <f t="shared" si="0"/>
        <v>2.7988813388199643E-3</v>
      </c>
      <c r="CI33" s="22">
        <f t="shared" si="14"/>
        <v>7.1337728957213955E-4</v>
      </c>
      <c r="CJ33" s="22">
        <f t="shared" si="1"/>
        <v>2.7856166900922055E-3</v>
      </c>
      <c r="CK33" s="22">
        <f t="shared" si="2"/>
        <v>2.9695239505827891E-3</v>
      </c>
      <c r="CL33" s="22">
        <f t="shared" si="3"/>
        <v>2.9705765754542259E-3</v>
      </c>
      <c r="CM33" s="22">
        <f t="shared" si="4"/>
        <v>9.7520972821074647E-4</v>
      </c>
      <c r="CN33" s="22">
        <f t="shared" si="5"/>
        <v>2.7896929141360874E-3</v>
      </c>
      <c r="CO33" s="68">
        <f t="shared" si="6"/>
        <v>2.5873674072889779E-3</v>
      </c>
      <c r="CP33" s="68">
        <f t="shared" si="7"/>
        <v>2.4391069905062509E-2</v>
      </c>
      <c r="CQ33" s="22">
        <f t="shared" si="8"/>
        <v>1.2967464056739791E-3</v>
      </c>
      <c r="CR33" s="68">
        <f t="shared" si="9"/>
        <v>2.6398679309756036E-3</v>
      </c>
      <c r="CS33" s="68">
        <f t="shared" si="10"/>
        <v>2.7358561800682152E-3</v>
      </c>
      <c r="CT33" s="22">
        <f t="shared" si="11"/>
        <v>2.7489496363486484E-3</v>
      </c>
      <c r="CU33" s="22">
        <f t="shared" si="12"/>
        <v>2.7077921880773563E-3</v>
      </c>
      <c r="CV33" s="68">
        <f t="shared" si="13"/>
        <v>2.4289756810262735E-3</v>
      </c>
    </row>
    <row r="34" spans="1:100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64"/>
      <c r="O34" s="64"/>
      <c r="P34" s="64"/>
      <c r="CH34" s="22" t="str">
        <f t="shared" si="0"/>
        <v/>
      </c>
      <c r="CI34" s="22" t="str">
        <f t="shared" si="14"/>
        <v/>
      </c>
      <c r="CJ34" s="22" t="str">
        <f t="shared" si="1"/>
        <v/>
      </c>
      <c r="CK34" s="22" t="str">
        <f t="shared" si="2"/>
        <v/>
      </c>
      <c r="CL34" s="22" t="str">
        <f t="shared" si="3"/>
        <v/>
      </c>
      <c r="CM34" s="22" t="str">
        <f t="shared" si="4"/>
        <v/>
      </c>
      <c r="CN34" s="22" t="str">
        <f t="shared" si="5"/>
        <v/>
      </c>
      <c r="CO34" s="68" t="str">
        <f t="shared" si="6"/>
        <v/>
      </c>
      <c r="CP34" s="68" t="str">
        <f t="shared" si="7"/>
        <v/>
      </c>
      <c r="CQ34" s="22" t="str">
        <f t="shared" si="8"/>
        <v/>
      </c>
      <c r="CR34" s="68" t="str">
        <f t="shared" si="9"/>
        <v/>
      </c>
      <c r="CS34" s="68" t="str">
        <f t="shared" si="10"/>
        <v/>
      </c>
      <c r="CT34" s="22" t="str">
        <f t="shared" si="11"/>
        <v/>
      </c>
      <c r="CU34" s="22" t="str">
        <f t="shared" si="12"/>
        <v/>
      </c>
      <c r="CV34" s="68" t="str">
        <f t="shared" si="13"/>
        <v/>
      </c>
    </row>
    <row r="35" spans="1:100" x14ac:dyDescent="0.25">
      <c r="A35" s="27" t="s">
        <v>34</v>
      </c>
      <c r="B35" s="25">
        <v>73369.746715999994</v>
      </c>
      <c r="C35" s="25">
        <v>3.0598990806000002</v>
      </c>
      <c r="D35" s="25">
        <v>54020.753215999997</v>
      </c>
      <c r="E35" s="25">
        <v>820.96320764999996</v>
      </c>
      <c r="F35" s="25">
        <v>808.43252156999995</v>
      </c>
      <c r="G35" s="25">
        <v>15240.281978999999</v>
      </c>
      <c r="H35" s="25">
        <v>306267.85741</v>
      </c>
      <c r="I35" s="25">
        <v>73.552573738000007</v>
      </c>
      <c r="J35" s="25">
        <v>33.676460054000003</v>
      </c>
      <c r="K35" s="25">
        <v>0.14368783369999999</v>
      </c>
      <c r="L35" s="25">
        <v>221.76027310000001</v>
      </c>
      <c r="M35" s="25">
        <v>0.25887496599999998</v>
      </c>
      <c r="N35" s="64">
        <v>2.4724058098000001</v>
      </c>
      <c r="O35" s="64">
        <v>1.4526642267000001</v>
      </c>
      <c r="P35" s="64">
        <v>3.7628609618</v>
      </c>
      <c r="R35" s="27" t="s">
        <v>34</v>
      </c>
      <c r="S35" s="87">
        <v>0</v>
      </c>
      <c r="T35" s="25">
        <v>0</v>
      </c>
      <c r="U35" s="25">
        <v>2.4793655762337798</v>
      </c>
      <c r="V35" s="25">
        <v>1790.6208954103499</v>
      </c>
      <c r="W35" s="25">
        <v>1790.6208954103499</v>
      </c>
      <c r="X35" s="25">
        <v>3.4481378989586098</v>
      </c>
      <c r="Y35" s="87">
        <v>0</v>
      </c>
      <c r="Z35" s="25">
        <v>1333.2733335229</v>
      </c>
      <c r="AA35" s="25">
        <v>1.4569939234918801</v>
      </c>
      <c r="AB35" s="25">
        <v>270069.11108135001</v>
      </c>
      <c r="AC35" s="25">
        <v>0.14411444190132</v>
      </c>
      <c r="AD35" s="25">
        <v>73552.035436732098</v>
      </c>
      <c r="AE35" s="25">
        <v>2082.1244687766002</v>
      </c>
      <c r="AF35" s="25">
        <v>141006.834607236</v>
      </c>
      <c r="AG35" s="25">
        <v>3660.9222382144699</v>
      </c>
      <c r="AH35" s="25">
        <v>0</v>
      </c>
      <c r="AI35" s="87">
        <v>0</v>
      </c>
      <c r="AJ35" s="25">
        <v>3039.09192546959</v>
      </c>
      <c r="AK35" s="25">
        <v>3039.09192546959</v>
      </c>
      <c r="AL35" s="25">
        <v>0</v>
      </c>
      <c r="AM35" s="25">
        <v>136.506433294001</v>
      </c>
      <c r="AN35" s="25">
        <v>0</v>
      </c>
      <c r="AO35" s="87">
        <v>0</v>
      </c>
      <c r="AP35" s="25">
        <v>0</v>
      </c>
      <c r="AQ35" s="25">
        <v>111.62866378153799</v>
      </c>
      <c r="AR35" s="25">
        <v>3.7739653716976802</v>
      </c>
      <c r="AS35" s="25">
        <v>3.0685278113505001</v>
      </c>
      <c r="AT35" s="25">
        <v>0</v>
      </c>
      <c r="AU35" s="87">
        <v>448031.66983724298</v>
      </c>
      <c r="AV35" s="25">
        <v>48731.605051384198</v>
      </c>
      <c r="AW35" s="25">
        <v>5414.6224654684602</v>
      </c>
      <c r="AX35" s="25">
        <v>54146.227516852603</v>
      </c>
      <c r="AY35" s="25">
        <v>0</v>
      </c>
      <c r="AZ35" s="25">
        <v>494.85518057610602</v>
      </c>
      <c r="BA35" s="25">
        <v>0.775845151617365</v>
      </c>
      <c r="BB35" s="25">
        <v>162975.869891254</v>
      </c>
      <c r="BC35" s="25">
        <v>1.0467635392450201</v>
      </c>
      <c r="BD35" s="25">
        <v>2.74290390670039</v>
      </c>
      <c r="BE35" s="25">
        <v>6.6294875859940197</v>
      </c>
      <c r="BF35" s="25">
        <v>1.5507558385886</v>
      </c>
      <c r="BG35" s="25">
        <v>40.247155762055101</v>
      </c>
      <c r="BH35" s="25">
        <v>0.365106299090042</v>
      </c>
      <c r="BI35" s="25">
        <v>823.13423322694996</v>
      </c>
      <c r="BJ35" s="25">
        <v>810.56626137203602</v>
      </c>
      <c r="BK35" s="25">
        <v>12.567971854913701</v>
      </c>
      <c r="BL35" s="25">
        <v>0</v>
      </c>
      <c r="BM35" s="25">
        <v>0</v>
      </c>
      <c r="BN35" s="25">
        <v>471.65260246807401</v>
      </c>
      <c r="BO35" s="25">
        <v>0</v>
      </c>
      <c r="BP35" s="25">
        <v>27.795063954871299</v>
      </c>
      <c r="BQ35" s="25">
        <v>4.4293598762104702</v>
      </c>
      <c r="BR35" s="25">
        <v>4.3370073186836198</v>
      </c>
      <c r="BS35" s="25">
        <v>69.473184889520894</v>
      </c>
      <c r="BT35" s="25">
        <v>126253.62803342901</v>
      </c>
      <c r="BU35" s="25">
        <v>2.4230681044109001</v>
      </c>
      <c r="BV35" s="25">
        <v>177.09795667697301</v>
      </c>
      <c r="BW35" s="25">
        <v>0</v>
      </c>
      <c r="BX35" s="25">
        <v>15275.4487884098</v>
      </c>
      <c r="BY35" s="25">
        <v>88851.108254901905</v>
      </c>
      <c r="BZ35" s="25">
        <v>0</v>
      </c>
      <c r="CA35" s="25">
        <v>0</v>
      </c>
      <c r="CB35" s="25">
        <v>1903.1660532045901</v>
      </c>
      <c r="CC35" s="87">
        <v>0</v>
      </c>
      <c r="CD35" s="25">
        <v>1811.0546522219699</v>
      </c>
      <c r="CE35" s="25">
        <v>307057.51478298201</v>
      </c>
      <c r="CF35" s="25">
        <v>1913.50644640004</v>
      </c>
      <c r="CH35" s="22">
        <f t="shared" ref="CH35:CH63" si="15">IF(B35=0,"",(AD35-B35)/B35)</f>
        <v>2.4845216031303451E-3</v>
      </c>
      <c r="CI35" s="22">
        <f t="shared" si="14"/>
        <v>2.8199396526528597E-3</v>
      </c>
      <c r="CJ35" s="22">
        <f t="shared" ref="CJ35:CJ63" si="16">IF(D35=0,"",(AX35-D35)/D35)</f>
        <v>2.3227055045104846E-3</v>
      </c>
      <c r="CK35" s="22">
        <f t="shared" ref="CK35:CK63" si="17">IF(E35=0,"",(BI35-E35)/E35)</f>
        <v>2.6444858389751019E-3</v>
      </c>
      <c r="CL35" s="22">
        <f t="shared" ref="CL35:CL63" si="18">IF(F35=0,"",(BJ35-F35)/F35)</f>
        <v>2.6393542381153707E-3</v>
      </c>
      <c r="CM35" s="22">
        <f t="shared" ref="CM35:CM63" si="19">IF(G35=0,"",(BX35-G35)/G35)</f>
        <v>2.3074907313563957E-3</v>
      </c>
      <c r="CN35" s="22">
        <f t="shared" ref="CN35:CN63" si="20">IF(H35=0,"",(CE35-H35)/H35)</f>
        <v>2.578322712869265E-3</v>
      </c>
      <c r="CO35" s="68">
        <f t="shared" ref="CO35:CO63" si="21">IF(I35=0,"",(W35-I35)/I35)</f>
        <v>23.344775504235663</v>
      </c>
      <c r="CP35" s="68">
        <f t="shared" ref="CP35:CP55" si="22">IF(J35=0,"",(Z35-J35)/J35)</f>
        <v>38.590661589282369</v>
      </c>
      <c r="CQ35" s="22">
        <f t="shared" ref="CQ35:CQ63" si="23">IF(K35=0,"",(AC35-K35)/K35)</f>
        <v>2.9689932009881168E-3</v>
      </c>
      <c r="CR35" s="68">
        <f t="shared" ref="CR35:CR63" si="24">IF(L35=0,"",(AK35-L35)/L35)</f>
        <v>12.704401978704047</v>
      </c>
      <c r="CS35" s="68">
        <f t="shared" ref="CS35:CS63" si="25">IF(M35=0,"",(AQ35-M35)/M35)</f>
        <v>430.20686988921904</v>
      </c>
      <c r="CT35" s="22">
        <f t="shared" ref="CT35:CT55" si="26">IF(N35=0,"",(U35-N35)/N35)</f>
        <v>2.8149773820272278E-3</v>
      </c>
      <c r="CU35" s="22">
        <f t="shared" ref="CU35:CU55" si="27">IF(O35=0,"",(AA35-O35)/O35)</f>
        <v>2.9805213842951997E-3</v>
      </c>
      <c r="CV35" s="68">
        <f t="shared" ref="CV35:CV55" si="28">IF(P35=0,"",(AR35-P35)/P35)</f>
        <v>2.9510550643275287E-3</v>
      </c>
    </row>
    <row r="36" spans="1:100" x14ac:dyDescent="0.25">
      <c r="A36" s="27" t="s">
        <v>35</v>
      </c>
      <c r="B36" s="25">
        <v>2608.5007728</v>
      </c>
      <c r="C36" s="25">
        <v>5.2447535400000002E-2</v>
      </c>
      <c r="D36" s="25">
        <v>3105.5127521999998</v>
      </c>
      <c r="E36" s="25">
        <v>198.79889711999999</v>
      </c>
      <c r="F36" s="25">
        <v>196.74560331000001</v>
      </c>
      <c r="G36" s="25">
        <v>1295.6863688999999</v>
      </c>
      <c r="H36" s="25">
        <v>16181.476667000001</v>
      </c>
      <c r="I36" s="25">
        <v>12.410591016</v>
      </c>
      <c r="J36" s="25">
        <v>124.27055031</v>
      </c>
      <c r="K36" s="25">
        <v>2.3544545399999998E-2</v>
      </c>
      <c r="L36" s="25">
        <v>69.612832341000001</v>
      </c>
      <c r="M36" s="25">
        <v>0.60657827720000002</v>
      </c>
      <c r="N36" s="64">
        <v>0.91700367429999996</v>
      </c>
      <c r="O36" s="64">
        <v>0.3308888653</v>
      </c>
      <c r="P36" s="64">
        <v>0.74714676670000002</v>
      </c>
      <c r="R36" s="27" t="s">
        <v>35</v>
      </c>
      <c r="S36" s="87">
        <v>0</v>
      </c>
      <c r="T36" s="25">
        <v>0</v>
      </c>
      <c r="U36" s="25">
        <v>0.91953136781203004</v>
      </c>
      <c r="V36" s="25">
        <v>12.4457613480166</v>
      </c>
      <c r="W36" s="25">
        <v>12.4457613480166</v>
      </c>
      <c r="X36" s="25">
        <v>2.42042633833588E-3</v>
      </c>
      <c r="Y36" s="87">
        <v>0</v>
      </c>
      <c r="Z36" s="25">
        <v>124.642789580938</v>
      </c>
      <c r="AA36" s="25">
        <v>0.331828040896265</v>
      </c>
      <c r="AB36" s="25">
        <v>15121.4028299409</v>
      </c>
      <c r="AC36" s="25">
        <v>2.36119389457864E-2</v>
      </c>
      <c r="AD36" s="25">
        <v>2615.7892593726701</v>
      </c>
      <c r="AE36" s="25">
        <v>54.090523637375099</v>
      </c>
      <c r="AF36" s="25">
        <v>2878.7845847277199</v>
      </c>
      <c r="AG36" s="25">
        <v>63.459130976057899</v>
      </c>
      <c r="AH36" s="25">
        <v>0</v>
      </c>
      <c r="AI36" s="87">
        <v>0</v>
      </c>
      <c r="AJ36" s="25">
        <v>69.826580334852395</v>
      </c>
      <c r="AK36" s="25">
        <v>69.826580334852395</v>
      </c>
      <c r="AL36" s="25">
        <v>0</v>
      </c>
      <c r="AM36" s="25">
        <v>8.3996349932159706</v>
      </c>
      <c r="AN36" s="25">
        <v>0</v>
      </c>
      <c r="AO36" s="87">
        <v>0</v>
      </c>
      <c r="AP36" s="25">
        <v>0</v>
      </c>
      <c r="AQ36" s="25">
        <v>0.60826642414362497</v>
      </c>
      <c r="AR36" s="25">
        <v>0.74916297192123804</v>
      </c>
      <c r="AS36" s="25">
        <v>5.2574855968738503E-2</v>
      </c>
      <c r="AT36" s="25">
        <v>0</v>
      </c>
      <c r="AU36" s="87">
        <v>19107.497222275499</v>
      </c>
      <c r="AV36" s="25">
        <v>2802.8989350070801</v>
      </c>
      <c r="AW36" s="25">
        <v>311.432940628008</v>
      </c>
      <c r="AX36" s="25">
        <v>3114.33187563509</v>
      </c>
      <c r="AY36" s="25">
        <v>0</v>
      </c>
      <c r="AZ36" s="25">
        <v>84.394172354414707</v>
      </c>
      <c r="BA36" s="25">
        <v>0.68885611074587805</v>
      </c>
      <c r="BB36" s="25">
        <v>11026.4068187596</v>
      </c>
      <c r="BC36" s="25">
        <v>0.92939911793074004</v>
      </c>
      <c r="BD36" s="25">
        <v>2.4353766431719999</v>
      </c>
      <c r="BE36" s="25">
        <v>5.8861853424163799</v>
      </c>
      <c r="BF36" s="25">
        <v>1.3768874916251901</v>
      </c>
      <c r="BG36" s="25">
        <v>6.2739029037517202</v>
      </c>
      <c r="BH36" s="25">
        <v>0.32417020492402299</v>
      </c>
      <c r="BI36" s="25">
        <v>199.36545046403199</v>
      </c>
      <c r="BJ36" s="25">
        <v>197.30633077962401</v>
      </c>
      <c r="BK36" s="25">
        <v>2.0591196844083601</v>
      </c>
      <c r="BL36" s="25">
        <v>0</v>
      </c>
      <c r="BM36" s="25">
        <v>0</v>
      </c>
      <c r="BN36" s="25">
        <v>75.637487452063397</v>
      </c>
      <c r="BO36" s="25">
        <v>0</v>
      </c>
      <c r="BP36" s="25">
        <v>17.365709477978601</v>
      </c>
      <c r="BQ36" s="25">
        <v>3.93273410868786</v>
      </c>
      <c r="BR36" s="25">
        <v>2.4142642452575802</v>
      </c>
      <c r="BS36" s="25">
        <v>43.4013913158837</v>
      </c>
      <c r="BT36" s="25">
        <v>3837.90392776309</v>
      </c>
      <c r="BU36" s="25">
        <v>2.1513859186406199</v>
      </c>
      <c r="BV36" s="25">
        <v>34.488580446546102</v>
      </c>
      <c r="BW36" s="25">
        <v>0</v>
      </c>
      <c r="BX36" s="25">
        <v>1298.67275070542</v>
      </c>
      <c r="BY36" s="25">
        <v>6010.0475042859198</v>
      </c>
      <c r="BZ36" s="25">
        <v>0</v>
      </c>
      <c r="CA36" s="25">
        <v>0</v>
      </c>
      <c r="CB36" s="25">
        <v>236.343269115185</v>
      </c>
      <c r="CC36" s="87">
        <v>0</v>
      </c>
      <c r="CD36" s="25">
        <v>671.82274777068005</v>
      </c>
      <c r="CE36" s="25">
        <v>16228.764628533299</v>
      </c>
      <c r="CF36" s="25">
        <v>123.49545838902201</v>
      </c>
      <c r="CH36" s="22">
        <f t="shared" si="15"/>
        <v>2.7941285847680698E-3</v>
      </c>
      <c r="CI36" s="22">
        <f t="shared" si="14"/>
        <v>2.4275796330079018E-3</v>
      </c>
      <c r="CJ36" s="22">
        <f t="shared" si="16"/>
        <v>2.8398284401964162E-3</v>
      </c>
      <c r="CK36" s="22">
        <f t="shared" si="17"/>
        <v>2.849881725903218E-3</v>
      </c>
      <c r="CL36" s="22">
        <f t="shared" si="18"/>
        <v>2.8500127077325044E-3</v>
      </c>
      <c r="CM36" s="22">
        <f t="shared" si="19"/>
        <v>2.304864724289239E-3</v>
      </c>
      <c r="CN36" s="22">
        <f t="shared" si="20"/>
        <v>2.9223514334594802E-3</v>
      </c>
      <c r="CO36" s="68">
        <f t="shared" si="21"/>
        <v>2.8338966267809139E-3</v>
      </c>
      <c r="CP36" s="68">
        <f t="shared" si="22"/>
        <v>2.9953940817790204E-3</v>
      </c>
      <c r="CQ36" s="22">
        <f t="shared" si="23"/>
        <v>2.8623846687819724E-3</v>
      </c>
      <c r="CR36" s="68">
        <f t="shared" si="24"/>
        <v>3.0705257445257299E-3</v>
      </c>
      <c r="CS36" s="68">
        <f t="shared" si="25"/>
        <v>2.7830652812321933E-3</v>
      </c>
      <c r="CT36" s="22">
        <f t="shared" si="26"/>
        <v>2.7564704295864593E-3</v>
      </c>
      <c r="CU36" s="22">
        <f t="shared" si="27"/>
        <v>2.8383414939438766E-3</v>
      </c>
      <c r="CV36" s="68">
        <f t="shared" si="28"/>
        <v>2.6985397128106462E-3</v>
      </c>
    </row>
    <row r="37" spans="1:100" x14ac:dyDescent="0.25">
      <c r="A37" s="27" t="s">
        <v>36</v>
      </c>
      <c r="B37" s="25">
        <v>61797.418039999997</v>
      </c>
      <c r="C37" s="25">
        <v>0.45386747830000002</v>
      </c>
      <c r="D37" s="25">
        <v>49509.251485000001</v>
      </c>
      <c r="E37" s="25">
        <v>1496.5617658000001</v>
      </c>
      <c r="F37" s="25">
        <v>1480.4856021000001</v>
      </c>
      <c r="G37" s="25">
        <v>198.48639298000001</v>
      </c>
      <c r="H37" s="25">
        <v>156716.89611999999</v>
      </c>
      <c r="I37" s="25">
        <v>321.13563742999997</v>
      </c>
      <c r="J37" s="25">
        <v>866.71038479000003</v>
      </c>
      <c r="K37" s="25">
        <v>0.10655887159999999</v>
      </c>
      <c r="L37" s="25">
        <v>2106.9519449999998</v>
      </c>
      <c r="M37" s="25">
        <v>267.03107259000001</v>
      </c>
      <c r="N37" s="64">
        <v>242.40067669999999</v>
      </c>
      <c r="O37" s="64">
        <v>57.844157181999996</v>
      </c>
      <c r="P37" s="64">
        <v>11.804810628</v>
      </c>
      <c r="R37" s="27" t="s">
        <v>36</v>
      </c>
      <c r="S37" s="87">
        <v>0</v>
      </c>
      <c r="T37" s="25">
        <v>0</v>
      </c>
      <c r="U37" s="25">
        <v>242.90747643432101</v>
      </c>
      <c r="V37" s="25">
        <v>321.89064927892298</v>
      </c>
      <c r="W37" s="25">
        <v>321.89064927892298</v>
      </c>
      <c r="X37" s="25">
        <v>0.501211560810499</v>
      </c>
      <c r="Y37" s="87">
        <v>0</v>
      </c>
      <c r="Z37" s="25">
        <v>933.134989206623</v>
      </c>
      <c r="AA37" s="25">
        <v>57.963706161332802</v>
      </c>
      <c r="AB37" s="25">
        <v>283048.39333290001</v>
      </c>
      <c r="AC37" s="25">
        <v>0.10682152533891601</v>
      </c>
      <c r="AD37" s="25">
        <v>61954.162572590998</v>
      </c>
      <c r="AE37" s="25">
        <v>316.41612554885597</v>
      </c>
      <c r="AF37" s="25">
        <v>45024.111606512299</v>
      </c>
      <c r="AG37" s="25">
        <v>377.05157054044798</v>
      </c>
      <c r="AH37" s="25">
        <v>0</v>
      </c>
      <c r="AI37" s="87">
        <v>0</v>
      </c>
      <c r="AJ37" s="25">
        <v>2112.8601005185601</v>
      </c>
      <c r="AK37" s="25">
        <v>2112.8601005185601</v>
      </c>
      <c r="AL37" s="25">
        <v>0</v>
      </c>
      <c r="AM37" s="25">
        <v>53.703154141588598</v>
      </c>
      <c r="AN37" s="25">
        <v>0</v>
      </c>
      <c r="AO37" s="87">
        <v>0</v>
      </c>
      <c r="AP37" s="25">
        <v>0</v>
      </c>
      <c r="AQ37" s="25">
        <v>267.58418588541701</v>
      </c>
      <c r="AR37" s="25">
        <v>11.830294038682901</v>
      </c>
      <c r="AS37" s="25">
        <v>0.45498309913677998</v>
      </c>
      <c r="AT37" s="25">
        <v>0</v>
      </c>
      <c r="AU37" s="87">
        <v>202145.01690360799</v>
      </c>
      <c r="AV37" s="25">
        <v>44669.592373773798</v>
      </c>
      <c r="AW37" s="25">
        <v>4963.2888216480596</v>
      </c>
      <c r="AX37" s="25">
        <v>49632.881195421898</v>
      </c>
      <c r="AY37" s="25">
        <v>0</v>
      </c>
      <c r="AZ37" s="25">
        <v>466.252876587206</v>
      </c>
      <c r="BA37" s="25">
        <v>6.8970745402646596</v>
      </c>
      <c r="BB37" s="25">
        <v>103133.029495057</v>
      </c>
      <c r="BC37" s="25">
        <v>9.3054670720415302</v>
      </c>
      <c r="BD37" s="25">
        <v>24.3837999841708</v>
      </c>
      <c r="BE37" s="25">
        <v>58.934642359386402</v>
      </c>
      <c r="BF37" s="25">
        <v>13.785883257031299</v>
      </c>
      <c r="BG37" s="25">
        <v>35.120383881788101</v>
      </c>
      <c r="BH37" s="25">
        <v>3.2457153450189198</v>
      </c>
      <c r="BI37" s="25">
        <v>1500.52660360564</v>
      </c>
      <c r="BJ37" s="25">
        <v>1484.41124696681</v>
      </c>
      <c r="BK37" s="25">
        <v>16.115356638833202</v>
      </c>
      <c r="BL37" s="25">
        <v>0</v>
      </c>
      <c r="BM37" s="25">
        <v>0</v>
      </c>
      <c r="BN37" s="25">
        <v>434.728086141635</v>
      </c>
      <c r="BO37" s="25">
        <v>0</v>
      </c>
      <c r="BP37" s="25">
        <v>166.996891832426</v>
      </c>
      <c r="BQ37" s="25">
        <v>39.375931031377199</v>
      </c>
      <c r="BR37" s="25">
        <v>22.8220541001008</v>
      </c>
      <c r="BS37" s="25">
        <v>417.36314192209898</v>
      </c>
      <c r="BT37" s="25">
        <v>43735.659627141198</v>
      </c>
      <c r="BU37" s="25">
        <v>21.540465939240601</v>
      </c>
      <c r="BV37" s="25">
        <v>229.911709560232</v>
      </c>
      <c r="BW37" s="25">
        <v>0</v>
      </c>
      <c r="BX37" s="25">
        <v>198.96747667035899</v>
      </c>
      <c r="BY37" s="25">
        <v>63356.841420164099</v>
      </c>
      <c r="BZ37" s="25">
        <v>0</v>
      </c>
      <c r="CA37" s="25">
        <v>0</v>
      </c>
      <c r="CB37" s="25">
        <v>1337.6472110997699</v>
      </c>
      <c r="CC37" s="87">
        <v>0</v>
      </c>
      <c r="CD37" s="25">
        <v>4609.15255776709</v>
      </c>
      <c r="CE37" s="25">
        <v>157128.91608944099</v>
      </c>
      <c r="CF37" s="25">
        <v>603.43526387891302</v>
      </c>
      <c r="CH37" s="22">
        <f t="shared" si="15"/>
        <v>2.5364252676308287E-3</v>
      </c>
      <c r="CI37" s="22">
        <f t="shared" si="14"/>
        <v>2.4580321131591472E-3</v>
      </c>
      <c r="CJ37" s="22">
        <f t="shared" si="16"/>
        <v>2.4971032022036129E-3</v>
      </c>
      <c r="CK37" s="22">
        <f t="shared" si="17"/>
        <v>2.6492978079795501E-3</v>
      </c>
      <c r="CL37" s="22">
        <f t="shared" si="18"/>
        <v>2.6515927350064358E-3</v>
      </c>
      <c r="CM37" s="22">
        <f t="shared" si="19"/>
        <v>2.4237615643882505E-3</v>
      </c>
      <c r="CN37" s="22">
        <f t="shared" si="20"/>
        <v>2.6290717825696859E-3</v>
      </c>
      <c r="CO37" s="68">
        <f t="shared" si="21"/>
        <v>2.3510683989022528E-3</v>
      </c>
      <c r="CP37" s="68">
        <f t="shared" si="22"/>
        <v>7.6639908304222459E-2</v>
      </c>
      <c r="CQ37" s="22">
        <f t="shared" si="23"/>
        <v>2.46486974732579E-3</v>
      </c>
      <c r="CR37" s="68">
        <f t="shared" si="24"/>
        <v>2.8041244759193155E-3</v>
      </c>
      <c r="CS37" s="68">
        <f t="shared" si="25"/>
        <v>2.0713443197910427E-3</v>
      </c>
      <c r="CT37" s="22">
        <f t="shared" si="26"/>
        <v>2.090752143189132E-3</v>
      </c>
      <c r="CU37" s="22">
        <f t="shared" si="27"/>
        <v>2.0667425226139598E-3</v>
      </c>
      <c r="CV37" s="68">
        <f t="shared" si="28"/>
        <v>2.1587310026351487E-3</v>
      </c>
    </row>
    <row r="38" spans="1:100" x14ac:dyDescent="0.25">
      <c r="A38" s="27" t="s">
        <v>37</v>
      </c>
      <c r="B38" s="25">
        <v>3.3410213777000002</v>
      </c>
      <c r="C38" s="25"/>
      <c r="D38" s="25">
        <v>2.6793296825000001</v>
      </c>
      <c r="E38" s="25">
        <v>6.1742498399999998E-2</v>
      </c>
      <c r="F38" s="25">
        <v>6.1098722899999999E-2</v>
      </c>
      <c r="G38" s="25">
        <v>0.42670369969999999</v>
      </c>
      <c r="H38" s="25">
        <v>5.3004634697000004</v>
      </c>
      <c r="I38" s="25">
        <v>9.3180732000000006E-3</v>
      </c>
      <c r="J38" s="25">
        <v>0.14322206600000001</v>
      </c>
      <c r="K38" s="25">
        <v>7.3818799999999999E-6</v>
      </c>
      <c r="L38" s="25">
        <v>4.9816309500000003E-2</v>
      </c>
      <c r="M38" s="25">
        <v>3.7250145000000002E-3</v>
      </c>
      <c r="N38" s="64">
        <v>4.3850709999999999E-3</v>
      </c>
      <c r="O38" s="64">
        <v>7.5766760000000005E-4</v>
      </c>
      <c r="P38" s="64">
        <v>4.6477379999999998E-4</v>
      </c>
      <c r="R38" s="27" t="s">
        <v>37</v>
      </c>
      <c r="S38" s="87">
        <v>0</v>
      </c>
      <c r="T38" s="25">
        <v>0</v>
      </c>
      <c r="U38" s="25">
        <v>4.3989962652931699E-3</v>
      </c>
      <c r="V38" s="25">
        <v>9.3360618340911396E-3</v>
      </c>
      <c r="W38" s="25">
        <v>9.3360618340911396E-3</v>
      </c>
      <c r="X38" s="25">
        <v>3.2249905752410102E-5</v>
      </c>
      <c r="Y38" s="87">
        <v>0</v>
      </c>
      <c r="Z38" s="25">
        <v>0.14436779437986699</v>
      </c>
      <c r="AA38" s="25">
        <v>7.5984077967779099E-4</v>
      </c>
      <c r="AB38" s="25">
        <v>18.443733294752398</v>
      </c>
      <c r="AC38" s="25">
        <v>7.3807962653703398E-6</v>
      </c>
      <c r="AD38" s="25">
        <v>3.3509044792407199</v>
      </c>
      <c r="AE38" s="25">
        <v>1.12842924628383E-2</v>
      </c>
      <c r="AF38" s="25">
        <v>2.97812913917226</v>
      </c>
      <c r="AG38" s="25">
        <v>5.3992647511367699E-3</v>
      </c>
      <c r="AH38" s="25">
        <v>0</v>
      </c>
      <c r="AI38" s="87">
        <v>0</v>
      </c>
      <c r="AJ38" s="25">
        <v>4.9938899245688298E-2</v>
      </c>
      <c r="AK38" s="25">
        <v>4.9938899245688298E-2</v>
      </c>
      <c r="AL38" s="25">
        <v>0</v>
      </c>
      <c r="AM38" s="25">
        <v>3.14404830095296E-3</v>
      </c>
      <c r="AN38" s="25">
        <v>0</v>
      </c>
      <c r="AO38" s="87">
        <v>0</v>
      </c>
      <c r="AP38" s="25">
        <v>0</v>
      </c>
      <c r="AQ38" s="25">
        <v>3.7370836592315799E-3</v>
      </c>
      <c r="AR38" s="25">
        <v>4.6514340846905502E-4</v>
      </c>
      <c r="AS38" s="25">
        <v>0</v>
      </c>
      <c r="AT38" s="25">
        <v>0</v>
      </c>
      <c r="AU38" s="87">
        <v>8.2922025827146602</v>
      </c>
      <c r="AV38" s="25">
        <v>2.4178138196729502</v>
      </c>
      <c r="AW38" s="25">
        <v>0.26864588700210001</v>
      </c>
      <c r="AX38" s="25">
        <v>2.6864597066750502</v>
      </c>
      <c r="AY38" s="25">
        <v>0</v>
      </c>
      <c r="AZ38" s="25">
        <v>8.9492722377464504E-3</v>
      </c>
      <c r="BA38" s="25">
        <v>3.2347889350022198E-4</v>
      </c>
      <c r="BB38" s="25">
        <v>2.7719969794474002</v>
      </c>
      <c r="BC38" s="25">
        <v>4.3642895330059497E-4</v>
      </c>
      <c r="BD38" s="25">
        <v>1.1436138163660101E-3</v>
      </c>
      <c r="BE38" s="25">
        <v>2.7640711651978401E-3</v>
      </c>
      <c r="BF38" s="25">
        <v>6.4656117550444402E-4</v>
      </c>
      <c r="BG38" s="25">
        <v>1.1739667212310599E-3</v>
      </c>
      <c r="BH38" s="25">
        <v>1.52229479102939E-4</v>
      </c>
      <c r="BI38" s="25">
        <v>6.1873320877219001E-2</v>
      </c>
      <c r="BJ38" s="25">
        <v>6.1229561335339501E-2</v>
      </c>
      <c r="BK38" s="25">
        <v>6.4375954187954995E-4</v>
      </c>
      <c r="BL38" s="25">
        <v>0</v>
      </c>
      <c r="BM38" s="25">
        <v>0</v>
      </c>
      <c r="BN38" s="25">
        <v>1.48778590915855E-2</v>
      </c>
      <c r="BO38" s="25">
        <v>0</v>
      </c>
      <c r="BP38" s="25">
        <v>7.7148387594592003E-3</v>
      </c>
      <c r="BQ38" s="25">
        <v>1.8467574970926601E-3</v>
      </c>
      <c r="BR38" s="25">
        <v>1.0472916770008301E-3</v>
      </c>
      <c r="BS38" s="25">
        <v>1.92808997062341E-2</v>
      </c>
      <c r="BT38" s="25">
        <v>2.25471553361221</v>
      </c>
      <c r="BU38" s="25">
        <v>1.0102632869811599E-3</v>
      </c>
      <c r="BV38" s="25">
        <v>8.8113011127829207E-3</v>
      </c>
      <c r="BW38" s="25">
        <v>0</v>
      </c>
      <c r="BX38" s="25">
        <v>0.42669697686800301</v>
      </c>
      <c r="BY38" s="25">
        <v>1.4949951200291001</v>
      </c>
      <c r="BZ38" s="25">
        <v>0</v>
      </c>
      <c r="CA38" s="25">
        <v>0</v>
      </c>
      <c r="CB38" s="25">
        <v>2.3758935831169999E-2</v>
      </c>
      <c r="CC38" s="87">
        <v>0</v>
      </c>
      <c r="CD38" s="25">
        <v>2.9429895805155398E-2</v>
      </c>
      <c r="CE38" s="25">
        <v>5.3138660802372204</v>
      </c>
      <c r="CF38" s="25">
        <v>4.6369325150327403E-3</v>
      </c>
      <c r="CH38" s="22">
        <f t="shared" si="15"/>
        <v>2.9581078429145951E-3</v>
      </c>
      <c r="CI38" s="22" t="str">
        <f t="shared" si="14"/>
        <v/>
      </c>
      <c r="CJ38" s="22">
        <f t="shared" si="16"/>
        <v>2.6611223775930538E-3</v>
      </c>
      <c r="CK38" s="22">
        <f t="shared" si="17"/>
        <v>2.118840030921118E-3</v>
      </c>
      <c r="CL38" s="22">
        <f t="shared" si="18"/>
        <v>2.1414266801229936E-3</v>
      </c>
      <c r="CM38" s="22">
        <f t="shared" si="19"/>
        <v>-1.5755269995813132E-5</v>
      </c>
      <c r="CN38" s="22">
        <f t="shared" si="20"/>
        <v>2.5285733245471453E-3</v>
      </c>
      <c r="CO38" s="68">
        <f t="shared" si="21"/>
        <v>1.9305100641556455E-3</v>
      </c>
      <c r="CP38" s="68">
        <f t="shared" si="22"/>
        <v>7.9996638218232628E-3</v>
      </c>
      <c r="CQ38" s="22">
        <f t="shared" si="23"/>
        <v>-1.4681011201212959E-4</v>
      </c>
      <c r="CR38" s="68">
        <f t="shared" si="24"/>
        <v>2.4608355560400389E-3</v>
      </c>
      <c r="CS38" s="68">
        <f t="shared" si="25"/>
        <v>3.2400301345349696E-3</v>
      </c>
      <c r="CT38" s="22">
        <f t="shared" si="26"/>
        <v>3.1756077138021133E-3</v>
      </c>
      <c r="CU38" s="22">
        <f t="shared" si="27"/>
        <v>2.8682494510665849E-3</v>
      </c>
      <c r="CV38" s="68">
        <f t="shared" si="28"/>
        <v>7.9524377031374059E-4</v>
      </c>
    </row>
    <row r="39" spans="1:100" x14ac:dyDescent="0.25">
      <c r="A39" s="27" t="s">
        <v>130</v>
      </c>
      <c r="B39" s="25">
        <v>62212.848397000002</v>
      </c>
      <c r="C39" s="25">
        <v>0.27364837720000001</v>
      </c>
      <c r="D39" s="25">
        <v>49005.784335999997</v>
      </c>
      <c r="E39" s="25">
        <v>1611.2265957</v>
      </c>
      <c r="F39" s="25">
        <v>1582.4193636</v>
      </c>
      <c r="G39" s="25">
        <v>2096.0552636000002</v>
      </c>
      <c r="H39" s="25">
        <v>136449.36121</v>
      </c>
      <c r="I39" s="25">
        <v>64.730659981000002</v>
      </c>
      <c r="J39" s="25">
        <v>3243.8282020000001</v>
      </c>
      <c r="K39" s="25">
        <v>7.3758521999999997E-3</v>
      </c>
      <c r="L39" s="25">
        <v>479.43140971000003</v>
      </c>
      <c r="M39" s="25">
        <v>48.906462206</v>
      </c>
      <c r="N39" s="64">
        <v>51.604335480000003</v>
      </c>
      <c r="O39" s="64">
        <v>9.8904663780999993</v>
      </c>
      <c r="P39" s="64">
        <v>1.7282223122</v>
      </c>
      <c r="R39" s="27" t="s">
        <v>130</v>
      </c>
      <c r="S39" s="87">
        <v>0</v>
      </c>
      <c r="T39" s="25">
        <v>0</v>
      </c>
      <c r="U39" s="25">
        <v>51.748804095440299</v>
      </c>
      <c r="V39" s="25">
        <v>65.363442455922495</v>
      </c>
      <c r="W39" s="25">
        <v>65.363442455922495</v>
      </c>
      <c r="X39" s="25">
        <v>1.19347109654349</v>
      </c>
      <c r="Y39" s="87">
        <v>0</v>
      </c>
      <c r="Z39" s="25">
        <v>3259.1308458424</v>
      </c>
      <c r="AA39" s="25">
        <v>9.9183210080289506</v>
      </c>
      <c r="AB39" s="25">
        <v>491898.78050378402</v>
      </c>
      <c r="AC39" s="25">
        <v>7.3938782676102504E-3</v>
      </c>
      <c r="AD39" s="25">
        <v>62386.698352331703</v>
      </c>
      <c r="AE39" s="25">
        <v>144.48602721184901</v>
      </c>
      <c r="AF39" s="25">
        <v>82625.473313890601</v>
      </c>
      <c r="AG39" s="25">
        <v>152.59522212794201</v>
      </c>
      <c r="AH39" s="25">
        <v>0.37180571974677601</v>
      </c>
      <c r="AI39" s="87">
        <v>0</v>
      </c>
      <c r="AJ39" s="25">
        <v>481.44319060022502</v>
      </c>
      <c r="AK39" s="25">
        <v>481.44319060022502</v>
      </c>
      <c r="AL39" s="25">
        <v>0</v>
      </c>
      <c r="AM39" s="25">
        <v>25.999052100492001</v>
      </c>
      <c r="AN39" s="25">
        <v>6.5319424144017195E-4</v>
      </c>
      <c r="AO39" s="87">
        <v>0</v>
      </c>
      <c r="AP39" s="25">
        <v>0</v>
      </c>
      <c r="AQ39" s="25">
        <v>49.073724171934003</v>
      </c>
      <c r="AR39" s="25">
        <v>1.7330310526399699</v>
      </c>
      <c r="AS39" s="25">
        <v>0.27415660298285299</v>
      </c>
      <c r="AT39" s="25">
        <v>0</v>
      </c>
      <c r="AU39" s="87">
        <v>219449.54642647301</v>
      </c>
      <c r="AV39" s="25">
        <v>44227.593535161999</v>
      </c>
      <c r="AW39" s="25">
        <v>4914.17244222512</v>
      </c>
      <c r="AX39" s="25">
        <v>49141.7659773872</v>
      </c>
      <c r="AY39" s="25">
        <v>0</v>
      </c>
      <c r="AZ39" s="25">
        <v>90.324885580379899</v>
      </c>
      <c r="BA39" s="25">
        <v>10.6942461963105</v>
      </c>
      <c r="BB39" s="25">
        <v>74137.145595696304</v>
      </c>
      <c r="BC39" s="25">
        <v>14.4285786239851</v>
      </c>
      <c r="BD39" s="25">
        <v>37.808183592100796</v>
      </c>
      <c r="BE39" s="25">
        <v>91.3809550591114</v>
      </c>
      <c r="BF39" s="25">
        <v>21.375672801909101</v>
      </c>
      <c r="BG39" s="25">
        <v>14.143491253382701</v>
      </c>
      <c r="BH39" s="25">
        <v>5.03262672850631</v>
      </c>
      <c r="BI39" s="25">
        <v>1615.7422335840699</v>
      </c>
      <c r="BJ39" s="25">
        <v>1586.85772462154</v>
      </c>
      <c r="BK39" s="25">
        <v>28.884508962527001</v>
      </c>
      <c r="BL39" s="25">
        <v>0</v>
      </c>
      <c r="BM39" s="25">
        <v>0</v>
      </c>
      <c r="BN39" s="25">
        <v>204.54346630874599</v>
      </c>
      <c r="BO39" s="25">
        <v>0</v>
      </c>
      <c r="BP39" s="25">
        <v>248.93000194227201</v>
      </c>
      <c r="BQ39" s="25">
        <v>61.054254050607099</v>
      </c>
      <c r="BR39" s="25">
        <v>33.421074100652</v>
      </c>
      <c r="BS39" s="25">
        <v>622.12477831313299</v>
      </c>
      <c r="BT39" s="25">
        <v>56915.1565904858</v>
      </c>
      <c r="BU39" s="25">
        <v>33.399464490153498</v>
      </c>
      <c r="BV39" s="25">
        <v>188.520931160678</v>
      </c>
      <c r="BW39" s="25">
        <v>0</v>
      </c>
      <c r="BX39" s="25">
        <v>2100.35368775489</v>
      </c>
      <c r="BY39" s="25">
        <v>41889.044144012798</v>
      </c>
      <c r="BZ39" s="25">
        <v>0</v>
      </c>
      <c r="CA39" s="25">
        <v>0</v>
      </c>
      <c r="CB39" s="25">
        <v>613.34150211412702</v>
      </c>
      <c r="CC39" s="87">
        <v>0</v>
      </c>
      <c r="CD39" s="25">
        <v>1108.81712600472</v>
      </c>
      <c r="CE39" s="25">
        <v>136830.22948902301</v>
      </c>
      <c r="CF39" s="25">
        <v>143.67017267082099</v>
      </c>
      <c r="CH39" s="22">
        <f t="shared" si="15"/>
        <v>2.7944381234935515E-3</v>
      </c>
      <c r="CI39" s="22">
        <f t="shared" si="14"/>
        <v>1.857221987037524E-3</v>
      </c>
      <c r="CJ39" s="22">
        <f t="shared" si="16"/>
        <v>2.7748079788881175E-3</v>
      </c>
      <c r="CK39" s="22">
        <f t="shared" si="17"/>
        <v>2.8026088298946854E-3</v>
      </c>
      <c r="CL39" s="22">
        <f t="shared" si="18"/>
        <v>2.8047944329009878E-3</v>
      </c>
      <c r="CM39" s="22">
        <f t="shared" si="19"/>
        <v>2.050720813299144E-3</v>
      </c>
      <c r="CN39" s="22">
        <f t="shared" si="20"/>
        <v>2.7912793115743503E-3</v>
      </c>
      <c r="CO39" s="68">
        <f t="shared" si="21"/>
        <v>9.7756221720623569E-3</v>
      </c>
      <c r="CP39" s="68">
        <f t="shared" si="22"/>
        <v>4.717464332101488E-3</v>
      </c>
      <c r="CQ39" s="22">
        <f t="shared" si="23"/>
        <v>2.443930154979341E-3</v>
      </c>
      <c r="CR39" s="68">
        <f t="shared" si="24"/>
        <v>4.1961808289571389E-3</v>
      </c>
      <c r="CS39" s="68">
        <f t="shared" si="25"/>
        <v>3.4200381378942323E-3</v>
      </c>
      <c r="CT39" s="22">
        <f t="shared" si="26"/>
        <v>2.7995441486943816E-3</v>
      </c>
      <c r="CU39" s="22">
        <f t="shared" si="27"/>
        <v>2.8163110680633303E-3</v>
      </c>
      <c r="CV39" s="68">
        <f t="shared" si="28"/>
        <v>2.7824779289236674E-3</v>
      </c>
    </row>
    <row r="40" spans="1:100" x14ac:dyDescent="0.25">
      <c r="A40" s="27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64"/>
      <c r="O40" s="64"/>
      <c r="P40" s="64"/>
      <c r="CH40" s="22" t="str">
        <f t="shared" si="15"/>
        <v/>
      </c>
      <c r="CI40" s="22" t="str">
        <f t="shared" si="14"/>
        <v/>
      </c>
      <c r="CJ40" s="22" t="str">
        <f t="shared" si="16"/>
        <v/>
      </c>
      <c r="CK40" s="22" t="str">
        <f t="shared" si="17"/>
        <v/>
      </c>
      <c r="CL40" s="22" t="str">
        <f t="shared" si="18"/>
        <v/>
      </c>
      <c r="CM40" s="22" t="str">
        <f t="shared" si="19"/>
        <v/>
      </c>
      <c r="CN40" s="22" t="str">
        <f t="shared" si="20"/>
        <v/>
      </c>
      <c r="CO40" s="68" t="str">
        <f t="shared" si="21"/>
        <v/>
      </c>
      <c r="CP40" s="68" t="str">
        <f t="shared" si="22"/>
        <v/>
      </c>
      <c r="CQ40" s="22" t="str">
        <f t="shared" si="23"/>
        <v/>
      </c>
      <c r="CR40" s="68" t="str">
        <f t="shared" si="24"/>
        <v/>
      </c>
      <c r="CS40" s="68" t="str">
        <f t="shared" si="25"/>
        <v/>
      </c>
      <c r="CT40" s="22" t="str">
        <f t="shared" si="26"/>
        <v/>
      </c>
      <c r="CU40" s="22" t="str">
        <f t="shared" si="27"/>
        <v/>
      </c>
      <c r="CV40" s="68" t="str">
        <f t="shared" si="28"/>
        <v/>
      </c>
    </row>
    <row r="41" spans="1:100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64"/>
      <c r="O41" s="64"/>
      <c r="P41" s="64"/>
      <c r="CH41" s="22" t="str">
        <f t="shared" si="15"/>
        <v/>
      </c>
      <c r="CI41" s="22" t="str">
        <f t="shared" si="14"/>
        <v/>
      </c>
      <c r="CJ41" s="22" t="str">
        <f t="shared" si="16"/>
        <v/>
      </c>
      <c r="CK41" s="22" t="str">
        <f t="shared" si="17"/>
        <v/>
      </c>
      <c r="CL41" s="22" t="str">
        <f t="shared" si="18"/>
        <v/>
      </c>
      <c r="CM41" s="22" t="str">
        <f t="shared" si="19"/>
        <v/>
      </c>
      <c r="CN41" s="22" t="str">
        <f t="shared" si="20"/>
        <v/>
      </c>
      <c r="CO41" s="68" t="str">
        <f t="shared" si="21"/>
        <v/>
      </c>
      <c r="CP41" s="68" t="str">
        <f t="shared" si="22"/>
        <v/>
      </c>
      <c r="CQ41" s="22" t="str">
        <f t="shared" si="23"/>
        <v/>
      </c>
      <c r="CR41" s="68" t="str">
        <f t="shared" si="24"/>
        <v/>
      </c>
      <c r="CS41" s="68" t="str">
        <f t="shared" si="25"/>
        <v/>
      </c>
      <c r="CT41" s="22" t="str">
        <f t="shared" si="26"/>
        <v/>
      </c>
      <c r="CU41" s="22" t="str">
        <f t="shared" si="27"/>
        <v/>
      </c>
      <c r="CV41" s="68" t="str">
        <f t="shared" si="28"/>
        <v/>
      </c>
    </row>
    <row r="42" spans="1:100" x14ac:dyDescent="0.25">
      <c r="A42" s="27" t="s">
        <v>41</v>
      </c>
      <c r="B42" s="25">
        <v>641.84857122999995</v>
      </c>
      <c r="C42" s="25">
        <v>1.6543968999999999E-3</v>
      </c>
      <c r="D42" s="25">
        <v>230.05084733999999</v>
      </c>
      <c r="E42" s="25">
        <v>3.5263621796</v>
      </c>
      <c r="F42" s="25">
        <v>3.4972113170000001</v>
      </c>
      <c r="G42" s="25">
        <v>26.883280587000002</v>
      </c>
      <c r="H42" s="25">
        <v>4691.6775220999998</v>
      </c>
      <c r="I42" s="25">
        <v>0.17134644339999999</v>
      </c>
      <c r="J42" s="25">
        <v>8.8261105199999995E-2</v>
      </c>
      <c r="K42" s="25">
        <v>3.3427199999999999E-4</v>
      </c>
      <c r="L42" s="25">
        <v>0.52026473849999999</v>
      </c>
      <c r="M42" s="25">
        <v>5.8907879999999999E-4</v>
      </c>
      <c r="N42" s="64">
        <v>1.2977901000000001E-3</v>
      </c>
      <c r="O42" s="64">
        <v>3.4392106E-3</v>
      </c>
      <c r="P42" s="64">
        <v>7.1225113000000003E-3</v>
      </c>
      <c r="R42" s="27" t="s">
        <v>41</v>
      </c>
      <c r="S42" s="87">
        <v>0</v>
      </c>
      <c r="T42" s="25">
        <v>0</v>
      </c>
      <c r="U42" s="25">
        <v>1.30128024840247E-3</v>
      </c>
      <c r="V42" s="25">
        <v>23.987317715251098</v>
      </c>
      <c r="W42" s="25">
        <v>23.987317715251098</v>
      </c>
      <c r="X42" s="25">
        <v>1.6928417738388401E-3</v>
      </c>
      <c r="Y42" s="87">
        <v>0</v>
      </c>
      <c r="Z42" s="25">
        <v>23.234852471105899</v>
      </c>
      <c r="AA42" s="25">
        <v>3.4481752477265402E-3</v>
      </c>
      <c r="AB42" s="25">
        <v>5610.9902148438596</v>
      </c>
      <c r="AC42" s="25">
        <v>3.35182167156644E-4</v>
      </c>
      <c r="AD42" s="25">
        <v>643.65081169551797</v>
      </c>
      <c r="AE42" s="25">
        <v>24.312616974943101</v>
      </c>
      <c r="AF42" s="25">
        <v>977.03751939979099</v>
      </c>
      <c r="AG42" s="25">
        <v>48.654851704328301</v>
      </c>
      <c r="AH42" s="25">
        <v>0</v>
      </c>
      <c r="AI42" s="87">
        <v>0</v>
      </c>
      <c r="AJ42" s="25">
        <v>36.6863810904186</v>
      </c>
      <c r="AK42" s="25">
        <v>36.6863810904186</v>
      </c>
      <c r="AL42" s="25">
        <v>0</v>
      </c>
      <c r="AM42" s="25">
        <v>0.30496290530265602</v>
      </c>
      <c r="AN42" s="25">
        <v>0</v>
      </c>
      <c r="AO42" s="87">
        <v>0</v>
      </c>
      <c r="AP42" s="25">
        <v>0</v>
      </c>
      <c r="AQ42" s="25">
        <v>1.5529192927173301</v>
      </c>
      <c r="AR42" s="25">
        <v>7.1414912563765899E-3</v>
      </c>
      <c r="AS42" s="25">
        <v>1.6587904341451699E-3</v>
      </c>
      <c r="AT42" s="25">
        <v>0</v>
      </c>
      <c r="AU42" s="87">
        <v>5681.5700311402798</v>
      </c>
      <c r="AV42" s="25">
        <v>207.62711185921299</v>
      </c>
      <c r="AW42" s="25">
        <v>23.069829504456099</v>
      </c>
      <c r="AX42" s="25">
        <v>230.696941363669</v>
      </c>
      <c r="AY42" s="25">
        <v>0</v>
      </c>
      <c r="AZ42" s="25">
        <v>9.1653939194855294</v>
      </c>
      <c r="BA42" s="25">
        <v>7.0225235205608697E-3</v>
      </c>
      <c r="BB42" s="25">
        <v>3257.1685479621101</v>
      </c>
      <c r="BC42" s="25">
        <v>9.4747686524799396E-3</v>
      </c>
      <c r="BD42" s="25">
        <v>2.4827507068569302E-2</v>
      </c>
      <c r="BE42" s="25">
        <v>6.0007264229456903E-2</v>
      </c>
      <c r="BF42" s="25">
        <v>1.4036808368744999E-2</v>
      </c>
      <c r="BG42" s="25">
        <v>0.14830244988618599</v>
      </c>
      <c r="BH42" s="25">
        <v>3.3047639676581698E-3</v>
      </c>
      <c r="BI42" s="25">
        <v>3.53620209478771</v>
      </c>
      <c r="BJ42" s="25">
        <v>3.50697314115643</v>
      </c>
      <c r="BK42" s="25">
        <v>2.9228953631288E-2</v>
      </c>
      <c r="BL42" s="25">
        <v>0</v>
      </c>
      <c r="BM42" s="25">
        <v>0</v>
      </c>
      <c r="BN42" s="25">
        <v>1.75345412710747</v>
      </c>
      <c r="BO42" s="25">
        <v>0</v>
      </c>
      <c r="BP42" s="25">
        <v>0.19797274304579501</v>
      </c>
      <c r="BQ42" s="25">
        <v>4.0092424367686702E-2</v>
      </c>
      <c r="BR42" s="25">
        <v>2.87248808787623E-2</v>
      </c>
      <c r="BS42" s="25">
        <v>0.49479828656778602</v>
      </c>
      <c r="BT42" s="25">
        <v>1127.2953569367601</v>
      </c>
      <c r="BU42" s="25">
        <v>2.1932382038944698E-2</v>
      </c>
      <c r="BV42" s="25">
        <v>0.70302221145631905</v>
      </c>
      <c r="BW42" s="25">
        <v>0</v>
      </c>
      <c r="BX42" s="25">
        <v>26.957174517656199</v>
      </c>
      <c r="BY42" s="25">
        <v>2183.74783654155</v>
      </c>
      <c r="BZ42" s="25">
        <v>0</v>
      </c>
      <c r="CA42" s="25">
        <v>0</v>
      </c>
      <c r="CB42" s="25">
        <v>33.3886647949723</v>
      </c>
      <c r="CC42" s="87">
        <v>0</v>
      </c>
      <c r="CD42" s="25">
        <v>151.44686337193301</v>
      </c>
      <c r="CE42" s="25">
        <v>4704.5590273207699</v>
      </c>
      <c r="CF42" s="25">
        <v>16.7924822925497</v>
      </c>
      <c r="CH42" s="22">
        <f t="shared" si="15"/>
        <v>2.8078904375596261E-3</v>
      </c>
      <c r="CI42" s="22">
        <f t="shared" si="14"/>
        <v>2.6556711664353582E-3</v>
      </c>
      <c r="CJ42" s="22">
        <f t="shared" si="16"/>
        <v>2.8084835641319045E-3</v>
      </c>
      <c r="CK42" s="22">
        <f t="shared" si="17"/>
        <v>2.7903870012654644E-3</v>
      </c>
      <c r="CL42" s="22">
        <f t="shared" si="18"/>
        <v>2.791316643914972E-3</v>
      </c>
      <c r="CM42" s="22">
        <f t="shared" si="19"/>
        <v>2.7486946921176894E-3</v>
      </c>
      <c r="CN42" s="22">
        <f t="shared" si="20"/>
        <v>2.7456075487055955E-3</v>
      </c>
      <c r="CO42" s="68">
        <f t="shared" si="21"/>
        <v>138.99308791752313</v>
      </c>
      <c r="CP42" s="68">
        <f t="shared" si="22"/>
        <v>262.25132025545832</v>
      </c>
      <c r="CQ42" s="22">
        <f t="shared" si="23"/>
        <v>2.7228339694739972E-3</v>
      </c>
      <c r="CR42" s="68">
        <f t="shared" si="24"/>
        <v>69.514832883333298</v>
      </c>
      <c r="CS42" s="68">
        <f t="shared" si="25"/>
        <v>2635.18261719371</v>
      </c>
      <c r="CT42" s="22">
        <f t="shared" si="26"/>
        <v>2.6893011454393692E-3</v>
      </c>
      <c r="CU42" s="22">
        <f t="shared" si="27"/>
        <v>2.6066004002604937E-3</v>
      </c>
      <c r="CV42" s="68">
        <f t="shared" si="28"/>
        <v>2.6647843123238845E-3</v>
      </c>
    </row>
    <row r="43" spans="1:100" x14ac:dyDescent="0.25">
      <c r="A43" s="27" t="s">
        <v>42</v>
      </c>
      <c r="B43" s="25">
        <v>642.54968310000004</v>
      </c>
      <c r="C43" s="25"/>
      <c r="D43" s="25">
        <v>431.59342071999998</v>
      </c>
      <c r="E43" s="25">
        <v>6.6569032557999996</v>
      </c>
      <c r="F43" s="25">
        <v>6.6499352843999997</v>
      </c>
      <c r="G43" s="25">
        <v>17.320692333</v>
      </c>
      <c r="H43" s="25">
        <v>1468.3388795999999</v>
      </c>
      <c r="I43" s="25">
        <v>0.87390568639999999</v>
      </c>
      <c r="J43" s="25">
        <v>8.4436609227999995</v>
      </c>
      <c r="K43" s="25">
        <v>7.9898E-5</v>
      </c>
      <c r="L43" s="25">
        <v>6.0483873094999998</v>
      </c>
      <c r="M43" s="25">
        <v>0.67636512709999996</v>
      </c>
      <c r="N43" s="64">
        <v>0.69310617279999998</v>
      </c>
      <c r="O43" s="64">
        <v>0.1373125378</v>
      </c>
      <c r="P43" s="64">
        <v>2.4221987100000002E-2</v>
      </c>
      <c r="R43" s="27" t="s">
        <v>42</v>
      </c>
      <c r="S43" s="87">
        <v>0</v>
      </c>
      <c r="T43" s="25">
        <v>0</v>
      </c>
      <c r="U43" s="25">
        <v>0.69497182279014202</v>
      </c>
      <c r="V43" s="25">
        <v>0.87624961711447602</v>
      </c>
      <c r="W43" s="25">
        <v>0.87624961711447602</v>
      </c>
      <c r="X43" s="25">
        <v>3.2302716360621E-3</v>
      </c>
      <c r="Y43" s="87">
        <v>0</v>
      </c>
      <c r="Z43" s="25">
        <v>8.5396365215214907</v>
      </c>
      <c r="AA43" s="25">
        <v>0.13767961712563301</v>
      </c>
      <c r="AB43" s="25">
        <v>4349.3436329516799</v>
      </c>
      <c r="AC43" s="25">
        <v>8.00855219284929E-5</v>
      </c>
      <c r="AD43" s="25">
        <v>644.253392556976</v>
      </c>
      <c r="AE43" s="25">
        <v>0.33269637745445801</v>
      </c>
      <c r="AF43" s="25">
        <v>706.44054354587297</v>
      </c>
      <c r="AG43" s="25">
        <v>0.281429475926879</v>
      </c>
      <c r="AH43" s="25">
        <v>0</v>
      </c>
      <c r="AI43" s="87">
        <v>0</v>
      </c>
      <c r="AJ43" s="25">
        <v>6.0646218106308396</v>
      </c>
      <c r="AK43" s="25">
        <v>6.0646218106308396</v>
      </c>
      <c r="AL43" s="25">
        <v>0</v>
      </c>
      <c r="AM43" s="25">
        <v>0.113147111049862</v>
      </c>
      <c r="AN43" s="25">
        <v>0</v>
      </c>
      <c r="AO43" s="87">
        <v>0</v>
      </c>
      <c r="AP43" s="25">
        <v>0</v>
      </c>
      <c r="AQ43" s="25">
        <v>0.67818159432460501</v>
      </c>
      <c r="AR43" s="25">
        <v>2.4284680580149699E-2</v>
      </c>
      <c r="AS43" s="25">
        <v>0</v>
      </c>
      <c r="AT43" s="25">
        <v>0</v>
      </c>
      <c r="AU43" s="87">
        <v>2178.6503645893599</v>
      </c>
      <c r="AV43" s="25">
        <v>389.46660548950899</v>
      </c>
      <c r="AW43" s="25">
        <v>43.274138035571497</v>
      </c>
      <c r="AX43" s="25">
        <v>432.74074352508001</v>
      </c>
      <c r="AY43" s="25">
        <v>0</v>
      </c>
      <c r="AZ43" s="25">
        <v>0.85585125723363897</v>
      </c>
      <c r="BA43" s="25">
        <v>4.6409613143956301E-2</v>
      </c>
      <c r="BB43" s="25">
        <v>865.20589659475104</v>
      </c>
      <c r="BC43" s="25">
        <v>6.2615253889779801E-2</v>
      </c>
      <c r="BD43" s="25">
        <v>0.164075165925362</v>
      </c>
      <c r="BE43" s="25">
        <v>0.396563624729244</v>
      </c>
      <c r="BF43" s="25">
        <v>9.2763437446606797E-2</v>
      </c>
      <c r="BG43" s="25">
        <v>4.90700991638972E-2</v>
      </c>
      <c r="BH43" s="25">
        <v>2.1839977391601501E-2</v>
      </c>
      <c r="BI43" s="25">
        <v>6.6751985157051799</v>
      </c>
      <c r="BJ43" s="25">
        <v>6.6682140880525997</v>
      </c>
      <c r="BK43" s="25">
        <v>6.9844276525736397E-3</v>
      </c>
      <c r="BL43" s="25">
        <v>0</v>
      </c>
      <c r="BM43" s="25">
        <v>0</v>
      </c>
      <c r="BN43" s="25">
        <v>0.74429939450057003</v>
      </c>
      <c r="BO43" s="25">
        <v>0</v>
      </c>
      <c r="BP43" s="25">
        <v>1.0772223655152999</v>
      </c>
      <c r="BQ43" s="25">
        <v>0.26495606188373899</v>
      </c>
      <c r="BR43" s="25">
        <v>0.14443594571118301</v>
      </c>
      <c r="BS43" s="25">
        <v>2.69218216967873</v>
      </c>
      <c r="BT43" s="25">
        <v>568.84703285340504</v>
      </c>
      <c r="BU43" s="25">
        <v>0.14494314412164999</v>
      </c>
      <c r="BV43" s="25">
        <v>0.76683783495097402</v>
      </c>
      <c r="BW43" s="25">
        <v>0</v>
      </c>
      <c r="BX43" s="25">
        <v>17.3364595670343</v>
      </c>
      <c r="BY43" s="25">
        <v>516.37322079534295</v>
      </c>
      <c r="BZ43" s="25">
        <v>0</v>
      </c>
      <c r="CA43" s="25">
        <v>0</v>
      </c>
      <c r="CB43" s="25">
        <v>6.87528320255627</v>
      </c>
      <c r="CC43" s="87">
        <v>0</v>
      </c>
      <c r="CD43" s="25">
        <v>18.267292047176699</v>
      </c>
      <c r="CE43" s="25">
        <v>1472.2007689721499</v>
      </c>
      <c r="CF43" s="25">
        <v>1.80381027531314</v>
      </c>
      <c r="CH43" s="22">
        <f t="shared" si="15"/>
        <v>2.6514828374925976E-3</v>
      </c>
      <c r="CI43" s="22" t="str">
        <f t="shared" si="14"/>
        <v/>
      </c>
      <c r="CJ43" s="22">
        <f t="shared" si="16"/>
        <v>2.6583417401637335E-3</v>
      </c>
      <c r="CK43" s="22">
        <f t="shared" si="17"/>
        <v>2.7483139234808613E-3</v>
      </c>
      <c r="CL43" s="22">
        <f t="shared" si="18"/>
        <v>2.7487190282107043E-3</v>
      </c>
      <c r="CM43" s="22">
        <f t="shared" si="19"/>
        <v>9.1031199741707257E-4</v>
      </c>
      <c r="CN43" s="22">
        <f t="shared" si="20"/>
        <v>2.6301076854970021E-3</v>
      </c>
      <c r="CO43" s="68">
        <f t="shared" si="21"/>
        <v>2.6821323524414912E-3</v>
      </c>
      <c r="CP43" s="68">
        <f t="shared" si="22"/>
        <v>1.1366586081439277E-2</v>
      </c>
      <c r="CQ43" s="22">
        <f t="shared" si="23"/>
        <v>2.3470165522653957E-3</v>
      </c>
      <c r="CR43" s="68">
        <f t="shared" si="24"/>
        <v>2.6841040925637827E-3</v>
      </c>
      <c r="CS43" s="68">
        <f t="shared" si="25"/>
        <v>2.68563110637205E-3</v>
      </c>
      <c r="CT43" s="22">
        <f t="shared" si="26"/>
        <v>2.6917232357132584E-3</v>
      </c>
      <c r="CU43" s="22">
        <f t="shared" si="27"/>
        <v>2.673312514023122E-3</v>
      </c>
      <c r="CV43" s="68">
        <f t="shared" si="28"/>
        <v>2.5882880661635254E-3</v>
      </c>
    </row>
    <row r="44" spans="1:100" x14ac:dyDescent="0.25">
      <c r="A44" s="27" t="s">
        <v>43</v>
      </c>
      <c r="B44" s="25">
        <v>195551.78852</v>
      </c>
      <c r="C44" s="25">
        <v>25.025857238</v>
      </c>
      <c r="D44" s="25">
        <v>159154.74827000001</v>
      </c>
      <c r="E44" s="25">
        <v>4423.5301634999996</v>
      </c>
      <c r="F44" s="25">
        <v>4380.2714296000004</v>
      </c>
      <c r="G44" s="25">
        <v>22947.318436000001</v>
      </c>
      <c r="H44" s="25">
        <v>1002078.6529</v>
      </c>
      <c r="I44" s="25">
        <v>586.83493494000004</v>
      </c>
      <c r="J44" s="25">
        <v>8248.7582545999994</v>
      </c>
      <c r="K44" s="25">
        <v>0.49603999170000002</v>
      </c>
      <c r="L44" s="25">
        <v>6192.1315328999999</v>
      </c>
      <c r="M44" s="25">
        <v>243.83596004</v>
      </c>
      <c r="N44" s="64">
        <v>288.48309741999998</v>
      </c>
      <c r="O44" s="64">
        <v>52.519628707000003</v>
      </c>
      <c r="P44" s="64">
        <v>21.222441801999999</v>
      </c>
      <c r="R44" s="27" t="s">
        <v>43</v>
      </c>
      <c r="S44" s="87">
        <v>0</v>
      </c>
      <c r="T44" s="25">
        <v>0</v>
      </c>
      <c r="U44" s="25">
        <v>289.30541464929797</v>
      </c>
      <c r="V44" s="25">
        <v>588.62329851971299</v>
      </c>
      <c r="W44" s="25">
        <v>588.62329851971299</v>
      </c>
      <c r="X44" s="25">
        <v>2.9342010368758298</v>
      </c>
      <c r="Y44" s="87">
        <v>0</v>
      </c>
      <c r="Z44" s="25">
        <v>8399.2024121845407</v>
      </c>
      <c r="AA44" s="25">
        <v>52.668271763292601</v>
      </c>
      <c r="AB44" s="25">
        <v>1362954.1241337799</v>
      </c>
      <c r="AC44" s="25">
        <v>0.49772840242793098</v>
      </c>
      <c r="AD44" s="25">
        <v>196107.869762313</v>
      </c>
      <c r="AE44" s="25">
        <v>3366.3175773060302</v>
      </c>
      <c r="AF44" s="25">
        <v>258814.34791739899</v>
      </c>
      <c r="AG44" s="25">
        <v>5698.11329848689</v>
      </c>
      <c r="AH44" s="25">
        <v>0.54598510704141401</v>
      </c>
      <c r="AI44" s="87">
        <v>0</v>
      </c>
      <c r="AJ44" s="25">
        <v>6211.3525915713999</v>
      </c>
      <c r="AK44" s="25">
        <v>6211.3525915713999</v>
      </c>
      <c r="AL44" s="25">
        <v>0</v>
      </c>
      <c r="AM44" s="25">
        <v>246.46251741660501</v>
      </c>
      <c r="AN44" s="25">
        <v>9.6003237278253302E-4</v>
      </c>
      <c r="AO44" s="87">
        <v>0</v>
      </c>
      <c r="AP44" s="25">
        <v>0</v>
      </c>
      <c r="AQ44" s="25">
        <v>244.5366593521</v>
      </c>
      <c r="AR44" s="25">
        <v>21.289020136297601</v>
      </c>
      <c r="AS44" s="25">
        <v>25.124397112400398</v>
      </c>
      <c r="AT44" s="25">
        <v>0</v>
      </c>
      <c r="AU44" s="87">
        <v>1263787.56991109</v>
      </c>
      <c r="AV44" s="25">
        <v>143661.54968013399</v>
      </c>
      <c r="AW44" s="25">
        <v>15962.394515574601</v>
      </c>
      <c r="AX44" s="25">
        <v>159623.944195708</v>
      </c>
      <c r="AY44" s="25">
        <v>0</v>
      </c>
      <c r="AZ44" s="25">
        <v>3233.9232567578902</v>
      </c>
      <c r="BA44" s="25">
        <v>22.8498917965684</v>
      </c>
      <c r="BB44" s="25">
        <v>659320.65488380496</v>
      </c>
      <c r="BC44" s="25">
        <v>30.828851969642301</v>
      </c>
      <c r="BD44" s="25">
        <v>80.7829364319295</v>
      </c>
      <c r="BE44" s="25">
        <v>195.249308852659</v>
      </c>
      <c r="BF44" s="25">
        <v>45.672309512976902</v>
      </c>
      <c r="BG44" s="25">
        <v>86.786499258773006</v>
      </c>
      <c r="BH44" s="25">
        <v>10.7529758485204</v>
      </c>
      <c r="BI44" s="25">
        <v>4436.9732146301803</v>
      </c>
      <c r="BJ44" s="25">
        <v>4393.5674378581898</v>
      </c>
      <c r="BK44" s="25">
        <v>43.4057767719925</v>
      </c>
      <c r="BL44" s="25">
        <v>0</v>
      </c>
      <c r="BM44" s="25">
        <v>0</v>
      </c>
      <c r="BN44" s="25">
        <v>1095.87831039159</v>
      </c>
      <c r="BO44" s="25">
        <v>0</v>
      </c>
      <c r="BP44" s="25">
        <v>545.91804104576204</v>
      </c>
      <c r="BQ44" s="25">
        <v>130.45161006762601</v>
      </c>
      <c r="BR44" s="25">
        <v>74.1673164057717</v>
      </c>
      <c r="BS44" s="25">
        <v>1364.3677143126199</v>
      </c>
      <c r="BT44" s="25">
        <v>276608.81978096202</v>
      </c>
      <c r="BU44" s="25">
        <v>71.363076252837004</v>
      </c>
      <c r="BV44" s="25">
        <v>638.49859571090701</v>
      </c>
      <c r="BW44" s="25">
        <v>0</v>
      </c>
      <c r="BX44" s="25">
        <v>23007.554923886899</v>
      </c>
      <c r="BY44" s="25">
        <v>350653.460914455</v>
      </c>
      <c r="BZ44" s="25">
        <v>0</v>
      </c>
      <c r="CA44" s="25">
        <v>0</v>
      </c>
      <c r="CB44" s="25">
        <v>11216.3761840975</v>
      </c>
      <c r="CC44" s="87">
        <v>0</v>
      </c>
      <c r="CD44" s="25">
        <v>27806.077620655</v>
      </c>
      <c r="CE44" s="25">
        <v>1005031.42519725</v>
      </c>
      <c r="CF44" s="25">
        <v>5922.8981077629996</v>
      </c>
      <c r="CH44" s="22">
        <f t="shared" si="15"/>
        <v>2.8436520398079832E-3</v>
      </c>
      <c r="CI44" s="22">
        <f t="shared" si="14"/>
        <v>3.9375224378237145E-3</v>
      </c>
      <c r="CJ44" s="22">
        <f t="shared" si="16"/>
        <v>2.9480485553092886E-3</v>
      </c>
      <c r="CK44" s="22">
        <f t="shared" si="17"/>
        <v>3.0389871060683051E-3</v>
      </c>
      <c r="CL44" s="22">
        <f t="shared" si="18"/>
        <v>3.0354302174839432E-3</v>
      </c>
      <c r="CM44" s="22">
        <f t="shared" si="19"/>
        <v>2.6249902817576222E-3</v>
      </c>
      <c r="CN44" s="22">
        <f t="shared" si="20"/>
        <v>2.946647240418418E-3</v>
      </c>
      <c r="CO44" s="68">
        <f t="shared" si="21"/>
        <v>3.0474729318829634E-3</v>
      </c>
      <c r="CP44" s="68">
        <f t="shared" si="22"/>
        <v>1.8238400610254835E-2</v>
      </c>
      <c r="CQ44" s="22">
        <f t="shared" si="23"/>
        <v>3.4037794455736153E-3</v>
      </c>
      <c r="CR44" s="68">
        <f t="shared" si="24"/>
        <v>3.1041102032918328E-3</v>
      </c>
      <c r="CS44" s="68">
        <f t="shared" si="25"/>
        <v>2.8736504327952833E-3</v>
      </c>
      <c r="CT44" s="22">
        <f t="shared" si="26"/>
        <v>2.850486689349392E-3</v>
      </c>
      <c r="CU44" s="22">
        <f t="shared" si="27"/>
        <v>2.8302381405218733E-3</v>
      </c>
      <c r="CV44" s="68">
        <f t="shared" si="28"/>
        <v>3.1371665390232525E-3</v>
      </c>
    </row>
    <row r="45" spans="1:100" x14ac:dyDescent="0.25">
      <c r="A45" s="27" t="s">
        <v>44</v>
      </c>
      <c r="B45" s="25">
        <v>1667.4635621</v>
      </c>
      <c r="C45" s="25">
        <v>3.9199210599999999E-2</v>
      </c>
      <c r="D45" s="25">
        <v>1985.6504468999999</v>
      </c>
      <c r="E45" s="25">
        <v>91.067799543999996</v>
      </c>
      <c r="F45" s="25">
        <v>90.298479149000002</v>
      </c>
      <c r="G45" s="25">
        <v>33.939062888000002</v>
      </c>
      <c r="H45" s="25">
        <v>17158.885721999999</v>
      </c>
      <c r="I45" s="25">
        <v>3.8954100703000001</v>
      </c>
      <c r="J45" s="25">
        <v>3.5338117474000001</v>
      </c>
      <c r="K45" s="25">
        <v>8.8215768999999992E-3</v>
      </c>
      <c r="L45" s="25">
        <v>11.184617922999999</v>
      </c>
      <c r="M45" s="25">
        <v>1.29383594E-2</v>
      </c>
      <c r="N45" s="64">
        <v>3.1003260299999998E-2</v>
      </c>
      <c r="O45" s="64">
        <v>7.0911950099999996E-2</v>
      </c>
      <c r="P45" s="64">
        <v>0.2007337039</v>
      </c>
      <c r="R45" s="27" t="s">
        <v>44</v>
      </c>
      <c r="S45" s="87">
        <v>0</v>
      </c>
      <c r="T45" s="25">
        <v>0</v>
      </c>
      <c r="U45" s="25">
        <v>3.10654865404833E-2</v>
      </c>
      <c r="V45" s="25">
        <v>5.5981073982199403</v>
      </c>
      <c r="W45" s="25">
        <v>5.5981073982199403</v>
      </c>
      <c r="X45" s="25">
        <v>0.24817666881504299</v>
      </c>
      <c r="Y45" s="87">
        <v>0</v>
      </c>
      <c r="Z45" s="25">
        <v>295.90811461268697</v>
      </c>
      <c r="AA45" s="25">
        <v>7.1073314456314499E-2</v>
      </c>
      <c r="AB45" s="25">
        <v>340489.07191198698</v>
      </c>
      <c r="AC45" s="25">
        <v>8.8406385535969995E-3</v>
      </c>
      <c r="AD45" s="25">
        <v>1671.6821062526301</v>
      </c>
      <c r="AE45" s="25">
        <v>123.83243087565501</v>
      </c>
      <c r="AF45" s="25">
        <v>6239.1888708547604</v>
      </c>
      <c r="AG45" s="25">
        <v>47.288820080152</v>
      </c>
      <c r="AH45" s="25">
        <v>0</v>
      </c>
      <c r="AI45" s="87">
        <v>0</v>
      </c>
      <c r="AJ45" s="25">
        <v>32.663465147248203</v>
      </c>
      <c r="AK45" s="25">
        <v>32.663465147248203</v>
      </c>
      <c r="AL45" s="25">
        <v>0</v>
      </c>
      <c r="AM45" s="25">
        <v>10.1120811308718</v>
      </c>
      <c r="AN45" s="25">
        <v>0</v>
      </c>
      <c r="AO45" s="87">
        <v>0</v>
      </c>
      <c r="AP45" s="25">
        <v>0</v>
      </c>
      <c r="AQ45" s="25">
        <v>8.5655182065001195E-2</v>
      </c>
      <c r="AR45" s="25">
        <v>0.20119094981180199</v>
      </c>
      <c r="AS45" s="25">
        <v>3.9278573411156599E-2</v>
      </c>
      <c r="AT45" s="25">
        <v>0</v>
      </c>
      <c r="AU45" s="87">
        <v>23436.450952999599</v>
      </c>
      <c r="AV45" s="25">
        <v>1791.5986170567101</v>
      </c>
      <c r="AW45" s="25">
        <v>199.066948576398</v>
      </c>
      <c r="AX45" s="25">
        <v>1990.66556563311</v>
      </c>
      <c r="AY45" s="25">
        <v>0</v>
      </c>
      <c r="AZ45" s="25">
        <v>85.9807547891171</v>
      </c>
      <c r="BA45" s="25">
        <v>0.35633260933547101</v>
      </c>
      <c r="BB45" s="25">
        <v>11056.5047348057</v>
      </c>
      <c r="BC45" s="25">
        <v>0.48076109547666601</v>
      </c>
      <c r="BD45" s="25">
        <v>1.2597657379696501</v>
      </c>
      <c r="BE45" s="25">
        <v>3.0448181087650199</v>
      </c>
      <c r="BF45" s="25">
        <v>0.71223903746203798</v>
      </c>
      <c r="BG45" s="25">
        <v>2.5952563229109802</v>
      </c>
      <c r="BH45" s="25">
        <v>0.167688303157569</v>
      </c>
      <c r="BI45" s="25">
        <v>91.306753755959306</v>
      </c>
      <c r="BJ45" s="25">
        <v>90.535679035808499</v>
      </c>
      <c r="BK45" s="25">
        <v>0.77107472015079503</v>
      </c>
      <c r="BL45" s="25">
        <v>0</v>
      </c>
      <c r="BM45" s="25">
        <v>0</v>
      </c>
      <c r="BN45" s="25">
        <v>31.5539722559345</v>
      </c>
      <c r="BO45" s="25">
        <v>0</v>
      </c>
      <c r="BP45" s="25">
        <v>8.8215997095410099</v>
      </c>
      <c r="BQ45" s="25">
        <v>2.0343372531512198</v>
      </c>
      <c r="BR45" s="25">
        <v>1.2171582122720199</v>
      </c>
      <c r="BS45" s="25">
        <v>22.047329312543699</v>
      </c>
      <c r="BT45" s="25">
        <v>4419.2843681717404</v>
      </c>
      <c r="BU45" s="25">
        <v>1.1128669124820201</v>
      </c>
      <c r="BV45" s="25">
        <v>15.1315541648065</v>
      </c>
      <c r="BW45" s="25">
        <v>0</v>
      </c>
      <c r="BX45" s="25">
        <v>34.030474797356497</v>
      </c>
      <c r="BY45" s="25">
        <v>6137.0921500750801</v>
      </c>
      <c r="BZ45" s="25">
        <v>0</v>
      </c>
      <c r="CA45" s="25">
        <v>0</v>
      </c>
      <c r="CB45" s="25">
        <v>478.13424218083799</v>
      </c>
      <c r="CC45" s="87">
        <v>0</v>
      </c>
      <c r="CD45" s="25">
        <v>489.168545475271</v>
      </c>
      <c r="CE45" s="25">
        <v>17199.578970636601</v>
      </c>
      <c r="CF45" s="25">
        <v>216.159027325594</v>
      </c>
      <c r="CH45" s="22">
        <f t="shared" si="15"/>
        <v>2.5299168440702097E-3</v>
      </c>
      <c r="CI45" s="22">
        <f t="shared" si="14"/>
        <v>2.024602280041826E-3</v>
      </c>
      <c r="CJ45" s="22">
        <f t="shared" si="16"/>
        <v>2.5256805602112231E-3</v>
      </c>
      <c r="CK45" s="22">
        <f t="shared" si="17"/>
        <v>2.6239155130113575E-3</v>
      </c>
      <c r="CL45" s="22">
        <f t="shared" si="18"/>
        <v>2.626842545344509E-3</v>
      </c>
      <c r="CM45" s="22">
        <f t="shared" si="19"/>
        <v>2.6934128870368971E-3</v>
      </c>
      <c r="CN45" s="22">
        <f t="shared" si="20"/>
        <v>2.3715554317392533E-3</v>
      </c>
      <c r="CO45" s="68">
        <f t="shared" si="21"/>
        <v>0.43710348774366881</v>
      </c>
      <c r="CP45" s="68">
        <f t="shared" si="22"/>
        <v>82.736241702858436</v>
      </c>
      <c r="CQ45" s="22">
        <f t="shared" si="23"/>
        <v>2.1607988926560526E-3</v>
      </c>
      <c r="CR45" s="68">
        <f t="shared" si="24"/>
        <v>1.9203916818722255</v>
      </c>
      <c r="CS45" s="68">
        <f t="shared" si="25"/>
        <v>5.6202506374186196</v>
      </c>
      <c r="CT45" s="22">
        <f t="shared" si="26"/>
        <v>2.0070869928251376E-3</v>
      </c>
      <c r="CU45" s="22">
        <f t="shared" si="27"/>
        <v>2.2755594238622252E-3</v>
      </c>
      <c r="CV45" s="68">
        <f t="shared" si="28"/>
        <v>2.2778731369883821E-3</v>
      </c>
    </row>
    <row r="46" spans="1:100" x14ac:dyDescent="0.25">
      <c r="A46" s="27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64"/>
      <c r="O46" s="64"/>
      <c r="P46" s="64"/>
      <c r="CH46" s="22" t="str">
        <f t="shared" si="15"/>
        <v/>
      </c>
      <c r="CI46" s="22" t="str">
        <f t="shared" si="14"/>
        <v/>
      </c>
      <c r="CJ46" s="22" t="str">
        <f t="shared" si="16"/>
        <v/>
      </c>
      <c r="CK46" s="22" t="str">
        <f t="shared" si="17"/>
        <v/>
      </c>
      <c r="CL46" s="22" t="str">
        <f t="shared" si="18"/>
        <v/>
      </c>
      <c r="CM46" s="22" t="str">
        <f t="shared" si="19"/>
        <v/>
      </c>
      <c r="CN46" s="22" t="str">
        <f t="shared" si="20"/>
        <v/>
      </c>
      <c r="CO46" s="68" t="str">
        <f t="shared" si="21"/>
        <v/>
      </c>
      <c r="CP46" s="68" t="str">
        <f t="shared" si="22"/>
        <v/>
      </c>
      <c r="CQ46" s="22" t="str">
        <f t="shared" si="23"/>
        <v/>
      </c>
      <c r="CR46" s="68" t="str">
        <f t="shared" si="24"/>
        <v/>
      </c>
      <c r="CS46" s="68" t="str">
        <f t="shared" si="25"/>
        <v/>
      </c>
      <c r="CT46" s="22" t="str">
        <f t="shared" si="26"/>
        <v/>
      </c>
      <c r="CU46" s="22" t="str">
        <f t="shared" si="27"/>
        <v/>
      </c>
      <c r="CV46" s="68" t="str">
        <f t="shared" si="28"/>
        <v/>
      </c>
    </row>
    <row r="47" spans="1:100" x14ac:dyDescent="0.25">
      <c r="A47" s="27" t="s">
        <v>46</v>
      </c>
      <c r="B47" s="25">
        <v>3503.0583056999999</v>
      </c>
      <c r="C47" s="25">
        <v>1.9019800000000001E-4</v>
      </c>
      <c r="D47" s="25">
        <v>2431.9212576</v>
      </c>
      <c r="E47" s="25">
        <v>56.024728457999998</v>
      </c>
      <c r="F47" s="25">
        <v>55.976579391000001</v>
      </c>
      <c r="G47" s="25">
        <v>64.314402099999995</v>
      </c>
      <c r="H47" s="25">
        <v>6547.9559468999996</v>
      </c>
      <c r="I47" s="25">
        <v>5.9523261809000001</v>
      </c>
      <c r="J47" s="25">
        <v>110.58731066999999</v>
      </c>
      <c r="K47" s="25">
        <v>5.52105E-4</v>
      </c>
      <c r="L47" s="25">
        <v>39.764111772</v>
      </c>
      <c r="M47" s="25">
        <v>4.0191363015999997</v>
      </c>
      <c r="N47" s="64">
        <v>4.4993018245999998</v>
      </c>
      <c r="O47" s="64">
        <v>0.78522783640000005</v>
      </c>
      <c r="P47" s="64">
        <v>0.14234972330000001</v>
      </c>
      <c r="R47" s="27" t="s">
        <v>46</v>
      </c>
      <c r="S47" s="87">
        <v>0</v>
      </c>
      <c r="T47" s="25">
        <v>0</v>
      </c>
      <c r="U47" s="25">
        <v>4.5115633204944601</v>
      </c>
      <c r="V47" s="25">
        <v>5.96803320218027</v>
      </c>
      <c r="W47" s="25">
        <v>5.96803320218027</v>
      </c>
      <c r="X47" s="25">
        <v>4.9637908889991396</v>
      </c>
      <c r="Y47" s="87">
        <v>0</v>
      </c>
      <c r="Z47" s="25">
        <v>112.023262450001</v>
      </c>
      <c r="AA47" s="25">
        <v>0.78736107558420398</v>
      </c>
      <c r="AB47" s="25">
        <v>159073.71301304901</v>
      </c>
      <c r="AC47" s="25">
        <v>5.5245109188092802E-4</v>
      </c>
      <c r="AD47" s="25">
        <v>3512.56820624591</v>
      </c>
      <c r="AE47" s="25">
        <v>2.0683217501321098</v>
      </c>
      <c r="AF47" s="25">
        <v>12524.936365297701</v>
      </c>
      <c r="AG47" s="25">
        <v>1.1029524217821001</v>
      </c>
      <c r="AH47" s="25">
        <v>2.0266182457211599</v>
      </c>
      <c r="AI47" s="87">
        <v>0</v>
      </c>
      <c r="AJ47" s="25">
        <v>39.870865104699199</v>
      </c>
      <c r="AK47" s="25">
        <v>39.870865104699199</v>
      </c>
      <c r="AL47" s="25">
        <v>0</v>
      </c>
      <c r="AM47" s="25">
        <v>1.00049214867276</v>
      </c>
      <c r="AN47" s="25">
        <v>3.56054280333857E-3</v>
      </c>
      <c r="AO47" s="87">
        <v>0</v>
      </c>
      <c r="AP47" s="25">
        <v>0</v>
      </c>
      <c r="AQ47" s="25">
        <v>4.0301073598258297</v>
      </c>
      <c r="AR47" s="25">
        <v>0.14270726345117701</v>
      </c>
      <c r="AS47" s="25">
        <v>1.90719842149065E-4</v>
      </c>
      <c r="AT47" s="25">
        <v>0</v>
      </c>
      <c r="AU47" s="87">
        <v>19089.7050183215</v>
      </c>
      <c r="AV47" s="25">
        <v>2194.62818015023</v>
      </c>
      <c r="AW47" s="25">
        <v>243.84746915131899</v>
      </c>
      <c r="AX47" s="25">
        <v>2438.4756493015502</v>
      </c>
      <c r="AY47" s="25">
        <v>0</v>
      </c>
      <c r="AZ47" s="25">
        <v>4.7313692483671996</v>
      </c>
      <c r="BA47" s="25">
        <v>0.43617499561831302</v>
      </c>
      <c r="BB47" s="25">
        <v>2694.8121557049799</v>
      </c>
      <c r="BC47" s="25">
        <v>0.58848381212211198</v>
      </c>
      <c r="BD47" s="25">
        <v>1.54204188682573</v>
      </c>
      <c r="BE47" s="25">
        <v>3.7270664616368201</v>
      </c>
      <c r="BF47" s="25">
        <v>0.87182669951553404</v>
      </c>
      <c r="BG47" s="25">
        <v>9.2311829009518398E-2</v>
      </c>
      <c r="BH47" s="25">
        <v>0.205261713432211</v>
      </c>
      <c r="BI47" s="25">
        <v>56.178137571719098</v>
      </c>
      <c r="BJ47" s="25">
        <v>56.129956760418203</v>
      </c>
      <c r="BK47" s="25">
        <v>4.8180811300892301E-2</v>
      </c>
      <c r="BL47" s="25">
        <v>0</v>
      </c>
      <c r="BM47" s="25">
        <v>0</v>
      </c>
      <c r="BN47" s="25">
        <v>2.6989481804703499</v>
      </c>
      <c r="BO47" s="25">
        <v>0</v>
      </c>
      <c r="BP47" s="25">
        <v>10.032617843108</v>
      </c>
      <c r="BQ47" s="25">
        <v>2.4901686789353801</v>
      </c>
      <c r="BR47" s="25">
        <v>1.33948580730501</v>
      </c>
      <c r="BS47" s="25">
        <v>25.073256656580501</v>
      </c>
      <c r="BT47" s="25">
        <v>3640.1539546409099</v>
      </c>
      <c r="BU47" s="25">
        <v>1.3622295412732801</v>
      </c>
      <c r="BV47" s="25">
        <v>5.6700826545853298</v>
      </c>
      <c r="BW47" s="25">
        <v>0</v>
      </c>
      <c r="BX47" s="25">
        <v>64.383705142214595</v>
      </c>
      <c r="BY47" s="25">
        <v>1254.7261348096399</v>
      </c>
      <c r="BZ47" s="25">
        <v>0</v>
      </c>
      <c r="CA47" s="25">
        <v>0</v>
      </c>
      <c r="CB47" s="25">
        <v>27.346406415185701</v>
      </c>
      <c r="CC47" s="87">
        <v>0</v>
      </c>
      <c r="CD47" s="25">
        <v>19.039660057707302</v>
      </c>
      <c r="CE47" s="25">
        <v>6565.5348008101901</v>
      </c>
      <c r="CF47" s="25">
        <v>5.7275406465150196</v>
      </c>
      <c r="CH47" s="22">
        <f t="shared" si="15"/>
        <v>2.7147422954496882E-3</v>
      </c>
      <c r="CI47" s="22">
        <f t="shared" si="14"/>
        <v>2.74367842493082E-3</v>
      </c>
      <c r="CJ47" s="22">
        <f t="shared" si="16"/>
        <v>2.6951496398442561E-3</v>
      </c>
      <c r="CK47" s="22">
        <f t="shared" si="17"/>
        <v>2.738239308631471E-3</v>
      </c>
      <c r="CL47" s="22">
        <f t="shared" si="18"/>
        <v>2.74002754521406E-3</v>
      </c>
      <c r="CM47" s="22">
        <f t="shared" si="19"/>
        <v>1.0775664540399962E-3</v>
      </c>
      <c r="CN47" s="22">
        <f t="shared" si="20"/>
        <v>2.6846322810880861E-3</v>
      </c>
      <c r="CO47" s="68">
        <f t="shared" si="21"/>
        <v>2.6388038563261301E-3</v>
      </c>
      <c r="CP47" s="68">
        <f t="shared" si="22"/>
        <v>1.2984778916325965E-2</v>
      </c>
      <c r="CQ47" s="22">
        <f t="shared" si="23"/>
        <v>6.268588057127231E-4</v>
      </c>
      <c r="CR47" s="68">
        <f t="shared" si="24"/>
        <v>2.6846653412328906E-3</v>
      </c>
      <c r="CS47" s="68">
        <f t="shared" si="25"/>
        <v>2.7297054398136415E-3</v>
      </c>
      <c r="CT47" s="22">
        <f t="shared" si="26"/>
        <v>2.7251996804082642E-3</v>
      </c>
      <c r="CU47" s="22">
        <f t="shared" si="27"/>
        <v>2.7167136534335156E-3</v>
      </c>
      <c r="CV47" s="68">
        <f t="shared" si="28"/>
        <v>2.5117024669130835E-3</v>
      </c>
    </row>
    <row r="48" spans="1:100" x14ac:dyDescent="0.25">
      <c r="A48" s="27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64"/>
      <c r="O48" s="64"/>
      <c r="P48" s="64"/>
      <c r="CH48" s="22" t="str">
        <f t="shared" si="15"/>
        <v/>
      </c>
      <c r="CI48" s="22" t="str">
        <f t="shared" si="14"/>
        <v/>
      </c>
      <c r="CJ48" s="22" t="str">
        <f t="shared" si="16"/>
        <v/>
      </c>
      <c r="CK48" s="22" t="str">
        <f t="shared" si="17"/>
        <v/>
      </c>
      <c r="CL48" s="22" t="str">
        <f t="shared" si="18"/>
        <v/>
      </c>
      <c r="CM48" s="22" t="str">
        <f t="shared" si="19"/>
        <v/>
      </c>
      <c r="CN48" s="22" t="str">
        <f t="shared" si="20"/>
        <v/>
      </c>
      <c r="CO48" s="68" t="str">
        <f t="shared" si="21"/>
        <v/>
      </c>
      <c r="CP48" s="68" t="str">
        <f t="shared" si="22"/>
        <v/>
      </c>
      <c r="CQ48" s="22" t="str">
        <f t="shared" si="23"/>
        <v/>
      </c>
      <c r="CR48" s="68" t="str">
        <f t="shared" si="24"/>
        <v/>
      </c>
      <c r="CS48" s="68" t="str">
        <f t="shared" si="25"/>
        <v/>
      </c>
      <c r="CT48" s="22" t="str">
        <f t="shared" si="26"/>
        <v/>
      </c>
      <c r="CU48" s="22" t="str">
        <f t="shared" si="27"/>
        <v/>
      </c>
      <c r="CV48" s="68" t="str">
        <f t="shared" si="28"/>
        <v/>
      </c>
    </row>
    <row r="49" spans="1:100" x14ac:dyDescent="0.25">
      <c r="A49" s="27" t="s">
        <v>48</v>
      </c>
      <c r="B49" s="25">
        <v>59910.797398000002</v>
      </c>
      <c r="C49" s="25">
        <v>2.1000025700000001E-2</v>
      </c>
      <c r="D49" s="25">
        <v>36176.626923000003</v>
      </c>
      <c r="E49" s="25">
        <v>1061.5003898</v>
      </c>
      <c r="F49" s="25">
        <v>1061.1451153999999</v>
      </c>
      <c r="G49" s="25">
        <v>110.84565736</v>
      </c>
      <c r="H49" s="25">
        <v>140308.84537</v>
      </c>
      <c r="I49" s="25">
        <v>127.29521174</v>
      </c>
      <c r="J49" s="25">
        <v>3167.9160913999999</v>
      </c>
      <c r="K49" s="25">
        <v>4.0738186000000001E-3</v>
      </c>
      <c r="L49" s="25">
        <v>957.69436766000001</v>
      </c>
      <c r="M49" s="25">
        <v>94.529437181999995</v>
      </c>
      <c r="N49" s="64">
        <v>101.10894648</v>
      </c>
      <c r="O49" s="64">
        <v>18.790489803</v>
      </c>
      <c r="P49" s="64">
        <v>3.1013156283000001</v>
      </c>
      <c r="R49" s="27" t="s">
        <v>48</v>
      </c>
      <c r="S49" s="87">
        <v>0</v>
      </c>
      <c r="T49" s="25">
        <v>0</v>
      </c>
      <c r="U49" s="25">
        <v>101.38285355799999</v>
      </c>
      <c r="V49" s="25">
        <v>127.640556332388</v>
      </c>
      <c r="W49" s="25">
        <v>127.640556332388</v>
      </c>
      <c r="X49" s="25">
        <v>0.54979842983404104</v>
      </c>
      <c r="Y49" s="87">
        <v>0</v>
      </c>
      <c r="Z49" s="25">
        <v>3186.7659826876602</v>
      </c>
      <c r="AA49" s="25">
        <v>18.841125318359801</v>
      </c>
      <c r="AB49" s="25">
        <v>474048.97936228802</v>
      </c>
      <c r="AC49" s="25">
        <v>4.08457133392483E-3</v>
      </c>
      <c r="AD49" s="25">
        <v>60069.736787843598</v>
      </c>
      <c r="AE49" s="25">
        <v>106.168702671669</v>
      </c>
      <c r="AF49" s="25">
        <v>74550.223251657895</v>
      </c>
      <c r="AG49" s="25">
        <v>164.586991153008</v>
      </c>
      <c r="AH49" s="25">
        <v>0</v>
      </c>
      <c r="AI49" s="87">
        <v>0</v>
      </c>
      <c r="AJ49" s="25">
        <v>960.27612690466196</v>
      </c>
      <c r="AK49" s="25">
        <v>960.27612690466196</v>
      </c>
      <c r="AL49" s="25">
        <v>0</v>
      </c>
      <c r="AM49" s="25">
        <v>16.2290508733163</v>
      </c>
      <c r="AN49" s="25">
        <v>0</v>
      </c>
      <c r="AO49" s="87">
        <v>0</v>
      </c>
      <c r="AP49" s="25">
        <v>0</v>
      </c>
      <c r="AQ49" s="25">
        <v>94.784927959524197</v>
      </c>
      <c r="AR49" s="25">
        <v>3.1096856229053298</v>
      </c>
      <c r="AS49" s="25">
        <v>2.1093006939047702E-2</v>
      </c>
      <c r="AT49" s="25">
        <v>0</v>
      </c>
      <c r="AU49" s="87">
        <v>215228.84636628599</v>
      </c>
      <c r="AV49" s="25">
        <v>32645.1778450481</v>
      </c>
      <c r="AW49" s="25">
        <v>3627.2427775126298</v>
      </c>
      <c r="AX49" s="25">
        <v>36272.420622560698</v>
      </c>
      <c r="AY49" s="25">
        <v>0</v>
      </c>
      <c r="AZ49" s="25">
        <v>107.278308709684</v>
      </c>
      <c r="BA49" s="25">
        <v>7.69686761641782</v>
      </c>
      <c r="BB49" s="25">
        <v>76806.524539628896</v>
      </c>
      <c r="BC49" s="25">
        <v>10.3845360807332</v>
      </c>
      <c r="BD49" s="25">
        <v>27.211351006024099</v>
      </c>
      <c r="BE49" s="25">
        <v>65.768723710378794</v>
      </c>
      <c r="BF49" s="25">
        <v>15.384510140709899</v>
      </c>
      <c r="BG49" s="25">
        <v>5.7797099260900398</v>
      </c>
      <c r="BH49" s="25">
        <v>3.6220861117633101</v>
      </c>
      <c r="BI49" s="25">
        <v>1064.4388883117499</v>
      </c>
      <c r="BJ49" s="25">
        <v>1064.0826807680901</v>
      </c>
      <c r="BK49" s="25">
        <v>0.356207543665294</v>
      </c>
      <c r="BL49" s="25">
        <v>0</v>
      </c>
      <c r="BM49" s="25">
        <v>0</v>
      </c>
      <c r="BN49" s="25">
        <v>95.970765773353605</v>
      </c>
      <c r="BO49" s="25">
        <v>0</v>
      </c>
      <c r="BP49" s="25">
        <v>178.06804389512601</v>
      </c>
      <c r="BQ49" s="25">
        <v>43.941989652827097</v>
      </c>
      <c r="BR49" s="25">
        <v>23.839331489167002</v>
      </c>
      <c r="BS49" s="25">
        <v>445.02583311562603</v>
      </c>
      <c r="BT49" s="25">
        <v>57159.316357087897</v>
      </c>
      <c r="BU49" s="25">
        <v>24.0382858128165</v>
      </c>
      <c r="BV49" s="25">
        <v>117.350646437055</v>
      </c>
      <c r="BW49" s="25">
        <v>0</v>
      </c>
      <c r="BX49" s="25">
        <v>111.02127957971</v>
      </c>
      <c r="BY49" s="25">
        <v>42403.8632509577</v>
      </c>
      <c r="BZ49" s="25">
        <v>0</v>
      </c>
      <c r="CA49" s="25">
        <v>0</v>
      </c>
      <c r="CB49" s="25">
        <v>736.53168497829495</v>
      </c>
      <c r="CC49" s="87">
        <v>0</v>
      </c>
      <c r="CD49" s="25">
        <v>1322.1779980512499</v>
      </c>
      <c r="CE49" s="25">
        <v>140678.649339219</v>
      </c>
      <c r="CF49" s="25">
        <v>200.379009548575</v>
      </c>
      <c r="CH49" s="22">
        <f t="shared" si="15"/>
        <v>2.6529339742839314E-3</v>
      </c>
      <c r="CI49" s="22">
        <f t="shared" si="14"/>
        <v>4.4276726312625749E-3</v>
      </c>
      <c r="CJ49" s="22">
        <f t="shared" si="16"/>
        <v>2.6479444798594943E-3</v>
      </c>
      <c r="CK49" s="22">
        <f t="shared" si="17"/>
        <v>2.7682500543438921E-3</v>
      </c>
      <c r="CL49" s="22">
        <f t="shared" si="18"/>
        <v>2.7682974981069123E-3</v>
      </c>
      <c r="CM49" s="22">
        <f t="shared" si="19"/>
        <v>1.5843852063560267E-3</v>
      </c>
      <c r="CN49" s="22">
        <f t="shared" si="20"/>
        <v>2.6356425943340855E-3</v>
      </c>
      <c r="CO49" s="68">
        <f t="shared" si="21"/>
        <v>2.7129425189485333E-3</v>
      </c>
      <c r="CP49" s="68">
        <f t="shared" si="22"/>
        <v>5.9502495469600444E-3</v>
      </c>
      <c r="CQ49" s="22">
        <f t="shared" si="23"/>
        <v>2.6394729320618057E-3</v>
      </c>
      <c r="CR49" s="68">
        <f t="shared" si="24"/>
        <v>2.6958070673111937E-3</v>
      </c>
      <c r="CS49" s="68">
        <f t="shared" si="25"/>
        <v>2.702764187967166E-3</v>
      </c>
      <c r="CT49" s="22">
        <f t="shared" si="26"/>
        <v>2.7090290971845312E-3</v>
      </c>
      <c r="CU49" s="22">
        <f t="shared" si="27"/>
        <v>2.6947416427493334E-3</v>
      </c>
      <c r="CV49" s="68">
        <f t="shared" si="28"/>
        <v>2.6988528768088567E-3</v>
      </c>
    </row>
    <row r="50" spans="1:100" x14ac:dyDescent="0.25">
      <c r="A50" s="27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64"/>
      <c r="O50" s="64"/>
      <c r="P50" s="64"/>
      <c r="CH50" s="22" t="str">
        <f t="shared" si="15"/>
        <v/>
      </c>
      <c r="CI50" s="22" t="str">
        <f t="shared" si="14"/>
        <v/>
      </c>
      <c r="CJ50" s="22" t="str">
        <f t="shared" si="16"/>
        <v/>
      </c>
      <c r="CK50" s="22" t="str">
        <f t="shared" si="17"/>
        <v/>
      </c>
      <c r="CL50" s="22" t="str">
        <f t="shared" si="18"/>
        <v/>
      </c>
      <c r="CM50" s="22" t="str">
        <f t="shared" si="19"/>
        <v/>
      </c>
      <c r="CN50" s="22" t="str">
        <f t="shared" si="20"/>
        <v/>
      </c>
      <c r="CO50" s="68" t="str">
        <f t="shared" si="21"/>
        <v/>
      </c>
      <c r="CP50" s="68" t="str">
        <f t="shared" si="22"/>
        <v/>
      </c>
      <c r="CQ50" s="22" t="str">
        <f t="shared" si="23"/>
        <v/>
      </c>
      <c r="CR50" s="68" t="str">
        <f t="shared" si="24"/>
        <v/>
      </c>
      <c r="CS50" s="68" t="str">
        <f t="shared" si="25"/>
        <v/>
      </c>
      <c r="CT50" s="22" t="str">
        <f t="shared" si="26"/>
        <v/>
      </c>
      <c r="CU50" s="22" t="str">
        <f t="shared" si="27"/>
        <v/>
      </c>
      <c r="CV50" s="68" t="str">
        <f t="shared" si="28"/>
        <v/>
      </c>
    </row>
    <row r="51" spans="1:100" x14ac:dyDescent="0.25">
      <c r="A51" s="27" t="s">
        <v>50</v>
      </c>
      <c r="B51" s="25">
        <v>6019.2026492000005</v>
      </c>
      <c r="C51" s="25">
        <v>7.9622751699999994E-2</v>
      </c>
      <c r="D51" s="25">
        <v>7715.4374226999998</v>
      </c>
      <c r="E51" s="25">
        <v>582.93835724999997</v>
      </c>
      <c r="F51" s="25">
        <v>582.11061658999995</v>
      </c>
      <c r="G51" s="25">
        <v>1397.2186741999999</v>
      </c>
      <c r="H51" s="25">
        <v>52542.330822999997</v>
      </c>
      <c r="I51" s="25">
        <v>4.3248140277999996</v>
      </c>
      <c r="J51" s="25">
        <v>3.5555930443000001</v>
      </c>
      <c r="K51" s="25">
        <v>9.4914027000000002E-3</v>
      </c>
      <c r="L51" s="25">
        <v>15.621880667999999</v>
      </c>
      <c r="M51" s="25">
        <v>1.49595553E-2</v>
      </c>
      <c r="N51" s="64">
        <v>6.49382243E-2</v>
      </c>
      <c r="O51" s="64">
        <v>7.9453778700000005E-2</v>
      </c>
      <c r="P51" s="64">
        <v>0.26215899790000002</v>
      </c>
      <c r="R51" s="27" t="s">
        <v>50</v>
      </c>
      <c r="S51" s="87">
        <v>0</v>
      </c>
      <c r="T51" s="25">
        <v>0</v>
      </c>
      <c r="U51" s="25">
        <v>6.5248302060227595E-2</v>
      </c>
      <c r="V51" s="25">
        <v>97.185122867233403</v>
      </c>
      <c r="W51" s="25">
        <v>97.185122867233403</v>
      </c>
      <c r="X51" s="25">
        <v>0.53278702929397304</v>
      </c>
      <c r="Y51" s="87">
        <v>0</v>
      </c>
      <c r="Z51" s="25">
        <v>353.82634862703998</v>
      </c>
      <c r="AA51" s="25">
        <v>7.9676325322924596E-2</v>
      </c>
      <c r="AB51" s="25">
        <v>374417.03106445598</v>
      </c>
      <c r="AC51" s="25">
        <v>9.5181593486462004E-3</v>
      </c>
      <c r="AD51" s="25">
        <v>6036.5943712914104</v>
      </c>
      <c r="AE51" s="25">
        <v>131.954733966867</v>
      </c>
      <c r="AF51" s="25">
        <v>20153.602577999001</v>
      </c>
      <c r="AG51" s="25">
        <v>209.33851532050599</v>
      </c>
      <c r="AH51" s="25">
        <v>0</v>
      </c>
      <c r="AI51" s="87">
        <v>0</v>
      </c>
      <c r="AJ51" s="25">
        <v>229.87598601249201</v>
      </c>
      <c r="AK51" s="25">
        <v>229.87598601249201</v>
      </c>
      <c r="AL51" s="25">
        <v>0</v>
      </c>
      <c r="AM51" s="25">
        <v>18.2215657246328</v>
      </c>
      <c r="AN51" s="25">
        <v>0</v>
      </c>
      <c r="AO51" s="87">
        <v>0</v>
      </c>
      <c r="AP51" s="25">
        <v>0</v>
      </c>
      <c r="AQ51" s="25">
        <v>5.9818966106211997</v>
      </c>
      <c r="AR51" s="25">
        <v>0.26287629584425998</v>
      </c>
      <c r="AS51" s="25">
        <v>8.0005755334358303E-2</v>
      </c>
      <c r="AT51" s="25">
        <v>0</v>
      </c>
      <c r="AU51" s="87">
        <v>72844.961377117099</v>
      </c>
      <c r="AV51" s="25">
        <v>6963.18455986155</v>
      </c>
      <c r="AW51" s="25">
        <v>773.68657041771996</v>
      </c>
      <c r="AX51" s="25">
        <v>7736.8711302792699</v>
      </c>
      <c r="AY51" s="25">
        <v>0</v>
      </c>
      <c r="AZ51" s="25">
        <v>166.22279442714</v>
      </c>
      <c r="BA51" s="25">
        <v>3.7287818763537701</v>
      </c>
      <c r="BB51" s="25">
        <v>31698.382406598299</v>
      </c>
      <c r="BC51" s="25">
        <v>5.0308476434244298</v>
      </c>
      <c r="BD51" s="25">
        <v>13.1826825865727</v>
      </c>
      <c r="BE51" s="25">
        <v>31.862053544425802</v>
      </c>
      <c r="BF51" s="25">
        <v>7.4531050005235997</v>
      </c>
      <c r="BG51" s="25">
        <v>6.6489956005665798</v>
      </c>
      <c r="BH51" s="25">
        <v>1.7547395952314</v>
      </c>
      <c r="BI51" s="25">
        <v>584.57763912465396</v>
      </c>
      <c r="BJ51" s="25">
        <v>583.74759753115302</v>
      </c>
      <c r="BK51" s="25">
        <v>0.830041593500773</v>
      </c>
      <c r="BL51" s="25">
        <v>0</v>
      </c>
      <c r="BM51" s="25">
        <v>0</v>
      </c>
      <c r="BN51" s="25">
        <v>91.3225468223131</v>
      </c>
      <c r="BO51" s="25">
        <v>0</v>
      </c>
      <c r="BP51" s="25">
        <v>87.221484584401097</v>
      </c>
      <c r="BQ51" s="25">
        <v>21.287923787540599</v>
      </c>
      <c r="BR51" s="25">
        <v>11.736739195423199</v>
      </c>
      <c r="BS51" s="25">
        <v>217.983841633183</v>
      </c>
      <c r="BT51" s="25">
        <v>17960.814816108799</v>
      </c>
      <c r="BU51" s="25">
        <v>11.645491812585</v>
      </c>
      <c r="BV51" s="25">
        <v>72.888363848608606</v>
      </c>
      <c r="BW51" s="25">
        <v>0</v>
      </c>
      <c r="BX51" s="25">
        <v>1403.9782716280299</v>
      </c>
      <c r="BY51" s="25">
        <v>16923.056357764301</v>
      </c>
      <c r="BZ51" s="25">
        <v>0</v>
      </c>
      <c r="CA51" s="25">
        <v>0</v>
      </c>
      <c r="CB51" s="25">
        <v>551.264365473608</v>
      </c>
      <c r="CC51" s="87">
        <v>0</v>
      </c>
      <c r="CD51" s="25">
        <v>1213.7356677335299</v>
      </c>
      <c r="CE51" s="25">
        <v>52692.961783098202</v>
      </c>
      <c r="CF51" s="25">
        <v>236.631149220997</v>
      </c>
      <c r="CH51" s="22">
        <f t="shared" si="15"/>
        <v>2.8893730789611265E-3</v>
      </c>
      <c r="CI51" s="22">
        <f t="shared" si="14"/>
        <v>4.8102285613209825E-3</v>
      </c>
      <c r="CJ51" s="22">
        <f t="shared" si="16"/>
        <v>2.7780288277899573E-3</v>
      </c>
      <c r="CK51" s="22">
        <f t="shared" si="17"/>
        <v>2.8121015786081878E-3</v>
      </c>
      <c r="CL51" s="22">
        <f t="shared" si="18"/>
        <v>2.8121475446410732E-3</v>
      </c>
      <c r="CM51" s="22">
        <f t="shared" si="19"/>
        <v>4.8378951361356063E-3</v>
      </c>
      <c r="CN51" s="22">
        <f t="shared" si="20"/>
        <v>2.8668495999090377E-3</v>
      </c>
      <c r="CO51" s="68">
        <f t="shared" si="21"/>
        <v>21.471514900415439</v>
      </c>
      <c r="CP51" s="68">
        <f t="shared" si="22"/>
        <v>98.512611319302096</v>
      </c>
      <c r="CQ51" s="22">
        <f t="shared" si="23"/>
        <v>2.8190405034864124E-3</v>
      </c>
      <c r="CR51" s="68">
        <f t="shared" si="24"/>
        <v>13.715000767056942</v>
      </c>
      <c r="CS51" s="68">
        <f t="shared" si="25"/>
        <v>398.87128565387235</v>
      </c>
      <c r="CT51" s="22">
        <f t="shared" si="26"/>
        <v>4.7749651852983461E-3</v>
      </c>
      <c r="CU51" s="22">
        <f t="shared" si="27"/>
        <v>2.8009570666849971E-3</v>
      </c>
      <c r="CV51" s="68">
        <f t="shared" si="28"/>
        <v>2.7361179665996637E-3</v>
      </c>
    </row>
    <row r="52" spans="1:100" x14ac:dyDescent="0.25">
      <c r="A52" s="27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64"/>
      <c r="O52" s="64"/>
      <c r="P52" s="64"/>
      <c r="CH52" s="22" t="str">
        <f t="shared" si="15"/>
        <v/>
      </c>
      <c r="CJ52" s="22" t="str">
        <f t="shared" si="16"/>
        <v/>
      </c>
      <c r="CK52" s="22" t="str">
        <f t="shared" si="17"/>
        <v/>
      </c>
      <c r="CL52" s="22" t="str">
        <f t="shared" si="18"/>
        <v/>
      </c>
      <c r="CM52" s="22" t="str">
        <f t="shared" si="19"/>
        <v/>
      </c>
      <c r="CN52" s="22" t="str">
        <f t="shared" si="20"/>
        <v/>
      </c>
      <c r="CO52" s="68" t="str">
        <f t="shared" si="21"/>
        <v/>
      </c>
      <c r="CP52" s="68" t="str">
        <f t="shared" si="22"/>
        <v/>
      </c>
      <c r="CQ52" s="22" t="str">
        <f t="shared" si="23"/>
        <v/>
      </c>
      <c r="CR52" s="68" t="str">
        <f t="shared" si="24"/>
        <v/>
      </c>
      <c r="CS52" s="68" t="str">
        <f t="shared" si="25"/>
        <v/>
      </c>
      <c r="CT52" s="22" t="str">
        <f t="shared" si="26"/>
        <v/>
      </c>
      <c r="CU52" s="22" t="str">
        <f t="shared" si="27"/>
        <v/>
      </c>
      <c r="CV52" s="68" t="str">
        <f t="shared" si="28"/>
        <v/>
      </c>
    </row>
    <row r="53" spans="1:100" x14ac:dyDescent="0.25">
      <c r="A53" s="27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64"/>
      <c r="O53" s="64"/>
      <c r="P53" s="64"/>
      <c r="CH53" s="22" t="str">
        <f t="shared" si="15"/>
        <v/>
      </c>
      <c r="CJ53" s="22" t="str">
        <f t="shared" si="16"/>
        <v/>
      </c>
      <c r="CK53" s="22" t="str">
        <f t="shared" si="17"/>
        <v/>
      </c>
      <c r="CL53" s="22" t="str">
        <f t="shared" si="18"/>
        <v/>
      </c>
      <c r="CM53" s="22" t="str">
        <f t="shared" si="19"/>
        <v/>
      </c>
      <c r="CN53" s="22" t="str">
        <f t="shared" si="20"/>
        <v/>
      </c>
      <c r="CO53" s="68" t="str">
        <f t="shared" si="21"/>
        <v/>
      </c>
      <c r="CP53" s="68" t="str">
        <f t="shared" si="22"/>
        <v/>
      </c>
      <c r="CQ53" s="22" t="str">
        <f t="shared" si="23"/>
        <v/>
      </c>
      <c r="CR53" s="68" t="str">
        <f t="shared" si="24"/>
        <v/>
      </c>
      <c r="CS53" s="68" t="str">
        <f t="shared" si="25"/>
        <v/>
      </c>
      <c r="CT53" s="22" t="str">
        <f t="shared" si="26"/>
        <v/>
      </c>
      <c r="CU53" s="22" t="str">
        <f t="shared" si="27"/>
        <v/>
      </c>
      <c r="CV53" s="68" t="str">
        <f t="shared" si="28"/>
        <v/>
      </c>
    </row>
    <row r="54" spans="1:100" x14ac:dyDescent="0.25">
      <c r="A54" s="27" t="s">
        <v>51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64"/>
      <c r="O54" s="64"/>
      <c r="P54" s="64"/>
      <c r="CH54" s="22" t="str">
        <f t="shared" si="15"/>
        <v/>
      </c>
      <c r="CJ54" s="22" t="str">
        <f t="shared" si="16"/>
        <v/>
      </c>
      <c r="CK54" s="22" t="str">
        <f t="shared" si="17"/>
        <v/>
      </c>
      <c r="CL54" s="22" t="str">
        <f t="shared" si="18"/>
        <v/>
      </c>
      <c r="CM54" s="22" t="str">
        <f t="shared" si="19"/>
        <v/>
      </c>
      <c r="CN54" s="22" t="str">
        <f t="shared" si="20"/>
        <v/>
      </c>
      <c r="CO54" s="68" t="str">
        <f t="shared" si="21"/>
        <v/>
      </c>
      <c r="CP54" s="68" t="str">
        <f t="shared" si="22"/>
        <v/>
      </c>
      <c r="CQ54" s="22" t="str">
        <f t="shared" si="23"/>
        <v/>
      </c>
      <c r="CR54" s="68" t="str">
        <f t="shared" si="24"/>
        <v/>
      </c>
      <c r="CS54" s="68" t="str">
        <f t="shared" si="25"/>
        <v/>
      </c>
      <c r="CT54" s="22" t="str">
        <f t="shared" si="26"/>
        <v/>
      </c>
      <c r="CU54" s="22" t="str">
        <f t="shared" si="27"/>
        <v/>
      </c>
      <c r="CV54" s="68" t="str">
        <f t="shared" si="28"/>
        <v/>
      </c>
    </row>
    <row r="55" spans="1:100" x14ac:dyDescent="0.25">
      <c r="A55" s="27" t="s">
        <v>1</v>
      </c>
      <c r="B55" s="25">
        <v>3563.9427034</v>
      </c>
      <c r="C55" s="25"/>
      <c r="D55" s="25">
        <v>2249.8013206000001</v>
      </c>
      <c r="E55" s="25">
        <v>43.131300117999999</v>
      </c>
      <c r="F55" s="25">
        <v>42.967539275</v>
      </c>
      <c r="G55" s="25">
        <v>27.125832688999999</v>
      </c>
      <c r="H55" s="25">
        <v>11018.46501</v>
      </c>
      <c r="I55" s="25">
        <v>4.9357851237999997</v>
      </c>
      <c r="J55" s="25">
        <v>95.077443299999999</v>
      </c>
      <c r="K55" s="25">
        <v>1.8777738E-3</v>
      </c>
      <c r="L55" s="25">
        <v>166.62667977999999</v>
      </c>
      <c r="M55" s="25">
        <v>3.0348685828000002</v>
      </c>
      <c r="N55" s="64">
        <v>3.3142939502000002</v>
      </c>
      <c r="O55" s="64">
        <v>0.61012042899999996</v>
      </c>
      <c r="P55" s="64">
        <v>0.1370225974</v>
      </c>
      <c r="R55" s="27" t="s">
        <v>1</v>
      </c>
      <c r="S55" s="87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87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87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87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87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87">
        <v>0</v>
      </c>
      <c r="CD55" s="25">
        <v>0</v>
      </c>
      <c r="CE55" s="25">
        <v>0</v>
      </c>
      <c r="CF55" s="25">
        <v>0</v>
      </c>
      <c r="CH55" s="22">
        <f t="shared" si="15"/>
        <v>-1</v>
      </c>
      <c r="CJ55" s="22">
        <f t="shared" si="16"/>
        <v>-1</v>
      </c>
      <c r="CK55" s="22">
        <f t="shared" si="17"/>
        <v>-1</v>
      </c>
      <c r="CL55" s="22">
        <f t="shared" si="18"/>
        <v>-1</v>
      </c>
      <c r="CM55" s="22">
        <f t="shared" si="19"/>
        <v>-1</v>
      </c>
      <c r="CN55" s="22">
        <f t="shared" si="20"/>
        <v>-1</v>
      </c>
      <c r="CO55" s="68">
        <f t="shared" si="21"/>
        <v>-1</v>
      </c>
      <c r="CP55" s="68">
        <f t="shared" si="22"/>
        <v>-1</v>
      </c>
      <c r="CQ55" s="22">
        <f t="shared" si="23"/>
        <v>-1</v>
      </c>
      <c r="CR55" s="68">
        <f t="shared" si="24"/>
        <v>-1</v>
      </c>
      <c r="CS55" s="68">
        <f t="shared" si="25"/>
        <v>-1</v>
      </c>
      <c r="CT55" s="22">
        <f t="shared" si="26"/>
        <v>-1</v>
      </c>
      <c r="CU55" s="22">
        <f t="shared" si="27"/>
        <v>-1</v>
      </c>
      <c r="CV55" s="68">
        <f t="shared" si="28"/>
        <v>-1</v>
      </c>
    </row>
    <row r="56" spans="1:100" x14ac:dyDescent="0.25">
      <c r="A56" s="27" t="s">
        <v>11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CH56" s="22" t="str">
        <f t="shared" si="15"/>
        <v/>
      </c>
      <c r="CJ56" s="22" t="str">
        <f t="shared" si="16"/>
        <v/>
      </c>
      <c r="CK56" s="22" t="str">
        <f t="shared" si="17"/>
        <v/>
      </c>
      <c r="CL56" s="22" t="str">
        <f t="shared" si="18"/>
        <v/>
      </c>
      <c r="CM56" s="22" t="str">
        <f t="shared" si="19"/>
        <v/>
      </c>
      <c r="CN56" s="22" t="str">
        <f t="shared" si="20"/>
        <v/>
      </c>
      <c r="CO56" s="68" t="str">
        <f t="shared" si="21"/>
        <v/>
      </c>
      <c r="CQ56" s="22" t="str">
        <f t="shared" si="23"/>
        <v/>
      </c>
      <c r="CR56" s="68" t="str">
        <f t="shared" si="24"/>
        <v/>
      </c>
      <c r="CS56" s="68" t="str">
        <f t="shared" si="25"/>
        <v/>
      </c>
    </row>
    <row r="57" spans="1:100" x14ac:dyDescent="0.25">
      <c r="A57" s="27" t="s">
        <v>58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R57" s="27"/>
      <c r="CH57" s="22" t="str">
        <f t="shared" si="15"/>
        <v/>
      </c>
      <c r="CJ57" s="22" t="str">
        <f t="shared" si="16"/>
        <v/>
      </c>
      <c r="CK57" s="22" t="str">
        <f t="shared" si="17"/>
        <v/>
      </c>
      <c r="CL57" s="22" t="str">
        <f t="shared" si="18"/>
        <v/>
      </c>
      <c r="CM57" s="22" t="str">
        <f t="shared" si="19"/>
        <v/>
      </c>
      <c r="CN57" s="22" t="str">
        <f t="shared" si="20"/>
        <v/>
      </c>
      <c r="CO57" s="68" t="str">
        <f t="shared" si="21"/>
        <v/>
      </c>
      <c r="CQ57" s="22" t="str">
        <f t="shared" si="23"/>
        <v/>
      </c>
      <c r="CR57" s="68" t="str">
        <f t="shared" si="24"/>
        <v/>
      </c>
      <c r="CS57" s="68" t="str">
        <f t="shared" si="25"/>
        <v/>
      </c>
    </row>
    <row r="58" spans="1:100" x14ac:dyDescent="0.25">
      <c r="A58" s="27" t="s">
        <v>75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R58" s="27"/>
      <c r="CH58" s="22" t="str">
        <f t="shared" si="15"/>
        <v/>
      </c>
      <c r="CJ58" s="22" t="str">
        <f t="shared" si="16"/>
        <v/>
      </c>
      <c r="CK58" s="22" t="str">
        <f t="shared" si="17"/>
        <v/>
      </c>
      <c r="CL58" s="22" t="str">
        <f t="shared" si="18"/>
        <v/>
      </c>
      <c r="CM58" s="22" t="str">
        <f t="shared" si="19"/>
        <v/>
      </c>
      <c r="CN58" s="22" t="str">
        <f t="shared" si="20"/>
        <v/>
      </c>
      <c r="CO58" s="68" t="str">
        <f t="shared" si="21"/>
        <v/>
      </c>
      <c r="CQ58" s="22" t="str">
        <f t="shared" si="23"/>
        <v/>
      </c>
      <c r="CR58" s="68" t="str">
        <f t="shared" si="24"/>
        <v/>
      </c>
      <c r="CS58" s="68" t="str">
        <f t="shared" si="25"/>
        <v/>
      </c>
    </row>
    <row r="59" spans="1:100" x14ac:dyDescent="0.25">
      <c r="A59" s="27" t="s">
        <v>235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CH59" s="22" t="str">
        <f t="shared" si="15"/>
        <v/>
      </c>
      <c r="CJ59" s="22" t="str">
        <f t="shared" si="16"/>
        <v/>
      </c>
      <c r="CK59" s="22" t="str">
        <f t="shared" si="17"/>
        <v/>
      </c>
      <c r="CL59" s="22" t="str">
        <f t="shared" si="18"/>
        <v/>
      </c>
      <c r="CM59" s="22" t="str">
        <f t="shared" si="19"/>
        <v/>
      </c>
      <c r="CN59" s="22" t="str">
        <f t="shared" si="20"/>
        <v/>
      </c>
      <c r="CO59" s="68" t="str">
        <f t="shared" si="21"/>
        <v/>
      </c>
      <c r="CQ59" s="22" t="str">
        <f t="shared" si="23"/>
        <v/>
      </c>
      <c r="CR59" s="68" t="str">
        <f t="shared" si="24"/>
        <v/>
      </c>
      <c r="CS59" s="68" t="str">
        <f t="shared" si="25"/>
        <v/>
      </c>
    </row>
    <row r="60" spans="1:100" s="27" customFormat="1" x14ac:dyDescent="0.25">
      <c r="S60" s="87"/>
      <c r="T60" s="25"/>
      <c r="U60" s="25"/>
      <c r="V60" s="25"/>
      <c r="W60" s="25"/>
      <c r="X60" s="25"/>
      <c r="Y60" s="87"/>
      <c r="Z60" s="25"/>
      <c r="AA60" s="25"/>
      <c r="AB60" s="25"/>
      <c r="AC60" s="25"/>
      <c r="AD60" s="25"/>
      <c r="AE60" s="25"/>
      <c r="AF60" s="25"/>
      <c r="AG60" s="25"/>
      <c r="AH60" s="25"/>
      <c r="AI60" s="87"/>
      <c r="AJ60" s="25"/>
      <c r="AK60" s="25"/>
      <c r="AL60" s="25"/>
      <c r="AM60" s="25"/>
      <c r="AN60" s="25"/>
      <c r="AO60" s="87"/>
      <c r="AP60" s="25"/>
      <c r="AQ60" s="25"/>
      <c r="AR60" s="25"/>
      <c r="AS60" s="25"/>
      <c r="AT60" s="25"/>
      <c r="AU60" s="87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87"/>
      <c r="CD60" s="25"/>
      <c r="CE60" s="25"/>
      <c r="CF60" s="25"/>
      <c r="CH60" s="22" t="str">
        <f t="shared" si="15"/>
        <v/>
      </c>
      <c r="CJ60" s="22" t="str">
        <f t="shared" si="16"/>
        <v/>
      </c>
      <c r="CK60" s="22" t="str">
        <f t="shared" si="17"/>
        <v/>
      </c>
      <c r="CL60" s="22" t="str">
        <f t="shared" si="18"/>
        <v/>
      </c>
      <c r="CM60" s="22" t="str">
        <f t="shared" si="19"/>
        <v/>
      </c>
      <c r="CN60" s="22" t="str">
        <f t="shared" si="20"/>
        <v/>
      </c>
      <c r="CO60" s="68" t="str">
        <f t="shared" si="21"/>
        <v/>
      </c>
      <c r="CP60" s="66"/>
      <c r="CQ60" s="22" t="str">
        <f t="shared" si="23"/>
        <v/>
      </c>
      <c r="CR60" s="68" t="str">
        <f t="shared" si="24"/>
        <v/>
      </c>
      <c r="CS60" s="68" t="str">
        <f t="shared" si="25"/>
        <v/>
      </c>
      <c r="CV60" s="66"/>
    </row>
    <row r="61" spans="1:100" x14ac:dyDescent="0.25">
      <c r="A61" s="2" t="s">
        <v>55</v>
      </c>
      <c r="B61" s="1">
        <f>SUM(B3:B55)</f>
        <v>732747.51898649894</v>
      </c>
      <c r="C61" s="1">
        <f>SUM(C3:C55)</f>
        <v>30.3739672769</v>
      </c>
      <c r="D61" s="1">
        <f>SUM(D3:D55)</f>
        <v>541068.14281748887</v>
      </c>
      <c r="E61" s="1">
        <f t="shared" ref="E61:P61" si="29">SUM(E3:E55)</f>
        <v>14853.847457933001</v>
      </c>
      <c r="F61" s="1">
        <f t="shared" si="29"/>
        <v>14725.565615225503</v>
      </c>
      <c r="G61" s="1">
        <f t="shared" si="29"/>
        <v>64270.657568332084</v>
      </c>
      <c r="H61" s="1">
        <f t="shared" si="29"/>
        <v>2419453.5963016981</v>
      </c>
      <c r="I61" s="1">
        <f t="shared" si="29"/>
        <v>1506.4997795161</v>
      </c>
      <c r="J61" s="1">
        <f t="shared" si="29"/>
        <v>19415.926401602999</v>
      </c>
      <c r="K61" s="1">
        <f t="shared" si="29"/>
        <v>0.9871540554760001</v>
      </c>
      <c r="L61" s="1">
        <f t="shared" si="29"/>
        <v>12083.704514039</v>
      </c>
      <c r="M61" s="1">
        <f t="shared" si="29"/>
        <v>832.13654052060008</v>
      </c>
      <c r="N61" s="1">
        <f t="shared" si="29"/>
        <v>872.25822332440009</v>
      </c>
      <c r="O61" s="1">
        <f t="shared" si="29"/>
        <v>178.15745647450004</v>
      </c>
      <c r="P61" s="1">
        <f t="shared" si="29"/>
        <v>53.608821198908196</v>
      </c>
      <c r="S61" s="1">
        <f>SUM(S3:S59)</f>
        <v>0</v>
      </c>
      <c r="T61" s="1">
        <f t="shared" ref="T61:CE61" si="30">SUM(T3:T59)</f>
        <v>0</v>
      </c>
      <c r="U61" s="1">
        <f t="shared" si="30"/>
        <v>871.18387825929176</v>
      </c>
      <c r="V61" s="1">
        <f t="shared" si="30"/>
        <v>6489.7952839701247</v>
      </c>
      <c r="W61" s="1">
        <f t="shared" si="30"/>
        <v>6489.7952839701247</v>
      </c>
      <c r="X61" s="1">
        <f t="shared" si="30"/>
        <v>219.06546485008846</v>
      </c>
      <c r="Y61" s="1">
        <f t="shared" si="30"/>
        <v>0</v>
      </c>
      <c r="Z61" s="1">
        <f t="shared" si="30"/>
        <v>23574.058396659693</v>
      </c>
      <c r="AA61" s="1">
        <f t="shared" si="30"/>
        <v>177.9969235098703</v>
      </c>
      <c r="AB61" s="1">
        <f t="shared" si="30"/>
        <v>6851869.6605501641</v>
      </c>
      <c r="AC61" s="1">
        <f t="shared" si="30"/>
        <v>0.98833564055314949</v>
      </c>
      <c r="AD61" s="1">
        <f t="shared" si="30"/>
        <v>731131.28868363868</v>
      </c>
      <c r="AE61" s="1">
        <f t="shared" si="30"/>
        <v>11236.69949648327</v>
      </c>
      <c r="AF61" s="1">
        <f t="shared" si="30"/>
        <v>920923.91104046651</v>
      </c>
      <c r="AG61" s="1">
        <f t="shared" si="30"/>
        <v>17998.135470587207</v>
      </c>
      <c r="AH61" s="1">
        <f t="shared" si="30"/>
        <v>75.926292783611871</v>
      </c>
      <c r="AI61" s="1">
        <f t="shared" si="30"/>
        <v>0</v>
      </c>
      <c r="AJ61" s="1">
        <f t="shared" si="30"/>
        <v>21536.158901550221</v>
      </c>
      <c r="AK61" s="1">
        <f t="shared" si="30"/>
        <v>21536.158901550221</v>
      </c>
      <c r="AL61" s="1">
        <f t="shared" si="30"/>
        <v>0</v>
      </c>
      <c r="AM61" s="1">
        <f t="shared" si="30"/>
        <v>1310.6939839884503</v>
      </c>
      <c r="AN61" s="1">
        <f t="shared" si="30"/>
        <v>1.2882201433054663</v>
      </c>
      <c r="AO61" s="1">
        <f t="shared" si="30"/>
        <v>1.0675568695130964</v>
      </c>
      <c r="AP61" s="1">
        <f t="shared" si="30"/>
        <v>0</v>
      </c>
      <c r="AQ61" s="1">
        <f t="shared" si="30"/>
        <v>1160.9202028386051</v>
      </c>
      <c r="AR61" s="1">
        <f t="shared" si="30"/>
        <v>53.620909449658605</v>
      </c>
      <c r="AS61" s="1">
        <f t="shared" si="30"/>
        <v>30.486252695610219</v>
      </c>
      <c r="AT61" s="1">
        <f t="shared" si="30"/>
        <v>0</v>
      </c>
      <c r="AU61" s="1">
        <f t="shared" si="30"/>
        <v>3335891.119914114</v>
      </c>
      <c r="AV61" s="1">
        <f t="shared" si="30"/>
        <v>486239.3429248631</v>
      </c>
      <c r="AW61" s="1">
        <f t="shared" si="30"/>
        <v>54026.609999939625</v>
      </c>
      <c r="AX61" s="1">
        <f t="shared" si="30"/>
        <v>540265.9529248022</v>
      </c>
      <c r="AY61" s="1">
        <f t="shared" si="30"/>
        <v>0</v>
      </c>
      <c r="AZ61" s="1">
        <f t="shared" si="30"/>
        <v>8424.3602345557956</v>
      </c>
      <c r="BA61" s="1">
        <f t="shared" si="30"/>
        <v>78.375117123482852</v>
      </c>
      <c r="BB61" s="1">
        <f t="shared" si="30"/>
        <v>1461648.4773853046</v>
      </c>
      <c r="BC61" s="1">
        <f t="shared" si="30"/>
        <v>105.74299396525259</v>
      </c>
      <c r="BD61" s="1">
        <f t="shared" si="30"/>
        <v>277.08574939752503</v>
      </c>
      <c r="BE61" s="1">
        <f t="shared" si="30"/>
        <v>669.70555768048303</v>
      </c>
      <c r="BF61" s="1">
        <f t="shared" si="30"/>
        <v>156.65624295043858</v>
      </c>
      <c r="BG61" s="1">
        <f t="shared" si="30"/>
        <v>278.16820106821524</v>
      </c>
      <c r="BH61" s="1">
        <f t="shared" si="30"/>
        <v>36.882740955383682</v>
      </c>
      <c r="BI61" s="1">
        <f t="shared" si="30"/>
        <v>14852.505804193681</v>
      </c>
      <c r="BJ61" s="1">
        <f t="shared" si="30"/>
        <v>14724.013132449489</v>
      </c>
      <c r="BK61" s="1">
        <f t="shared" si="30"/>
        <v>128.49267174420456</v>
      </c>
      <c r="BL61" s="1">
        <f t="shared" si="30"/>
        <v>0</v>
      </c>
      <c r="BM61" s="1">
        <f t="shared" si="30"/>
        <v>0</v>
      </c>
      <c r="BN61" s="1">
        <f t="shared" si="30"/>
        <v>3531.6351008211564</v>
      </c>
      <c r="BO61" s="1">
        <f t="shared" si="30"/>
        <v>0</v>
      </c>
      <c r="BP61" s="1">
        <f t="shared" si="30"/>
        <v>1867.6570267195632</v>
      </c>
      <c r="BQ61" s="1">
        <f t="shared" si="30"/>
        <v>447.44936216341847</v>
      </c>
      <c r="BR61" s="1">
        <f t="shared" si="30"/>
        <v>253.44292368249776</v>
      </c>
      <c r="BS61" s="1">
        <f t="shared" si="30"/>
        <v>4667.6754326715027</v>
      </c>
      <c r="BT61" s="1">
        <f t="shared" si="30"/>
        <v>787147.76261630992</v>
      </c>
      <c r="BU61" s="1">
        <f t="shared" si="30"/>
        <v>244.77544378397508</v>
      </c>
      <c r="BV61" s="1">
        <f t="shared" si="30"/>
        <v>2108.7612394665866</v>
      </c>
      <c r="BW61" s="1">
        <f t="shared" si="30"/>
        <v>0</v>
      </c>
      <c r="BX61" s="1">
        <f t="shared" si="30"/>
        <v>64410.243112366537</v>
      </c>
      <c r="BY61" s="1">
        <f t="shared" si="30"/>
        <v>802628.74964276003</v>
      </c>
      <c r="BZ61" s="1">
        <f t="shared" si="30"/>
        <v>0</v>
      </c>
      <c r="CA61" s="1">
        <f t="shared" si="30"/>
        <v>0</v>
      </c>
      <c r="CB61" s="1">
        <f t="shared" si="30"/>
        <v>21257.774939236686</v>
      </c>
      <c r="CC61" s="1">
        <f t="shared" si="30"/>
        <v>0</v>
      </c>
      <c r="CD61" s="1">
        <f t="shared" si="30"/>
        <v>49484.034800918373</v>
      </c>
      <c r="CE61" s="1">
        <f t="shared" si="30"/>
        <v>2415101.7611486078</v>
      </c>
      <c r="CF61" s="1">
        <f>SUM(CF3:CF59)</f>
        <v>11939.277394045504</v>
      </c>
      <c r="CH61" s="22">
        <f t="shared" si="15"/>
        <v>-2.2057124193279477E-3</v>
      </c>
      <c r="CJ61" s="22">
        <f t="shared" si="16"/>
        <v>-1.4826041845846807E-3</v>
      </c>
      <c r="CK61" s="22">
        <f t="shared" si="17"/>
        <v>-9.0323651371815178E-5</v>
      </c>
      <c r="CL61" s="22">
        <f t="shared" si="18"/>
        <v>-1.0542771779234037E-4</v>
      </c>
      <c r="CM61" s="22">
        <f t="shared" si="19"/>
        <v>2.1718393636481273E-3</v>
      </c>
      <c r="CN61" s="22">
        <f t="shared" si="20"/>
        <v>-1.7986851079691639E-3</v>
      </c>
      <c r="CO61" s="68">
        <f t="shared" si="21"/>
        <v>3.3078634143940597</v>
      </c>
      <c r="CQ61" s="22">
        <f t="shared" si="23"/>
        <v>1.1969611739878123E-3</v>
      </c>
      <c r="CR61" s="68">
        <f t="shared" si="24"/>
        <v>0.78224805783104356</v>
      </c>
      <c r="CS61" s="68">
        <f t="shared" si="25"/>
        <v>0.39510782943423184</v>
      </c>
    </row>
    <row r="62" spans="1:100" x14ac:dyDescent="0.25">
      <c r="A62" s="2" t="s">
        <v>56</v>
      </c>
      <c r="B62" s="1">
        <f>SUM(B2:B51)</f>
        <v>729183.5762830989</v>
      </c>
      <c r="C62" s="1">
        <f t="shared" ref="C62:M62" si="31">SUM(C2:C51)</f>
        <v>30.3739672769</v>
      </c>
      <c r="D62" s="1">
        <f t="shared" si="31"/>
        <v>538818.3414968889</v>
      </c>
      <c r="E62" s="1">
        <f t="shared" si="31"/>
        <v>14810.716157815001</v>
      </c>
      <c r="F62" s="1">
        <f t="shared" si="31"/>
        <v>14682.598075950504</v>
      </c>
      <c r="G62" s="1">
        <f t="shared" si="31"/>
        <v>64243.531735643082</v>
      </c>
      <c r="H62" s="1">
        <f t="shared" si="31"/>
        <v>2408435.1312916982</v>
      </c>
      <c r="I62" s="1">
        <f t="shared" si="31"/>
        <v>1501.5639943922999</v>
      </c>
      <c r="J62" s="1">
        <f t="shared" si="31"/>
        <v>19320.848958302999</v>
      </c>
      <c r="K62" s="1">
        <f t="shared" si="31"/>
        <v>0.98527628167600012</v>
      </c>
      <c r="L62" s="1">
        <f t="shared" si="31"/>
        <v>11917.077834259</v>
      </c>
      <c r="M62" s="1">
        <f t="shared" si="31"/>
        <v>829.10167193780012</v>
      </c>
      <c r="N62" s="1">
        <f>SUM(N2:N51)</f>
        <v>868.94392937420014</v>
      </c>
      <c r="O62" s="1">
        <f>SUM(O2:O51)</f>
        <v>177.54733604550003</v>
      </c>
      <c r="P62" s="1">
        <f>SUM(P2:P51)</f>
        <v>53.471798601508198</v>
      </c>
      <c r="S62" s="1">
        <f>S61 - S55 - S56 - S57 - S58 - S54</f>
        <v>0</v>
      </c>
      <c r="T62" s="1">
        <f t="shared" ref="T62:CE62" si="32">T61 - T55 - T56 - T57 - T58 - T54</f>
        <v>0</v>
      </c>
      <c r="U62" s="1">
        <f t="shared" si="32"/>
        <v>871.18387825929176</v>
      </c>
      <c r="V62" s="1">
        <f t="shared" si="32"/>
        <v>6489.7952839701247</v>
      </c>
      <c r="W62" s="1">
        <f t="shared" si="32"/>
        <v>6489.7952839701247</v>
      </c>
      <c r="X62" s="1">
        <f t="shared" si="32"/>
        <v>219.06546485008846</v>
      </c>
      <c r="Y62" s="1">
        <f t="shared" si="32"/>
        <v>0</v>
      </c>
      <c r="Z62" s="1">
        <f t="shared" si="32"/>
        <v>23574.058396659693</v>
      </c>
      <c r="AA62" s="1">
        <f t="shared" si="32"/>
        <v>177.9969235098703</v>
      </c>
      <c r="AB62" s="1">
        <f t="shared" si="32"/>
        <v>6851869.6605501641</v>
      </c>
      <c r="AC62" s="1">
        <f t="shared" si="32"/>
        <v>0.98833564055314949</v>
      </c>
      <c r="AD62" s="1">
        <f t="shared" si="32"/>
        <v>731131.28868363868</v>
      </c>
      <c r="AE62" s="1">
        <f t="shared" si="32"/>
        <v>11236.69949648327</v>
      </c>
      <c r="AF62" s="1">
        <f t="shared" si="32"/>
        <v>920923.91104046651</v>
      </c>
      <c r="AG62" s="1">
        <f t="shared" si="32"/>
        <v>17998.135470587207</v>
      </c>
      <c r="AH62" s="1">
        <f t="shared" si="32"/>
        <v>75.926292783611871</v>
      </c>
      <c r="AI62" s="1">
        <f t="shared" si="32"/>
        <v>0</v>
      </c>
      <c r="AJ62" s="1">
        <f t="shared" si="32"/>
        <v>21536.158901550221</v>
      </c>
      <c r="AK62" s="1">
        <f t="shared" si="32"/>
        <v>21536.158901550221</v>
      </c>
      <c r="AL62" s="1">
        <f t="shared" si="32"/>
        <v>0</v>
      </c>
      <c r="AM62" s="1">
        <f t="shared" si="32"/>
        <v>1310.6939839884503</v>
      </c>
      <c r="AN62" s="1">
        <f t="shared" si="32"/>
        <v>1.2882201433054663</v>
      </c>
      <c r="AO62" s="1">
        <f t="shared" si="32"/>
        <v>1.0675568695130964</v>
      </c>
      <c r="AP62" s="1">
        <f t="shared" si="32"/>
        <v>0</v>
      </c>
      <c r="AQ62" s="1">
        <f t="shared" si="32"/>
        <v>1160.9202028386051</v>
      </c>
      <c r="AR62" s="1">
        <f t="shared" si="32"/>
        <v>53.620909449658605</v>
      </c>
      <c r="AS62" s="1">
        <f t="shared" si="32"/>
        <v>30.486252695610219</v>
      </c>
      <c r="AT62" s="1">
        <f t="shared" si="32"/>
        <v>0</v>
      </c>
      <c r="AU62" s="1">
        <f t="shared" si="32"/>
        <v>3335891.119914114</v>
      </c>
      <c r="AV62" s="1">
        <f t="shared" si="32"/>
        <v>486239.3429248631</v>
      </c>
      <c r="AW62" s="1">
        <f t="shared" si="32"/>
        <v>54026.609999939625</v>
      </c>
      <c r="AX62" s="1">
        <f t="shared" si="32"/>
        <v>540265.9529248022</v>
      </c>
      <c r="AY62" s="1">
        <f t="shared" si="32"/>
        <v>0</v>
      </c>
      <c r="AZ62" s="1">
        <f t="shared" si="32"/>
        <v>8424.3602345557956</v>
      </c>
      <c r="BA62" s="1">
        <f t="shared" si="32"/>
        <v>78.375117123482852</v>
      </c>
      <c r="BB62" s="1">
        <f t="shared" si="32"/>
        <v>1461648.4773853046</v>
      </c>
      <c r="BC62" s="1">
        <f t="shared" si="32"/>
        <v>105.74299396525259</v>
      </c>
      <c r="BD62" s="1">
        <f t="shared" si="32"/>
        <v>277.08574939752503</v>
      </c>
      <c r="BE62" s="1">
        <f t="shared" si="32"/>
        <v>669.70555768048303</v>
      </c>
      <c r="BF62" s="1">
        <f t="shared" si="32"/>
        <v>156.65624295043858</v>
      </c>
      <c r="BG62" s="1">
        <f t="shared" si="32"/>
        <v>278.16820106821524</v>
      </c>
      <c r="BH62" s="1">
        <f t="shared" si="32"/>
        <v>36.882740955383682</v>
      </c>
      <c r="BI62" s="1">
        <f t="shared" si="32"/>
        <v>14852.505804193681</v>
      </c>
      <c r="BJ62" s="1">
        <f t="shared" si="32"/>
        <v>14724.013132449489</v>
      </c>
      <c r="BK62" s="1">
        <f t="shared" si="32"/>
        <v>128.49267174420456</v>
      </c>
      <c r="BL62" s="1">
        <f t="shared" si="32"/>
        <v>0</v>
      </c>
      <c r="BM62" s="1">
        <f t="shared" si="32"/>
        <v>0</v>
      </c>
      <c r="BN62" s="1">
        <f t="shared" si="32"/>
        <v>3531.6351008211564</v>
      </c>
      <c r="BO62" s="1">
        <f t="shared" si="32"/>
        <v>0</v>
      </c>
      <c r="BP62" s="1">
        <f t="shared" si="32"/>
        <v>1867.6570267195632</v>
      </c>
      <c r="BQ62" s="1">
        <f t="shared" si="32"/>
        <v>447.44936216341847</v>
      </c>
      <c r="BR62" s="1">
        <f t="shared" si="32"/>
        <v>253.44292368249776</v>
      </c>
      <c r="BS62" s="1">
        <f t="shared" si="32"/>
        <v>4667.6754326715027</v>
      </c>
      <c r="BT62" s="1">
        <f t="shared" si="32"/>
        <v>787147.76261630992</v>
      </c>
      <c r="BU62" s="1">
        <f t="shared" si="32"/>
        <v>244.77544378397508</v>
      </c>
      <c r="BV62" s="1">
        <f t="shared" si="32"/>
        <v>2108.7612394665866</v>
      </c>
      <c r="BW62" s="1">
        <f t="shared" si="32"/>
        <v>0</v>
      </c>
      <c r="BX62" s="1">
        <f t="shared" si="32"/>
        <v>64410.243112366537</v>
      </c>
      <c r="BY62" s="1">
        <f t="shared" si="32"/>
        <v>802628.74964276003</v>
      </c>
      <c r="BZ62" s="1">
        <f t="shared" si="32"/>
        <v>0</v>
      </c>
      <c r="CA62" s="1">
        <f t="shared" si="32"/>
        <v>0</v>
      </c>
      <c r="CB62" s="1">
        <f t="shared" si="32"/>
        <v>21257.774939236686</v>
      </c>
      <c r="CC62" s="1">
        <f t="shared" si="32"/>
        <v>0</v>
      </c>
      <c r="CD62" s="1">
        <f t="shared" si="32"/>
        <v>49484.034800918373</v>
      </c>
      <c r="CE62" s="1">
        <f t="shared" si="32"/>
        <v>2415101.7611486078</v>
      </c>
      <c r="CF62" s="1">
        <f>CF61 - CF55 - CF56 - CF57 - CF58 - CF54</f>
        <v>11939.277394045504</v>
      </c>
      <c r="CH62" s="22">
        <f t="shared" si="15"/>
        <v>2.6710864916458248E-3</v>
      </c>
      <c r="CJ62" s="22">
        <f t="shared" si="16"/>
        <v>2.6866409630594617E-3</v>
      </c>
      <c r="CK62" s="22">
        <f t="shared" si="17"/>
        <v>2.8215817475260611E-3</v>
      </c>
      <c r="CL62" s="22">
        <f t="shared" si="18"/>
        <v>2.8206899272698316E-3</v>
      </c>
      <c r="CM62" s="22">
        <f t="shared" si="19"/>
        <v>2.5949908452956604E-3</v>
      </c>
      <c r="CN62" s="22">
        <f t="shared" si="20"/>
        <v>2.7680338034822474E-3</v>
      </c>
      <c r="CO62" s="68">
        <f t="shared" si="21"/>
        <v>3.3220237753480624</v>
      </c>
      <c r="CQ62" s="22">
        <f t="shared" si="23"/>
        <v>3.1050771586069803E-3</v>
      </c>
      <c r="CR62" s="68">
        <f t="shared" si="24"/>
        <v>0.8071677638656064</v>
      </c>
      <c r="CS62" s="68">
        <f t="shared" si="25"/>
        <v>0.40021452390183848</v>
      </c>
    </row>
    <row r="63" spans="1:100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599527.72011100897</v>
      </c>
      <c r="C63" s="25">
        <f t="shared" ref="C63:P63" si="33">+C3+C5+C8+C9+C11+C12+C14+C15+C16+C17+C18+C19+C20+C21+C22+C23+C24+C25+C26+C28+C30+C31+C33+C34+C35+C36+C37+C39+C40+C41+C42+C43+C44+C46+C47+C49+C50+C10</f>
        <v>29.4135146777</v>
      </c>
      <c r="D63" s="25">
        <f t="shared" si="33"/>
        <v>446852.59029412246</v>
      </c>
      <c r="E63" s="25">
        <f t="shared" si="33"/>
        <v>11866.762872629999</v>
      </c>
      <c r="F63" s="25">
        <f t="shared" si="33"/>
        <v>11759.632383096501</v>
      </c>
      <c r="G63" s="25">
        <f t="shared" si="33"/>
        <v>43375.039309330095</v>
      </c>
      <c r="H63" s="25">
        <f t="shared" si="33"/>
        <v>2047153.2327084902</v>
      </c>
      <c r="I63" s="25">
        <f t="shared" si="33"/>
        <v>1427.9122048460999</v>
      </c>
      <c r="J63" s="25">
        <f t="shared" si="33"/>
        <v>19280.235521495899</v>
      </c>
      <c r="K63" s="25">
        <f t="shared" si="33"/>
        <v>0.82771094979600013</v>
      </c>
      <c r="L63" s="25">
        <f t="shared" si="33"/>
        <v>11698.306618349599</v>
      </c>
      <c r="M63" s="25">
        <f t="shared" si="33"/>
        <v>828.83010795500013</v>
      </c>
      <c r="N63" s="25">
        <f t="shared" si="33"/>
        <v>868.14684491360003</v>
      </c>
      <c r="O63" s="25">
        <f t="shared" si="33"/>
        <v>176.18229420389997</v>
      </c>
      <c r="P63" s="25">
        <f t="shared" si="33"/>
        <v>49.1138858491082</v>
      </c>
      <c r="CH63" s="22">
        <f t="shared" si="15"/>
        <v>-1</v>
      </c>
      <c r="CJ63" s="22">
        <f t="shared" si="16"/>
        <v>-1</v>
      </c>
      <c r="CK63" s="22">
        <f t="shared" si="17"/>
        <v>-1</v>
      </c>
      <c r="CL63" s="22">
        <f t="shared" si="18"/>
        <v>-1</v>
      </c>
      <c r="CM63" s="22">
        <f t="shared" si="19"/>
        <v>-1</v>
      </c>
      <c r="CN63" s="22">
        <f t="shared" si="20"/>
        <v>-1</v>
      </c>
      <c r="CO63" s="68">
        <f t="shared" si="21"/>
        <v>-1</v>
      </c>
      <c r="CQ63" s="22">
        <f t="shared" si="23"/>
        <v>-1</v>
      </c>
      <c r="CR63" s="68">
        <f t="shared" si="24"/>
        <v>-1</v>
      </c>
      <c r="CS63" s="68">
        <f t="shared" si="25"/>
        <v>-1</v>
      </c>
    </row>
    <row r="64" spans="1:100" x14ac:dyDescent="0.25">
      <c r="B64" s="25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24" sqref="O24"/>
    </sheetView>
  </sheetViews>
  <sheetFormatPr defaultRowHeight="15" x14ac:dyDescent="0.25"/>
  <cols>
    <col min="1" max="1" width="19.5703125" style="86" customWidth="1"/>
    <col min="2" max="2" width="9.28515625" style="86" customWidth="1"/>
    <col min="3" max="4" width="6.7109375" style="86" bestFit="1" customWidth="1"/>
    <col min="5" max="6" width="7.7109375" style="86" bestFit="1" customWidth="1"/>
    <col min="7" max="7" width="5.7109375" style="86" bestFit="1" customWidth="1"/>
    <col min="8" max="8" width="7.7109375" style="86" bestFit="1" customWidth="1"/>
    <col min="9" max="9" width="8.85546875" style="86" bestFit="1" customWidth="1"/>
    <col min="10" max="10" width="9" style="86" bestFit="1" customWidth="1"/>
    <col min="11" max="11" width="9.7109375" style="86" bestFit="1" customWidth="1"/>
    <col min="12" max="14" width="9" style="87" customWidth="1"/>
    <col min="16" max="16" width="15.42578125" bestFit="1" customWidth="1"/>
    <col min="17" max="17" width="6" style="86" bestFit="1" customWidth="1"/>
    <col min="18" max="18" width="6.7109375" style="27" bestFit="1" customWidth="1"/>
    <col min="19" max="19" width="9.85546875" style="25" bestFit="1" customWidth="1"/>
    <col min="20" max="20" width="5.7109375" style="25" bestFit="1" customWidth="1"/>
    <col min="21" max="21" width="14.5703125" style="25" bestFit="1" customWidth="1"/>
    <col min="22" max="22" width="6.7109375" style="25" bestFit="1" customWidth="1"/>
    <col min="23" max="23" width="6.7109375" style="87" customWidth="1"/>
    <col min="24" max="24" width="6.7109375" style="25" bestFit="1" customWidth="1"/>
    <col min="25" max="25" width="13.42578125" style="25" bestFit="1" customWidth="1"/>
    <col min="26" max="26" width="7.7109375" style="25" bestFit="1" customWidth="1"/>
    <col min="27" max="27" width="9.28515625" style="25" bestFit="1" customWidth="1"/>
    <col min="28" max="30" width="6.7109375" style="25" bestFit="1" customWidth="1"/>
    <col min="31" max="31" width="5.85546875" style="25" bestFit="1" customWidth="1"/>
    <col min="32" max="32" width="5.85546875" style="87" customWidth="1"/>
    <col min="33" max="33" width="6.7109375" style="25" bestFit="1" customWidth="1"/>
    <col min="34" max="34" width="15.42578125" style="25" bestFit="1" customWidth="1"/>
    <col min="35" max="35" width="6.5703125" style="25" bestFit="1" customWidth="1"/>
    <col min="36" max="37" width="5.7109375" style="25" bestFit="1" customWidth="1"/>
    <col min="38" max="38" width="5.7109375" style="87" customWidth="1"/>
    <col min="39" max="39" width="5.7109375" style="25" bestFit="1" customWidth="1"/>
    <col min="40" max="40" width="6.5703125" style="25" bestFit="1" customWidth="1"/>
    <col min="41" max="41" width="6.140625" style="25" bestFit="1" customWidth="1"/>
    <col min="42" max="42" width="6.7109375" style="25" bestFit="1" customWidth="1"/>
    <col min="43" max="43" width="10" style="25" bestFit="1" customWidth="1"/>
    <col min="44" max="44" width="10" style="87" customWidth="1"/>
    <col min="45" max="45" width="6.7109375" style="25" bestFit="1" customWidth="1"/>
    <col min="46" max="46" width="5.7109375" style="25" bestFit="1" customWidth="1"/>
    <col min="47" max="47" width="6.7109375" style="25" bestFit="1" customWidth="1"/>
    <col min="48" max="48" width="6" style="25" bestFit="1" customWidth="1"/>
    <col min="49" max="49" width="6.7109375" style="25" bestFit="1" customWidth="1"/>
    <col min="50" max="50" width="4.28515625" style="25" bestFit="1" customWidth="1"/>
    <col min="51" max="51" width="6.7109375" style="25" bestFit="1" customWidth="1"/>
    <col min="52" max="52" width="4.5703125" style="25" bestFit="1" customWidth="1"/>
    <col min="53" max="53" width="4.140625" style="25" bestFit="1" customWidth="1"/>
    <col min="54" max="54" width="6.7109375" style="25" bestFit="1" customWidth="1"/>
    <col min="55" max="55" width="4.140625" style="25" bestFit="1" customWidth="1"/>
    <col min="56" max="56" width="5.85546875" style="25" bestFit="1" customWidth="1"/>
    <col min="57" max="57" width="5.7109375" style="25" bestFit="1" customWidth="1"/>
    <col min="58" max="59" width="7.7109375" style="25" bestFit="1" customWidth="1"/>
    <col min="60" max="60" width="5" style="25" bestFit="1" customWidth="1"/>
    <col min="61" max="61" width="5.140625" style="25" bestFit="1" customWidth="1"/>
    <col min="62" max="62" width="5.28515625" style="25" bestFit="1" customWidth="1"/>
    <col min="63" max="63" width="8.7109375" style="25" bestFit="1" customWidth="1"/>
    <col min="64" max="64" width="4.85546875" style="25" bestFit="1" customWidth="1"/>
    <col min="65" max="65" width="7.85546875" style="25" bestFit="1" customWidth="1"/>
    <col min="66" max="66" width="5.85546875" style="25" bestFit="1" customWidth="1"/>
    <col min="67" max="67" width="6" style="25" bestFit="1" customWidth="1"/>
    <col min="68" max="68" width="7.7109375" style="25" bestFit="1" customWidth="1"/>
    <col min="69" max="69" width="5.7109375" style="25" bestFit="1" customWidth="1"/>
    <col min="70" max="70" width="4.140625" style="25" bestFit="1" customWidth="1"/>
    <col min="71" max="71" width="5.7109375" style="25" bestFit="1" customWidth="1"/>
    <col min="72" max="72" width="3.85546875" style="25" bestFit="1" customWidth="1"/>
    <col min="73" max="73" width="5.7109375" style="25" bestFit="1" customWidth="1"/>
    <col min="74" max="74" width="8" style="25" bestFit="1" customWidth="1"/>
    <col min="75" max="76" width="5.28515625" style="25" bestFit="1" customWidth="1"/>
    <col min="77" max="77" width="6.7109375" style="25" bestFit="1" customWidth="1"/>
    <col min="78" max="78" width="6.7109375" style="87" customWidth="1"/>
    <col min="79" max="79" width="6.7109375" style="25" bestFit="1" customWidth="1"/>
    <col min="80" max="80" width="9.140625" style="25" bestFit="1" customWidth="1"/>
    <col min="81" max="81" width="7.140625" style="25" customWidth="1"/>
    <col min="83" max="92" width="9.140625" style="27"/>
  </cols>
  <sheetData>
    <row r="1" spans="1:95" x14ac:dyDescent="0.25">
      <c r="B1" s="86" t="s">
        <v>491</v>
      </c>
      <c r="L1" s="86"/>
      <c r="M1" s="86"/>
      <c r="N1" s="86"/>
      <c r="P1" s="27" t="s">
        <v>490</v>
      </c>
    </row>
    <row r="2" spans="1:95" x14ac:dyDescent="0.25">
      <c r="A2" s="86" t="s">
        <v>52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6" t="s">
        <v>63</v>
      </c>
      <c r="J2" s="86" t="s">
        <v>64</v>
      </c>
      <c r="K2" s="86" t="s">
        <v>65</v>
      </c>
      <c r="L2" s="86" t="s">
        <v>311</v>
      </c>
      <c r="M2" s="86" t="s">
        <v>314</v>
      </c>
      <c r="N2" s="86" t="s">
        <v>321</v>
      </c>
      <c r="P2" s="25" t="s">
        <v>226</v>
      </c>
      <c r="Q2" s="87" t="s">
        <v>457</v>
      </c>
      <c r="R2" s="25" t="s">
        <v>359</v>
      </c>
      <c r="S2" s="25" t="s">
        <v>178</v>
      </c>
      <c r="T2" s="25" t="s">
        <v>131</v>
      </c>
      <c r="U2" s="25" t="s">
        <v>132</v>
      </c>
      <c r="V2" s="25" t="s">
        <v>133</v>
      </c>
      <c r="W2" s="87" t="s">
        <v>335</v>
      </c>
      <c r="X2" s="25" t="s">
        <v>360</v>
      </c>
      <c r="Y2" s="25" t="s">
        <v>179</v>
      </c>
      <c r="Z2" s="25" t="s">
        <v>134</v>
      </c>
      <c r="AA2" s="25" t="s">
        <v>59</v>
      </c>
      <c r="AB2" s="25" t="s">
        <v>136</v>
      </c>
      <c r="AC2" s="25" t="s">
        <v>137</v>
      </c>
      <c r="AD2" s="25" t="s">
        <v>361</v>
      </c>
      <c r="AE2" s="25" t="s">
        <v>138</v>
      </c>
      <c r="AF2" s="87" t="s">
        <v>458</v>
      </c>
      <c r="AG2" s="25" t="s">
        <v>139</v>
      </c>
      <c r="AH2" s="25" t="s">
        <v>140</v>
      </c>
      <c r="AI2" s="25" t="s">
        <v>141</v>
      </c>
      <c r="AJ2" s="25" t="s">
        <v>142</v>
      </c>
      <c r="AK2" s="25" t="s">
        <v>143</v>
      </c>
      <c r="AL2" s="87" t="s">
        <v>459</v>
      </c>
      <c r="AM2" s="25" t="s">
        <v>362</v>
      </c>
      <c r="AN2" s="25" t="s">
        <v>144</v>
      </c>
      <c r="AO2" s="25" t="s">
        <v>367</v>
      </c>
      <c r="AP2" s="25" t="s">
        <v>57</v>
      </c>
      <c r="AQ2" s="25" t="s">
        <v>128</v>
      </c>
      <c r="AR2" s="87" t="s">
        <v>460</v>
      </c>
      <c r="AS2" s="25" t="s">
        <v>145</v>
      </c>
      <c r="AT2" s="25" t="s">
        <v>146</v>
      </c>
      <c r="AU2" s="25" t="s">
        <v>60</v>
      </c>
      <c r="AV2" s="25" t="s">
        <v>147</v>
      </c>
      <c r="AW2" s="25" t="s">
        <v>148</v>
      </c>
      <c r="AX2" s="25" t="s">
        <v>149</v>
      </c>
      <c r="AY2" s="25" t="s">
        <v>150</v>
      </c>
      <c r="AZ2" s="25" t="s">
        <v>151</v>
      </c>
      <c r="BA2" s="25" t="s">
        <v>152</v>
      </c>
      <c r="BB2" s="25" t="s">
        <v>153</v>
      </c>
      <c r="BC2" s="25" t="s">
        <v>154</v>
      </c>
      <c r="BD2" s="25" t="s">
        <v>155</v>
      </c>
      <c r="BE2" s="25" t="s">
        <v>156</v>
      </c>
      <c r="BF2" s="25" t="s">
        <v>54</v>
      </c>
      <c r="BG2" s="25" t="s">
        <v>53</v>
      </c>
      <c r="BH2" s="25" t="s">
        <v>157</v>
      </c>
      <c r="BI2" s="25" t="s">
        <v>158</v>
      </c>
      <c r="BJ2" s="25" t="s">
        <v>159</v>
      </c>
      <c r="BK2" s="25" t="s">
        <v>160</v>
      </c>
      <c r="BL2" s="25" t="s">
        <v>161</v>
      </c>
      <c r="BM2" s="25" t="s">
        <v>162</v>
      </c>
      <c r="BN2" s="25" t="s">
        <v>163</v>
      </c>
      <c r="BO2" s="25" t="s">
        <v>164</v>
      </c>
      <c r="BP2" s="25" t="s">
        <v>165</v>
      </c>
      <c r="BQ2" s="25" t="s">
        <v>363</v>
      </c>
      <c r="BR2" s="25" t="s">
        <v>166</v>
      </c>
      <c r="BS2" s="25" t="s">
        <v>167</v>
      </c>
      <c r="BT2" s="25" t="s">
        <v>168</v>
      </c>
      <c r="BU2" s="25" t="s">
        <v>61</v>
      </c>
      <c r="BV2" s="25" t="s">
        <v>368</v>
      </c>
      <c r="BW2" s="25" t="s">
        <v>169</v>
      </c>
      <c r="BX2" s="25" t="s">
        <v>170</v>
      </c>
      <c r="BY2" s="25" t="s">
        <v>171</v>
      </c>
      <c r="BZ2" s="87" t="s">
        <v>172</v>
      </c>
      <c r="CA2" s="25" t="s">
        <v>173</v>
      </c>
      <c r="CB2" s="25" t="s">
        <v>174</v>
      </c>
      <c r="CC2" s="25" t="s">
        <v>369</v>
      </c>
      <c r="CE2" s="27" t="s">
        <v>59</v>
      </c>
      <c r="CF2" s="27" t="s">
        <v>57</v>
      </c>
      <c r="CG2" s="27" t="s">
        <v>60</v>
      </c>
      <c r="CH2" s="27" t="s">
        <v>54</v>
      </c>
      <c r="CI2" s="27" t="s">
        <v>53</v>
      </c>
      <c r="CJ2" s="27" t="s">
        <v>61</v>
      </c>
      <c r="CK2" s="27" t="s">
        <v>62</v>
      </c>
      <c r="CL2" s="27" t="s">
        <v>63</v>
      </c>
      <c r="CM2" s="27" t="s">
        <v>64</v>
      </c>
      <c r="CN2" s="27" t="s">
        <v>65</v>
      </c>
      <c r="CO2" s="25" t="s">
        <v>311</v>
      </c>
      <c r="CP2" s="25" t="s">
        <v>314</v>
      </c>
      <c r="CQ2" s="25" t="s">
        <v>321</v>
      </c>
    </row>
    <row r="3" spans="1:95" x14ac:dyDescent="0.25">
      <c r="A3" s="87" t="s">
        <v>0</v>
      </c>
      <c r="B3" s="87">
        <v>29143.331265000001</v>
      </c>
      <c r="C3" s="87">
        <v>233.82944764999999</v>
      </c>
      <c r="D3" s="87">
        <v>483.17740721000001</v>
      </c>
      <c r="E3" s="87">
        <v>3771.3159690000002</v>
      </c>
      <c r="F3" s="87">
        <v>3767.7405167000002</v>
      </c>
      <c r="G3" s="87">
        <v>85.461269607000006</v>
      </c>
      <c r="H3" s="87">
        <v>4319.0789470999998</v>
      </c>
      <c r="I3" s="87">
        <v>126.5351292</v>
      </c>
      <c r="J3" s="87">
        <v>205.1095627</v>
      </c>
      <c r="K3" s="87">
        <v>269.55142312999999</v>
      </c>
      <c r="L3" s="87">
        <v>12.759413950000001</v>
      </c>
      <c r="M3" s="87">
        <v>32.986552174000003</v>
      </c>
      <c r="N3" s="87">
        <v>33.883553673000002</v>
      </c>
      <c r="O3" s="25"/>
      <c r="P3" s="25" t="s">
        <v>0</v>
      </c>
      <c r="Q3" s="87">
        <v>0</v>
      </c>
      <c r="R3" s="25">
        <v>270.80194786692101</v>
      </c>
      <c r="S3" s="25">
        <v>12.9313528261908</v>
      </c>
      <c r="T3" s="25">
        <v>128.097517069476</v>
      </c>
      <c r="U3" s="25">
        <v>128.097517069476</v>
      </c>
      <c r="V3" s="25">
        <v>757.77969367104197</v>
      </c>
      <c r="W3" s="87">
        <v>0</v>
      </c>
      <c r="X3" s="25">
        <v>206.642860887181</v>
      </c>
      <c r="Y3" s="25">
        <v>33.277490391222599</v>
      </c>
      <c r="Z3" s="25">
        <v>1490.25531102899</v>
      </c>
      <c r="AA3" s="25">
        <v>29410.3445306084</v>
      </c>
      <c r="AB3" s="25">
        <v>404.79551847553699</v>
      </c>
      <c r="AC3" s="25">
        <v>154.82431579631901</v>
      </c>
      <c r="AD3" s="25">
        <v>253.912028675893</v>
      </c>
      <c r="AE3" s="25">
        <v>0</v>
      </c>
      <c r="AF3" s="87">
        <v>0</v>
      </c>
      <c r="AG3" s="25">
        <v>272.41254458286198</v>
      </c>
      <c r="AH3" s="25">
        <v>272.41254458286198</v>
      </c>
      <c r="AI3" s="25">
        <v>0</v>
      </c>
      <c r="AJ3" s="25">
        <v>98.489124284016995</v>
      </c>
      <c r="AK3" s="25">
        <v>14.8299261639224</v>
      </c>
      <c r="AL3" s="87">
        <v>1153.86788841506</v>
      </c>
      <c r="AM3" s="25">
        <v>81.954756839522204</v>
      </c>
      <c r="AN3" s="25">
        <v>0</v>
      </c>
      <c r="AO3" s="25">
        <v>34.280553970584798</v>
      </c>
      <c r="AP3" s="25">
        <v>236.54738874815999</v>
      </c>
      <c r="AQ3" s="25">
        <v>0</v>
      </c>
      <c r="AR3" s="87">
        <v>4782.0700761145699</v>
      </c>
      <c r="AS3" s="25">
        <v>438.946260063382</v>
      </c>
      <c r="AT3" s="25">
        <v>48.7717967206247</v>
      </c>
      <c r="AU3" s="25">
        <v>487.71805678400699</v>
      </c>
      <c r="AV3" s="25">
        <v>9.1213248335983294E-2</v>
      </c>
      <c r="AW3" s="25">
        <v>188.65934325849699</v>
      </c>
      <c r="AX3" s="25">
        <v>0.41870406355925199</v>
      </c>
      <c r="AY3" s="25">
        <v>498.36018527287098</v>
      </c>
      <c r="AZ3" s="25">
        <v>0.38064004508451899</v>
      </c>
      <c r="BA3" s="25">
        <v>11.285978880051999</v>
      </c>
      <c r="BB3" s="25">
        <v>212.397129416822</v>
      </c>
      <c r="BC3" s="25">
        <v>0.34257606982037803</v>
      </c>
      <c r="BD3" s="25">
        <v>0</v>
      </c>
      <c r="BE3" s="25">
        <v>36.809793890992403</v>
      </c>
      <c r="BF3" s="25">
        <v>3810.09972826884</v>
      </c>
      <c r="BG3" s="25">
        <v>3806.5091051507702</v>
      </c>
      <c r="BH3" s="25">
        <v>3.59062311807293</v>
      </c>
      <c r="BI3" s="25">
        <v>0.43012325336066998</v>
      </c>
      <c r="BJ3" s="25">
        <v>0</v>
      </c>
      <c r="BK3" s="25">
        <v>93.256802927737994</v>
      </c>
      <c r="BL3" s="25">
        <v>3.5780171310151698</v>
      </c>
      <c r="BM3" s="25">
        <v>1407.22652066557</v>
      </c>
      <c r="BN3" s="25">
        <v>5.7095984847633003</v>
      </c>
      <c r="BO3" s="25">
        <v>7.2321604136973097</v>
      </c>
      <c r="BP3" s="25">
        <v>2010.5406411040699</v>
      </c>
      <c r="BQ3" s="25">
        <v>61.366750019847302</v>
      </c>
      <c r="BR3" s="25">
        <v>1.2941758588380501</v>
      </c>
      <c r="BS3" s="25">
        <v>15.6062429453749</v>
      </c>
      <c r="BT3" s="25">
        <v>0</v>
      </c>
      <c r="BU3" s="25">
        <v>86.208888550846794</v>
      </c>
      <c r="BV3" s="25">
        <v>23.120791191593501</v>
      </c>
      <c r="BW3" s="25">
        <v>0</v>
      </c>
      <c r="BX3" s="25">
        <v>0</v>
      </c>
      <c r="BY3" s="25">
        <v>79.801070481876096</v>
      </c>
      <c r="BZ3" s="87">
        <v>0</v>
      </c>
      <c r="CA3" s="25">
        <v>0</v>
      </c>
      <c r="CB3" s="25">
        <v>4355.6215872175999</v>
      </c>
      <c r="CC3" s="25">
        <v>28.2478490777685</v>
      </c>
      <c r="CE3" s="22">
        <f t="shared" ref="CE3:CE34" si="0">+(AA3-B3)/B3</f>
        <v>9.1620708415400421E-3</v>
      </c>
      <c r="CF3" s="22">
        <f t="shared" ref="CF3:CF34" si="1">+(AP3-C3)/C3</f>
        <v>1.1623604834529904E-2</v>
      </c>
      <c r="CG3" s="22">
        <f t="shared" ref="CG3:CG34" si="2">+(AU3-D3)/D3</f>
        <v>9.397479075493086E-3</v>
      </c>
      <c r="CH3" s="22">
        <f t="shared" ref="CH3:CH34" si="3">+(BF3-E3)/E3</f>
        <v>1.0283879576158559E-2</v>
      </c>
      <c r="CI3" s="22">
        <f t="shared" ref="CI3:CI34" si="4">+(BG3-F3)/F3</f>
        <v>1.0289612110742105E-2</v>
      </c>
      <c r="CJ3" s="22">
        <f t="shared" ref="CJ3:CJ34" si="5">+(BU3-G3)/G3</f>
        <v>8.7480439652344224E-3</v>
      </c>
      <c r="CK3" s="22">
        <f t="shared" ref="CK3:CK34" si="6">+(CB3-H3)/H3</f>
        <v>8.4607483598178341E-3</v>
      </c>
      <c r="CL3" s="22">
        <f t="shared" ref="CL3:CL34" si="7">+(U3-I3)/I3</f>
        <v>1.2347463343610338E-2</v>
      </c>
      <c r="CM3" s="22">
        <f t="shared" ref="CM3:CM34" si="8">+(X3-J3)/J3</f>
        <v>7.4755080504152593E-3</v>
      </c>
      <c r="CN3" s="22">
        <f t="shared" ref="CN3:CN34" si="9">+(AH3-K3)/K3</f>
        <v>1.0614380809564951E-2</v>
      </c>
      <c r="CO3" s="22">
        <f t="shared" ref="CO3:CO34" si="10">+(S3-L3)/L3</f>
        <v>1.3475452467062481E-2</v>
      </c>
      <c r="CP3" s="22">
        <f t="shared" ref="CP3:CP34" si="11">+(Y3-M3)/M3</f>
        <v>8.8199038107387752E-3</v>
      </c>
      <c r="CQ3" s="22">
        <f t="shared" ref="CQ3:CQ34" si="12">+(AO3-N3)/N3</f>
        <v>1.1716607455526265E-2</v>
      </c>
    </row>
    <row r="4" spans="1:95" x14ac:dyDescent="0.25">
      <c r="A4" s="87" t="s">
        <v>2</v>
      </c>
      <c r="B4" s="87">
        <v>14145.850243999999</v>
      </c>
      <c r="C4" s="87">
        <v>109.05446413</v>
      </c>
      <c r="D4" s="87">
        <v>266.72395202000001</v>
      </c>
      <c r="E4" s="87">
        <v>1971.6106130999999</v>
      </c>
      <c r="F4" s="87">
        <v>1966.5297667</v>
      </c>
      <c r="G4" s="87">
        <v>37.333067530000001</v>
      </c>
      <c r="H4" s="87">
        <v>2207.7071571000001</v>
      </c>
      <c r="I4" s="87">
        <v>58.266695886999997</v>
      </c>
      <c r="J4" s="87">
        <v>101.46989923</v>
      </c>
      <c r="K4" s="87">
        <v>129.92262188999999</v>
      </c>
      <c r="L4" s="87">
        <v>5.9405721379000003</v>
      </c>
      <c r="M4" s="87">
        <v>16.798639373</v>
      </c>
      <c r="N4" s="87">
        <v>16.870350472999998</v>
      </c>
      <c r="O4" s="25"/>
      <c r="P4" s="25" t="s">
        <v>2</v>
      </c>
      <c r="Q4" s="87">
        <v>0</v>
      </c>
      <c r="R4" s="25">
        <v>139.433747178354</v>
      </c>
      <c r="S4" s="25">
        <v>5.9978944823474896</v>
      </c>
      <c r="T4" s="25">
        <v>58.789210951820202</v>
      </c>
      <c r="U4" s="25">
        <v>58.789210951820202</v>
      </c>
      <c r="V4" s="25">
        <v>390.17444885885999</v>
      </c>
      <c r="W4" s="87">
        <v>0</v>
      </c>
      <c r="X4" s="25">
        <v>102.032811248646</v>
      </c>
      <c r="Y4" s="25">
        <v>16.903956275372799</v>
      </c>
      <c r="Z4" s="25">
        <v>767.31998505378897</v>
      </c>
      <c r="AA4" s="25">
        <v>14240.166493229</v>
      </c>
      <c r="AB4" s="25">
        <v>208.42578722683601</v>
      </c>
      <c r="AC4" s="25">
        <v>79.717907159016804</v>
      </c>
      <c r="AD4" s="25">
        <v>130.73723294954601</v>
      </c>
      <c r="AE4" s="25">
        <v>0</v>
      </c>
      <c r="AF4" s="87">
        <v>0</v>
      </c>
      <c r="AG4" s="25">
        <v>130.90851029054599</v>
      </c>
      <c r="AH4" s="25">
        <v>130.90851029054599</v>
      </c>
      <c r="AI4" s="25">
        <v>0</v>
      </c>
      <c r="AJ4" s="25">
        <v>50.711114367571</v>
      </c>
      <c r="AK4" s="25">
        <v>7.6357945523028397</v>
      </c>
      <c r="AL4" s="87">
        <v>594.11721965378001</v>
      </c>
      <c r="AM4" s="25">
        <v>42.197898541858599</v>
      </c>
      <c r="AN4" s="25">
        <v>0</v>
      </c>
      <c r="AO4" s="25">
        <v>17.0083138077567</v>
      </c>
      <c r="AP4" s="25">
        <v>109.97289662847101</v>
      </c>
      <c r="AQ4" s="25">
        <v>0</v>
      </c>
      <c r="AR4" s="87">
        <v>2440.3295707049801</v>
      </c>
      <c r="AS4" s="25">
        <v>241.58807021059599</v>
      </c>
      <c r="AT4" s="25">
        <v>26.8430771888865</v>
      </c>
      <c r="AU4" s="25">
        <v>268.431147399483</v>
      </c>
      <c r="AV4" s="25">
        <v>4.6964949589954598E-2</v>
      </c>
      <c r="AW4" s="25">
        <v>97.1389055029899</v>
      </c>
      <c r="AX4" s="25">
        <v>0.21785705693987401</v>
      </c>
      <c r="AY4" s="25">
        <v>256.60147239613002</v>
      </c>
      <c r="AZ4" s="25">
        <v>0.198052475955841</v>
      </c>
      <c r="BA4" s="25">
        <v>5.8722595990894897</v>
      </c>
      <c r="BB4" s="25">
        <v>110.51312866725</v>
      </c>
      <c r="BC4" s="25">
        <v>0.178247728633079</v>
      </c>
      <c r="BD4" s="25">
        <v>0</v>
      </c>
      <c r="BE4" s="25">
        <v>19.152694547418601</v>
      </c>
      <c r="BF4" s="25">
        <v>1985.6807673058099</v>
      </c>
      <c r="BG4" s="25">
        <v>1980.5821821069501</v>
      </c>
      <c r="BH4" s="25">
        <v>5.0985851988513904</v>
      </c>
      <c r="BI4" s="25">
        <v>0.2237998617702</v>
      </c>
      <c r="BJ4" s="25">
        <v>0</v>
      </c>
      <c r="BK4" s="25">
        <v>48.522844000947998</v>
      </c>
      <c r="BL4" s="25">
        <v>1.8616907475322</v>
      </c>
      <c r="BM4" s="25">
        <v>732.20051563903803</v>
      </c>
      <c r="BN4" s="25">
        <v>2.9707878443757298</v>
      </c>
      <c r="BO4" s="25">
        <v>3.76299396881562</v>
      </c>
      <c r="BP4" s="25">
        <v>1046.1137730672301</v>
      </c>
      <c r="BQ4" s="25">
        <v>31.597269904496201</v>
      </c>
      <c r="BR4" s="25">
        <v>0.67337936176193303</v>
      </c>
      <c r="BS4" s="25">
        <v>8.1201575401930093</v>
      </c>
      <c r="BT4" s="25">
        <v>0</v>
      </c>
      <c r="BU4" s="25">
        <v>37.5860971105121</v>
      </c>
      <c r="BV4" s="25">
        <v>11.904689766659599</v>
      </c>
      <c r="BW4" s="25">
        <v>0</v>
      </c>
      <c r="BX4" s="25">
        <v>0</v>
      </c>
      <c r="BY4" s="25">
        <v>41.088831364386898</v>
      </c>
      <c r="BZ4" s="87">
        <v>0</v>
      </c>
      <c r="CA4" s="25">
        <v>0</v>
      </c>
      <c r="CB4" s="25">
        <v>2221.1471694307002</v>
      </c>
      <c r="CC4" s="25">
        <v>14.544570976784801</v>
      </c>
      <c r="CE4" s="22">
        <f t="shared" si="0"/>
        <v>6.6674146553336857E-3</v>
      </c>
      <c r="CF4" s="22">
        <f t="shared" si="1"/>
        <v>8.421778106911559E-3</v>
      </c>
      <c r="CG4" s="22">
        <f t="shared" si="2"/>
        <v>6.400607694036305E-3</v>
      </c>
      <c r="CH4" s="22">
        <f t="shared" si="3"/>
        <v>7.1363757692941452E-3</v>
      </c>
      <c r="CI4" s="22">
        <f t="shared" si="4"/>
        <v>7.1457933894035191E-3</v>
      </c>
      <c r="CJ4" s="22">
        <f t="shared" si="5"/>
        <v>6.777626304315062E-3</v>
      </c>
      <c r="CK4" s="22">
        <f t="shared" si="6"/>
        <v>6.0877695157516088E-3</v>
      </c>
      <c r="CL4" s="22">
        <f t="shared" si="7"/>
        <v>8.967645356681089E-3</v>
      </c>
      <c r="CM4" s="22">
        <f t="shared" si="8"/>
        <v>5.5475764036195625E-3</v>
      </c>
      <c r="CN4" s="22">
        <f t="shared" si="9"/>
        <v>7.5882735908817545E-3</v>
      </c>
      <c r="CO4" s="22">
        <f t="shared" si="10"/>
        <v>9.6492969223925321E-3</v>
      </c>
      <c r="CP4" s="22">
        <f t="shared" si="11"/>
        <v>6.2693709909667989E-3</v>
      </c>
      <c r="CQ4" s="22">
        <f t="shared" si="12"/>
        <v>8.1778582476697038E-3</v>
      </c>
    </row>
    <row r="5" spans="1:95" x14ac:dyDescent="0.25">
      <c r="A5" s="87" t="s">
        <v>3</v>
      </c>
      <c r="B5" s="87">
        <v>43569.988182000001</v>
      </c>
      <c r="C5" s="87">
        <v>350.08647510999998</v>
      </c>
      <c r="D5" s="87">
        <v>708.96174827000004</v>
      </c>
      <c r="E5" s="87">
        <v>5688.8060605000001</v>
      </c>
      <c r="F5" s="87">
        <v>5685.9955284999996</v>
      </c>
      <c r="G5" s="87">
        <v>133.96449421</v>
      </c>
      <c r="H5" s="87">
        <v>6443.9645497000001</v>
      </c>
      <c r="I5" s="87">
        <v>188.38238199</v>
      </c>
      <c r="J5" s="87">
        <v>306.41525777999999</v>
      </c>
      <c r="K5" s="87">
        <v>397.58010400000001</v>
      </c>
      <c r="L5" s="87">
        <v>18.936508009000001</v>
      </c>
      <c r="M5" s="87">
        <v>48.122555703000003</v>
      </c>
      <c r="N5" s="87">
        <v>51.786584157999997</v>
      </c>
      <c r="O5" s="25"/>
      <c r="P5" s="25" t="s">
        <v>3</v>
      </c>
      <c r="Q5" s="87">
        <v>0</v>
      </c>
      <c r="R5" s="25">
        <v>404.33930765848601</v>
      </c>
      <c r="S5" s="25">
        <v>19.193108454871901</v>
      </c>
      <c r="T5" s="25">
        <v>190.72279484543199</v>
      </c>
      <c r="U5" s="25">
        <v>190.72279484543199</v>
      </c>
      <c r="V5" s="25">
        <v>1131.45517160088</v>
      </c>
      <c r="W5" s="87">
        <v>0</v>
      </c>
      <c r="X5" s="25">
        <v>308.76466376693202</v>
      </c>
      <c r="Y5" s="25">
        <v>48.560942147701702</v>
      </c>
      <c r="Z5" s="25">
        <v>2225.12750786889</v>
      </c>
      <c r="AA5" s="25">
        <v>43974.960685637401</v>
      </c>
      <c r="AB5" s="25">
        <v>604.40752417297199</v>
      </c>
      <c r="AC5" s="25">
        <v>231.17104384082899</v>
      </c>
      <c r="AD5" s="25">
        <v>379.12073844462401</v>
      </c>
      <c r="AE5" s="25">
        <v>0</v>
      </c>
      <c r="AF5" s="87">
        <v>0</v>
      </c>
      <c r="AG5" s="25">
        <v>401.87952675519</v>
      </c>
      <c r="AH5" s="25">
        <v>401.87952675519</v>
      </c>
      <c r="AI5" s="25">
        <v>0</v>
      </c>
      <c r="AJ5" s="25">
        <v>147.05593131240701</v>
      </c>
      <c r="AK5" s="25">
        <v>22.1428311798214</v>
      </c>
      <c r="AL5" s="87">
        <v>1722.86156267313</v>
      </c>
      <c r="AM5" s="25">
        <v>122.368177729636</v>
      </c>
      <c r="AN5" s="25">
        <v>0</v>
      </c>
      <c r="AO5" s="25">
        <v>52.3916896766939</v>
      </c>
      <c r="AP5" s="25">
        <v>354.17541806357002</v>
      </c>
      <c r="AQ5" s="25">
        <v>0</v>
      </c>
      <c r="AR5" s="87">
        <v>7136.2397287212598</v>
      </c>
      <c r="AS5" s="25">
        <v>644.24333733031301</v>
      </c>
      <c r="AT5" s="25">
        <v>71.582571826253698</v>
      </c>
      <c r="AU5" s="25">
        <v>715.82590915656601</v>
      </c>
      <c r="AV5" s="25">
        <v>0.13619220622835301</v>
      </c>
      <c r="AW5" s="25">
        <v>281.690499332434</v>
      </c>
      <c r="AX5" s="25">
        <v>0.63189357881799102</v>
      </c>
      <c r="AY5" s="25">
        <v>744.11078181368703</v>
      </c>
      <c r="AZ5" s="25">
        <v>0.57444891163323897</v>
      </c>
      <c r="BA5" s="25">
        <v>17.032401920225698</v>
      </c>
      <c r="BB5" s="25">
        <v>320.54232244801199</v>
      </c>
      <c r="BC5" s="25">
        <v>0.51700379217028503</v>
      </c>
      <c r="BD5" s="25">
        <v>0</v>
      </c>
      <c r="BE5" s="25">
        <v>55.552050715124203</v>
      </c>
      <c r="BF5" s="25">
        <v>5747.4736086685798</v>
      </c>
      <c r="BG5" s="25">
        <v>5744.64987231126</v>
      </c>
      <c r="BH5" s="25">
        <v>2.8237363573141101</v>
      </c>
      <c r="BI5" s="25">
        <v>0.64912724549016898</v>
      </c>
      <c r="BJ5" s="25">
        <v>0</v>
      </c>
      <c r="BK5" s="25">
        <v>140.73992690575699</v>
      </c>
      <c r="BL5" s="25">
        <v>5.3998167783858797</v>
      </c>
      <c r="BM5" s="25">
        <v>2123.73657831644</v>
      </c>
      <c r="BN5" s="25">
        <v>8.6167298008675193</v>
      </c>
      <c r="BO5" s="25">
        <v>10.914522607847299</v>
      </c>
      <c r="BP5" s="25">
        <v>3034.2375289494398</v>
      </c>
      <c r="BQ5" s="25">
        <v>91.627848221370499</v>
      </c>
      <c r="BR5" s="25">
        <v>1.9531261998379501</v>
      </c>
      <c r="BS5" s="25">
        <v>23.552394141217</v>
      </c>
      <c r="BT5" s="25">
        <v>0</v>
      </c>
      <c r="BU5" s="25">
        <v>135.126913528773</v>
      </c>
      <c r="BV5" s="25">
        <v>34.522081162045701</v>
      </c>
      <c r="BW5" s="25">
        <v>0</v>
      </c>
      <c r="BX5" s="25">
        <v>0</v>
      </c>
      <c r="BY5" s="25">
        <v>119.152480508818</v>
      </c>
      <c r="BZ5" s="87">
        <v>0</v>
      </c>
      <c r="CA5" s="25">
        <v>0</v>
      </c>
      <c r="CB5" s="25">
        <v>6499.4823465996396</v>
      </c>
      <c r="CC5" s="25">
        <v>42.177358057101898</v>
      </c>
      <c r="CE5" s="22">
        <f t="shared" si="0"/>
        <v>9.2947581703661294E-3</v>
      </c>
      <c r="CF5" s="22">
        <f t="shared" si="1"/>
        <v>1.167980840243903E-2</v>
      </c>
      <c r="CG5" s="22">
        <f t="shared" si="2"/>
        <v>9.6819904646700782E-3</v>
      </c>
      <c r="CH5" s="22">
        <f t="shared" si="3"/>
        <v>1.031280510262699E-2</v>
      </c>
      <c r="CI5" s="22">
        <f t="shared" si="4"/>
        <v>1.0315580361832206E-2</v>
      </c>
      <c r="CJ5" s="22">
        <f t="shared" si="5"/>
        <v>8.6770701866034708E-3</v>
      </c>
      <c r="CK5" s="22">
        <f t="shared" si="6"/>
        <v>8.6154721168079894E-3</v>
      </c>
      <c r="CL5" s="22">
        <f t="shared" si="7"/>
        <v>1.2423735333998643E-2</v>
      </c>
      <c r="CM5" s="22">
        <f t="shared" si="8"/>
        <v>7.6673922961723179E-3</v>
      </c>
      <c r="CN5" s="22">
        <f t="shared" si="9"/>
        <v>1.0813978647155829E-2</v>
      </c>
      <c r="CO5" s="22">
        <f t="shared" si="10"/>
        <v>1.3550568338679174E-2</v>
      </c>
      <c r="CP5" s="22">
        <f t="shared" si="11"/>
        <v>9.1097914127276827E-3</v>
      </c>
      <c r="CQ5" s="22">
        <f t="shared" si="12"/>
        <v>1.1684599950592166E-2</v>
      </c>
    </row>
    <row r="6" spans="1:95" x14ac:dyDescent="0.25">
      <c r="A6" s="87" t="s">
        <v>4</v>
      </c>
      <c r="B6" s="87">
        <v>125426.3023</v>
      </c>
      <c r="C6" s="87">
        <v>838.99122482999996</v>
      </c>
      <c r="D6" s="87">
        <v>1982.6795149</v>
      </c>
      <c r="E6" s="87">
        <v>17704.113398000001</v>
      </c>
      <c r="F6" s="87">
        <v>17070.486654</v>
      </c>
      <c r="G6" s="87">
        <v>378.48366620000002</v>
      </c>
      <c r="H6" s="87">
        <v>20085.011761999998</v>
      </c>
      <c r="I6" s="87">
        <v>314.82406194999999</v>
      </c>
      <c r="J6" s="87">
        <v>226.46902057</v>
      </c>
      <c r="K6" s="87">
        <v>524.74786272999995</v>
      </c>
      <c r="L6" s="87">
        <v>35.805491891999999</v>
      </c>
      <c r="M6" s="87">
        <v>45.202026613999998</v>
      </c>
      <c r="N6" s="87">
        <v>84.852175172000003</v>
      </c>
      <c r="O6" s="25"/>
      <c r="P6" s="25" t="s">
        <v>4</v>
      </c>
      <c r="Q6" s="87">
        <v>0</v>
      </c>
      <c r="R6" s="25">
        <v>1117.85507307942</v>
      </c>
      <c r="S6" s="25">
        <v>35.9336970734715</v>
      </c>
      <c r="T6" s="25">
        <v>2121.8800995281399</v>
      </c>
      <c r="U6" s="25">
        <v>2121.8800995281399</v>
      </c>
      <c r="V6" s="25">
        <v>3129.01592934577</v>
      </c>
      <c r="W6" s="87">
        <v>0</v>
      </c>
      <c r="X6" s="25">
        <v>627.98889383513097</v>
      </c>
      <c r="Y6" s="25">
        <v>45.363590494950699</v>
      </c>
      <c r="Z6" s="25">
        <v>6152.2463856265404</v>
      </c>
      <c r="AA6" s="25">
        <v>125893.145235554</v>
      </c>
      <c r="AB6" s="25">
        <v>1672.0746042414</v>
      </c>
      <c r="AC6" s="25">
        <v>639.73963738333498</v>
      </c>
      <c r="AD6" s="25">
        <v>1049.17272489482</v>
      </c>
      <c r="AE6" s="25">
        <v>0</v>
      </c>
      <c r="AF6" s="87">
        <v>0</v>
      </c>
      <c r="AG6" s="25">
        <v>1749.9168782839199</v>
      </c>
      <c r="AH6" s="25">
        <v>1749.9168782839199</v>
      </c>
      <c r="AI6" s="25">
        <v>0</v>
      </c>
      <c r="AJ6" s="25">
        <v>405.45821582112899</v>
      </c>
      <c r="AK6" s="25">
        <v>61.223492710860697</v>
      </c>
      <c r="AL6" s="87">
        <v>4762.97999457677</v>
      </c>
      <c r="AM6" s="25">
        <v>337.96575998531398</v>
      </c>
      <c r="AN6" s="25">
        <v>0</v>
      </c>
      <c r="AO6" s="25">
        <v>323.92978430200299</v>
      </c>
      <c r="AP6" s="25">
        <v>842.25020441290098</v>
      </c>
      <c r="AQ6" s="25">
        <v>0</v>
      </c>
      <c r="AR6" s="87">
        <v>21916.4658959074</v>
      </c>
      <c r="AS6" s="25">
        <v>1791.0095180846799</v>
      </c>
      <c r="AT6" s="25">
        <v>199.001014341314</v>
      </c>
      <c r="AU6" s="25">
        <v>1990.01053242599</v>
      </c>
      <c r="AV6" s="25">
        <v>0.3768053463962</v>
      </c>
      <c r="AW6" s="25">
        <v>778.20721232314804</v>
      </c>
      <c r="AX6" s="25">
        <v>1.8847362726642301</v>
      </c>
      <c r="AY6" s="25">
        <v>2057.26826214624</v>
      </c>
      <c r="AZ6" s="25">
        <v>1.7133973636805</v>
      </c>
      <c r="BA6" s="25">
        <v>50.802232628350303</v>
      </c>
      <c r="BB6" s="25">
        <v>956.07574882388894</v>
      </c>
      <c r="BC6" s="25">
        <v>1.5420573131128701</v>
      </c>
      <c r="BD6" s="25">
        <v>0</v>
      </c>
      <c r="BE6" s="25">
        <v>165.69410191974001</v>
      </c>
      <c r="BF6" s="25">
        <v>17770.431134776001</v>
      </c>
      <c r="BG6" s="25">
        <v>17134.462821275501</v>
      </c>
      <c r="BH6" s="25">
        <v>635.968313500465</v>
      </c>
      <c r="BI6" s="25">
        <v>1.93613938383791</v>
      </c>
      <c r="BJ6" s="25">
        <v>0</v>
      </c>
      <c r="BK6" s="25">
        <v>419.78233052177802</v>
      </c>
      <c r="BL6" s="25">
        <v>16.105936248412299</v>
      </c>
      <c r="BM6" s="25">
        <v>6334.4302381637599</v>
      </c>
      <c r="BN6" s="25">
        <v>25.700960613856001</v>
      </c>
      <c r="BO6" s="25">
        <v>32.554551854754003</v>
      </c>
      <c r="BP6" s="25">
        <v>9050.1655396338101</v>
      </c>
      <c r="BQ6" s="25">
        <v>252.66004093830901</v>
      </c>
      <c r="BR6" s="25">
        <v>5.8255516709149697</v>
      </c>
      <c r="BS6" s="25">
        <v>70.249298863010296</v>
      </c>
      <c r="BT6" s="25">
        <v>0</v>
      </c>
      <c r="BU6" s="25">
        <v>379.83233654447002</v>
      </c>
      <c r="BV6" s="25">
        <v>95.455774978040495</v>
      </c>
      <c r="BW6" s="25">
        <v>0</v>
      </c>
      <c r="BX6" s="25">
        <v>0</v>
      </c>
      <c r="BY6" s="25">
        <v>328.84539961581203</v>
      </c>
      <c r="BZ6" s="87">
        <v>0</v>
      </c>
      <c r="CA6" s="25">
        <v>0</v>
      </c>
      <c r="CB6" s="25">
        <v>20158.853309866299</v>
      </c>
      <c r="CC6" s="25">
        <v>116.618641095334</v>
      </c>
      <c r="CE6" s="22">
        <f t="shared" si="0"/>
        <v>3.7220497375214361E-3</v>
      </c>
      <c r="CF6" s="22">
        <f t="shared" si="1"/>
        <v>3.8844024662610371E-3</v>
      </c>
      <c r="CG6" s="22">
        <f t="shared" si="2"/>
        <v>3.6975302719864157E-3</v>
      </c>
      <c r="CH6" s="22">
        <f t="shared" si="3"/>
        <v>3.74589426113209E-3</v>
      </c>
      <c r="CI6" s="22">
        <f t="shared" si="4"/>
        <v>3.7477646989349392E-3</v>
      </c>
      <c r="CJ6" s="22">
        <f t="shared" si="5"/>
        <v>3.5633515126577164E-3</v>
      </c>
      <c r="CK6" s="22">
        <f t="shared" si="6"/>
        <v>3.6764503173458973E-3</v>
      </c>
      <c r="CL6" s="22">
        <f t="shared" si="7"/>
        <v>5.739891755367589</v>
      </c>
      <c r="CM6" s="22">
        <f t="shared" si="8"/>
        <v>1.7729571676273663</v>
      </c>
      <c r="CN6" s="22">
        <f t="shared" si="9"/>
        <v>2.334776570942052</v>
      </c>
      <c r="CO6" s="22">
        <f t="shared" si="10"/>
        <v>3.5806010390306972E-3</v>
      </c>
      <c r="CP6" s="22">
        <f t="shared" si="11"/>
        <v>3.5742618872018051E-3</v>
      </c>
      <c r="CQ6" s="22">
        <f t="shared" si="12"/>
        <v>2.817577848126811</v>
      </c>
    </row>
    <row r="7" spans="1:95" x14ac:dyDescent="0.25">
      <c r="A7" s="87" t="s">
        <v>5</v>
      </c>
      <c r="B7" s="87">
        <v>35440.366624000002</v>
      </c>
      <c r="C7" s="87">
        <v>269.56338858999999</v>
      </c>
      <c r="D7" s="87">
        <v>734.63952860999996</v>
      </c>
      <c r="E7" s="87">
        <v>5116.3770344000004</v>
      </c>
      <c r="F7" s="87">
        <v>5098.6214553</v>
      </c>
      <c r="G7" s="87">
        <v>118.86496104</v>
      </c>
      <c r="H7" s="87">
        <v>5682.6580965000003</v>
      </c>
      <c r="I7" s="87">
        <v>142.21805147000001</v>
      </c>
      <c r="J7" s="87">
        <v>248.84270918000001</v>
      </c>
      <c r="K7" s="87">
        <v>288.76404395999998</v>
      </c>
      <c r="L7" s="87">
        <v>14.282408057</v>
      </c>
      <c r="M7" s="87">
        <v>32.522821608999998</v>
      </c>
      <c r="N7" s="87">
        <v>50.635869612</v>
      </c>
      <c r="O7" s="25"/>
      <c r="P7" s="25" t="s">
        <v>5</v>
      </c>
      <c r="Q7" s="87">
        <v>0</v>
      </c>
      <c r="R7" s="25">
        <v>363.678904104997</v>
      </c>
      <c r="S7" s="25">
        <v>14.475984127350699</v>
      </c>
      <c r="T7" s="25">
        <v>143.96986991250901</v>
      </c>
      <c r="U7" s="25">
        <v>143.96986991250901</v>
      </c>
      <c r="V7" s="25">
        <v>1017.67583434202</v>
      </c>
      <c r="W7" s="87">
        <v>0</v>
      </c>
      <c r="X7" s="25">
        <v>250.55430477882101</v>
      </c>
      <c r="Y7" s="25">
        <v>32.819271787068402</v>
      </c>
      <c r="Z7" s="25">
        <v>2001.36867047899</v>
      </c>
      <c r="AA7" s="25">
        <v>35743.1844271316</v>
      </c>
      <c r="AB7" s="25">
        <v>543.62826207605201</v>
      </c>
      <c r="AC7" s="25">
        <v>207.924565339922</v>
      </c>
      <c r="AD7" s="25">
        <v>340.99633723655103</v>
      </c>
      <c r="AE7" s="25">
        <v>0</v>
      </c>
      <c r="AF7" s="87">
        <v>0</v>
      </c>
      <c r="AG7" s="25">
        <v>291.86459701526599</v>
      </c>
      <c r="AH7" s="25">
        <v>291.86459701526599</v>
      </c>
      <c r="AI7" s="25">
        <v>0</v>
      </c>
      <c r="AJ7" s="25">
        <v>132.26798127843799</v>
      </c>
      <c r="AK7" s="25">
        <v>19.9161416687765</v>
      </c>
      <c r="AL7" s="87">
        <v>1549.6096780232299</v>
      </c>
      <c r="AM7" s="25">
        <v>110.06282259516</v>
      </c>
      <c r="AN7" s="25">
        <v>0</v>
      </c>
      <c r="AO7" s="25">
        <v>51.123017430636999</v>
      </c>
      <c r="AP7" s="25">
        <v>272.62538774341101</v>
      </c>
      <c r="AQ7" s="25">
        <v>0</v>
      </c>
      <c r="AR7" s="87">
        <v>6298.2072588442197</v>
      </c>
      <c r="AS7" s="25">
        <v>666.22805034212604</v>
      </c>
      <c r="AT7" s="25">
        <v>74.025347017649594</v>
      </c>
      <c r="AU7" s="25">
        <v>740.25339735977605</v>
      </c>
      <c r="AV7" s="25">
        <v>0.12249671279155799</v>
      </c>
      <c r="AW7" s="25">
        <v>253.36371256606901</v>
      </c>
      <c r="AX7" s="25">
        <v>0.56593998420629699</v>
      </c>
      <c r="AY7" s="25">
        <v>669.28298055937205</v>
      </c>
      <c r="AZ7" s="25">
        <v>0.51449095302552394</v>
      </c>
      <c r="BA7" s="25">
        <v>15.2546587048479</v>
      </c>
      <c r="BB7" s="25">
        <v>287.08597479472201</v>
      </c>
      <c r="BC7" s="25">
        <v>0.46304188900676202</v>
      </c>
      <c r="BD7" s="25">
        <v>0</v>
      </c>
      <c r="BE7" s="25">
        <v>49.7538475230035</v>
      </c>
      <c r="BF7" s="25">
        <v>5162.8733401681502</v>
      </c>
      <c r="BG7" s="25">
        <v>5145.0564947432704</v>
      </c>
      <c r="BH7" s="25">
        <v>17.816845424880199</v>
      </c>
      <c r="BI7" s="25">
        <v>0.58137486256706095</v>
      </c>
      <c r="BJ7" s="25">
        <v>0</v>
      </c>
      <c r="BK7" s="25">
        <v>126.05025976761</v>
      </c>
      <c r="BL7" s="25">
        <v>4.8362147370094304</v>
      </c>
      <c r="BM7" s="25">
        <v>1902.0731753676901</v>
      </c>
      <c r="BN7" s="25">
        <v>7.7173647973656898</v>
      </c>
      <c r="BO7" s="25">
        <v>9.7753274341879592</v>
      </c>
      <c r="BP7" s="25">
        <v>2717.54142237823</v>
      </c>
      <c r="BQ7" s="25">
        <v>82.413748818014597</v>
      </c>
      <c r="BR7" s="25">
        <v>1.7492693008231299</v>
      </c>
      <c r="BS7" s="25">
        <v>21.094132248971398</v>
      </c>
      <c r="BT7" s="25">
        <v>0</v>
      </c>
      <c r="BU7" s="25">
        <v>119.778863914081</v>
      </c>
      <c r="BV7" s="25">
        <v>31.050524199295399</v>
      </c>
      <c r="BW7" s="25">
        <v>0</v>
      </c>
      <c r="BX7" s="25">
        <v>0</v>
      </c>
      <c r="BY7" s="25">
        <v>107.170488534543</v>
      </c>
      <c r="BZ7" s="87">
        <v>0</v>
      </c>
      <c r="CA7" s="25">
        <v>0</v>
      </c>
      <c r="CB7" s="25">
        <v>5725.5557465588599</v>
      </c>
      <c r="CC7" s="25">
        <v>37.936025098211303</v>
      </c>
      <c r="CE7" s="22">
        <f t="shared" si="0"/>
        <v>8.544432012916367E-3</v>
      </c>
      <c r="CF7" s="22">
        <f t="shared" si="1"/>
        <v>1.1359106180655179E-2</v>
      </c>
      <c r="CG7" s="22">
        <f t="shared" si="2"/>
        <v>7.6416644233642077E-3</v>
      </c>
      <c r="CH7" s="22">
        <f t="shared" si="3"/>
        <v>9.0877403005156822E-3</v>
      </c>
      <c r="CI7" s="22">
        <f t="shared" si="4"/>
        <v>9.1073714435107415E-3</v>
      </c>
      <c r="CJ7" s="22">
        <f t="shared" si="5"/>
        <v>7.6885809416406582E-3</v>
      </c>
      <c r="CK7" s="22">
        <f t="shared" si="6"/>
        <v>7.5488704986986102E-3</v>
      </c>
      <c r="CL7" s="22">
        <f t="shared" si="7"/>
        <v>1.2317834651802556E-2</v>
      </c>
      <c r="CM7" s="22">
        <f t="shared" si="8"/>
        <v>6.8782228117558056E-3</v>
      </c>
      <c r="CN7" s="22">
        <f t="shared" si="9"/>
        <v>1.0737323846647258E-2</v>
      </c>
      <c r="CO7" s="22">
        <f t="shared" si="10"/>
        <v>1.3553461683642729E-2</v>
      </c>
      <c r="CP7" s="22">
        <f t="shared" si="11"/>
        <v>9.1151432564008615E-3</v>
      </c>
      <c r="CQ7" s="22">
        <f t="shared" si="12"/>
        <v>9.6206073356652905E-3</v>
      </c>
    </row>
    <row r="8" spans="1:95" x14ac:dyDescent="0.25">
      <c r="A8" s="87" t="s">
        <v>6</v>
      </c>
      <c r="B8" s="87">
        <v>26434.077075000001</v>
      </c>
      <c r="C8" s="87">
        <v>199.76409190999999</v>
      </c>
      <c r="D8" s="87">
        <v>515.00448276999998</v>
      </c>
      <c r="E8" s="87">
        <v>3487.6296195999998</v>
      </c>
      <c r="F8" s="87">
        <v>3479.0228886999998</v>
      </c>
      <c r="G8" s="87">
        <v>87.646010203000003</v>
      </c>
      <c r="H8" s="87">
        <v>3763.2910222999999</v>
      </c>
      <c r="I8" s="87">
        <v>110.54062122000001</v>
      </c>
      <c r="J8" s="87">
        <v>186.30433029</v>
      </c>
      <c r="K8" s="87">
        <v>238.85198485999999</v>
      </c>
      <c r="L8" s="87">
        <v>10.341408849</v>
      </c>
      <c r="M8" s="87">
        <v>25.605482276</v>
      </c>
      <c r="N8" s="87">
        <v>34.846124908999997</v>
      </c>
      <c r="O8" s="25"/>
      <c r="P8" s="25" t="s">
        <v>6</v>
      </c>
      <c r="Q8" s="87">
        <v>0</v>
      </c>
      <c r="R8" s="25">
        <v>234.454466942593</v>
      </c>
      <c r="S8" s="25">
        <v>10.4794676684681</v>
      </c>
      <c r="T8" s="25">
        <v>111.798140505351</v>
      </c>
      <c r="U8" s="25">
        <v>111.798140505351</v>
      </c>
      <c r="V8" s="25">
        <v>656.06943256006195</v>
      </c>
      <c r="W8" s="87">
        <v>0</v>
      </c>
      <c r="X8" s="25">
        <v>187.442426440068</v>
      </c>
      <c r="Y8" s="25">
        <v>25.810791163141101</v>
      </c>
      <c r="Z8" s="25">
        <v>1290.23058284627</v>
      </c>
      <c r="AA8" s="25">
        <v>26641.896850146299</v>
      </c>
      <c r="AB8" s="25">
        <v>350.46314754638797</v>
      </c>
      <c r="AC8" s="25">
        <v>134.04365842787001</v>
      </c>
      <c r="AD8" s="25">
        <v>219.831451066684</v>
      </c>
      <c r="AE8" s="25">
        <v>0</v>
      </c>
      <c r="AF8" s="87">
        <v>0</v>
      </c>
      <c r="AG8" s="25">
        <v>241.074635782602</v>
      </c>
      <c r="AH8" s="25">
        <v>241.074635782602</v>
      </c>
      <c r="AI8" s="25">
        <v>0</v>
      </c>
      <c r="AJ8" s="25">
        <v>85.269742091756299</v>
      </c>
      <c r="AK8" s="25">
        <v>12.839423663979201</v>
      </c>
      <c r="AL8" s="87">
        <v>998.99425533872204</v>
      </c>
      <c r="AM8" s="25">
        <v>70.954644496017806</v>
      </c>
      <c r="AN8" s="25">
        <v>0</v>
      </c>
      <c r="AO8" s="25">
        <v>35.175229271385199</v>
      </c>
      <c r="AP8" s="25">
        <v>201.925560188936</v>
      </c>
      <c r="AQ8" s="25">
        <v>0</v>
      </c>
      <c r="AR8" s="87">
        <v>4160.3667334667098</v>
      </c>
      <c r="AS8" s="25">
        <v>466.79670263507398</v>
      </c>
      <c r="AT8" s="25">
        <v>51.866316411757197</v>
      </c>
      <c r="AU8" s="25">
        <v>518.66301904683098</v>
      </c>
      <c r="AV8" s="25">
        <v>7.8970480406080304E-2</v>
      </c>
      <c r="AW8" s="25">
        <v>163.33709332682901</v>
      </c>
      <c r="AX8" s="25">
        <v>0.386146764110958</v>
      </c>
      <c r="AY8" s="25">
        <v>431.46948441508601</v>
      </c>
      <c r="AZ8" s="25">
        <v>0.351042343954099</v>
      </c>
      <c r="BA8" s="25">
        <v>10.40840644411</v>
      </c>
      <c r="BB8" s="25">
        <v>195.88157200571001</v>
      </c>
      <c r="BC8" s="25">
        <v>0.31593804549237398</v>
      </c>
      <c r="BD8" s="25">
        <v>0</v>
      </c>
      <c r="BE8" s="25">
        <v>33.9475399394831</v>
      </c>
      <c r="BF8" s="25">
        <v>3519.1505569000801</v>
      </c>
      <c r="BG8" s="25">
        <v>3510.52290393778</v>
      </c>
      <c r="BH8" s="25">
        <v>8.6276529622954499</v>
      </c>
      <c r="BI8" s="25">
        <v>0.39667765340035299</v>
      </c>
      <c r="BJ8" s="25">
        <v>0</v>
      </c>
      <c r="BK8" s="25">
        <v>86.005346428788002</v>
      </c>
      <c r="BL8" s="25">
        <v>3.2997980378864198</v>
      </c>
      <c r="BM8" s="25">
        <v>1297.8033172947</v>
      </c>
      <c r="BN8" s="25">
        <v>5.2656340614097399</v>
      </c>
      <c r="BO8" s="25">
        <v>6.6698009887729599</v>
      </c>
      <c r="BP8" s="25">
        <v>1854.2054062842701</v>
      </c>
      <c r="BQ8" s="25">
        <v>53.130000553218999</v>
      </c>
      <c r="BR8" s="25">
        <v>1.1935437270236999</v>
      </c>
      <c r="BS8" s="25">
        <v>14.392733918660401</v>
      </c>
      <c r="BT8" s="25">
        <v>0</v>
      </c>
      <c r="BU8" s="25">
        <v>88.268962119082602</v>
      </c>
      <c r="BV8" s="25">
        <v>20.0174640406</v>
      </c>
      <c r="BW8" s="25">
        <v>0</v>
      </c>
      <c r="BX8" s="25">
        <v>0</v>
      </c>
      <c r="BY8" s="25">
        <v>69.090013016313094</v>
      </c>
      <c r="BZ8" s="87">
        <v>0</v>
      </c>
      <c r="CA8" s="25">
        <v>0</v>
      </c>
      <c r="CB8" s="25">
        <v>3791.1548172643902</v>
      </c>
      <c r="CC8" s="25">
        <v>24.456377298193299</v>
      </c>
      <c r="CE8" s="22">
        <f t="shared" si="0"/>
        <v>7.8618131647517561E-3</v>
      </c>
      <c r="CF8" s="22">
        <f t="shared" si="1"/>
        <v>1.0820104145192534E-2</v>
      </c>
      <c r="CG8" s="22">
        <f t="shared" si="2"/>
        <v>7.1038921004206012E-3</v>
      </c>
      <c r="CH8" s="22">
        <f t="shared" si="3"/>
        <v>9.0379256796469833E-3</v>
      </c>
      <c r="CI8" s="22">
        <f t="shared" si="4"/>
        <v>9.0542707666837873E-3</v>
      </c>
      <c r="CJ8" s="22">
        <f t="shared" si="5"/>
        <v>7.1075901189313452E-3</v>
      </c>
      <c r="CK8" s="22">
        <f t="shared" si="6"/>
        <v>7.4041031637677793E-3</v>
      </c>
      <c r="CL8" s="22">
        <f t="shared" si="7"/>
        <v>1.1376083031488092E-2</v>
      </c>
      <c r="CM8" s="22">
        <f t="shared" si="8"/>
        <v>6.1088013804963971E-3</v>
      </c>
      <c r="CN8" s="22">
        <f t="shared" si="9"/>
        <v>9.3055576821134325E-3</v>
      </c>
      <c r="CO8" s="22">
        <f t="shared" si="10"/>
        <v>1.3350097794600753E-2</v>
      </c>
      <c r="CP8" s="22">
        <f t="shared" si="11"/>
        <v>8.0181613034305734E-3</v>
      </c>
      <c r="CQ8" s="22">
        <f t="shared" si="12"/>
        <v>9.4445038937515085E-3</v>
      </c>
    </row>
    <row r="9" spans="1:95" x14ac:dyDescent="0.25">
      <c r="A9" s="87" t="s">
        <v>7</v>
      </c>
      <c r="B9" s="87">
        <v>5653.8178905000004</v>
      </c>
      <c r="C9" s="87">
        <v>46.953743950000003</v>
      </c>
      <c r="D9" s="87">
        <v>95.761939198999997</v>
      </c>
      <c r="E9" s="87">
        <v>752.41574520999995</v>
      </c>
      <c r="F9" s="87">
        <v>751.95925376000002</v>
      </c>
      <c r="G9" s="87">
        <v>17.442470577000002</v>
      </c>
      <c r="H9" s="87">
        <v>831.46671690999995</v>
      </c>
      <c r="I9" s="87">
        <v>25.465954864</v>
      </c>
      <c r="J9" s="87">
        <v>38.799246486000001</v>
      </c>
      <c r="K9" s="87">
        <v>52.573360917999999</v>
      </c>
      <c r="L9" s="87">
        <v>2.5997780104000001</v>
      </c>
      <c r="M9" s="87">
        <v>6.1769454008000002</v>
      </c>
      <c r="N9" s="87">
        <v>7.2451521557999996</v>
      </c>
      <c r="O9" s="25"/>
      <c r="P9" s="25" t="s">
        <v>7</v>
      </c>
      <c r="Q9" s="87">
        <v>0</v>
      </c>
      <c r="R9" s="25">
        <v>52.008632229066798</v>
      </c>
      <c r="S9" s="25">
        <v>2.6385244995133501</v>
      </c>
      <c r="T9" s="25">
        <v>25.811282969121098</v>
      </c>
      <c r="U9" s="25">
        <v>25.811282969121098</v>
      </c>
      <c r="V9" s="25">
        <v>145.53468288496799</v>
      </c>
      <c r="W9" s="87">
        <v>0</v>
      </c>
      <c r="X9" s="25">
        <v>39.085744763258802</v>
      </c>
      <c r="Y9" s="25">
        <v>6.2334964082653102</v>
      </c>
      <c r="Z9" s="25">
        <v>286.20947076109002</v>
      </c>
      <c r="AA9" s="25">
        <v>5708.1787053357302</v>
      </c>
      <c r="AB9" s="25">
        <v>77.742634446502095</v>
      </c>
      <c r="AC9" s="25">
        <v>29.7346485038343</v>
      </c>
      <c r="AD9" s="25">
        <v>48.764808472825202</v>
      </c>
      <c r="AE9" s="25">
        <v>0</v>
      </c>
      <c r="AF9" s="87">
        <v>0</v>
      </c>
      <c r="AG9" s="25">
        <v>53.174576052070897</v>
      </c>
      <c r="AH9" s="25">
        <v>53.174576052070897</v>
      </c>
      <c r="AI9" s="25">
        <v>0</v>
      </c>
      <c r="AJ9" s="25">
        <v>18.9152204924684</v>
      </c>
      <c r="AK9" s="25">
        <v>2.8481463564873701</v>
      </c>
      <c r="AL9" s="87">
        <v>221.605234651367</v>
      </c>
      <c r="AM9" s="25">
        <v>15.7397490212911</v>
      </c>
      <c r="AN9" s="25">
        <v>0</v>
      </c>
      <c r="AO9" s="25">
        <v>7.3330118928897701</v>
      </c>
      <c r="AP9" s="25">
        <v>47.547133473326703</v>
      </c>
      <c r="AQ9" s="25">
        <v>0</v>
      </c>
      <c r="AR9" s="87">
        <v>920.63158308393395</v>
      </c>
      <c r="AS9" s="25">
        <v>87.019487204924999</v>
      </c>
      <c r="AT9" s="25">
        <v>9.66882629452647</v>
      </c>
      <c r="AU9" s="25">
        <v>96.688313499451496</v>
      </c>
      <c r="AV9" s="25">
        <v>1.7517870044136501E-2</v>
      </c>
      <c r="AW9" s="25">
        <v>36.232745799368303</v>
      </c>
      <c r="AX9" s="25">
        <v>8.3625989957946803E-2</v>
      </c>
      <c r="AY9" s="25">
        <v>95.712071194960203</v>
      </c>
      <c r="AZ9" s="25">
        <v>7.6023568070459693E-2</v>
      </c>
      <c r="BA9" s="25">
        <v>2.2540984473949601</v>
      </c>
      <c r="BB9" s="25">
        <v>42.421135490555898</v>
      </c>
      <c r="BC9" s="25">
        <v>6.8421172748667602E-2</v>
      </c>
      <c r="BD9" s="25">
        <v>0</v>
      </c>
      <c r="BE9" s="25">
        <v>7.3518617922474396</v>
      </c>
      <c r="BF9" s="25">
        <v>760.71493777867704</v>
      </c>
      <c r="BG9" s="25">
        <v>760.25726798613198</v>
      </c>
      <c r="BH9" s="25">
        <v>0.45766979254507001</v>
      </c>
      <c r="BI9" s="25">
        <v>8.5906708223791095E-2</v>
      </c>
      <c r="BJ9" s="25">
        <v>0</v>
      </c>
      <c r="BK9" s="25">
        <v>18.625768944592298</v>
      </c>
      <c r="BL9" s="25">
        <v>0.71462160860243495</v>
      </c>
      <c r="BM9" s="25">
        <v>281.059063807271</v>
      </c>
      <c r="BN9" s="25">
        <v>1.1403532465814501</v>
      </c>
      <c r="BO9" s="25">
        <v>1.4444476374719499</v>
      </c>
      <c r="BP9" s="25">
        <v>401.55649321803099</v>
      </c>
      <c r="BQ9" s="25">
        <v>11.7857399838313</v>
      </c>
      <c r="BR9" s="25">
        <v>0.25847999140197397</v>
      </c>
      <c r="BS9" s="25">
        <v>3.11696636297998</v>
      </c>
      <c r="BT9" s="25">
        <v>0</v>
      </c>
      <c r="BU9" s="25">
        <v>17.597974851876899</v>
      </c>
      <c r="BV9" s="25">
        <v>4.4404379937362002</v>
      </c>
      <c r="BW9" s="25">
        <v>0</v>
      </c>
      <c r="BX9" s="25">
        <v>0</v>
      </c>
      <c r="BY9" s="25">
        <v>15.3261215839172</v>
      </c>
      <c r="BZ9" s="87">
        <v>0</v>
      </c>
      <c r="CA9" s="25">
        <v>0</v>
      </c>
      <c r="CB9" s="25">
        <v>838.72968016446396</v>
      </c>
      <c r="CC9" s="25">
        <v>5.4251142028726198</v>
      </c>
      <c r="CE9" s="22">
        <f t="shared" si="0"/>
        <v>9.6148860625792729E-3</v>
      </c>
      <c r="CF9" s="22">
        <f t="shared" si="1"/>
        <v>1.2637746714268127E-2</v>
      </c>
      <c r="CG9" s="22">
        <f t="shared" si="2"/>
        <v>9.6737211902782044E-3</v>
      </c>
      <c r="CH9" s="22">
        <f t="shared" si="3"/>
        <v>1.1030062331245837E-2</v>
      </c>
      <c r="CI9" s="22">
        <f t="shared" si="4"/>
        <v>1.1035191314741637E-2</v>
      </c>
      <c r="CJ9" s="22">
        <f t="shared" si="5"/>
        <v>8.9152665724973618E-3</v>
      </c>
      <c r="CK9" s="22">
        <f t="shared" si="6"/>
        <v>8.7351220520955307E-3</v>
      </c>
      <c r="CL9" s="22">
        <f t="shared" si="7"/>
        <v>1.3560383145470492E-2</v>
      </c>
      <c r="CM9" s="22">
        <f t="shared" si="8"/>
        <v>7.3841196210389908E-3</v>
      </c>
      <c r="CN9" s="22">
        <f t="shared" si="9"/>
        <v>1.1435737102838616E-2</v>
      </c>
      <c r="CO9" s="22">
        <f t="shared" si="10"/>
        <v>1.4903768305736413E-2</v>
      </c>
      <c r="CP9" s="22">
        <f t="shared" si="11"/>
        <v>9.155173600528475E-3</v>
      </c>
      <c r="CQ9" s="22">
        <f t="shared" si="12"/>
        <v>1.212669315984422E-2</v>
      </c>
    </row>
    <row r="10" spans="1:95" x14ac:dyDescent="0.25">
      <c r="A10" s="87" t="s">
        <v>8</v>
      </c>
      <c r="B10" s="87">
        <v>93.198152899999997</v>
      </c>
      <c r="C10" s="87">
        <v>0.3017538058</v>
      </c>
      <c r="D10" s="87">
        <v>5.4194904460000002</v>
      </c>
      <c r="E10" s="87">
        <v>18.413241467999999</v>
      </c>
      <c r="F10" s="87">
        <v>17.960904826</v>
      </c>
      <c r="G10" s="87">
        <v>0.1691218082</v>
      </c>
      <c r="H10" s="87">
        <v>23.969517558</v>
      </c>
      <c r="I10" s="87">
        <v>0.14110068200000001</v>
      </c>
      <c r="J10" s="87">
        <v>0.73135861599999996</v>
      </c>
      <c r="K10" s="87">
        <v>0.36567183689999999</v>
      </c>
      <c r="L10" s="87">
        <v>1.4105988099999999E-2</v>
      </c>
      <c r="M10" s="87">
        <v>3.6097331599999997E-2</v>
      </c>
      <c r="N10" s="87">
        <v>0.21064989219999999</v>
      </c>
      <c r="O10" s="25"/>
      <c r="P10" s="25" t="s">
        <v>8</v>
      </c>
      <c r="Q10" s="87">
        <v>0</v>
      </c>
      <c r="R10" s="25">
        <v>1.6459462798498601</v>
      </c>
      <c r="S10" s="25">
        <v>1.41400043582161E-2</v>
      </c>
      <c r="T10" s="25">
        <v>0.141440351025274</v>
      </c>
      <c r="U10" s="25">
        <v>0.141440351025274</v>
      </c>
      <c r="V10" s="25">
        <v>4.6058241208683999</v>
      </c>
      <c r="W10" s="87">
        <v>0</v>
      </c>
      <c r="X10" s="25">
        <v>0.733121741533027</v>
      </c>
      <c r="Y10" s="25">
        <v>3.6184288488588297E-2</v>
      </c>
      <c r="Z10" s="25">
        <v>9.0578349096027804</v>
      </c>
      <c r="AA10" s="25">
        <v>93.422680026675806</v>
      </c>
      <c r="AB10" s="25">
        <v>2.4603658862034701</v>
      </c>
      <c r="AC10" s="25">
        <v>0.941028851946626</v>
      </c>
      <c r="AD10" s="25">
        <v>1.5432878031263699</v>
      </c>
      <c r="AE10" s="25">
        <v>0</v>
      </c>
      <c r="AF10" s="87">
        <v>0</v>
      </c>
      <c r="AG10" s="25">
        <v>0.36655342366397098</v>
      </c>
      <c r="AH10" s="25">
        <v>0.36655342366397098</v>
      </c>
      <c r="AI10" s="25">
        <v>0</v>
      </c>
      <c r="AJ10" s="25">
        <v>0.59862085537348997</v>
      </c>
      <c r="AK10" s="25">
        <v>9.0136869109211398E-2</v>
      </c>
      <c r="AL10" s="87">
        <v>7.01326425510441</v>
      </c>
      <c r="AM10" s="25">
        <v>0.49812268034193602</v>
      </c>
      <c r="AN10" s="25">
        <v>0</v>
      </c>
      <c r="AO10" s="25">
        <v>0.21115736842226199</v>
      </c>
      <c r="AP10" s="25">
        <v>0.30248088934451001</v>
      </c>
      <c r="AQ10" s="25">
        <v>0</v>
      </c>
      <c r="AR10" s="87">
        <v>26.6197061128656</v>
      </c>
      <c r="AS10" s="25">
        <v>4.8893047667234297</v>
      </c>
      <c r="AT10" s="25">
        <v>0.54325477471519001</v>
      </c>
      <c r="AU10" s="25">
        <v>5.4325595414386196</v>
      </c>
      <c r="AV10" s="25">
        <v>5.5439710648324202E-4</v>
      </c>
      <c r="AW10" s="25">
        <v>1.14667978418955</v>
      </c>
      <c r="AX10" s="25">
        <v>1.9804604242794998E-3</v>
      </c>
      <c r="AY10" s="25">
        <v>3.0290490945981201</v>
      </c>
      <c r="AZ10" s="25">
        <v>1.80041269421341E-3</v>
      </c>
      <c r="BA10" s="25">
        <v>5.3382404250511099E-2</v>
      </c>
      <c r="BB10" s="25">
        <v>1.0046322425965999</v>
      </c>
      <c r="BC10" s="25">
        <v>1.6203786438267801E-3</v>
      </c>
      <c r="BD10" s="25">
        <v>0</v>
      </c>
      <c r="BE10" s="25">
        <v>0.174109087121149</v>
      </c>
      <c r="BF10" s="25">
        <v>18.458113433853001</v>
      </c>
      <c r="BG10" s="25">
        <v>18.004687062605701</v>
      </c>
      <c r="BH10" s="25">
        <v>0.45342637124731999</v>
      </c>
      <c r="BI10" s="25">
        <v>2.03447908640464E-3</v>
      </c>
      <c r="BJ10" s="25">
        <v>0</v>
      </c>
      <c r="BK10" s="25">
        <v>0.441102311325694</v>
      </c>
      <c r="BL10" s="25">
        <v>1.69239036139265E-2</v>
      </c>
      <c r="BM10" s="25">
        <v>6.6561438846541696</v>
      </c>
      <c r="BN10" s="25">
        <v>2.7006293203701501E-2</v>
      </c>
      <c r="BO10" s="25">
        <v>3.4207982274839198E-2</v>
      </c>
      <c r="BP10" s="25">
        <v>9.5098046263992408</v>
      </c>
      <c r="BQ10" s="25">
        <v>0.37298958269724403</v>
      </c>
      <c r="BR10" s="25">
        <v>6.1214128320022897E-3</v>
      </c>
      <c r="BS10" s="25">
        <v>7.3817183485176602E-2</v>
      </c>
      <c r="BT10" s="25">
        <v>0</v>
      </c>
      <c r="BU10" s="25">
        <v>0.16952911487733999</v>
      </c>
      <c r="BV10" s="25">
        <v>0.14052893275085199</v>
      </c>
      <c r="BW10" s="25">
        <v>0</v>
      </c>
      <c r="BX10" s="25">
        <v>0</v>
      </c>
      <c r="BY10" s="25">
        <v>0.485034692132431</v>
      </c>
      <c r="BZ10" s="87">
        <v>0</v>
      </c>
      <c r="CA10" s="25">
        <v>0</v>
      </c>
      <c r="CB10" s="25">
        <v>24.0272636452322</v>
      </c>
      <c r="CC10" s="25">
        <v>0.17169125133434701</v>
      </c>
      <c r="CE10" s="22">
        <f t="shared" si="0"/>
        <v>2.4091370879069166E-3</v>
      </c>
      <c r="CF10" s="22">
        <f t="shared" si="1"/>
        <v>2.4095256813162283E-3</v>
      </c>
      <c r="CG10" s="22">
        <f t="shared" si="2"/>
        <v>2.4114989349719113E-3</v>
      </c>
      <c r="CH10" s="22">
        <f t="shared" si="3"/>
        <v>2.4369400646259793E-3</v>
      </c>
      <c r="CI10" s="22">
        <f t="shared" si="4"/>
        <v>2.4376409223171155E-3</v>
      </c>
      <c r="CJ10" s="22">
        <f t="shared" si="5"/>
        <v>2.4083628343088271E-3</v>
      </c>
      <c r="CK10" s="22">
        <f t="shared" si="6"/>
        <v>2.4091468296126308E-3</v>
      </c>
      <c r="CL10" s="22">
        <f t="shared" si="7"/>
        <v>2.4072812438567237E-3</v>
      </c>
      <c r="CM10" s="22">
        <f t="shared" si="8"/>
        <v>2.4107537594484888E-3</v>
      </c>
      <c r="CN10" s="22">
        <f t="shared" si="9"/>
        <v>2.4108686396105321E-3</v>
      </c>
      <c r="CO10" s="22">
        <f t="shared" si="10"/>
        <v>2.4114764577251304E-3</v>
      </c>
      <c r="CP10" s="22">
        <f t="shared" si="11"/>
        <v>2.4089561398022924E-3</v>
      </c>
      <c r="CQ10" s="22">
        <f t="shared" si="12"/>
        <v>2.4090979442808057E-3</v>
      </c>
    </row>
    <row r="11" spans="1:95" x14ac:dyDescent="0.25">
      <c r="A11" s="87" t="s">
        <v>9</v>
      </c>
      <c r="B11" s="87">
        <v>67442.373303</v>
      </c>
      <c r="C11" s="87">
        <v>567.75277171000005</v>
      </c>
      <c r="D11" s="87">
        <v>1125.4022384</v>
      </c>
      <c r="E11" s="87">
        <v>8653.3634012999992</v>
      </c>
      <c r="F11" s="87">
        <v>8644.3295940000007</v>
      </c>
      <c r="G11" s="87">
        <v>181.18320903</v>
      </c>
      <c r="H11" s="87">
        <v>9785.0248847999992</v>
      </c>
      <c r="I11" s="87">
        <v>313.68608241999999</v>
      </c>
      <c r="J11" s="87">
        <v>461.15574402999999</v>
      </c>
      <c r="K11" s="87">
        <v>661.34933151999996</v>
      </c>
      <c r="L11" s="87">
        <v>32.341671965000003</v>
      </c>
      <c r="M11" s="87">
        <v>80.231674197000004</v>
      </c>
      <c r="N11" s="87">
        <v>78.837357182000005</v>
      </c>
      <c r="O11" s="25"/>
      <c r="P11" s="25" t="s">
        <v>9</v>
      </c>
      <c r="Q11" s="87">
        <v>0</v>
      </c>
      <c r="R11" s="25">
        <v>611.79295427768102</v>
      </c>
      <c r="S11" s="25">
        <v>33.013203974739803</v>
      </c>
      <c r="T11" s="25">
        <v>319.82856535718997</v>
      </c>
      <c r="U11" s="25">
        <v>319.82856535718997</v>
      </c>
      <c r="V11" s="25">
        <v>1711.9676984504599</v>
      </c>
      <c r="W11" s="87">
        <v>0</v>
      </c>
      <c r="X11" s="25">
        <v>467.50327859701099</v>
      </c>
      <c r="Y11" s="25">
        <v>81.470890284042298</v>
      </c>
      <c r="Z11" s="25">
        <v>3366.7683752717799</v>
      </c>
      <c r="AA11" s="25">
        <v>68514.992067535</v>
      </c>
      <c r="AB11" s="25">
        <v>914.50931510263899</v>
      </c>
      <c r="AC11" s="25">
        <v>349.777697886608</v>
      </c>
      <c r="AD11" s="25">
        <v>573.63529277120904</v>
      </c>
      <c r="AE11" s="25">
        <v>0</v>
      </c>
      <c r="AF11" s="87">
        <v>0</v>
      </c>
      <c r="AG11" s="25">
        <v>672.98179789977701</v>
      </c>
      <c r="AH11" s="25">
        <v>672.98179789977701</v>
      </c>
      <c r="AI11" s="25">
        <v>0</v>
      </c>
      <c r="AJ11" s="25">
        <v>222.505468637576</v>
      </c>
      <c r="AK11" s="25">
        <v>33.503605775406399</v>
      </c>
      <c r="AL11" s="87">
        <v>2606.8061289761699</v>
      </c>
      <c r="AM11" s="25">
        <v>185.15130842627201</v>
      </c>
      <c r="AN11" s="25">
        <v>0</v>
      </c>
      <c r="AO11" s="25">
        <v>80.367697649492598</v>
      </c>
      <c r="AP11" s="25">
        <v>578.44836364483501</v>
      </c>
      <c r="AQ11" s="25">
        <v>0</v>
      </c>
      <c r="AR11" s="87">
        <v>10895.0501122245</v>
      </c>
      <c r="AS11" s="25">
        <v>1029.3822973284</v>
      </c>
      <c r="AT11" s="25">
        <v>114.375852118792</v>
      </c>
      <c r="AU11" s="25">
        <v>1143.7581494471899</v>
      </c>
      <c r="AV11" s="25">
        <v>0.206068051472517</v>
      </c>
      <c r="AW11" s="25">
        <v>426.21690232386601</v>
      </c>
      <c r="AX11" s="25">
        <v>0.96732029067918901</v>
      </c>
      <c r="AY11" s="25">
        <v>1125.8899192915201</v>
      </c>
      <c r="AZ11" s="25">
        <v>0.87938208273340002</v>
      </c>
      <c r="BA11" s="25">
        <v>26.073685116806299</v>
      </c>
      <c r="BB11" s="25">
        <v>490.69515982076399</v>
      </c>
      <c r="BC11" s="25">
        <v>0.79144391637824596</v>
      </c>
      <c r="BD11" s="25">
        <v>0</v>
      </c>
      <c r="BE11" s="25">
        <v>85.040647496409207</v>
      </c>
      <c r="BF11" s="25">
        <v>8803.1846459730896</v>
      </c>
      <c r="BG11" s="25">
        <v>8794.0724181523401</v>
      </c>
      <c r="BH11" s="25">
        <v>9.1122278207532101</v>
      </c>
      <c r="BI11" s="25">
        <v>0.99370150200874197</v>
      </c>
      <c r="BJ11" s="25">
        <v>0</v>
      </c>
      <c r="BK11" s="25">
        <v>215.44863139745399</v>
      </c>
      <c r="BL11" s="25">
        <v>8.2661885531054793</v>
      </c>
      <c r="BM11" s="25">
        <v>3251.07627738774</v>
      </c>
      <c r="BN11" s="25">
        <v>13.1907307344036</v>
      </c>
      <c r="BO11" s="25">
        <v>16.7082573185182</v>
      </c>
      <c r="BP11" s="25">
        <v>4644.8964177244998</v>
      </c>
      <c r="BQ11" s="25">
        <v>138.63907868959899</v>
      </c>
      <c r="BR11" s="25">
        <v>2.9898998792054501</v>
      </c>
      <c r="BS11" s="25">
        <v>36.054674931629101</v>
      </c>
      <c r="BT11" s="25">
        <v>0</v>
      </c>
      <c r="BU11" s="25">
        <v>184.01147980413199</v>
      </c>
      <c r="BV11" s="25">
        <v>52.234184373375399</v>
      </c>
      <c r="BW11" s="25">
        <v>0</v>
      </c>
      <c r="BX11" s="25">
        <v>0</v>
      </c>
      <c r="BY11" s="25">
        <v>180.285686861931</v>
      </c>
      <c r="BZ11" s="87">
        <v>0</v>
      </c>
      <c r="CA11" s="25">
        <v>0</v>
      </c>
      <c r="CB11" s="25">
        <v>9931.7345119650308</v>
      </c>
      <c r="CC11" s="25">
        <v>63.817220730661298</v>
      </c>
      <c r="CE11" s="22">
        <f t="shared" si="0"/>
        <v>1.5904226260188375E-2</v>
      </c>
      <c r="CF11" s="22">
        <f t="shared" si="1"/>
        <v>1.8838467142346459E-2</v>
      </c>
      <c r="CG11" s="22">
        <f t="shared" si="2"/>
        <v>1.6310533621549193E-2</v>
      </c>
      <c r="CH11" s="22">
        <f t="shared" si="3"/>
        <v>1.7313642999273866E-2</v>
      </c>
      <c r="CI11" s="22">
        <f t="shared" si="4"/>
        <v>1.7322664820216407E-2</v>
      </c>
      <c r="CJ11" s="22">
        <f t="shared" si="5"/>
        <v>1.5610004863440153E-2</v>
      </c>
      <c r="CK11" s="22">
        <f t="shared" si="6"/>
        <v>1.4993280946370358E-2</v>
      </c>
      <c r="CL11" s="22">
        <f t="shared" si="7"/>
        <v>1.9581624054859085E-2</v>
      </c>
      <c r="CM11" s="22">
        <f t="shared" si="8"/>
        <v>1.3764405299477445E-2</v>
      </c>
      <c r="CN11" s="22">
        <f t="shared" si="9"/>
        <v>1.758898939693759E-2</v>
      </c>
      <c r="CO11" s="22">
        <f t="shared" si="10"/>
        <v>2.0763676363625475E-2</v>
      </c>
      <c r="CP11" s="22">
        <f t="shared" si="11"/>
        <v>1.5445472121141784E-2</v>
      </c>
      <c r="CQ11" s="22">
        <f t="shared" si="12"/>
        <v>1.9411361849176717E-2</v>
      </c>
    </row>
    <row r="12" spans="1:95" x14ac:dyDescent="0.25">
      <c r="A12" s="87" t="s">
        <v>10</v>
      </c>
      <c r="B12" s="87">
        <v>51422.736948999998</v>
      </c>
      <c r="C12" s="87">
        <v>425.12623638000002</v>
      </c>
      <c r="D12" s="87">
        <v>881.61565474999998</v>
      </c>
      <c r="E12" s="87">
        <v>6681.1186088000004</v>
      </c>
      <c r="F12" s="87">
        <v>6674.8059328999998</v>
      </c>
      <c r="G12" s="87">
        <v>148.65120386000001</v>
      </c>
      <c r="H12" s="87">
        <v>7543.5824866000003</v>
      </c>
      <c r="I12" s="87">
        <v>231.85065212000001</v>
      </c>
      <c r="J12" s="87">
        <v>355.11184094999999</v>
      </c>
      <c r="K12" s="87">
        <v>489.08741980999997</v>
      </c>
      <c r="L12" s="87">
        <v>23.674792063000002</v>
      </c>
      <c r="M12" s="87">
        <v>58.889010779000003</v>
      </c>
      <c r="N12" s="87">
        <v>63.659908797</v>
      </c>
      <c r="O12" s="25"/>
      <c r="P12" s="25" t="s">
        <v>10</v>
      </c>
      <c r="Q12" s="87">
        <v>0</v>
      </c>
      <c r="R12" s="25">
        <v>471.31744654184399</v>
      </c>
      <c r="S12" s="25">
        <v>24.0230117732279</v>
      </c>
      <c r="T12" s="25">
        <v>235.013057162</v>
      </c>
      <c r="U12" s="25">
        <v>235.013057162</v>
      </c>
      <c r="V12" s="25">
        <v>1318.8786350978</v>
      </c>
      <c r="W12" s="87">
        <v>0</v>
      </c>
      <c r="X12" s="25">
        <v>358.20095150761898</v>
      </c>
      <c r="Y12" s="25">
        <v>59.485213684304398</v>
      </c>
      <c r="Z12" s="25">
        <v>2593.7158948721899</v>
      </c>
      <c r="AA12" s="25">
        <v>51960.892953476898</v>
      </c>
      <c r="AB12" s="25">
        <v>704.52664045046299</v>
      </c>
      <c r="AC12" s="25">
        <v>269.46424981095203</v>
      </c>
      <c r="AD12" s="25">
        <v>441.92137822239903</v>
      </c>
      <c r="AE12" s="25">
        <v>0</v>
      </c>
      <c r="AF12" s="87">
        <v>0</v>
      </c>
      <c r="AG12" s="25">
        <v>494.91565164233498</v>
      </c>
      <c r="AH12" s="25">
        <v>494.91565164233498</v>
      </c>
      <c r="AI12" s="25">
        <v>0</v>
      </c>
      <c r="AJ12" s="25">
        <v>171.41546583897701</v>
      </c>
      <c r="AK12" s="25">
        <v>25.810757651531599</v>
      </c>
      <c r="AL12" s="87">
        <v>2008.2501003150101</v>
      </c>
      <c r="AM12" s="25">
        <v>142.63822276188401</v>
      </c>
      <c r="AN12" s="25">
        <v>0</v>
      </c>
      <c r="AO12" s="25">
        <v>64.472215035039298</v>
      </c>
      <c r="AP12" s="25">
        <v>430.62339104945499</v>
      </c>
      <c r="AQ12" s="25">
        <v>0</v>
      </c>
      <c r="AR12" s="87">
        <v>8359.2443007435104</v>
      </c>
      <c r="AS12" s="25">
        <v>801.84080457304697</v>
      </c>
      <c r="AT12" s="25">
        <v>89.093412040322406</v>
      </c>
      <c r="AU12" s="25">
        <v>890.93421661337004</v>
      </c>
      <c r="AV12" s="25">
        <v>0.158752188914519</v>
      </c>
      <c r="AW12" s="25">
        <v>328.35229540549</v>
      </c>
      <c r="AX12" s="25">
        <v>0.74274020432436505</v>
      </c>
      <c r="AY12" s="25">
        <v>867.37148685717705</v>
      </c>
      <c r="AZ12" s="25">
        <v>0.67521844695403899</v>
      </c>
      <c r="BA12" s="25">
        <v>20.020227525366899</v>
      </c>
      <c r="BB12" s="25">
        <v>376.77191104570699</v>
      </c>
      <c r="BC12" s="25">
        <v>0.60769668152581902</v>
      </c>
      <c r="BD12" s="25">
        <v>0</v>
      </c>
      <c r="BE12" s="25">
        <v>65.297005237410204</v>
      </c>
      <c r="BF12" s="25">
        <v>6758.7229071465499</v>
      </c>
      <c r="BG12" s="25">
        <v>6752.3775938348499</v>
      </c>
      <c r="BH12" s="25">
        <v>6.3453133117081997</v>
      </c>
      <c r="BI12" s="25">
        <v>0.76299680690267102</v>
      </c>
      <c r="BJ12" s="25">
        <v>0</v>
      </c>
      <c r="BK12" s="25">
        <v>165.42853577605399</v>
      </c>
      <c r="BL12" s="25">
        <v>6.34705129780584</v>
      </c>
      <c r="BM12" s="25">
        <v>2496.2829337345702</v>
      </c>
      <c r="BN12" s="25">
        <v>10.128276563325</v>
      </c>
      <c r="BO12" s="25">
        <v>12.829153534064099</v>
      </c>
      <c r="BP12" s="25">
        <v>3566.5041489773298</v>
      </c>
      <c r="BQ12" s="25">
        <v>106.80582994789999</v>
      </c>
      <c r="BR12" s="25">
        <v>2.2957429642244902</v>
      </c>
      <c r="BS12" s="25">
        <v>27.683955039269801</v>
      </c>
      <c r="BT12" s="25">
        <v>0</v>
      </c>
      <c r="BU12" s="25">
        <v>150.136783245754</v>
      </c>
      <c r="BV12" s="25">
        <v>40.240605282021697</v>
      </c>
      <c r="BW12" s="25">
        <v>0</v>
      </c>
      <c r="BX12" s="25">
        <v>0</v>
      </c>
      <c r="BY12" s="25">
        <v>138.88986805814599</v>
      </c>
      <c r="BZ12" s="87">
        <v>0</v>
      </c>
      <c r="CA12" s="25">
        <v>0</v>
      </c>
      <c r="CB12" s="25">
        <v>7616.9634280659302</v>
      </c>
      <c r="CC12" s="25">
        <v>49.163993371114003</v>
      </c>
      <c r="CE12" s="22">
        <f t="shared" si="0"/>
        <v>1.0465331804696264E-2</v>
      </c>
      <c r="CF12" s="22">
        <f t="shared" si="1"/>
        <v>1.2930640828625143E-2</v>
      </c>
      <c r="CG12" s="22">
        <f t="shared" si="2"/>
        <v>1.05698688687788E-2</v>
      </c>
      <c r="CH12" s="22">
        <f t="shared" si="3"/>
        <v>1.1615464848106934E-2</v>
      </c>
      <c r="CI12" s="22">
        <f t="shared" si="4"/>
        <v>1.162156049399141E-2</v>
      </c>
      <c r="CJ12" s="22">
        <f t="shared" si="5"/>
        <v>9.9937258977943772E-3</v>
      </c>
      <c r="CK12" s="22">
        <f t="shared" si="6"/>
        <v>9.7275984714530195E-3</v>
      </c>
      <c r="CL12" s="22">
        <f t="shared" si="7"/>
        <v>1.3639836735775962E-2</v>
      </c>
      <c r="CM12" s="22">
        <f t="shared" si="8"/>
        <v>8.6989793112923642E-3</v>
      </c>
      <c r="CN12" s="22">
        <f t="shared" si="9"/>
        <v>1.1916544151961935E-2</v>
      </c>
      <c r="CO12" s="22">
        <f t="shared" si="10"/>
        <v>1.4708459077539737E-2</v>
      </c>
      <c r="CP12" s="22">
        <f t="shared" si="11"/>
        <v>1.0124179323402774E-2</v>
      </c>
      <c r="CQ12" s="22">
        <f t="shared" si="12"/>
        <v>1.2760091137258718E-2</v>
      </c>
    </row>
    <row r="13" spans="1:95" x14ac:dyDescent="0.25">
      <c r="A13" s="87" t="s">
        <v>12</v>
      </c>
      <c r="B13" s="87">
        <v>11640.872144000001</v>
      </c>
      <c r="C13" s="87">
        <v>88.880105994000004</v>
      </c>
      <c r="D13" s="87">
        <v>210.30584488</v>
      </c>
      <c r="E13" s="87">
        <v>1684.6708558</v>
      </c>
      <c r="F13" s="87">
        <v>1684.6708558</v>
      </c>
      <c r="G13" s="87">
        <v>39.057327508</v>
      </c>
      <c r="H13" s="87">
        <v>1781.2748211000001</v>
      </c>
      <c r="I13" s="87">
        <v>45.647712683999998</v>
      </c>
      <c r="J13" s="87">
        <v>84.394242422000005</v>
      </c>
      <c r="K13" s="87">
        <v>101.81760512</v>
      </c>
      <c r="L13" s="87">
        <v>4.4917666112000001</v>
      </c>
      <c r="M13" s="87">
        <v>12.809735010000001</v>
      </c>
      <c r="N13" s="87">
        <v>16.357731151999999</v>
      </c>
      <c r="O13" s="25"/>
      <c r="P13" s="25" t="s">
        <v>12</v>
      </c>
      <c r="Q13" s="87">
        <v>0</v>
      </c>
      <c r="R13" s="25">
        <v>112.665875989648</v>
      </c>
      <c r="S13" s="25">
        <v>4.55502645306942</v>
      </c>
      <c r="T13" s="25">
        <v>46.227889072859099</v>
      </c>
      <c r="U13" s="25">
        <v>46.227889072859099</v>
      </c>
      <c r="V13" s="25">
        <v>315.27050050147898</v>
      </c>
      <c r="W13" s="87">
        <v>0</v>
      </c>
      <c r="X13" s="25">
        <v>85.017335964116398</v>
      </c>
      <c r="Y13" s="25">
        <v>12.9232123828218</v>
      </c>
      <c r="Z13" s="25">
        <v>620.01344098999596</v>
      </c>
      <c r="AA13" s="25">
        <v>11745.6809921328</v>
      </c>
      <c r="AB13" s="25">
        <v>168.41309862325201</v>
      </c>
      <c r="AC13" s="25">
        <v>64.413949890320893</v>
      </c>
      <c r="AD13" s="25">
        <v>105.638845981369</v>
      </c>
      <c r="AE13" s="25">
        <v>0</v>
      </c>
      <c r="AF13" s="87">
        <v>0</v>
      </c>
      <c r="AG13" s="25">
        <v>102.906440506187</v>
      </c>
      <c r="AH13" s="25">
        <v>102.906440506187</v>
      </c>
      <c r="AI13" s="25">
        <v>0</v>
      </c>
      <c r="AJ13" s="25">
        <v>40.975912315178199</v>
      </c>
      <c r="AK13" s="25">
        <v>6.1699175322432396</v>
      </c>
      <c r="AL13" s="87">
        <v>480.06110417751501</v>
      </c>
      <c r="AM13" s="25">
        <v>34.0968853057513</v>
      </c>
      <c r="AN13" s="25">
        <v>0</v>
      </c>
      <c r="AO13" s="25">
        <v>16.5247305583298</v>
      </c>
      <c r="AP13" s="25">
        <v>89.911173416116895</v>
      </c>
      <c r="AQ13" s="25">
        <v>0</v>
      </c>
      <c r="AR13" s="87">
        <v>1973.3660639340301</v>
      </c>
      <c r="AS13" s="25">
        <v>190.956366508705</v>
      </c>
      <c r="AT13" s="25">
        <v>21.217375554556099</v>
      </c>
      <c r="AU13" s="25">
        <v>212.17374206326099</v>
      </c>
      <c r="AV13" s="25">
        <v>3.7948818683814403E-2</v>
      </c>
      <c r="AW13" s="25">
        <v>78.490770998103997</v>
      </c>
      <c r="AX13" s="25">
        <v>0.187057770322481</v>
      </c>
      <c r="AY13" s="25">
        <v>207.34028879854799</v>
      </c>
      <c r="AZ13" s="25">
        <v>0.17005246980494501</v>
      </c>
      <c r="BA13" s="25">
        <v>5.0420570307048704</v>
      </c>
      <c r="BB13" s="25">
        <v>94.889252619917599</v>
      </c>
      <c r="BC13" s="25">
        <v>0.15304716384199399</v>
      </c>
      <c r="BD13" s="25">
        <v>0</v>
      </c>
      <c r="BE13" s="25">
        <v>16.4449170170362</v>
      </c>
      <c r="BF13" s="25">
        <v>1700.57269472084</v>
      </c>
      <c r="BG13" s="25">
        <v>1700.57269472084</v>
      </c>
      <c r="BH13" s="25">
        <v>0</v>
      </c>
      <c r="BI13" s="25">
        <v>0.19215926080126899</v>
      </c>
      <c r="BJ13" s="25">
        <v>0</v>
      </c>
      <c r="BK13" s="25">
        <v>41.662840833898201</v>
      </c>
      <c r="BL13" s="25">
        <v>1.5984925403307999</v>
      </c>
      <c r="BM13" s="25">
        <v>628.68382652931905</v>
      </c>
      <c r="BN13" s="25">
        <v>2.5507869146866402</v>
      </c>
      <c r="BO13" s="25">
        <v>3.2309965105243101</v>
      </c>
      <c r="BP13" s="25">
        <v>898.21687971031201</v>
      </c>
      <c r="BQ13" s="25">
        <v>25.531340962957799</v>
      </c>
      <c r="BR13" s="25">
        <v>0.57817818658818199</v>
      </c>
      <c r="BS13" s="25">
        <v>6.9721501627562104</v>
      </c>
      <c r="BT13" s="25">
        <v>0</v>
      </c>
      <c r="BU13" s="25">
        <v>39.373048780127498</v>
      </c>
      <c r="BV13" s="25">
        <v>9.6192895735875492</v>
      </c>
      <c r="BW13" s="25">
        <v>0</v>
      </c>
      <c r="BX13" s="25">
        <v>0</v>
      </c>
      <c r="BY13" s="25">
        <v>33.200857320230199</v>
      </c>
      <c r="BZ13" s="87">
        <v>0</v>
      </c>
      <c r="CA13" s="25">
        <v>0</v>
      </c>
      <c r="CB13" s="25">
        <v>1795.9463173112399</v>
      </c>
      <c r="CC13" s="25">
        <v>11.7523782295695</v>
      </c>
      <c r="CE13" s="22">
        <f t="shared" si="0"/>
        <v>9.0035219729494801E-3</v>
      </c>
      <c r="CF13" s="22">
        <f t="shared" si="1"/>
        <v>1.1600654731290429E-2</v>
      </c>
      <c r="CG13" s="22">
        <f t="shared" si="2"/>
        <v>8.881812982072898E-3</v>
      </c>
      <c r="CH13" s="22">
        <f t="shared" si="3"/>
        <v>9.4391369483795423E-3</v>
      </c>
      <c r="CI13" s="22">
        <f t="shared" si="4"/>
        <v>9.4391369483795423E-3</v>
      </c>
      <c r="CJ13" s="22">
        <f t="shared" si="5"/>
        <v>8.0835349541729159E-3</v>
      </c>
      <c r="CK13" s="22">
        <f t="shared" si="6"/>
        <v>8.2365146789531822E-3</v>
      </c>
      <c r="CL13" s="22">
        <f t="shared" si="7"/>
        <v>1.2709867696447779E-2</v>
      </c>
      <c r="CM13" s="22">
        <f t="shared" si="8"/>
        <v>7.383128567002393E-3</v>
      </c>
      <c r="CN13" s="22">
        <f t="shared" si="9"/>
        <v>1.0693979542179594E-2</v>
      </c>
      <c r="CO13" s="22">
        <f t="shared" si="10"/>
        <v>1.4083510419193328E-2</v>
      </c>
      <c r="CP13" s="22">
        <f t="shared" si="11"/>
        <v>8.8586823016411249E-3</v>
      </c>
      <c r="CQ13" s="22">
        <f t="shared" si="12"/>
        <v>1.0209203512272067E-2</v>
      </c>
    </row>
    <row r="14" spans="1:95" x14ac:dyDescent="0.25">
      <c r="A14" s="87" t="s">
        <v>13</v>
      </c>
      <c r="B14" s="87">
        <v>39409.007025999999</v>
      </c>
      <c r="C14" s="87">
        <v>278.44769030999998</v>
      </c>
      <c r="D14" s="87">
        <v>615.66256648000001</v>
      </c>
      <c r="E14" s="87">
        <v>6475.8674583000002</v>
      </c>
      <c r="F14" s="87">
        <v>6464.1478360999999</v>
      </c>
      <c r="G14" s="87">
        <v>164.64678172999999</v>
      </c>
      <c r="H14" s="87">
        <v>7079.6734463000003</v>
      </c>
      <c r="I14" s="87">
        <v>128.51418046000001</v>
      </c>
      <c r="J14" s="87">
        <v>296.98109496000001</v>
      </c>
      <c r="K14" s="87">
        <v>232.90354886</v>
      </c>
      <c r="L14" s="87">
        <v>12.965987203999999</v>
      </c>
      <c r="M14" s="87">
        <v>28.247809827000001</v>
      </c>
      <c r="N14" s="87">
        <v>45.643551492</v>
      </c>
      <c r="O14" s="25"/>
      <c r="P14" s="25" t="s">
        <v>13</v>
      </c>
      <c r="Q14" s="87">
        <v>0</v>
      </c>
      <c r="R14" s="25">
        <v>468.20711217711602</v>
      </c>
      <c r="S14" s="25">
        <v>13.0710187643562</v>
      </c>
      <c r="T14" s="25">
        <v>128.32989945365199</v>
      </c>
      <c r="U14" s="25">
        <v>128.32989945365199</v>
      </c>
      <c r="V14" s="25">
        <v>1310.1747301544101</v>
      </c>
      <c r="W14" s="87">
        <v>0</v>
      </c>
      <c r="X14" s="25">
        <v>298.24381977017998</v>
      </c>
      <c r="Y14" s="25">
        <v>28.440832593875399</v>
      </c>
      <c r="Z14" s="25">
        <v>2576.5993734425201</v>
      </c>
      <c r="AA14" s="25">
        <v>39644.8295215545</v>
      </c>
      <c r="AB14" s="25">
        <v>699.87707256315798</v>
      </c>
      <c r="AC14" s="25">
        <v>267.686001077377</v>
      </c>
      <c r="AD14" s="25">
        <v>439.00497004379002</v>
      </c>
      <c r="AE14" s="25">
        <v>0</v>
      </c>
      <c r="AF14" s="87">
        <v>0</v>
      </c>
      <c r="AG14" s="25">
        <v>230.547363071706</v>
      </c>
      <c r="AH14" s="25">
        <v>230.547363071706</v>
      </c>
      <c r="AI14" s="25">
        <v>0</v>
      </c>
      <c r="AJ14" s="25">
        <v>170.28418271015201</v>
      </c>
      <c r="AK14" s="25">
        <v>25.640425666628001</v>
      </c>
      <c r="AL14" s="87">
        <v>1994.9979414289701</v>
      </c>
      <c r="AM14" s="25">
        <v>141.69692776023601</v>
      </c>
      <c r="AN14" s="25">
        <v>0</v>
      </c>
      <c r="AO14" s="25">
        <v>40.411979712756498</v>
      </c>
      <c r="AP14" s="25">
        <v>280.39257171670602</v>
      </c>
      <c r="AQ14" s="25">
        <v>0</v>
      </c>
      <c r="AR14" s="87">
        <v>7856.5345298333896</v>
      </c>
      <c r="AS14" s="25">
        <v>557.58846833728705</v>
      </c>
      <c r="AT14" s="25">
        <v>61.954274676621502</v>
      </c>
      <c r="AU14" s="25">
        <v>619.54274301390797</v>
      </c>
      <c r="AV14" s="25">
        <v>0.15770453329267001</v>
      </c>
      <c r="AW14" s="25">
        <v>326.18523771516999</v>
      </c>
      <c r="AX14" s="25">
        <v>0.71526046480740602</v>
      </c>
      <c r="AY14" s="25">
        <v>861.64733691464596</v>
      </c>
      <c r="AZ14" s="25">
        <v>0.65023655494385302</v>
      </c>
      <c r="BA14" s="25">
        <v>19.279514671271599</v>
      </c>
      <c r="BB14" s="25">
        <v>362.83197856308999</v>
      </c>
      <c r="BC14" s="25">
        <v>0.58521293950737596</v>
      </c>
      <c r="BD14" s="25">
        <v>0</v>
      </c>
      <c r="BE14" s="25">
        <v>62.881122011906903</v>
      </c>
      <c r="BF14" s="25">
        <v>6514.3274023760496</v>
      </c>
      <c r="BG14" s="25">
        <v>6502.5508343259798</v>
      </c>
      <c r="BH14" s="25">
        <v>11.776568050066899</v>
      </c>
      <c r="BI14" s="25">
        <v>0.73476721428078795</v>
      </c>
      <c r="BJ14" s="25">
        <v>0</v>
      </c>
      <c r="BK14" s="25">
        <v>159.30794888991099</v>
      </c>
      <c r="BL14" s="25">
        <v>6.1122248541903197</v>
      </c>
      <c r="BM14" s="25">
        <v>2403.9245609172699</v>
      </c>
      <c r="BN14" s="25">
        <v>9.7535496372303605</v>
      </c>
      <c r="BO14" s="25">
        <v>12.3544938151946</v>
      </c>
      <c r="BP14" s="25">
        <v>3434.5494636149701</v>
      </c>
      <c r="BQ14" s="25">
        <v>106.100923266709</v>
      </c>
      <c r="BR14" s="25">
        <v>2.2108045143699799</v>
      </c>
      <c r="BS14" s="25">
        <v>26.659695663029702</v>
      </c>
      <c r="BT14" s="25">
        <v>0</v>
      </c>
      <c r="BU14" s="25">
        <v>165.54222668057801</v>
      </c>
      <c r="BV14" s="25">
        <v>39.9750239558727</v>
      </c>
      <c r="BW14" s="25">
        <v>0</v>
      </c>
      <c r="BX14" s="25">
        <v>0</v>
      </c>
      <c r="BY14" s="25">
        <v>137.973242890747</v>
      </c>
      <c r="BZ14" s="87">
        <v>0</v>
      </c>
      <c r="CA14" s="25">
        <v>0</v>
      </c>
      <c r="CB14" s="25">
        <v>7119.2354172149498</v>
      </c>
      <c r="CC14" s="25">
        <v>48.839548275322301</v>
      </c>
      <c r="CE14" s="22">
        <f t="shared" si="0"/>
        <v>5.9839745619299093E-3</v>
      </c>
      <c r="CF14" s="22">
        <f t="shared" si="1"/>
        <v>6.9847280993452152E-3</v>
      </c>
      <c r="CG14" s="22">
        <f t="shared" si="2"/>
        <v>6.302440241076449E-3</v>
      </c>
      <c r="CH14" s="22">
        <f t="shared" si="3"/>
        <v>5.9389640575110893E-3</v>
      </c>
      <c r="CI14" s="22">
        <f t="shared" si="4"/>
        <v>5.9409220209217083E-3</v>
      </c>
      <c r="CJ14" s="22">
        <f t="shared" si="5"/>
        <v>5.4385815572541331E-3</v>
      </c>
      <c r="CK14" s="22">
        <f t="shared" si="6"/>
        <v>5.5881067417912602E-3</v>
      </c>
      <c r="CL14" s="22">
        <f t="shared" si="7"/>
        <v>-1.4339351944540721E-3</v>
      </c>
      <c r="CM14" s="22">
        <f t="shared" si="8"/>
        <v>4.2518693331306152E-3</v>
      </c>
      <c r="CN14" s="22">
        <f t="shared" si="9"/>
        <v>-1.0116573147240101E-2</v>
      </c>
      <c r="CO14" s="22">
        <f t="shared" si="10"/>
        <v>8.1005448103325835E-3</v>
      </c>
      <c r="CP14" s="22">
        <f t="shared" si="11"/>
        <v>6.8331940797371708E-3</v>
      </c>
      <c r="CQ14" s="22">
        <f t="shared" si="12"/>
        <v>-0.11461798234873213</v>
      </c>
    </row>
    <row r="15" spans="1:95" x14ac:dyDescent="0.25">
      <c r="A15" s="87" t="s">
        <v>14</v>
      </c>
      <c r="B15" s="87">
        <v>54893.866344000002</v>
      </c>
      <c r="C15" s="87">
        <v>422.52114848000002</v>
      </c>
      <c r="D15" s="87">
        <v>1009.0935285</v>
      </c>
      <c r="E15" s="87">
        <v>7329.8282511999996</v>
      </c>
      <c r="F15" s="87">
        <v>7315.3394091999999</v>
      </c>
      <c r="G15" s="87">
        <v>186.50407049</v>
      </c>
      <c r="H15" s="87">
        <v>7617.4219118000001</v>
      </c>
      <c r="I15" s="87">
        <v>236.78561748999999</v>
      </c>
      <c r="J15" s="87">
        <v>379.77570178000002</v>
      </c>
      <c r="K15" s="87">
        <v>498.78837649000002</v>
      </c>
      <c r="L15" s="87">
        <v>22.154407166999999</v>
      </c>
      <c r="M15" s="87">
        <v>51.053163675</v>
      </c>
      <c r="N15" s="87">
        <v>69.682673695000005</v>
      </c>
      <c r="O15" s="25"/>
      <c r="P15" s="25" t="s">
        <v>14</v>
      </c>
      <c r="Q15" s="87">
        <v>0</v>
      </c>
      <c r="R15" s="25">
        <v>473.23991465619798</v>
      </c>
      <c r="S15" s="25">
        <v>22.491219086361902</v>
      </c>
      <c r="T15" s="25">
        <v>239.92188571838901</v>
      </c>
      <c r="U15" s="25">
        <v>239.92188571838901</v>
      </c>
      <c r="V15" s="25">
        <v>1324.25803447047</v>
      </c>
      <c r="W15" s="87">
        <v>0</v>
      </c>
      <c r="X15" s="25">
        <v>382.84462706461602</v>
      </c>
      <c r="Y15" s="25">
        <v>51.5918775005062</v>
      </c>
      <c r="Z15" s="25">
        <v>2604.2959377676402</v>
      </c>
      <c r="AA15" s="25">
        <v>55431.895656123001</v>
      </c>
      <c r="AB15" s="25">
        <v>707.40047780861403</v>
      </c>
      <c r="AC15" s="25">
        <v>270.56340502364702</v>
      </c>
      <c r="AD15" s="25">
        <v>443.72404373594901</v>
      </c>
      <c r="AE15" s="25">
        <v>0</v>
      </c>
      <c r="AF15" s="87">
        <v>0</v>
      </c>
      <c r="AG15" s="25">
        <v>504.52969014423599</v>
      </c>
      <c r="AH15" s="25">
        <v>504.52969014423599</v>
      </c>
      <c r="AI15" s="25">
        <v>0</v>
      </c>
      <c r="AJ15" s="25">
        <v>172.11464048283901</v>
      </c>
      <c r="AK15" s="25">
        <v>25.916041386439801</v>
      </c>
      <c r="AL15" s="87">
        <v>2016.44223968968</v>
      </c>
      <c r="AM15" s="25">
        <v>143.220028431104</v>
      </c>
      <c r="AN15" s="25">
        <v>0</v>
      </c>
      <c r="AO15" s="25">
        <v>70.512327054164501</v>
      </c>
      <c r="AP15" s="25">
        <v>427.905576619984</v>
      </c>
      <c r="AQ15" s="25">
        <v>0</v>
      </c>
      <c r="AR15" s="87">
        <v>8433.84224066756</v>
      </c>
      <c r="AS15" s="25">
        <v>916.903452442005</v>
      </c>
      <c r="AT15" s="25">
        <v>101.878162607847</v>
      </c>
      <c r="AU15" s="25">
        <v>1018.78161504985</v>
      </c>
      <c r="AV15" s="25">
        <v>0.159399776729927</v>
      </c>
      <c r="AW15" s="25">
        <v>329.69157283685701</v>
      </c>
      <c r="AX15" s="25">
        <v>0.813329142898086</v>
      </c>
      <c r="AY15" s="25">
        <v>870.909648724053</v>
      </c>
      <c r="AZ15" s="25">
        <v>0.73939018590474903</v>
      </c>
      <c r="BA15" s="25">
        <v>21.922919501534899</v>
      </c>
      <c r="BB15" s="25">
        <v>412.57965291533702</v>
      </c>
      <c r="BC15" s="25">
        <v>0.66545117600048498</v>
      </c>
      <c r="BD15" s="25">
        <v>0</v>
      </c>
      <c r="BE15" s="25">
        <v>71.502714811201699</v>
      </c>
      <c r="BF15" s="25">
        <v>7408.6702058743303</v>
      </c>
      <c r="BG15" s="25">
        <v>7394.1117222570902</v>
      </c>
      <c r="BH15" s="25">
        <v>14.5584836172445</v>
      </c>
      <c r="BI15" s="25">
        <v>0.83551084817319499</v>
      </c>
      <c r="BJ15" s="25">
        <v>0</v>
      </c>
      <c r="BK15" s="25">
        <v>181.15057724719799</v>
      </c>
      <c r="BL15" s="25">
        <v>6.9502669290166796</v>
      </c>
      <c r="BM15" s="25">
        <v>2733.5253186505502</v>
      </c>
      <c r="BN15" s="25">
        <v>11.090849945711099</v>
      </c>
      <c r="BO15" s="25">
        <v>14.048412686056301</v>
      </c>
      <c r="BP15" s="25">
        <v>3905.4584063889902</v>
      </c>
      <c r="BQ15" s="25">
        <v>107.241469205068</v>
      </c>
      <c r="BR15" s="25">
        <v>2.5139260172952498</v>
      </c>
      <c r="BS15" s="25">
        <v>30.3149958112182</v>
      </c>
      <c r="BT15" s="25">
        <v>0</v>
      </c>
      <c r="BU15" s="25">
        <v>188.12178760803999</v>
      </c>
      <c r="BV15" s="25">
        <v>40.404734104557399</v>
      </c>
      <c r="BW15" s="25">
        <v>0</v>
      </c>
      <c r="BX15" s="25">
        <v>0</v>
      </c>
      <c r="BY15" s="25">
        <v>139.45641851965999</v>
      </c>
      <c r="BZ15" s="87">
        <v>0</v>
      </c>
      <c r="CA15" s="25">
        <v>0</v>
      </c>
      <c r="CB15" s="25">
        <v>7688.5382820483101</v>
      </c>
      <c r="CC15" s="25">
        <v>49.364522543040799</v>
      </c>
      <c r="CE15" s="22">
        <f t="shared" si="0"/>
        <v>9.8012646577190204E-3</v>
      </c>
      <c r="CF15" s="22">
        <f t="shared" si="1"/>
        <v>1.2743570728599524E-2</v>
      </c>
      <c r="CG15" s="22">
        <f t="shared" si="2"/>
        <v>9.6007815690296663E-3</v>
      </c>
      <c r="CH15" s="22">
        <f t="shared" si="3"/>
        <v>1.0756316788380842E-2</v>
      </c>
      <c r="CI15" s="22">
        <f t="shared" si="4"/>
        <v>1.0768100924753233E-2</v>
      </c>
      <c r="CJ15" s="22">
        <f t="shared" si="5"/>
        <v>8.6738971100726193E-3</v>
      </c>
      <c r="CK15" s="22">
        <f t="shared" si="6"/>
        <v>9.3360156588077389E-3</v>
      </c>
      <c r="CL15" s="22">
        <f t="shared" si="7"/>
        <v>1.3245180436355961E-2</v>
      </c>
      <c r="CM15" s="22">
        <f t="shared" si="8"/>
        <v>8.0808889832393645E-3</v>
      </c>
      <c r="CN15" s="22">
        <f t="shared" si="9"/>
        <v>1.1510520142104939E-2</v>
      </c>
      <c r="CO15" s="22">
        <f t="shared" si="10"/>
        <v>1.5202930812953539E-2</v>
      </c>
      <c r="CP15" s="22">
        <f t="shared" si="11"/>
        <v>1.0552016500595443E-2</v>
      </c>
      <c r="CQ15" s="22">
        <f t="shared" si="12"/>
        <v>1.1906164261088429E-2</v>
      </c>
    </row>
    <row r="16" spans="1:95" x14ac:dyDescent="0.25">
      <c r="A16" s="87" t="s">
        <v>15</v>
      </c>
      <c r="B16" s="87">
        <v>25451.835423</v>
      </c>
      <c r="C16" s="87">
        <v>183.72385661999999</v>
      </c>
      <c r="D16" s="87">
        <v>468.60465663999997</v>
      </c>
      <c r="E16" s="87">
        <v>3508.1820729000001</v>
      </c>
      <c r="F16" s="87">
        <v>3500.0501769000002</v>
      </c>
      <c r="G16" s="87">
        <v>93.661822538999999</v>
      </c>
      <c r="H16" s="87">
        <v>3689.5600859000001</v>
      </c>
      <c r="I16" s="87">
        <v>100.23833799000001</v>
      </c>
      <c r="J16" s="87">
        <v>181.28947112</v>
      </c>
      <c r="K16" s="87">
        <v>210.17067992</v>
      </c>
      <c r="L16" s="87">
        <v>9.0822711720000004</v>
      </c>
      <c r="M16" s="87">
        <v>21.252211359</v>
      </c>
      <c r="N16" s="87">
        <v>31.801986899999999</v>
      </c>
      <c r="O16" s="25"/>
      <c r="P16" s="25" t="s">
        <v>15</v>
      </c>
      <c r="Q16" s="87">
        <v>0</v>
      </c>
      <c r="R16" s="25">
        <v>232.71425346842099</v>
      </c>
      <c r="S16" s="25">
        <v>9.2163996959190193</v>
      </c>
      <c r="T16" s="25">
        <v>101.50375793449</v>
      </c>
      <c r="U16" s="25">
        <v>101.50375793449</v>
      </c>
      <c r="V16" s="25">
        <v>651.19995427392996</v>
      </c>
      <c r="W16" s="87">
        <v>0</v>
      </c>
      <c r="X16" s="25">
        <v>182.63826089847899</v>
      </c>
      <c r="Y16" s="25">
        <v>21.469488927541502</v>
      </c>
      <c r="Z16" s="25">
        <v>1280.6543704283799</v>
      </c>
      <c r="AA16" s="25">
        <v>25680.555787981499</v>
      </c>
      <c r="AB16" s="25">
        <v>347.86195004020499</v>
      </c>
      <c r="AC16" s="25">
        <v>133.04874757259799</v>
      </c>
      <c r="AD16" s="25">
        <v>218.19985781449699</v>
      </c>
      <c r="AE16" s="25">
        <v>0</v>
      </c>
      <c r="AF16" s="87">
        <v>0</v>
      </c>
      <c r="AG16" s="25">
        <v>212.49291562798601</v>
      </c>
      <c r="AH16" s="25">
        <v>212.49291562798601</v>
      </c>
      <c r="AI16" s="25">
        <v>0</v>
      </c>
      <c r="AJ16" s="25">
        <v>84.636838647054404</v>
      </c>
      <c r="AK16" s="25">
        <v>12.744135122795299</v>
      </c>
      <c r="AL16" s="87">
        <v>991.57926100520694</v>
      </c>
      <c r="AM16" s="25">
        <v>70.428031704025003</v>
      </c>
      <c r="AN16" s="25">
        <v>0</v>
      </c>
      <c r="AO16" s="25">
        <v>32.148877374587002</v>
      </c>
      <c r="AP16" s="25">
        <v>185.92025508126699</v>
      </c>
      <c r="AQ16" s="25">
        <v>0</v>
      </c>
      <c r="AR16" s="87">
        <v>4087.0666295187798</v>
      </c>
      <c r="AS16" s="25">
        <v>425.469163294807</v>
      </c>
      <c r="AT16" s="25">
        <v>47.274342246399499</v>
      </c>
      <c r="AU16" s="25">
        <v>472.74350554120701</v>
      </c>
      <c r="AV16" s="25">
        <v>7.83843570719059E-2</v>
      </c>
      <c r="AW16" s="25">
        <v>162.124784700948</v>
      </c>
      <c r="AX16" s="25">
        <v>0.388705807635708</v>
      </c>
      <c r="AY16" s="25">
        <v>428.26705007228901</v>
      </c>
      <c r="AZ16" s="25">
        <v>0.353369066287471</v>
      </c>
      <c r="BA16" s="25">
        <v>10.4773894236566</v>
      </c>
      <c r="BB16" s="25">
        <v>197.179865540104</v>
      </c>
      <c r="BC16" s="25">
        <v>0.318032024339026</v>
      </c>
      <c r="BD16" s="25">
        <v>0</v>
      </c>
      <c r="BE16" s="25">
        <v>34.172538093112102</v>
      </c>
      <c r="BF16" s="25">
        <v>3541.96014540734</v>
      </c>
      <c r="BG16" s="25">
        <v>3533.7902124494999</v>
      </c>
      <c r="BH16" s="25">
        <v>8.1699329578421107</v>
      </c>
      <c r="BI16" s="25">
        <v>0.39930694389788202</v>
      </c>
      <c r="BJ16" s="25">
        <v>0</v>
      </c>
      <c r="BK16" s="25">
        <v>86.575382366330899</v>
      </c>
      <c r="BL16" s="25">
        <v>3.3216681273389601</v>
      </c>
      <c r="BM16" s="25">
        <v>1306.40498085837</v>
      </c>
      <c r="BN16" s="25">
        <v>5.3005350150189798</v>
      </c>
      <c r="BO16" s="25">
        <v>6.7140110015046499</v>
      </c>
      <c r="BP16" s="25">
        <v>1866.4948472472499</v>
      </c>
      <c r="BQ16" s="25">
        <v>52.735676280806203</v>
      </c>
      <c r="BR16" s="25">
        <v>1.201454352971</v>
      </c>
      <c r="BS16" s="25">
        <v>14.488126581678401</v>
      </c>
      <c r="BT16" s="25">
        <v>0</v>
      </c>
      <c r="BU16" s="25">
        <v>94.388590562674594</v>
      </c>
      <c r="BV16" s="25">
        <v>19.868901742824502</v>
      </c>
      <c r="BW16" s="25">
        <v>0</v>
      </c>
      <c r="BX16" s="25">
        <v>0</v>
      </c>
      <c r="BY16" s="25">
        <v>68.577265272294596</v>
      </c>
      <c r="BZ16" s="87">
        <v>0</v>
      </c>
      <c r="CA16" s="25">
        <v>0</v>
      </c>
      <c r="CB16" s="25">
        <v>3720.5802439414201</v>
      </c>
      <c r="CC16" s="25">
        <v>24.2748585477113</v>
      </c>
      <c r="CE16" s="22">
        <f t="shared" si="0"/>
        <v>8.986399651744215E-3</v>
      </c>
      <c r="CF16" s="22">
        <f t="shared" si="1"/>
        <v>1.1954889809491932E-2</v>
      </c>
      <c r="CG16" s="22">
        <f t="shared" si="2"/>
        <v>8.8322829117480645E-3</v>
      </c>
      <c r="CH16" s="22">
        <f t="shared" si="3"/>
        <v>9.6283692822754733E-3</v>
      </c>
      <c r="CI16" s="22">
        <f t="shared" si="4"/>
        <v>9.6398719573167028E-3</v>
      </c>
      <c r="CJ16" s="22">
        <f t="shared" si="5"/>
        <v>7.7594905157005083E-3</v>
      </c>
      <c r="CK16" s="22">
        <f t="shared" si="6"/>
        <v>8.4075492251681882E-3</v>
      </c>
      <c r="CL16" s="22">
        <f t="shared" si="7"/>
        <v>1.2624111391553925E-2</v>
      </c>
      <c r="CM16" s="22">
        <f t="shared" si="8"/>
        <v>7.4399785610615547E-3</v>
      </c>
      <c r="CN16" s="22">
        <f t="shared" si="9"/>
        <v>1.1049284842538231E-2</v>
      </c>
      <c r="CO16" s="22">
        <f t="shared" si="10"/>
        <v>1.4768169919053685E-2</v>
      </c>
      <c r="CP16" s="22">
        <f t="shared" si="11"/>
        <v>1.0223762829720179E-2</v>
      </c>
      <c r="CQ16" s="22">
        <f t="shared" si="12"/>
        <v>1.0907823956968007E-2</v>
      </c>
    </row>
    <row r="17" spans="1:95" x14ac:dyDescent="0.25">
      <c r="A17" s="87" t="s">
        <v>16</v>
      </c>
      <c r="B17" s="87">
        <v>19438.271964</v>
      </c>
      <c r="C17" s="87">
        <v>160.30419280000001</v>
      </c>
      <c r="D17" s="87">
        <v>334.88585030000002</v>
      </c>
      <c r="E17" s="87">
        <v>2578.5792726</v>
      </c>
      <c r="F17" s="87">
        <v>2576.7696277999999</v>
      </c>
      <c r="G17" s="87">
        <v>65.157047655</v>
      </c>
      <c r="H17" s="87">
        <v>2592.0496284999999</v>
      </c>
      <c r="I17" s="87">
        <v>90.849842401000004</v>
      </c>
      <c r="J17" s="87">
        <v>129.92621306999999</v>
      </c>
      <c r="K17" s="87">
        <v>186.76494744999999</v>
      </c>
      <c r="L17" s="87">
        <v>8.7599336716000007</v>
      </c>
      <c r="M17" s="87">
        <v>18.925906910999998</v>
      </c>
      <c r="N17" s="87">
        <v>25.198404584999999</v>
      </c>
      <c r="O17" s="25"/>
      <c r="P17" s="25" t="s">
        <v>16</v>
      </c>
      <c r="Q17" s="87">
        <v>0</v>
      </c>
      <c r="R17" s="25">
        <v>159.13967845695399</v>
      </c>
      <c r="S17" s="25">
        <v>8.90838900905886</v>
      </c>
      <c r="T17" s="25">
        <v>92.214616687649396</v>
      </c>
      <c r="U17" s="25">
        <v>92.214616687649396</v>
      </c>
      <c r="V17" s="25">
        <v>445.31733954643698</v>
      </c>
      <c r="W17" s="87">
        <v>0</v>
      </c>
      <c r="X17" s="25">
        <v>131.15318046603801</v>
      </c>
      <c r="Y17" s="25">
        <v>19.155509203944298</v>
      </c>
      <c r="Z17" s="25">
        <v>875.76440375745403</v>
      </c>
      <c r="AA17" s="25">
        <v>19661.333632941401</v>
      </c>
      <c r="AB17" s="25">
        <v>237.88234981789</v>
      </c>
      <c r="AC17" s="25">
        <v>90.9842139104436</v>
      </c>
      <c r="AD17" s="25">
        <v>149.21409494167301</v>
      </c>
      <c r="AE17" s="25">
        <v>0</v>
      </c>
      <c r="AF17" s="87">
        <v>0</v>
      </c>
      <c r="AG17" s="25">
        <v>189.23055282376399</v>
      </c>
      <c r="AH17" s="25">
        <v>189.23055282376399</v>
      </c>
      <c r="AI17" s="25">
        <v>0</v>
      </c>
      <c r="AJ17" s="25">
        <v>57.8781819853359</v>
      </c>
      <c r="AK17" s="25">
        <v>8.71496350897905</v>
      </c>
      <c r="AL17" s="87">
        <v>678.08294906495303</v>
      </c>
      <c r="AM17" s="25">
        <v>48.161602577875499</v>
      </c>
      <c r="AN17" s="25">
        <v>0</v>
      </c>
      <c r="AO17" s="25">
        <v>25.550269365234701</v>
      </c>
      <c r="AP17" s="25">
        <v>162.63445220743199</v>
      </c>
      <c r="AQ17" s="25">
        <v>0</v>
      </c>
      <c r="AR17" s="87">
        <v>2871.4478575593698</v>
      </c>
      <c r="AS17" s="25">
        <v>304.90594767439899</v>
      </c>
      <c r="AT17" s="25">
        <v>33.878430943412802</v>
      </c>
      <c r="AU17" s="25">
        <v>338.78437861781202</v>
      </c>
      <c r="AV17" s="25">
        <v>5.3602459706141498E-2</v>
      </c>
      <c r="AW17" s="25">
        <v>110.867631786394</v>
      </c>
      <c r="AX17" s="25">
        <v>0.28703998443536799</v>
      </c>
      <c r="AY17" s="25">
        <v>292.86664885097298</v>
      </c>
      <c r="AZ17" s="25">
        <v>0.260945545186483</v>
      </c>
      <c r="BA17" s="25">
        <v>7.7370320013007197</v>
      </c>
      <c r="BB17" s="25">
        <v>145.60755664059599</v>
      </c>
      <c r="BC17" s="25">
        <v>0.23485078540760601</v>
      </c>
      <c r="BD17" s="25">
        <v>0</v>
      </c>
      <c r="BE17" s="25">
        <v>25.234727855509</v>
      </c>
      <c r="BF17" s="25">
        <v>2611.34741759089</v>
      </c>
      <c r="BG17" s="25">
        <v>2609.5287031197099</v>
      </c>
      <c r="BH17" s="25">
        <v>1.81871447118283</v>
      </c>
      <c r="BI17" s="25">
        <v>0.29486832080556802</v>
      </c>
      <c r="BJ17" s="25">
        <v>0</v>
      </c>
      <c r="BK17" s="25">
        <v>63.9316152603934</v>
      </c>
      <c r="BL17" s="25">
        <v>2.4528863975925499</v>
      </c>
      <c r="BM17" s="25">
        <v>964.71520477080196</v>
      </c>
      <c r="BN17" s="25">
        <v>3.91418135319697</v>
      </c>
      <c r="BO17" s="25">
        <v>4.9579622131097798</v>
      </c>
      <c r="BP17" s="25">
        <v>1378.31385453904</v>
      </c>
      <c r="BQ17" s="25">
        <v>36.062821075829902</v>
      </c>
      <c r="BR17" s="25">
        <v>0.88721449153149501</v>
      </c>
      <c r="BS17" s="25">
        <v>10.698762960807301</v>
      </c>
      <c r="BT17" s="25">
        <v>0</v>
      </c>
      <c r="BU17" s="25">
        <v>65.814940280538096</v>
      </c>
      <c r="BV17" s="25">
        <v>13.587173484754601</v>
      </c>
      <c r="BW17" s="25">
        <v>0</v>
      </c>
      <c r="BX17" s="25">
        <v>0</v>
      </c>
      <c r="BY17" s="25">
        <v>46.895946555839899</v>
      </c>
      <c r="BZ17" s="87">
        <v>0</v>
      </c>
      <c r="CA17" s="25">
        <v>0</v>
      </c>
      <c r="CB17" s="25">
        <v>2620.8304617911399</v>
      </c>
      <c r="CC17" s="25">
        <v>16.600147934931201</v>
      </c>
      <c r="CE17" s="22">
        <f t="shared" si="0"/>
        <v>1.1475385741824981E-2</v>
      </c>
      <c r="CF17" s="22">
        <f t="shared" si="1"/>
        <v>1.4536484459513034E-2</v>
      </c>
      <c r="CG17" s="22">
        <f t="shared" si="2"/>
        <v>1.1641364704778058E-2</v>
      </c>
      <c r="CH17" s="22">
        <f t="shared" si="3"/>
        <v>1.2707829206216218E-2</v>
      </c>
      <c r="CI17" s="22">
        <f t="shared" si="4"/>
        <v>1.2713234030035964E-2</v>
      </c>
      <c r="CJ17" s="22">
        <f t="shared" si="5"/>
        <v>1.0097029396137951E-2</v>
      </c>
      <c r="CK17" s="22">
        <f t="shared" si="6"/>
        <v>1.1103503950962245E-2</v>
      </c>
      <c r="CL17" s="22">
        <f t="shared" si="7"/>
        <v>1.5022307695652871E-2</v>
      </c>
      <c r="CM17" s="22">
        <f t="shared" si="8"/>
        <v>9.4435708318302974E-3</v>
      </c>
      <c r="CN17" s="22">
        <f t="shared" si="9"/>
        <v>1.3201649492735112E-2</v>
      </c>
      <c r="CO17" s="22">
        <f t="shared" si="10"/>
        <v>1.6947084649756708E-2</v>
      </c>
      <c r="CP17" s="22">
        <f t="shared" si="11"/>
        <v>1.2131640191617542E-2</v>
      </c>
      <c r="CQ17" s="22">
        <f t="shared" si="12"/>
        <v>1.3963772152629027E-2</v>
      </c>
    </row>
    <row r="18" spans="1:95" x14ac:dyDescent="0.25">
      <c r="A18" s="87" t="s">
        <v>17</v>
      </c>
      <c r="B18" s="87">
        <v>59877.117506000002</v>
      </c>
      <c r="C18" s="87">
        <v>464.99504887000001</v>
      </c>
      <c r="D18" s="87">
        <v>975.73220239</v>
      </c>
      <c r="E18" s="87">
        <v>7734.341539</v>
      </c>
      <c r="F18" s="87">
        <v>7732.477758</v>
      </c>
      <c r="G18" s="87">
        <v>192.11782105</v>
      </c>
      <c r="H18" s="87">
        <v>8930.1641596999998</v>
      </c>
      <c r="I18" s="87">
        <v>246.04936882999999</v>
      </c>
      <c r="J18" s="87">
        <v>431.12181938999998</v>
      </c>
      <c r="K18" s="87">
        <v>530.92724505000001</v>
      </c>
      <c r="L18" s="87">
        <v>24.235867214999999</v>
      </c>
      <c r="M18" s="87">
        <v>65.422854318999995</v>
      </c>
      <c r="N18" s="87">
        <v>71.613507353000003</v>
      </c>
      <c r="O18" s="25"/>
      <c r="P18" s="25" t="s">
        <v>17</v>
      </c>
      <c r="Q18" s="87">
        <v>0</v>
      </c>
      <c r="R18" s="25">
        <v>561.75193558846502</v>
      </c>
      <c r="S18" s="25">
        <v>24.528817191331498</v>
      </c>
      <c r="T18" s="25">
        <v>248.733425704448</v>
      </c>
      <c r="U18" s="25">
        <v>248.733425704448</v>
      </c>
      <c r="V18" s="25">
        <v>1571.9395151788301</v>
      </c>
      <c r="W18" s="87">
        <v>0</v>
      </c>
      <c r="X18" s="25">
        <v>433.89584337231003</v>
      </c>
      <c r="Y18" s="25">
        <v>65.924235136743604</v>
      </c>
      <c r="Z18" s="25">
        <v>3091.38741962825</v>
      </c>
      <c r="AA18" s="25">
        <v>60350.344624437101</v>
      </c>
      <c r="AB18" s="25">
        <v>839.70816639367195</v>
      </c>
      <c r="AC18" s="25">
        <v>321.16789490326403</v>
      </c>
      <c r="AD18" s="25">
        <v>526.71526907972702</v>
      </c>
      <c r="AE18" s="25">
        <v>0</v>
      </c>
      <c r="AF18" s="87">
        <v>0</v>
      </c>
      <c r="AG18" s="25">
        <v>535.85274447393897</v>
      </c>
      <c r="AH18" s="25">
        <v>535.85274447393897</v>
      </c>
      <c r="AI18" s="25">
        <v>0</v>
      </c>
      <c r="AJ18" s="25">
        <v>204.305954535447</v>
      </c>
      <c r="AK18" s="25">
        <v>30.7632174767067</v>
      </c>
      <c r="AL18" s="87">
        <v>2393.5851828516702</v>
      </c>
      <c r="AM18" s="25">
        <v>170.00707143840501</v>
      </c>
      <c r="AN18" s="25">
        <v>0</v>
      </c>
      <c r="AO18" s="25">
        <v>72.317586757178006</v>
      </c>
      <c r="AP18" s="25">
        <v>469.70909198035702</v>
      </c>
      <c r="AQ18" s="25">
        <v>0</v>
      </c>
      <c r="AR18" s="87">
        <v>9880.2439440687394</v>
      </c>
      <c r="AS18" s="25">
        <v>885.298300213517</v>
      </c>
      <c r="AT18" s="25">
        <v>98.366483224259596</v>
      </c>
      <c r="AU18" s="25">
        <v>983.66478343777601</v>
      </c>
      <c r="AV18" s="25">
        <v>0.18921290365742499</v>
      </c>
      <c r="AW18" s="25">
        <v>391.35503266760901</v>
      </c>
      <c r="AX18" s="25">
        <v>0.85811711194519202</v>
      </c>
      <c r="AY18" s="25">
        <v>1033.79891375836</v>
      </c>
      <c r="AZ18" s="25">
        <v>0.780106373451942</v>
      </c>
      <c r="BA18" s="25">
        <v>23.130161286396898</v>
      </c>
      <c r="BB18" s="25">
        <v>435.29941057226398</v>
      </c>
      <c r="BC18" s="25">
        <v>0.70209583701229605</v>
      </c>
      <c r="BD18" s="25">
        <v>0</v>
      </c>
      <c r="BE18" s="25">
        <v>75.4401958023997</v>
      </c>
      <c r="BF18" s="25">
        <v>7803.1578630574104</v>
      </c>
      <c r="BG18" s="25">
        <v>7801.2868255245503</v>
      </c>
      <c r="BH18" s="25">
        <v>1.8710375328528299</v>
      </c>
      <c r="BI18" s="25">
        <v>0.88152031250516705</v>
      </c>
      <c r="BJ18" s="25">
        <v>0</v>
      </c>
      <c r="BK18" s="25">
        <v>191.126057204429</v>
      </c>
      <c r="BL18" s="25">
        <v>7.3330004620887701</v>
      </c>
      <c r="BM18" s="25">
        <v>2884.0536047112701</v>
      </c>
      <c r="BN18" s="25">
        <v>11.701598192650801</v>
      </c>
      <c r="BO18" s="25">
        <v>14.822024553316</v>
      </c>
      <c r="BP18" s="25">
        <v>4120.5222064959098</v>
      </c>
      <c r="BQ18" s="25">
        <v>127.29926999116</v>
      </c>
      <c r="BR18" s="25">
        <v>2.6523613880300001</v>
      </c>
      <c r="BS18" s="25">
        <v>31.9843652208755</v>
      </c>
      <c r="BT18" s="25">
        <v>0</v>
      </c>
      <c r="BU18" s="25">
        <v>193.522127086316</v>
      </c>
      <c r="BV18" s="25">
        <v>47.961783884054697</v>
      </c>
      <c r="BW18" s="25">
        <v>0</v>
      </c>
      <c r="BX18" s="25">
        <v>0</v>
      </c>
      <c r="BY18" s="25">
        <v>165.53949058793199</v>
      </c>
      <c r="BZ18" s="87">
        <v>0</v>
      </c>
      <c r="CA18" s="25">
        <v>0</v>
      </c>
      <c r="CB18" s="25">
        <v>8995.5148840644397</v>
      </c>
      <c r="CC18" s="25">
        <v>58.597365684395598</v>
      </c>
      <c r="CE18" s="22">
        <f t="shared" si="0"/>
        <v>7.9033049376446441E-3</v>
      </c>
      <c r="CF18" s="22">
        <f t="shared" si="1"/>
        <v>1.013783506257274E-2</v>
      </c>
      <c r="CG18" s="22">
        <f t="shared" si="2"/>
        <v>8.1298752140655083E-3</v>
      </c>
      <c r="CH18" s="22">
        <f t="shared" si="3"/>
        <v>8.8975026135589934E-3</v>
      </c>
      <c r="CI18" s="22">
        <f t="shared" si="4"/>
        <v>8.8987087552060053E-3</v>
      </c>
      <c r="CJ18" s="22">
        <f t="shared" si="5"/>
        <v>7.3096083884405519E-3</v>
      </c>
      <c r="CK18" s="22">
        <f t="shared" si="6"/>
        <v>7.3179757052344351E-3</v>
      </c>
      <c r="CL18" s="22">
        <f t="shared" si="7"/>
        <v>1.0908611093826735E-2</v>
      </c>
      <c r="CM18" s="22">
        <f t="shared" si="8"/>
        <v>6.434431888033513E-3</v>
      </c>
      <c r="CN18" s="22">
        <f t="shared" si="9"/>
        <v>9.2771645641863808E-3</v>
      </c>
      <c r="CO18" s="22">
        <f t="shared" si="10"/>
        <v>1.2087455907094074E-2</v>
      </c>
      <c r="CP18" s="22">
        <f t="shared" si="11"/>
        <v>7.6636952478241049E-3</v>
      </c>
      <c r="CQ18" s="22">
        <f t="shared" si="12"/>
        <v>9.8316564877548654E-3</v>
      </c>
    </row>
    <row r="19" spans="1:95" x14ac:dyDescent="0.25">
      <c r="A19" s="87" t="s">
        <v>18</v>
      </c>
      <c r="B19" s="87">
        <v>10876.458618000001</v>
      </c>
      <c r="C19" s="87">
        <v>89.949160993999996</v>
      </c>
      <c r="D19" s="87">
        <v>190.72450985</v>
      </c>
      <c r="E19" s="87">
        <v>1443.8429839999999</v>
      </c>
      <c r="F19" s="87">
        <v>1440.9602686999999</v>
      </c>
      <c r="G19" s="87">
        <v>29.923340033999999</v>
      </c>
      <c r="H19" s="87">
        <v>1620.4893039999999</v>
      </c>
      <c r="I19" s="87">
        <v>49.542423030999998</v>
      </c>
      <c r="J19" s="87">
        <v>74.388901344999994</v>
      </c>
      <c r="K19" s="87">
        <v>102.92777112</v>
      </c>
      <c r="L19" s="87">
        <v>5.1101376608000004</v>
      </c>
      <c r="M19" s="87">
        <v>12.284175401000001</v>
      </c>
      <c r="N19" s="87">
        <v>12.940936011</v>
      </c>
      <c r="O19" s="25"/>
      <c r="P19" s="25" t="s">
        <v>18</v>
      </c>
      <c r="Q19" s="87">
        <v>0</v>
      </c>
      <c r="R19" s="25">
        <v>101.60485096901</v>
      </c>
      <c r="S19" s="25">
        <v>5.18858205468237</v>
      </c>
      <c r="T19" s="25">
        <v>50.246881108093703</v>
      </c>
      <c r="U19" s="25">
        <v>50.246881108093703</v>
      </c>
      <c r="V19" s="25">
        <v>284.31906877499603</v>
      </c>
      <c r="W19" s="87">
        <v>0</v>
      </c>
      <c r="X19" s="25">
        <v>75.024850172867502</v>
      </c>
      <c r="Y19" s="25">
        <v>12.409262247119299</v>
      </c>
      <c r="Z19" s="25">
        <v>559.14371744684001</v>
      </c>
      <c r="AA19" s="25">
        <v>10991.7455307131</v>
      </c>
      <c r="AB19" s="25">
        <v>151.879236712893</v>
      </c>
      <c r="AC19" s="25">
        <v>58.090100974768397</v>
      </c>
      <c r="AD19" s="25">
        <v>95.267774804074094</v>
      </c>
      <c r="AE19" s="25">
        <v>0</v>
      </c>
      <c r="AF19" s="87">
        <v>0</v>
      </c>
      <c r="AG19" s="25">
        <v>104.193160600845</v>
      </c>
      <c r="AH19" s="25">
        <v>104.193160600845</v>
      </c>
      <c r="AI19" s="25">
        <v>0</v>
      </c>
      <c r="AJ19" s="25">
        <v>36.953101509344798</v>
      </c>
      <c r="AK19" s="25">
        <v>5.5641865347713004</v>
      </c>
      <c r="AL19" s="87">
        <v>432.931552734229</v>
      </c>
      <c r="AM19" s="25">
        <v>30.749419964481302</v>
      </c>
      <c r="AN19" s="25">
        <v>0</v>
      </c>
      <c r="AO19" s="25">
        <v>13.1182380442326</v>
      </c>
      <c r="AP19" s="25">
        <v>91.162905699939898</v>
      </c>
      <c r="AQ19" s="25">
        <v>0</v>
      </c>
      <c r="AR19" s="87">
        <v>1796.1442412297299</v>
      </c>
      <c r="AS19" s="25">
        <v>173.463852268501</v>
      </c>
      <c r="AT19" s="25">
        <v>19.2737478203012</v>
      </c>
      <c r="AU19" s="25">
        <v>192.737600088802</v>
      </c>
      <c r="AV19" s="25">
        <v>3.4223208890952803E-2</v>
      </c>
      <c r="AW19" s="25">
        <v>70.784965940315303</v>
      </c>
      <c r="AX19" s="25">
        <v>0.160379536555388</v>
      </c>
      <c r="AY19" s="25">
        <v>186.984650084809</v>
      </c>
      <c r="AZ19" s="25">
        <v>0.145799606629298</v>
      </c>
      <c r="BA19" s="25">
        <v>4.3229583584384601</v>
      </c>
      <c r="BB19" s="25">
        <v>81.356149260624804</v>
      </c>
      <c r="BC19" s="25">
        <v>0.131219575466966</v>
      </c>
      <c r="BD19" s="25">
        <v>0</v>
      </c>
      <c r="BE19" s="25">
        <v>14.0995503920369</v>
      </c>
      <c r="BF19" s="25">
        <v>1460.9321663393901</v>
      </c>
      <c r="BG19" s="25">
        <v>1458.0373585710399</v>
      </c>
      <c r="BH19" s="25">
        <v>2.8948077683570599</v>
      </c>
      <c r="BI19" s="25">
        <v>0.16475353658845701</v>
      </c>
      <c r="BJ19" s="25">
        <v>0</v>
      </c>
      <c r="BK19" s="25">
        <v>35.720895150382702</v>
      </c>
      <c r="BL19" s="25">
        <v>1.37051552417643</v>
      </c>
      <c r="BM19" s="25">
        <v>539.02110847291306</v>
      </c>
      <c r="BN19" s="25">
        <v>2.1869933027993098</v>
      </c>
      <c r="BO19" s="25">
        <v>2.7701912392731298</v>
      </c>
      <c r="BP19" s="25">
        <v>770.113344643044</v>
      </c>
      <c r="BQ19" s="25">
        <v>23.024802405126099</v>
      </c>
      <c r="BR19" s="25">
        <v>0.49571853844585101</v>
      </c>
      <c r="BS19" s="25">
        <v>5.9777814336656796</v>
      </c>
      <c r="BT19" s="25">
        <v>0</v>
      </c>
      <c r="BU19" s="25">
        <v>30.2361507793889</v>
      </c>
      <c r="BV19" s="25">
        <v>8.6749180954821092</v>
      </c>
      <c r="BW19" s="25">
        <v>0</v>
      </c>
      <c r="BX19" s="25">
        <v>0</v>
      </c>
      <c r="BY19" s="25">
        <v>29.9413570467289</v>
      </c>
      <c r="BZ19" s="87">
        <v>0</v>
      </c>
      <c r="CA19" s="25">
        <v>0</v>
      </c>
      <c r="CB19" s="25">
        <v>1636.1466206892701</v>
      </c>
      <c r="CC19" s="25">
        <v>10.5985926876562</v>
      </c>
      <c r="CE19" s="22">
        <f t="shared" si="0"/>
        <v>1.0599673732248259E-2</v>
      </c>
      <c r="CF19" s="22">
        <f t="shared" si="1"/>
        <v>1.3493674566023626E-2</v>
      </c>
      <c r="CG19" s="22">
        <f t="shared" si="2"/>
        <v>1.0554963493602567E-2</v>
      </c>
      <c r="CH19" s="22">
        <f t="shared" si="3"/>
        <v>1.1835900806919158E-2</v>
      </c>
      <c r="CI19" s="22">
        <f t="shared" si="4"/>
        <v>1.1851187185366714E-2</v>
      </c>
      <c r="CJ19" s="22">
        <f t="shared" si="5"/>
        <v>1.045373761864399E-2</v>
      </c>
      <c r="CK19" s="22">
        <f t="shared" si="6"/>
        <v>9.6620919685318375E-3</v>
      </c>
      <c r="CL19" s="22">
        <f t="shared" si="7"/>
        <v>1.4219289933657597E-2</v>
      </c>
      <c r="CM19" s="22">
        <f t="shared" si="8"/>
        <v>8.5489745966016162E-3</v>
      </c>
      <c r="CN19" s="22">
        <f t="shared" si="9"/>
        <v>1.2293955917589309E-2</v>
      </c>
      <c r="CO19" s="22">
        <f t="shared" si="10"/>
        <v>1.5350739860516589E-2</v>
      </c>
      <c r="CP19" s="22">
        <f t="shared" si="11"/>
        <v>1.0182762947939988E-2</v>
      </c>
      <c r="CQ19" s="22">
        <f t="shared" si="12"/>
        <v>1.3700866234242277E-2</v>
      </c>
    </row>
    <row r="20" spans="1:95" x14ac:dyDescent="0.25">
      <c r="A20" s="87" t="s">
        <v>19</v>
      </c>
      <c r="B20" s="87">
        <v>53966.860100999998</v>
      </c>
      <c r="C20" s="87">
        <v>364.78783870000001</v>
      </c>
      <c r="D20" s="87">
        <v>930.25127799999996</v>
      </c>
      <c r="E20" s="87">
        <v>7242.1708473999997</v>
      </c>
      <c r="F20" s="87">
        <v>7242.1708473999997</v>
      </c>
      <c r="G20" s="87">
        <v>230.34615356</v>
      </c>
      <c r="H20" s="87">
        <v>7855.8267090999998</v>
      </c>
      <c r="I20" s="87">
        <v>186.58079375</v>
      </c>
      <c r="J20" s="87">
        <v>405.74212605000002</v>
      </c>
      <c r="K20" s="87">
        <v>409.64036268000001</v>
      </c>
      <c r="L20" s="87">
        <v>15.586863707999999</v>
      </c>
      <c r="M20" s="87">
        <v>43.202325862999999</v>
      </c>
      <c r="N20" s="87">
        <v>71.981658217000003</v>
      </c>
      <c r="O20" s="25"/>
      <c r="P20" s="25" t="s">
        <v>19</v>
      </c>
      <c r="Q20" s="87">
        <v>0</v>
      </c>
      <c r="R20" s="25">
        <v>497.18542870122002</v>
      </c>
      <c r="S20" s="25">
        <v>15.7343347312527</v>
      </c>
      <c r="T20" s="25">
        <v>188.04608260162101</v>
      </c>
      <c r="U20" s="25">
        <v>188.04608260162101</v>
      </c>
      <c r="V20" s="25">
        <v>1391.26457460606</v>
      </c>
      <c r="W20" s="87">
        <v>0</v>
      </c>
      <c r="X20" s="25">
        <v>407.74460134441802</v>
      </c>
      <c r="Y20" s="25">
        <v>43.463519202762399</v>
      </c>
      <c r="Z20" s="25">
        <v>2736.0715279944402</v>
      </c>
      <c r="AA20" s="25">
        <v>54277.121951531299</v>
      </c>
      <c r="AB20" s="25">
        <v>743.19454462345595</v>
      </c>
      <c r="AC20" s="25">
        <v>284.25374887107199</v>
      </c>
      <c r="AD20" s="25">
        <v>466.17605888859202</v>
      </c>
      <c r="AE20" s="25">
        <v>0</v>
      </c>
      <c r="AF20" s="87">
        <v>0</v>
      </c>
      <c r="AG20" s="25">
        <v>412.37936580852403</v>
      </c>
      <c r="AH20" s="25">
        <v>412.37936580852403</v>
      </c>
      <c r="AI20" s="25">
        <v>0</v>
      </c>
      <c r="AJ20" s="25">
        <v>180.82361965247401</v>
      </c>
      <c r="AK20" s="25">
        <v>27.227368320847098</v>
      </c>
      <c r="AL20" s="87">
        <v>2118.4731232601998</v>
      </c>
      <c r="AM20" s="25">
        <v>150.466958837921</v>
      </c>
      <c r="AN20" s="25">
        <v>0</v>
      </c>
      <c r="AO20" s="25">
        <v>72.429810404747101</v>
      </c>
      <c r="AP20" s="25">
        <v>367.45205671389999</v>
      </c>
      <c r="AQ20" s="25">
        <v>0</v>
      </c>
      <c r="AR20" s="87">
        <v>8682.6218526540797</v>
      </c>
      <c r="AS20" s="25">
        <v>841.85805567772798</v>
      </c>
      <c r="AT20" s="25">
        <v>93.539849960702497</v>
      </c>
      <c r="AU20" s="25">
        <v>935.39790563842996</v>
      </c>
      <c r="AV20" s="25">
        <v>0.167465291402492</v>
      </c>
      <c r="AW20" s="25">
        <v>346.37379836742201</v>
      </c>
      <c r="AX20" s="25">
        <v>0.801635095046765</v>
      </c>
      <c r="AY20" s="25">
        <v>914.97676620711195</v>
      </c>
      <c r="AZ20" s="25">
        <v>0.72875928867871498</v>
      </c>
      <c r="BA20" s="25">
        <v>21.607704470422199</v>
      </c>
      <c r="BB20" s="25">
        <v>406.64764452675001</v>
      </c>
      <c r="BC20" s="25">
        <v>0.65588326515539697</v>
      </c>
      <c r="BD20" s="25">
        <v>0</v>
      </c>
      <c r="BE20" s="25">
        <v>70.474652799594296</v>
      </c>
      <c r="BF20" s="25">
        <v>7287.80021866884</v>
      </c>
      <c r="BG20" s="25">
        <v>7287.80021866884</v>
      </c>
      <c r="BH20" s="25">
        <v>0</v>
      </c>
      <c r="BI20" s="25">
        <v>0.82349839580680895</v>
      </c>
      <c r="BJ20" s="25">
        <v>0</v>
      </c>
      <c r="BK20" s="25">
        <v>178.545991831875</v>
      </c>
      <c r="BL20" s="25">
        <v>6.8503392218786603</v>
      </c>
      <c r="BM20" s="25">
        <v>2694.2223771336598</v>
      </c>
      <c r="BN20" s="25">
        <v>10.9313861075745</v>
      </c>
      <c r="BO20" s="25">
        <v>13.846424584842101</v>
      </c>
      <c r="BP20" s="25">
        <v>3849.30700628868</v>
      </c>
      <c r="BQ20" s="25">
        <v>112.667829755315</v>
      </c>
      <c r="BR20" s="25">
        <v>2.4777808076632599</v>
      </c>
      <c r="BS20" s="25">
        <v>29.8791348512155</v>
      </c>
      <c r="BT20" s="25">
        <v>0</v>
      </c>
      <c r="BU20" s="25">
        <v>231.522211994245</v>
      </c>
      <c r="BV20" s="25">
        <v>42.449198316856702</v>
      </c>
      <c r="BW20" s="25">
        <v>0</v>
      </c>
      <c r="BX20" s="25">
        <v>0</v>
      </c>
      <c r="BY20" s="25">
        <v>146.51281737312499</v>
      </c>
      <c r="BZ20" s="87">
        <v>0</v>
      </c>
      <c r="CA20" s="25">
        <v>0</v>
      </c>
      <c r="CB20" s="25">
        <v>7899.7594561197502</v>
      </c>
      <c r="CC20" s="25">
        <v>51.862352770817402</v>
      </c>
      <c r="CE20" s="22">
        <f t="shared" si="0"/>
        <v>5.7491180689526753E-3</v>
      </c>
      <c r="CF20" s="22">
        <f t="shared" si="1"/>
        <v>7.3034726798856505E-3</v>
      </c>
      <c r="CG20" s="22">
        <f t="shared" si="2"/>
        <v>5.5325133758429568E-3</v>
      </c>
      <c r="CH20" s="22">
        <f t="shared" si="3"/>
        <v>6.300510196500209E-3</v>
      </c>
      <c r="CI20" s="22">
        <f t="shared" si="4"/>
        <v>6.300510196500209E-3</v>
      </c>
      <c r="CJ20" s="22">
        <f t="shared" si="5"/>
        <v>5.1056135128327912E-3</v>
      </c>
      <c r="CK20" s="22">
        <f t="shared" si="6"/>
        <v>5.5923773075161895E-3</v>
      </c>
      <c r="CL20" s="22">
        <f t="shared" si="7"/>
        <v>7.8533745203397242E-3</v>
      </c>
      <c r="CM20" s="22">
        <f t="shared" si="8"/>
        <v>4.9353398768636212E-3</v>
      </c>
      <c r="CN20" s="22">
        <f t="shared" si="9"/>
        <v>6.6863604714256482E-3</v>
      </c>
      <c r="CO20" s="22">
        <f t="shared" si="10"/>
        <v>9.4612377457955615E-3</v>
      </c>
      <c r="CP20" s="22">
        <f t="shared" si="11"/>
        <v>6.0458166208614992E-3</v>
      </c>
      <c r="CQ20" s="22">
        <f t="shared" si="12"/>
        <v>6.2259219757910145E-3</v>
      </c>
    </row>
    <row r="21" spans="1:95" x14ac:dyDescent="0.25">
      <c r="A21" s="87" t="s">
        <v>20</v>
      </c>
      <c r="B21" s="87">
        <v>40442.562768999996</v>
      </c>
      <c r="C21" s="87">
        <v>337.90256403000001</v>
      </c>
      <c r="D21" s="87">
        <v>705.81085787999996</v>
      </c>
      <c r="E21" s="87">
        <v>5352.9794436000002</v>
      </c>
      <c r="F21" s="87">
        <v>5350.5818968000003</v>
      </c>
      <c r="G21" s="87">
        <v>126.10063423</v>
      </c>
      <c r="H21" s="87">
        <v>5918.3903246999998</v>
      </c>
      <c r="I21" s="87">
        <v>182.86185157</v>
      </c>
      <c r="J21" s="87">
        <v>277.08115156000002</v>
      </c>
      <c r="K21" s="87">
        <v>379.89044861000002</v>
      </c>
      <c r="L21" s="87">
        <v>18.664517857</v>
      </c>
      <c r="M21" s="87">
        <v>44.553782757</v>
      </c>
      <c r="N21" s="87">
        <v>54.609293436000002</v>
      </c>
      <c r="O21" s="25"/>
      <c r="P21" s="25" t="s">
        <v>20</v>
      </c>
      <c r="Q21" s="87">
        <v>0</v>
      </c>
      <c r="R21" s="25">
        <v>369.21381023868202</v>
      </c>
      <c r="S21" s="25">
        <v>18.925542650920701</v>
      </c>
      <c r="T21" s="25">
        <v>185.18905269881799</v>
      </c>
      <c r="U21" s="25">
        <v>185.18905269881799</v>
      </c>
      <c r="V21" s="25">
        <v>1033.16380330674</v>
      </c>
      <c r="W21" s="87">
        <v>0</v>
      </c>
      <c r="X21" s="25">
        <v>279.01246460770199</v>
      </c>
      <c r="Y21" s="25">
        <v>44.934986583483202</v>
      </c>
      <c r="Z21" s="25">
        <v>2031.8275634873901</v>
      </c>
      <c r="AA21" s="25">
        <v>40809.021771489002</v>
      </c>
      <c r="AB21" s="25">
        <v>551.90176788026395</v>
      </c>
      <c r="AC21" s="25">
        <v>211.088912582315</v>
      </c>
      <c r="AD21" s="25">
        <v>346.18589011799497</v>
      </c>
      <c r="AE21" s="25">
        <v>0</v>
      </c>
      <c r="AF21" s="87">
        <v>0</v>
      </c>
      <c r="AG21" s="25">
        <v>383.94593674622098</v>
      </c>
      <c r="AH21" s="25">
        <v>383.94593674622098</v>
      </c>
      <c r="AI21" s="25">
        <v>0</v>
      </c>
      <c r="AJ21" s="25">
        <v>134.28090275207799</v>
      </c>
      <c r="AK21" s="25">
        <v>20.2192614952131</v>
      </c>
      <c r="AL21" s="87">
        <v>1573.1940820037901</v>
      </c>
      <c r="AM21" s="25">
        <v>111.737858788826</v>
      </c>
      <c r="AN21" s="25">
        <v>0</v>
      </c>
      <c r="AO21" s="25">
        <v>55.207229949027798</v>
      </c>
      <c r="AP21" s="25">
        <v>341.90383449283598</v>
      </c>
      <c r="AQ21" s="25">
        <v>0</v>
      </c>
      <c r="AR21" s="87">
        <v>6548.7593354181199</v>
      </c>
      <c r="AS21" s="25">
        <v>640.88163237785795</v>
      </c>
      <c r="AT21" s="25">
        <v>71.209076586155902</v>
      </c>
      <c r="AU21" s="25">
        <v>712.09070896401397</v>
      </c>
      <c r="AV21" s="25">
        <v>0.124360976463672</v>
      </c>
      <c r="AW21" s="25">
        <v>257.219732224442</v>
      </c>
      <c r="AX21" s="25">
        <v>0.59469778281182895</v>
      </c>
      <c r="AY21" s="25">
        <v>679.46888033573498</v>
      </c>
      <c r="AZ21" s="25">
        <v>0.54063451853826405</v>
      </c>
      <c r="BA21" s="25">
        <v>16.0298120899309</v>
      </c>
      <c r="BB21" s="25">
        <v>301.67402199669903</v>
      </c>
      <c r="BC21" s="25">
        <v>0.48657119033066198</v>
      </c>
      <c r="BD21" s="25">
        <v>0</v>
      </c>
      <c r="BE21" s="25">
        <v>52.282056526522197</v>
      </c>
      <c r="BF21" s="25">
        <v>5408.90171346435</v>
      </c>
      <c r="BG21" s="25">
        <v>5406.4986823622003</v>
      </c>
      <c r="BH21" s="25">
        <v>2.4030311021566702</v>
      </c>
      <c r="BI21" s="25">
        <v>0.61091693590629503</v>
      </c>
      <c r="BJ21" s="25">
        <v>0</v>
      </c>
      <c r="BK21" s="25">
        <v>132.45544025974101</v>
      </c>
      <c r="BL21" s="25">
        <v>5.0819603394029498</v>
      </c>
      <c r="BM21" s="25">
        <v>1998.7257575251999</v>
      </c>
      <c r="BN21" s="25">
        <v>8.10951777234194</v>
      </c>
      <c r="BO21" s="25">
        <v>10.2720548342428</v>
      </c>
      <c r="BP21" s="25">
        <v>2855.6310690109599</v>
      </c>
      <c r="BQ21" s="25">
        <v>83.668019734206794</v>
      </c>
      <c r="BR21" s="25">
        <v>1.83815674278174</v>
      </c>
      <c r="BS21" s="25">
        <v>22.1660148367814</v>
      </c>
      <c r="BT21" s="25">
        <v>0</v>
      </c>
      <c r="BU21" s="25">
        <v>127.154708443403</v>
      </c>
      <c r="BV21" s="25">
        <v>31.5230948298858</v>
      </c>
      <c r="BW21" s="25">
        <v>0</v>
      </c>
      <c r="BX21" s="25">
        <v>0</v>
      </c>
      <c r="BY21" s="25">
        <v>108.801512131644</v>
      </c>
      <c r="BZ21" s="87">
        <v>0</v>
      </c>
      <c r="CA21" s="25">
        <v>0</v>
      </c>
      <c r="CB21" s="25">
        <v>5967.3119025349497</v>
      </c>
      <c r="CC21" s="25">
        <v>38.5133805321164</v>
      </c>
      <c r="CE21" s="22">
        <f t="shared" si="0"/>
        <v>9.0612210848790148E-3</v>
      </c>
      <c r="CF21" s="22">
        <f t="shared" si="1"/>
        <v>1.1841491864147947E-2</v>
      </c>
      <c r="CG21" s="22">
        <f t="shared" si="2"/>
        <v>8.8973568682074542E-3</v>
      </c>
      <c r="CH21" s="22">
        <f t="shared" si="3"/>
        <v>1.0446942764035873E-2</v>
      </c>
      <c r="CI21" s="22">
        <f t="shared" si="4"/>
        <v>1.04505989517966E-2</v>
      </c>
      <c r="CJ21" s="22">
        <f t="shared" si="5"/>
        <v>8.3589921639920552E-3</v>
      </c>
      <c r="CK21" s="22">
        <f t="shared" si="6"/>
        <v>8.2660276107135045E-3</v>
      </c>
      <c r="CL21" s="22">
        <f t="shared" si="7"/>
        <v>1.272655345462873E-2</v>
      </c>
      <c r="CM21" s="22">
        <f t="shared" si="8"/>
        <v>6.9702072365025163E-3</v>
      </c>
      <c r="CN21" s="22">
        <f t="shared" si="9"/>
        <v>1.0675414849359296E-2</v>
      </c>
      <c r="CO21" s="22">
        <f t="shared" si="10"/>
        <v>1.3985080992746089E-2</v>
      </c>
      <c r="CP21" s="22">
        <f t="shared" si="11"/>
        <v>8.5560372855952149E-3</v>
      </c>
      <c r="CQ21" s="22">
        <f t="shared" si="12"/>
        <v>1.094935450370834E-2</v>
      </c>
    </row>
    <row r="22" spans="1:95" x14ac:dyDescent="0.25">
      <c r="A22" s="87" t="s">
        <v>129</v>
      </c>
      <c r="B22" s="87">
        <v>35711.123363999999</v>
      </c>
      <c r="C22" s="87">
        <v>280.60596787999998</v>
      </c>
      <c r="D22" s="87">
        <v>730.41764403000002</v>
      </c>
      <c r="E22" s="87">
        <v>4772.0686716</v>
      </c>
      <c r="F22" s="87">
        <v>4760.5932229</v>
      </c>
      <c r="G22" s="87">
        <v>118.93828958</v>
      </c>
      <c r="H22" s="87">
        <v>5056.389725</v>
      </c>
      <c r="I22" s="87">
        <v>155.73643866</v>
      </c>
      <c r="J22" s="87">
        <v>245.91755032</v>
      </c>
      <c r="K22" s="87">
        <v>331.03846957000002</v>
      </c>
      <c r="L22" s="87">
        <v>14.900140003000001</v>
      </c>
      <c r="M22" s="87">
        <v>34.734276747000003</v>
      </c>
      <c r="N22" s="87">
        <v>51.947585908000001</v>
      </c>
      <c r="O22" s="25"/>
      <c r="P22" s="25" t="s">
        <v>129</v>
      </c>
      <c r="Q22" s="87">
        <v>0</v>
      </c>
      <c r="R22" s="25">
        <v>313.83181211455002</v>
      </c>
      <c r="S22" s="25">
        <v>15.101530503373899</v>
      </c>
      <c r="T22" s="25">
        <v>157.56558117912701</v>
      </c>
      <c r="U22" s="25">
        <v>157.56558117912701</v>
      </c>
      <c r="V22" s="25">
        <v>878.18910931513301</v>
      </c>
      <c r="W22" s="87">
        <v>0</v>
      </c>
      <c r="X22" s="25">
        <v>247.53657203015001</v>
      </c>
      <c r="Y22" s="25">
        <v>35.032560776907097</v>
      </c>
      <c r="Z22" s="25">
        <v>1727.0533430329299</v>
      </c>
      <c r="AA22" s="25">
        <v>36009.685641759897</v>
      </c>
      <c r="AB22" s="25">
        <v>469.11667768469601</v>
      </c>
      <c r="AC22" s="25">
        <v>179.42560499131</v>
      </c>
      <c r="AD22" s="25">
        <v>294.25791065149599</v>
      </c>
      <c r="AE22" s="25">
        <v>0</v>
      </c>
      <c r="AF22" s="87">
        <v>0</v>
      </c>
      <c r="AG22" s="25">
        <v>334.27587150511999</v>
      </c>
      <c r="AH22" s="25">
        <v>334.27587150511999</v>
      </c>
      <c r="AI22" s="25">
        <v>0</v>
      </c>
      <c r="AJ22" s="25">
        <v>114.138790005657</v>
      </c>
      <c r="AK22" s="25">
        <v>17.186367709520798</v>
      </c>
      <c r="AL22" s="87">
        <v>1337.2146111227601</v>
      </c>
      <c r="AM22" s="25">
        <v>94.977198320027298</v>
      </c>
      <c r="AN22" s="25">
        <v>0</v>
      </c>
      <c r="AO22" s="25">
        <v>52.4360258176889</v>
      </c>
      <c r="AP22" s="25">
        <v>283.74660555674899</v>
      </c>
      <c r="AQ22" s="25">
        <v>0</v>
      </c>
      <c r="AR22" s="87">
        <v>5590.3530505905601</v>
      </c>
      <c r="AS22" s="25">
        <v>662.22361560541594</v>
      </c>
      <c r="AT22" s="25">
        <v>73.580411494898996</v>
      </c>
      <c r="AU22" s="25">
        <v>735.80402710031603</v>
      </c>
      <c r="AV22" s="25">
        <v>0.105706858842257</v>
      </c>
      <c r="AW22" s="25">
        <v>218.63670100853699</v>
      </c>
      <c r="AX22" s="25">
        <v>0.52862358791205699</v>
      </c>
      <c r="AY22" s="25">
        <v>577.54852107266902</v>
      </c>
      <c r="AZ22" s="25">
        <v>0.48056692890645197</v>
      </c>
      <c r="BA22" s="25">
        <v>14.248809475465301</v>
      </c>
      <c r="BB22" s="25">
        <v>268.15639872793298</v>
      </c>
      <c r="BC22" s="25">
        <v>0.43251026207443799</v>
      </c>
      <c r="BD22" s="25">
        <v>0</v>
      </c>
      <c r="BE22" s="25">
        <v>46.473238013194603</v>
      </c>
      <c r="BF22" s="25">
        <v>4817.3124784604197</v>
      </c>
      <c r="BG22" s="25">
        <v>4805.8075045565101</v>
      </c>
      <c r="BH22" s="25">
        <v>11.5049739039115</v>
      </c>
      <c r="BI22" s="25">
        <v>0.543040755193262</v>
      </c>
      <c r="BJ22" s="25">
        <v>0</v>
      </c>
      <c r="BK22" s="25">
        <v>117.738927108583</v>
      </c>
      <c r="BL22" s="25">
        <v>4.5173297547909099</v>
      </c>
      <c r="BM22" s="25">
        <v>1776.6567433985299</v>
      </c>
      <c r="BN22" s="25">
        <v>7.2085059469678097</v>
      </c>
      <c r="BO22" s="25">
        <v>9.1307723177742108</v>
      </c>
      <c r="BP22" s="25">
        <v>2538.3548622386802</v>
      </c>
      <c r="BQ22" s="25">
        <v>71.117759475532694</v>
      </c>
      <c r="BR22" s="25">
        <v>1.6339275284534001</v>
      </c>
      <c r="BS22" s="25">
        <v>19.703248512045398</v>
      </c>
      <c r="BT22" s="25">
        <v>0</v>
      </c>
      <c r="BU22" s="25">
        <v>119.828392534709</v>
      </c>
      <c r="BV22" s="25">
        <v>26.794622211484501</v>
      </c>
      <c r="BW22" s="25">
        <v>0</v>
      </c>
      <c r="BX22" s="25">
        <v>0</v>
      </c>
      <c r="BY22" s="25">
        <v>92.4812946695439</v>
      </c>
      <c r="BZ22" s="87">
        <v>0</v>
      </c>
      <c r="CA22" s="25">
        <v>0</v>
      </c>
      <c r="CB22" s="25">
        <v>5096.1783493995099</v>
      </c>
      <c r="CC22" s="25">
        <v>32.736370813921603</v>
      </c>
      <c r="CE22" s="22">
        <f t="shared" si="0"/>
        <v>8.3604840630937902E-3</v>
      </c>
      <c r="CF22" s="22">
        <f t="shared" si="1"/>
        <v>1.1192340991450651E-2</v>
      </c>
      <c r="CG22" s="22">
        <f t="shared" si="2"/>
        <v>7.3743879468700004E-3</v>
      </c>
      <c r="CH22" s="22">
        <f t="shared" si="3"/>
        <v>9.4809630736621686E-3</v>
      </c>
      <c r="CI22" s="22">
        <f t="shared" si="4"/>
        <v>9.4976150113004303E-3</v>
      </c>
      <c r="CJ22" s="22">
        <f t="shared" si="5"/>
        <v>7.4837376411932876E-3</v>
      </c>
      <c r="CK22" s="22">
        <f t="shared" si="6"/>
        <v>7.8689789678958941E-3</v>
      </c>
      <c r="CL22" s="22">
        <f t="shared" si="7"/>
        <v>1.1745115882098364E-2</v>
      </c>
      <c r="CM22" s="22">
        <f t="shared" si="8"/>
        <v>6.5835956321265302E-3</v>
      </c>
      <c r="CN22" s="22">
        <f t="shared" si="9"/>
        <v>9.7795338992630546E-3</v>
      </c>
      <c r="CO22" s="22">
        <f t="shared" si="10"/>
        <v>1.3516013965865466E-2</v>
      </c>
      <c r="CP22" s="22">
        <f t="shared" si="11"/>
        <v>8.5875987019898761E-3</v>
      </c>
      <c r="CQ22" s="22">
        <f t="shared" si="12"/>
        <v>9.402552614358916E-3</v>
      </c>
    </row>
    <row r="23" spans="1:95" x14ac:dyDescent="0.25">
      <c r="A23" s="87" t="s">
        <v>22</v>
      </c>
      <c r="B23" s="87">
        <v>77574.368338999993</v>
      </c>
      <c r="C23" s="87">
        <v>596.87921786000004</v>
      </c>
      <c r="D23" s="87">
        <v>1429.2859375999999</v>
      </c>
      <c r="E23" s="87">
        <v>10505.657107000001</v>
      </c>
      <c r="F23" s="87">
        <v>10494.422065000001</v>
      </c>
      <c r="G23" s="87">
        <v>288.66358880000001</v>
      </c>
      <c r="H23" s="87">
        <v>10785.859961</v>
      </c>
      <c r="I23" s="87">
        <v>327.97701482000002</v>
      </c>
      <c r="J23" s="87">
        <v>538.40779128999998</v>
      </c>
      <c r="K23" s="87">
        <v>684.42889326</v>
      </c>
      <c r="L23" s="87">
        <v>30.412660537000001</v>
      </c>
      <c r="M23" s="87">
        <v>68.437053616</v>
      </c>
      <c r="N23" s="87">
        <v>107.82637687</v>
      </c>
      <c r="O23" s="25"/>
      <c r="P23" s="25" t="s">
        <v>22</v>
      </c>
      <c r="Q23" s="87">
        <v>0</v>
      </c>
      <c r="R23" s="25">
        <v>671.44779386907499</v>
      </c>
      <c r="S23" s="25">
        <v>30.8573184712582</v>
      </c>
      <c r="T23" s="25">
        <v>332.20568298182297</v>
      </c>
      <c r="U23" s="25">
        <v>332.20568298182297</v>
      </c>
      <c r="V23" s="25">
        <v>1878.89944429299</v>
      </c>
      <c r="W23" s="87">
        <v>0</v>
      </c>
      <c r="X23" s="25">
        <v>542.90616816537101</v>
      </c>
      <c r="Y23" s="25">
        <v>69.188071646993905</v>
      </c>
      <c r="Z23" s="25">
        <v>3695.0566842890198</v>
      </c>
      <c r="AA23" s="25">
        <v>78333.351334733205</v>
      </c>
      <c r="AB23" s="25">
        <v>1003.68172805722</v>
      </c>
      <c r="AC23" s="25">
        <v>383.88390242205702</v>
      </c>
      <c r="AD23" s="25">
        <v>629.56948262685103</v>
      </c>
      <c r="AE23" s="25">
        <v>0</v>
      </c>
      <c r="AF23" s="87">
        <v>0</v>
      </c>
      <c r="AG23" s="25">
        <v>692.37310863917901</v>
      </c>
      <c r="AH23" s="25">
        <v>692.37310863917901</v>
      </c>
      <c r="AI23" s="25">
        <v>0</v>
      </c>
      <c r="AJ23" s="25">
        <v>244.201773840398</v>
      </c>
      <c r="AK23" s="25">
        <v>36.770479954266797</v>
      </c>
      <c r="AL23" s="87">
        <v>2860.9913716932001</v>
      </c>
      <c r="AM23" s="25">
        <v>203.20515052367401</v>
      </c>
      <c r="AN23" s="25">
        <v>0</v>
      </c>
      <c r="AO23" s="25">
        <v>109.03760103745</v>
      </c>
      <c r="AP23" s="25">
        <v>604.21893340961299</v>
      </c>
      <c r="AQ23" s="25">
        <v>0</v>
      </c>
      <c r="AR23" s="87">
        <v>11943.1490756571</v>
      </c>
      <c r="AS23" s="25">
        <v>1299.015920194</v>
      </c>
      <c r="AT23" s="25">
        <v>144.33506890325501</v>
      </c>
      <c r="AU23" s="25">
        <v>1443.35098909726</v>
      </c>
      <c r="AV23" s="25">
        <v>0.22616134936851401</v>
      </c>
      <c r="AW23" s="25">
        <v>467.77688719543897</v>
      </c>
      <c r="AX23" s="25">
        <v>1.16632249111261</v>
      </c>
      <c r="AY23" s="25">
        <v>1235.6738372263701</v>
      </c>
      <c r="AZ23" s="25">
        <v>1.0602931184929201</v>
      </c>
      <c r="BA23" s="25">
        <v>31.437696905041399</v>
      </c>
      <c r="BB23" s="25">
        <v>591.64363543268405</v>
      </c>
      <c r="BC23" s="25">
        <v>0.95426426296731004</v>
      </c>
      <c r="BD23" s="25">
        <v>0</v>
      </c>
      <c r="BE23" s="25">
        <v>102.535674204269</v>
      </c>
      <c r="BF23" s="25">
        <v>10614.5335111599</v>
      </c>
      <c r="BG23" s="25">
        <v>10603.235274643101</v>
      </c>
      <c r="BH23" s="25">
        <v>11.2982365168715</v>
      </c>
      <c r="BI23" s="25">
        <v>1.1981315065835501</v>
      </c>
      <c r="BJ23" s="25">
        <v>0</v>
      </c>
      <c r="BK23" s="25">
        <v>259.77184677215701</v>
      </c>
      <c r="BL23" s="25">
        <v>9.9667556102669206</v>
      </c>
      <c r="BM23" s="25">
        <v>3919.90464024427</v>
      </c>
      <c r="BN23" s="25">
        <v>15.904401475553399</v>
      </c>
      <c r="BO23" s="25">
        <v>20.145577291732099</v>
      </c>
      <c r="BP23" s="25">
        <v>5600.4690171244001</v>
      </c>
      <c r="BQ23" s="25">
        <v>152.15760306723899</v>
      </c>
      <c r="BR23" s="25">
        <v>3.6049969862817401</v>
      </c>
      <c r="BS23" s="25">
        <v>43.472021217281998</v>
      </c>
      <c r="BT23" s="25">
        <v>0</v>
      </c>
      <c r="BU23" s="25">
        <v>291.09880048545699</v>
      </c>
      <c r="BV23" s="25">
        <v>57.327509097138403</v>
      </c>
      <c r="BW23" s="25">
        <v>0</v>
      </c>
      <c r="BX23" s="25">
        <v>0</v>
      </c>
      <c r="BY23" s="25">
        <v>197.86512571128401</v>
      </c>
      <c r="BZ23" s="87">
        <v>0</v>
      </c>
      <c r="CA23" s="25">
        <v>0</v>
      </c>
      <c r="CB23" s="25">
        <v>10885.774236236201</v>
      </c>
      <c r="CC23" s="25">
        <v>70.039947340435603</v>
      </c>
      <c r="CE23" s="22">
        <f t="shared" si="0"/>
        <v>9.7839403914506337E-3</v>
      </c>
      <c r="CF23" s="22">
        <f t="shared" si="1"/>
        <v>1.2296818736507762E-2</v>
      </c>
      <c r="CG23" s="22">
        <f t="shared" si="2"/>
        <v>9.8406142026959305E-3</v>
      </c>
      <c r="CH23" s="22">
        <f t="shared" si="3"/>
        <v>1.0363597731297894E-2</v>
      </c>
      <c r="CI23" s="22">
        <f t="shared" si="4"/>
        <v>1.0368670991993305E-2</v>
      </c>
      <c r="CJ23" s="22">
        <f t="shared" si="5"/>
        <v>8.4361581437422256E-3</v>
      </c>
      <c r="CK23" s="22">
        <f t="shared" si="6"/>
        <v>9.2634500723609396E-3</v>
      </c>
      <c r="CL23" s="22">
        <f t="shared" si="7"/>
        <v>1.2893184493869869E-2</v>
      </c>
      <c r="CM23" s="22">
        <f t="shared" si="8"/>
        <v>8.3549624432312456E-3</v>
      </c>
      <c r="CN23" s="22">
        <f t="shared" si="9"/>
        <v>1.160707190682725E-2</v>
      </c>
      <c r="CO23" s="22">
        <f t="shared" si="10"/>
        <v>1.4620816673280817E-2</v>
      </c>
      <c r="CP23" s="22">
        <f t="shared" si="11"/>
        <v>1.0973851025321214E-2</v>
      </c>
      <c r="CQ23" s="22">
        <f t="shared" si="12"/>
        <v>1.123309715683298E-2</v>
      </c>
    </row>
    <row r="24" spans="1:95" x14ac:dyDescent="0.25">
      <c r="A24" s="87" t="s">
        <v>23</v>
      </c>
      <c r="B24" s="87">
        <v>239254.96669999999</v>
      </c>
      <c r="C24" s="87">
        <v>1754.0506296999999</v>
      </c>
      <c r="D24" s="87">
        <v>2800.2272791</v>
      </c>
      <c r="E24" s="87">
        <v>38326.880926999998</v>
      </c>
      <c r="F24" s="87">
        <v>38326.159552999998</v>
      </c>
      <c r="G24" s="87">
        <v>971.50832987000001</v>
      </c>
      <c r="H24" s="87">
        <v>37740.074977999997</v>
      </c>
      <c r="I24" s="87">
        <v>911.61790790999999</v>
      </c>
      <c r="J24" s="87">
        <v>1625.4100082</v>
      </c>
      <c r="K24" s="87">
        <v>1639.881443</v>
      </c>
      <c r="L24" s="87">
        <v>88.947916344000006</v>
      </c>
      <c r="M24" s="87">
        <v>159.97842115</v>
      </c>
      <c r="N24" s="87">
        <v>224.24071866</v>
      </c>
      <c r="O24" s="25"/>
      <c r="P24" s="25" t="s">
        <v>23</v>
      </c>
      <c r="Q24" s="87">
        <v>0</v>
      </c>
      <c r="R24" s="25">
        <v>2454.3620790313798</v>
      </c>
      <c r="S24" s="25">
        <v>90.717907454833295</v>
      </c>
      <c r="T24" s="25">
        <v>927.71064223625899</v>
      </c>
      <c r="U24" s="25">
        <v>927.71064223625899</v>
      </c>
      <c r="V24" s="25">
        <v>6867.9942650878802</v>
      </c>
      <c r="W24" s="87">
        <v>0</v>
      </c>
      <c r="X24" s="25">
        <v>1640.9033246276699</v>
      </c>
      <c r="Y24" s="25">
        <v>162.549630948877</v>
      </c>
      <c r="Z24" s="25">
        <v>13506.646939390201</v>
      </c>
      <c r="AA24" s="25">
        <v>242046.96206220301</v>
      </c>
      <c r="AB24" s="25">
        <v>3668.7869661906402</v>
      </c>
      <c r="AC24" s="25">
        <v>1403.2216028182099</v>
      </c>
      <c r="AD24" s="25">
        <v>2301.2830160748699</v>
      </c>
      <c r="AE24" s="25">
        <v>0</v>
      </c>
      <c r="AF24" s="87">
        <v>0</v>
      </c>
      <c r="AG24" s="25">
        <v>1667.8243646507999</v>
      </c>
      <c r="AH24" s="25">
        <v>1667.8243646507999</v>
      </c>
      <c r="AI24" s="25">
        <v>0</v>
      </c>
      <c r="AJ24" s="25">
        <v>892.637354959253</v>
      </c>
      <c r="AK24" s="25">
        <v>134.408234058315</v>
      </c>
      <c r="AL24" s="87">
        <v>10457.865435281299</v>
      </c>
      <c r="AM24" s="25">
        <v>742.78159721078896</v>
      </c>
      <c r="AN24" s="25">
        <v>0</v>
      </c>
      <c r="AO24" s="25">
        <v>228.23118804575401</v>
      </c>
      <c r="AP24" s="25">
        <v>1782.1828724244699</v>
      </c>
      <c r="AQ24" s="25">
        <v>0</v>
      </c>
      <c r="AR24" s="87">
        <v>41992.322022850902</v>
      </c>
      <c r="AS24" s="25">
        <v>2558.5902525370202</v>
      </c>
      <c r="AT24" s="25">
        <v>284.28798561439999</v>
      </c>
      <c r="AU24" s="25">
        <v>2842.8782381514202</v>
      </c>
      <c r="AV24" s="25">
        <v>0.82669412601859105</v>
      </c>
      <c r="AW24" s="25">
        <v>1709.8778493955799</v>
      </c>
      <c r="AX24" s="25">
        <v>4.26429803182371</v>
      </c>
      <c r="AY24" s="25">
        <v>4516.7930862979201</v>
      </c>
      <c r="AZ24" s="25">
        <v>3.8766335568820001</v>
      </c>
      <c r="BA24" s="25">
        <v>114.942231227037</v>
      </c>
      <c r="BB24" s="25">
        <v>2163.16160898824</v>
      </c>
      <c r="BC24" s="25">
        <v>3.4889710211257801</v>
      </c>
      <c r="BD24" s="25">
        <v>0</v>
      </c>
      <c r="BE24" s="25">
        <v>374.88990341881703</v>
      </c>
      <c r="BF24" s="25">
        <v>38768.170222271299</v>
      </c>
      <c r="BG24" s="25">
        <v>38767.444450823197</v>
      </c>
      <c r="BH24" s="25">
        <v>0.72577144806342697</v>
      </c>
      <c r="BI24" s="25">
        <v>4.3805955902048597</v>
      </c>
      <c r="BJ24" s="25">
        <v>0</v>
      </c>
      <c r="BK24" s="25">
        <v>949.77518585735004</v>
      </c>
      <c r="BL24" s="25">
        <v>36.440363103887201</v>
      </c>
      <c r="BM24" s="25">
        <v>14331.917395382399</v>
      </c>
      <c r="BN24" s="25">
        <v>58.149508372823597</v>
      </c>
      <c r="BO24" s="25">
        <v>73.6560341838765</v>
      </c>
      <c r="BP24" s="25">
        <v>20476.379177345301</v>
      </c>
      <c r="BQ24" s="25">
        <v>556.18608551749503</v>
      </c>
      <c r="BR24" s="25">
        <v>13.180563848718799</v>
      </c>
      <c r="BS24" s="25">
        <v>158.941980894745</v>
      </c>
      <c r="BT24" s="25">
        <v>0</v>
      </c>
      <c r="BU24" s="25">
        <v>980.449244422692</v>
      </c>
      <c r="BV24" s="25">
        <v>209.55091716396501</v>
      </c>
      <c r="BW24" s="25">
        <v>0</v>
      </c>
      <c r="BX24" s="25">
        <v>0</v>
      </c>
      <c r="BY24" s="25">
        <v>723.26180235210995</v>
      </c>
      <c r="BZ24" s="87">
        <v>0</v>
      </c>
      <c r="CA24" s="25">
        <v>0</v>
      </c>
      <c r="CB24" s="25">
        <v>38127.5127362114</v>
      </c>
      <c r="CC24" s="25">
        <v>256.01897755857999</v>
      </c>
      <c r="CE24" s="22">
        <f t="shared" si="0"/>
        <v>1.1669539824867575E-2</v>
      </c>
      <c r="CF24" s="22">
        <f t="shared" si="1"/>
        <v>1.6038443958303242E-2</v>
      </c>
      <c r="CG24" s="22">
        <f t="shared" si="2"/>
        <v>1.5231249038159603E-2</v>
      </c>
      <c r="CH24" s="22">
        <f t="shared" si="3"/>
        <v>1.1513832709523395E-2</v>
      </c>
      <c r="CI24" s="22">
        <f t="shared" si="4"/>
        <v>1.1513934685080071E-2</v>
      </c>
      <c r="CJ24" s="22">
        <f t="shared" si="5"/>
        <v>9.2031270116730741E-3</v>
      </c>
      <c r="CK24" s="22">
        <f t="shared" si="6"/>
        <v>1.026595094040629E-2</v>
      </c>
      <c r="CL24" s="22">
        <f t="shared" si="7"/>
        <v>1.7652937910306792E-2</v>
      </c>
      <c r="CM24" s="22">
        <f t="shared" si="8"/>
        <v>9.5319435400963368E-3</v>
      </c>
      <c r="CN24" s="22">
        <f t="shared" si="9"/>
        <v>1.7039598667377514E-2</v>
      </c>
      <c r="CO24" s="22">
        <f t="shared" si="10"/>
        <v>1.9899185766060763E-2</v>
      </c>
      <c r="CP24" s="22">
        <f t="shared" si="11"/>
        <v>1.607222886933081E-2</v>
      </c>
      <c r="CQ24" s="22">
        <f t="shared" si="12"/>
        <v>1.7795471801909764E-2</v>
      </c>
    </row>
    <row r="25" spans="1:95" x14ac:dyDescent="0.25">
      <c r="A25" s="87" t="s">
        <v>24</v>
      </c>
      <c r="B25" s="87">
        <v>24144.734091999999</v>
      </c>
      <c r="C25" s="87">
        <v>195.15560995999999</v>
      </c>
      <c r="D25" s="87">
        <v>393.07904114000002</v>
      </c>
      <c r="E25" s="87">
        <v>3111.6009912</v>
      </c>
      <c r="F25" s="87">
        <v>3109.6080922000001</v>
      </c>
      <c r="G25" s="87">
        <v>70.983379471999996</v>
      </c>
      <c r="H25" s="87">
        <v>3553.6173061999998</v>
      </c>
      <c r="I25" s="87">
        <v>105.71195656</v>
      </c>
      <c r="J25" s="87">
        <v>169.52637669000001</v>
      </c>
      <c r="K25" s="87">
        <v>224.88328322000001</v>
      </c>
      <c r="L25" s="87">
        <v>10.670691261</v>
      </c>
      <c r="M25" s="87">
        <v>27.503888385</v>
      </c>
      <c r="N25" s="87">
        <v>28.016234353000002</v>
      </c>
      <c r="O25" s="25"/>
      <c r="P25" s="25" t="s">
        <v>24</v>
      </c>
      <c r="Q25" s="87">
        <v>0</v>
      </c>
      <c r="R25" s="25">
        <v>222.338820515913</v>
      </c>
      <c r="S25" s="25">
        <v>10.8100742874476</v>
      </c>
      <c r="T25" s="25">
        <v>106.976027871504</v>
      </c>
      <c r="U25" s="25">
        <v>106.976027871504</v>
      </c>
      <c r="V25" s="25">
        <v>622.16619003402798</v>
      </c>
      <c r="W25" s="87">
        <v>0</v>
      </c>
      <c r="X25" s="25">
        <v>170.74358171111001</v>
      </c>
      <c r="Y25" s="25">
        <v>27.736322105205801</v>
      </c>
      <c r="Z25" s="25">
        <v>1223.55691957872</v>
      </c>
      <c r="AA25" s="25">
        <v>24358.5757697228</v>
      </c>
      <c r="AB25" s="25">
        <v>332.35265604069502</v>
      </c>
      <c r="AC25" s="25">
        <v>127.116787698547</v>
      </c>
      <c r="AD25" s="25">
        <v>208.47147082488601</v>
      </c>
      <c r="AE25" s="25">
        <v>0</v>
      </c>
      <c r="AF25" s="87">
        <v>0</v>
      </c>
      <c r="AG25" s="25">
        <v>227.18569456785499</v>
      </c>
      <c r="AH25" s="25">
        <v>227.18569456785499</v>
      </c>
      <c r="AI25" s="25">
        <v>0</v>
      </c>
      <c r="AJ25" s="25">
        <v>80.863343537419496</v>
      </c>
      <c r="AK25" s="25">
        <v>12.1759393693834</v>
      </c>
      <c r="AL25" s="87">
        <v>947.37005616248496</v>
      </c>
      <c r="AM25" s="25">
        <v>67.288007927919793</v>
      </c>
      <c r="AN25" s="25">
        <v>0</v>
      </c>
      <c r="AO25" s="25">
        <v>28.3362732662141</v>
      </c>
      <c r="AP25" s="25">
        <v>197.351737584836</v>
      </c>
      <c r="AQ25" s="25">
        <v>0</v>
      </c>
      <c r="AR25" s="87">
        <v>3932.8883477680902</v>
      </c>
      <c r="AS25" s="25">
        <v>357.01595198465498</v>
      </c>
      <c r="AT25" s="25">
        <v>39.668451100095297</v>
      </c>
      <c r="AU25" s="25">
        <v>396.68440308475101</v>
      </c>
      <c r="AV25" s="25">
        <v>7.4889588703333398E-2</v>
      </c>
      <c r="AW25" s="25">
        <v>154.89653536159099</v>
      </c>
      <c r="AX25" s="25">
        <v>0.34547555114998502</v>
      </c>
      <c r="AY25" s="25">
        <v>409.17279925667702</v>
      </c>
      <c r="AZ25" s="25">
        <v>0.314068697718767</v>
      </c>
      <c r="BA25" s="25">
        <v>9.3121351816884097</v>
      </c>
      <c r="BB25" s="25">
        <v>175.25034113769499</v>
      </c>
      <c r="BC25" s="25">
        <v>0.28266188155668298</v>
      </c>
      <c r="BD25" s="25">
        <v>0</v>
      </c>
      <c r="BE25" s="25">
        <v>30.372014244062601</v>
      </c>
      <c r="BF25" s="25">
        <v>3142.7770755603801</v>
      </c>
      <c r="BG25" s="25">
        <v>3140.7765273871901</v>
      </c>
      <c r="BH25" s="25">
        <v>2.0005481731950998</v>
      </c>
      <c r="BI25" s="25">
        <v>0.354897649233618</v>
      </c>
      <c r="BJ25" s="25">
        <v>0</v>
      </c>
      <c r="BK25" s="25">
        <v>76.946819215705702</v>
      </c>
      <c r="BL25" s="25">
        <v>2.9522454856506601</v>
      </c>
      <c r="BM25" s="25">
        <v>1161.1120084767699</v>
      </c>
      <c r="BN25" s="25">
        <v>4.7110291668182303</v>
      </c>
      <c r="BO25" s="25">
        <v>5.96730578933734</v>
      </c>
      <c r="BP25" s="25">
        <v>1658.91087409955</v>
      </c>
      <c r="BQ25" s="25">
        <v>50.384479940629703</v>
      </c>
      <c r="BR25" s="25">
        <v>1.06783370271774</v>
      </c>
      <c r="BS25" s="25">
        <v>12.876817107535899</v>
      </c>
      <c r="BT25" s="25">
        <v>0</v>
      </c>
      <c r="BU25" s="25">
        <v>71.584714311634301</v>
      </c>
      <c r="BV25" s="25">
        <v>18.983056007413101</v>
      </c>
      <c r="BW25" s="25">
        <v>0</v>
      </c>
      <c r="BX25" s="25">
        <v>0</v>
      </c>
      <c r="BY25" s="25">
        <v>65.519757825449602</v>
      </c>
      <c r="BZ25" s="87">
        <v>0</v>
      </c>
      <c r="CA25" s="25">
        <v>0</v>
      </c>
      <c r="CB25" s="25">
        <v>3582.7326360003699</v>
      </c>
      <c r="CC25" s="25">
        <v>23.192572938166901</v>
      </c>
      <c r="CE25" s="22">
        <f t="shared" si="0"/>
        <v>8.8566590507059891E-3</v>
      </c>
      <c r="CF25" s="22">
        <f t="shared" si="1"/>
        <v>1.1253212886302053E-2</v>
      </c>
      <c r="CG25" s="22">
        <f t="shared" si="2"/>
        <v>9.1721042523529028E-3</v>
      </c>
      <c r="CH25" s="22">
        <f t="shared" si="3"/>
        <v>1.0019306604076189E-2</v>
      </c>
      <c r="CI25" s="22">
        <f t="shared" si="4"/>
        <v>1.0023267969160313E-2</v>
      </c>
      <c r="CJ25" s="22">
        <f t="shared" si="5"/>
        <v>8.4714878906477879E-3</v>
      </c>
      <c r="CK25" s="22">
        <f t="shared" si="6"/>
        <v>8.1931528613316193E-3</v>
      </c>
      <c r="CL25" s="22">
        <f t="shared" si="7"/>
        <v>1.1957694783432898E-2</v>
      </c>
      <c r="CM25" s="22">
        <f t="shared" si="8"/>
        <v>7.1800332483706328E-3</v>
      </c>
      <c r="CN25" s="22">
        <f t="shared" si="9"/>
        <v>1.0238250326515243E-2</v>
      </c>
      <c r="CO25" s="22">
        <f t="shared" si="10"/>
        <v>1.306223027528002E-2</v>
      </c>
      <c r="CP25" s="22">
        <f t="shared" si="11"/>
        <v>8.4509403525853902E-3</v>
      </c>
      <c r="CQ25" s="22">
        <f t="shared" si="12"/>
        <v>1.142333795404693E-2</v>
      </c>
    </row>
    <row r="26" spans="1:95" x14ac:dyDescent="0.25">
      <c r="A26" s="87" t="s">
        <v>25</v>
      </c>
      <c r="B26" s="87">
        <v>112460.49846</v>
      </c>
      <c r="C26" s="87">
        <v>877.28701811999997</v>
      </c>
      <c r="D26" s="87">
        <v>1895.0151911999999</v>
      </c>
      <c r="E26" s="87">
        <v>14199.239626</v>
      </c>
      <c r="F26" s="87">
        <v>14196.302545</v>
      </c>
      <c r="G26" s="87">
        <v>385.88018747000001</v>
      </c>
      <c r="H26" s="87">
        <v>14747.214932000001</v>
      </c>
      <c r="I26" s="87">
        <v>493.58603010000002</v>
      </c>
      <c r="J26" s="87">
        <v>783.27248728999996</v>
      </c>
      <c r="K26" s="87">
        <v>1069.0891555999999</v>
      </c>
      <c r="L26" s="87">
        <v>45.359759355999998</v>
      </c>
      <c r="M26" s="87">
        <v>111.68049313</v>
      </c>
      <c r="N26" s="87">
        <v>138.79363974</v>
      </c>
      <c r="O26" s="25"/>
      <c r="P26" s="25" t="s">
        <v>25</v>
      </c>
      <c r="Q26" s="87">
        <v>0</v>
      </c>
      <c r="R26" s="25">
        <v>902.25739380399398</v>
      </c>
      <c r="S26" s="25">
        <v>46.015522046830597</v>
      </c>
      <c r="T26" s="25">
        <v>499.78945716199098</v>
      </c>
      <c r="U26" s="25">
        <v>499.78945716199098</v>
      </c>
      <c r="V26" s="25">
        <v>2524.7687334437601</v>
      </c>
      <c r="W26" s="87">
        <v>0</v>
      </c>
      <c r="X26" s="25">
        <v>789.55873794476599</v>
      </c>
      <c r="Y26" s="25">
        <v>112.79719413330599</v>
      </c>
      <c r="Z26" s="25">
        <v>4965.2291494575002</v>
      </c>
      <c r="AA26" s="25">
        <v>113538.464705197</v>
      </c>
      <c r="AB26" s="25">
        <v>1348.69642171902</v>
      </c>
      <c r="AC26" s="25">
        <v>515.84352665348194</v>
      </c>
      <c r="AD26" s="25">
        <v>845.98320053462101</v>
      </c>
      <c r="AE26" s="25">
        <v>0</v>
      </c>
      <c r="AF26" s="87">
        <v>0</v>
      </c>
      <c r="AG26" s="25">
        <v>1080.7462484872501</v>
      </c>
      <c r="AH26" s="25">
        <v>1080.7462484872501</v>
      </c>
      <c r="AI26" s="25">
        <v>0</v>
      </c>
      <c r="AJ26" s="25">
        <v>328.14578850115902</v>
      </c>
      <c r="AK26" s="25">
        <v>49.410312943723298</v>
      </c>
      <c r="AL26" s="87">
        <v>3844.4547058706698</v>
      </c>
      <c r="AM26" s="25">
        <v>273.056696748359</v>
      </c>
      <c r="AN26" s="25">
        <v>0</v>
      </c>
      <c r="AO26" s="25">
        <v>140.41391792012001</v>
      </c>
      <c r="AP26" s="25">
        <v>887.93960458201195</v>
      </c>
      <c r="AQ26" s="25">
        <v>0</v>
      </c>
      <c r="AR26" s="87">
        <v>16306.348316849</v>
      </c>
      <c r="AS26" s="25">
        <v>1722.28308912189</v>
      </c>
      <c r="AT26" s="25">
        <v>191.364859046519</v>
      </c>
      <c r="AU26" s="25">
        <v>1913.64794816841</v>
      </c>
      <c r="AV26" s="25">
        <v>0.30390405388374298</v>
      </c>
      <c r="AW26" s="25">
        <v>628.57446796438501</v>
      </c>
      <c r="AX26" s="25">
        <v>1.5782758218769</v>
      </c>
      <c r="AY26" s="25">
        <v>1660.4353819953999</v>
      </c>
      <c r="AZ26" s="25">
        <v>1.4347962751301999</v>
      </c>
      <c r="BA26" s="25">
        <v>42.541704762166503</v>
      </c>
      <c r="BB26" s="25">
        <v>800.61621177591496</v>
      </c>
      <c r="BC26" s="25">
        <v>1.29131630536065</v>
      </c>
      <c r="BD26" s="25">
        <v>0</v>
      </c>
      <c r="BE26" s="25">
        <v>138.751947905435</v>
      </c>
      <c r="BF26" s="25">
        <v>14351.321953902299</v>
      </c>
      <c r="BG26" s="25">
        <v>14348.370136060101</v>
      </c>
      <c r="BH26" s="25">
        <v>2.95181784224265</v>
      </c>
      <c r="BI26" s="25">
        <v>1.62131960534402</v>
      </c>
      <c r="BJ26" s="25">
        <v>0</v>
      </c>
      <c r="BK26" s="25">
        <v>351.52505327329101</v>
      </c>
      <c r="BL26" s="25">
        <v>13.4870849352089</v>
      </c>
      <c r="BM26" s="25">
        <v>5304.4415497603704</v>
      </c>
      <c r="BN26" s="25">
        <v>21.521944689131701</v>
      </c>
      <c r="BO26" s="25">
        <v>27.261125810750801</v>
      </c>
      <c r="BP26" s="25">
        <v>7578.5928626172399</v>
      </c>
      <c r="BQ26" s="25">
        <v>204.461630905486</v>
      </c>
      <c r="BR26" s="25">
        <v>4.8783064546080404</v>
      </c>
      <c r="BS26" s="25">
        <v>58.826636068292302</v>
      </c>
      <c r="BT26" s="25">
        <v>0</v>
      </c>
      <c r="BU26" s="25">
        <v>389.15866996909898</v>
      </c>
      <c r="BV26" s="25">
        <v>77.033770995723799</v>
      </c>
      <c r="BW26" s="25">
        <v>0</v>
      </c>
      <c r="BX26" s="25">
        <v>0</v>
      </c>
      <c r="BY26" s="25">
        <v>265.881059606355</v>
      </c>
      <c r="BZ26" s="87">
        <v>0</v>
      </c>
      <c r="CA26" s="25">
        <v>0</v>
      </c>
      <c r="CB26" s="25">
        <v>14885.4302243573</v>
      </c>
      <c r="CC26" s="25">
        <v>94.116131697710401</v>
      </c>
      <c r="CE26" s="22">
        <f t="shared" si="0"/>
        <v>9.5852878117946815E-3</v>
      </c>
      <c r="CF26" s="22">
        <f t="shared" si="1"/>
        <v>1.214264686697423E-2</v>
      </c>
      <c r="CG26" s="22">
        <f t="shared" si="2"/>
        <v>9.8325106072691369E-3</v>
      </c>
      <c r="CH26" s="22">
        <f t="shared" si="3"/>
        <v>1.0710596617006402E-2</v>
      </c>
      <c r="CI26" s="22">
        <f t="shared" si="4"/>
        <v>1.071177446226371E-2</v>
      </c>
      <c r="CJ26" s="22">
        <f t="shared" si="5"/>
        <v>8.4961151299167287E-3</v>
      </c>
      <c r="CK26" s="22">
        <f t="shared" si="6"/>
        <v>9.3722979555540247E-3</v>
      </c>
      <c r="CL26" s="22">
        <f t="shared" si="7"/>
        <v>1.2568076654710339E-2</v>
      </c>
      <c r="CM26" s="22">
        <f t="shared" si="8"/>
        <v>8.0256242326543058E-3</v>
      </c>
      <c r="CN26" s="22">
        <f t="shared" si="9"/>
        <v>1.0903761230940506E-2</v>
      </c>
      <c r="CO26" s="22">
        <f t="shared" si="10"/>
        <v>1.4456926142044394E-2</v>
      </c>
      <c r="CP26" s="22">
        <f t="shared" si="11"/>
        <v>9.999069416770142E-3</v>
      </c>
      <c r="CQ26" s="22">
        <f t="shared" si="12"/>
        <v>1.1674008860602349E-2</v>
      </c>
    </row>
    <row r="27" spans="1:95" x14ac:dyDescent="0.25">
      <c r="A27" s="87" t="s">
        <v>26</v>
      </c>
      <c r="B27" s="87">
        <v>11439.904997</v>
      </c>
      <c r="C27" s="87">
        <v>78.574126234999994</v>
      </c>
      <c r="D27" s="87">
        <v>210.50111949999999</v>
      </c>
      <c r="E27" s="87">
        <v>1640.8538825999999</v>
      </c>
      <c r="F27" s="87">
        <v>1637.6328410000001</v>
      </c>
      <c r="G27" s="87">
        <v>44.779085823000003</v>
      </c>
      <c r="H27" s="87">
        <v>1862.2165801000001</v>
      </c>
      <c r="I27" s="87">
        <v>39.040905297999998</v>
      </c>
      <c r="J27" s="87">
        <v>85.388319392</v>
      </c>
      <c r="K27" s="87">
        <v>81.199908906000005</v>
      </c>
      <c r="L27" s="87">
        <v>3.6364580842000001</v>
      </c>
      <c r="M27" s="87">
        <v>9.4318285133999993</v>
      </c>
      <c r="N27" s="87">
        <v>15.100195571</v>
      </c>
      <c r="O27" s="25"/>
      <c r="P27" s="25" t="s">
        <v>26</v>
      </c>
      <c r="Q27" s="87">
        <v>0</v>
      </c>
      <c r="R27" s="25">
        <v>120.40921414276001</v>
      </c>
      <c r="S27" s="25">
        <v>3.6766067792174701</v>
      </c>
      <c r="T27" s="25">
        <v>39.421453324580902</v>
      </c>
      <c r="U27" s="25">
        <v>39.421453324580902</v>
      </c>
      <c r="V27" s="25">
        <v>336.93856799637803</v>
      </c>
      <c r="W27" s="87">
        <v>0</v>
      </c>
      <c r="X27" s="25">
        <v>85.886786300751197</v>
      </c>
      <c r="Y27" s="25">
        <v>9.5028141064760892</v>
      </c>
      <c r="Z27" s="25">
        <v>662.62596180579806</v>
      </c>
      <c r="AA27" s="25">
        <v>11518.2825644603</v>
      </c>
      <c r="AB27" s="25">
        <v>179.98791093631701</v>
      </c>
      <c r="AC27" s="25">
        <v>68.841012633359597</v>
      </c>
      <c r="AD27" s="25">
        <v>112.899231072571</v>
      </c>
      <c r="AE27" s="25">
        <v>0</v>
      </c>
      <c r="AF27" s="87">
        <v>0</v>
      </c>
      <c r="AG27" s="25">
        <v>81.901418321939303</v>
      </c>
      <c r="AH27" s="25">
        <v>81.901418321939303</v>
      </c>
      <c r="AI27" s="25">
        <v>0</v>
      </c>
      <c r="AJ27" s="25">
        <v>43.7921070011067</v>
      </c>
      <c r="AK27" s="25">
        <v>6.5939658057476596</v>
      </c>
      <c r="AL27" s="87">
        <v>513.05516354337101</v>
      </c>
      <c r="AM27" s="25">
        <v>36.440294301825901</v>
      </c>
      <c r="AN27" s="25">
        <v>0</v>
      </c>
      <c r="AO27" s="25">
        <v>15.2170030057195</v>
      </c>
      <c r="AP27" s="25">
        <v>79.268959597105294</v>
      </c>
      <c r="AQ27" s="25">
        <v>0</v>
      </c>
      <c r="AR27" s="87">
        <v>2063.5052670293198</v>
      </c>
      <c r="AS27" s="25">
        <v>190.71428223262001</v>
      </c>
      <c r="AT27" s="25">
        <v>21.1904718601387</v>
      </c>
      <c r="AU27" s="25">
        <v>211.90475409275899</v>
      </c>
      <c r="AV27" s="25">
        <v>4.0556994650296198E-2</v>
      </c>
      <c r="AW27" s="25">
        <v>83.885287735401207</v>
      </c>
      <c r="AX27" s="25">
        <v>0.18142743885756399</v>
      </c>
      <c r="AY27" s="25">
        <v>221.59052805556601</v>
      </c>
      <c r="AZ27" s="25">
        <v>0.16493408335675699</v>
      </c>
      <c r="BA27" s="25">
        <v>4.8902923221834502</v>
      </c>
      <c r="BB27" s="25">
        <v>92.0331872164993</v>
      </c>
      <c r="BC27" s="25">
        <v>0.14844062492214899</v>
      </c>
      <c r="BD27" s="25">
        <v>0</v>
      </c>
      <c r="BE27" s="25">
        <v>15.9499460113427</v>
      </c>
      <c r="BF27" s="25">
        <v>1652.6214816402701</v>
      </c>
      <c r="BG27" s="25">
        <v>1649.38730566299</v>
      </c>
      <c r="BH27" s="25">
        <v>3.2341759772813701</v>
      </c>
      <c r="BI27" s="25">
        <v>0.18637555816068299</v>
      </c>
      <c r="BJ27" s="25">
        <v>0</v>
      </c>
      <c r="BK27" s="25">
        <v>40.4088423603785</v>
      </c>
      <c r="BL27" s="25">
        <v>1.55038004728914</v>
      </c>
      <c r="BM27" s="25">
        <v>609.76113178678997</v>
      </c>
      <c r="BN27" s="25">
        <v>2.47400947292999</v>
      </c>
      <c r="BO27" s="25">
        <v>3.13374763857427</v>
      </c>
      <c r="BP27" s="25">
        <v>871.18151730903799</v>
      </c>
      <c r="BQ27" s="25">
        <v>27.286062019427501</v>
      </c>
      <c r="BR27" s="25">
        <v>0.56077572876535597</v>
      </c>
      <c r="BS27" s="25">
        <v>6.7622980639009604</v>
      </c>
      <c r="BT27" s="25">
        <v>0</v>
      </c>
      <c r="BU27" s="25">
        <v>45.0501948669786</v>
      </c>
      <c r="BV27" s="25">
        <v>10.2804110835856</v>
      </c>
      <c r="BW27" s="25">
        <v>0</v>
      </c>
      <c r="BX27" s="25">
        <v>0</v>
      </c>
      <c r="BY27" s="25">
        <v>35.482689927523097</v>
      </c>
      <c r="BZ27" s="87">
        <v>0</v>
      </c>
      <c r="CA27" s="25">
        <v>0</v>
      </c>
      <c r="CB27" s="25">
        <v>1873.9006934418001</v>
      </c>
      <c r="CC27" s="25">
        <v>12.560102400242799</v>
      </c>
      <c r="CE27" s="22">
        <f t="shared" si="0"/>
        <v>6.851242862668353E-3</v>
      </c>
      <c r="CF27" s="22">
        <f t="shared" si="1"/>
        <v>8.8430300838114005E-3</v>
      </c>
      <c r="CG27" s="22">
        <f t="shared" si="2"/>
        <v>6.6680623651457823E-3</v>
      </c>
      <c r="CH27" s="22">
        <f t="shared" si="3"/>
        <v>7.1716312860374441E-3</v>
      </c>
      <c r="CI27" s="22">
        <f t="shared" si="4"/>
        <v>7.1777167437679047E-3</v>
      </c>
      <c r="CJ27" s="22">
        <f t="shared" si="5"/>
        <v>6.0543675467208229E-3</v>
      </c>
      <c r="CK27" s="22">
        <f t="shared" si="6"/>
        <v>6.2743042171671173E-3</v>
      </c>
      <c r="CL27" s="22">
        <f t="shared" si="7"/>
        <v>9.7474180907479793E-3</v>
      </c>
      <c r="CM27" s="22">
        <f t="shared" si="8"/>
        <v>5.8376474944171189E-3</v>
      </c>
      <c r="CN27" s="22">
        <f t="shared" si="9"/>
        <v>8.6392882133820102E-3</v>
      </c>
      <c r="CO27" s="22">
        <f t="shared" si="10"/>
        <v>1.1040604370475667E-2</v>
      </c>
      <c r="CP27" s="22">
        <f t="shared" si="11"/>
        <v>7.5261751181373926E-3</v>
      </c>
      <c r="CQ27" s="22">
        <f t="shared" si="12"/>
        <v>7.7354915153435774E-3</v>
      </c>
    </row>
    <row r="28" spans="1:95" x14ac:dyDescent="0.25">
      <c r="A28" s="87" t="s">
        <v>27</v>
      </c>
      <c r="B28" s="87">
        <v>11033.647727</v>
      </c>
      <c r="C28" s="87">
        <v>80.555885726</v>
      </c>
      <c r="D28" s="87">
        <v>216.02015452000001</v>
      </c>
      <c r="E28" s="87">
        <v>1516.0022873</v>
      </c>
      <c r="F28" s="87">
        <v>1511.1396995</v>
      </c>
      <c r="G28" s="87">
        <v>38.327961438000003</v>
      </c>
      <c r="H28" s="87">
        <v>1603.6102533000001</v>
      </c>
      <c r="I28" s="87">
        <v>44.531991709000003</v>
      </c>
      <c r="J28" s="87">
        <v>77.851691264999999</v>
      </c>
      <c r="K28" s="87">
        <v>94.018247978999995</v>
      </c>
      <c r="L28" s="87">
        <v>4.0972538923000004</v>
      </c>
      <c r="M28" s="87">
        <v>9.5662969153000006</v>
      </c>
      <c r="N28" s="87">
        <v>14.077309911</v>
      </c>
      <c r="O28" s="25"/>
      <c r="P28" s="25" t="s">
        <v>27</v>
      </c>
      <c r="Q28" s="87">
        <v>0</v>
      </c>
      <c r="R28" s="25">
        <v>100.959606720244</v>
      </c>
      <c r="S28" s="25">
        <v>4.1613835143407201</v>
      </c>
      <c r="T28" s="25">
        <v>45.127788472393704</v>
      </c>
      <c r="U28" s="25">
        <v>45.127788472393704</v>
      </c>
      <c r="V28" s="25">
        <v>282.51332439013498</v>
      </c>
      <c r="W28" s="87">
        <v>0</v>
      </c>
      <c r="X28" s="25">
        <v>78.444018319188203</v>
      </c>
      <c r="Y28" s="25">
        <v>9.6665281553824105</v>
      </c>
      <c r="Z28" s="25">
        <v>555.59258049570406</v>
      </c>
      <c r="AA28" s="25">
        <v>11137.244633550999</v>
      </c>
      <c r="AB28" s="25">
        <v>150.91467237504</v>
      </c>
      <c r="AC28" s="25">
        <v>57.721217528166697</v>
      </c>
      <c r="AD28" s="25">
        <v>94.6627383587401</v>
      </c>
      <c r="AE28" s="25">
        <v>0</v>
      </c>
      <c r="AF28" s="87">
        <v>0</v>
      </c>
      <c r="AG28" s="25">
        <v>95.097565389069899</v>
      </c>
      <c r="AH28" s="25">
        <v>95.097565389069899</v>
      </c>
      <c r="AI28" s="25">
        <v>0</v>
      </c>
      <c r="AJ28" s="25">
        <v>36.718421184622699</v>
      </c>
      <c r="AK28" s="25">
        <v>5.52884893974693</v>
      </c>
      <c r="AL28" s="87">
        <v>430.18179043537498</v>
      </c>
      <c r="AM28" s="25">
        <v>30.554140494276201</v>
      </c>
      <c r="AN28" s="25">
        <v>0</v>
      </c>
      <c r="AO28" s="25">
        <v>14.237852239809801</v>
      </c>
      <c r="AP28" s="25">
        <v>81.582567778347297</v>
      </c>
      <c r="AQ28" s="25">
        <v>0</v>
      </c>
      <c r="AR28" s="87">
        <v>1776.61824924353</v>
      </c>
      <c r="AS28" s="25">
        <v>196.13089906248399</v>
      </c>
      <c r="AT28" s="25">
        <v>21.792304175289502</v>
      </c>
      <c r="AU28" s="25">
        <v>217.92320323777301</v>
      </c>
      <c r="AV28" s="25">
        <v>3.4005848183196699E-2</v>
      </c>
      <c r="AW28" s="25">
        <v>70.335400061608098</v>
      </c>
      <c r="AX28" s="25">
        <v>0.167920065300903</v>
      </c>
      <c r="AY28" s="25">
        <v>185.797204976811</v>
      </c>
      <c r="AZ28" s="25">
        <v>0.15265462596934401</v>
      </c>
      <c r="BA28" s="25">
        <v>4.5262078270694497</v>
      </c>
      <c r="BB28" s="25">
        <v>85.181282198228502</v>
      </c>
      <c r="BC28" s="25">
        <v>0.13738915560773099</v>
      </c>
      <c r="BD28" s="25">
        <v>0</v>
      </c>
      <c r="BE28" s="25">
        <v>14.762464666082399</v>
      </c>
      <c r="BF28" s="25">
        <v>1531.4723209644801</v>
      </c>
      <c r="BG28" s="25">
        <v>1526.5895160651901</v>
      </c>
      <c r="BH28" s="25">
        <v>4.8828048992902202</v>
      </c>
      <c r="BI28" s="25">
        <v>0.17249971820521701</v>
      </c>
      <c r="BJ28" s="25">
        <v>0</v>
      </c>
      <c r="BK28" s="25">
        <v>37.400381809994599</v>
      </c>
      <c r="BL28" s="25">
        <v>1.43495332594785</v>
      </c>
      <c r="BM28" s="25">
        <v>564.36411837717696</v>
      </c>
      <c r="BN28" s="25">
        <v>2.2898198159140599</v>
      </c>
      <c r="BO28" s="25">
        <v>2.9004364929975601</v>
      </c>
      <c r="BP28" s="25">
        <v>806.32152347095598</v>
      </c>
      <c r="BQ28" s="25">
        <v>22.878570209093599</v>
      </c>
      <c r="BR28" s="25">
        <v>0.51902562345056302</v>
      </c>
      <c r="BS28" s="25">
        <v>6.2588388922876703</v>
      </c>
      <c r="BT28" s="25">
        <v>0</v>
      </c>
      <c r="BU28" s="25">
        <v>38.644023406912602</v>
      </c>
      <c r="BV28" s="25">
        <v>8.6198248655049099</v>
      </c>
      <c r="BW28" s="25">
        <v>0</v>
      </c>
      <c r="BX28" s="25">
        <v>0</v>
      </c>
      <c r="BY28" s="25">
        <v>29.751211434076701</v>
      </c>
      <c r="BZ28" s="87">
        <v>0</v>
      </c>
      <c r="CA28" s="25">
        <v>0</v>
      </c>
      <c r="CB28" s="25">
        <v>1617.6197929308701</v>
      </c>
      <c r="CC28" s="25">
        <v>10.5312781759923</v>
      </c>
      <c r="CE28" s="22">
        <f t="shared" si="0"/>
        <v>9.3891801799591609E-3</v>
      </c>
      <c r="CF28" s="22">
        <f t="shared" si="1"/>
        <v>1.2744966343482562E-2</v>
      </c>
      <c r="CG28" s="22">
        <f t="shared" si="2"/>
        <v>8.8095887256520403E-3</v>
      </c>
      <c r="CH28" s="22">
        <f t="shared" si="3"/>
        <v>1.0204492297984721E-2</v>
      </c>
      <c r="CI28" s="22">
        <f t="shared" si="4"/>
        <v>1.0223949890471444E-2</v>
      </c>
      <c r="CJ28" s="22">
        <f t="shared" si="5"/>
        <v>8.246250441048552E-3</v>
      </c>
      <c r="CK28" s="22">
        <f t="shared" si="6"/>
        <v>8.7362497227991467E-3</v>
      </c>
      <c r="CL28" s="22">
        <f t="shared" si="7"/>
        <v>1.3379072898580651E-2</v>
      </c>
      <c r="CM28" s="22">
        <f t="shared" si="8"/>
        <v>7.6084031645757893E-3</v>
      </c>
      <c r="CN28" s="22">
        <f t="shared" si="9"/>
        <v>1.1479871549095258E-2</v>
      </c>
      <c r="CO28" s="22">
        <f t="shared" si="10"/>
        <v>1.565185456562479E-2</v>
      </c>
      <c r="CP28" s="22">
        <f t="shared" si="11"/>
        <v>1.0477538066177267E-2</v>
      </c>
      <c r="CQ28" s="22">
        <f t="shared" si="12"/>
        <v>1.1404332917637381E-2</v>
      </c>
    </row>
    <row r="29" spans="1:95" x14ac:dyDescent="0.25">
      <c r="A29" s="87" t="s">
        <v>28</v>
      </c>
      <c r="B29" s="87">
        <v>10484.436124</v>
      </c>
      <c r="C29" s="87">
        <v>51.599066667999999</v>
      </c>
      <c r="D29" s="87">
        <v>214.73316069000001</v>
      </c>
      <c r="E29" s="87">
        <v>1475.4896051999999</v>
      </c>
      <c r="F29" s="87">
        <v>1471.445154</v>
      </c>
      <c r="G29" s="87">
        <v>25.621210543</v>
      </c>
      <c r="H29" s="87">
        <v>4430.0137864999997</v>
      </c>
      <c r="I29" s="87">
        <v>53.130556591000001</v>
      </c>
      <c r="J29" s="87">
        <v>58.912444778999998</v>
      </c>
      <c r="K29" s="87">
        <v>99.168282649000005</v>
      </c>
      <c r="L29" s="87">
        <v>5.7991985257999996</v>
      </c>
      <c r="M29" s="87">
        <v>10.014249875999999</v>
      </c>
      <c r="N29" s="87">
        <v>15.896322914000001</v>
      </c>
      <c r="O29" s="25"/>
      <c r="P29" s="25" t="s">
        <v>28</v>
      </c>
      <c r="Q29" s="87">
        <v>0</v>
      </c>
      <c r="R29" s="25">
        <v>308.314053629326</v>
      </c>
      <c r="S29" s="25">
        <v>5.8584102242233698</v>
      </c>
      <c r="T29" s="25">
        <v>53.252597345887096</v>
      </c>
      <c r="U29" s="25">
        <v>53.252597345887096</v>
      </c>
      <c r="V29" s="25">
        <v>862.74909042222805</v>
      </c>
      <c r="W29" s="87">
        <v>0</v>
      </c>
      <c r="X29" s="25">
        <v>59.187128883655397</v>
      </c>
      <c r="Y29" s="25">
        <v>10.0947891658414</v>
      </c>
      <c r="Z29" s="25">
        <v>1696.6907045978401</v>
      </c>
      <c r="AA29" s="25">
        <v>10566.486318446599</v>
      </c>
      <c r="AB29" s="25">
        <v>460.86893361966202</v>
      </c>
      <c r="AC29" s="25">
        <v>176.271185055704</v>
      </c>
      <c r="AD29" s="25">
        <v>289.08463882321001</v>
      </c>
      <c r="AE29" s="25">
        <v>0</v>
      </c>
      <c r="AF29" s="87">
        <v>0</v>
      </c>
      <c r="AG29" s="25">
        <v>98.719049067390699</v>
      </c>
      <c r="AH29" s="25">
        <v>98.719049067390699</v>
      </c>
      <c r="AI29" s="25">
        <v>0</v>
      </c>
      <c r="AJ29" s="25">
        <v>112.132091208018</v>
      </c>
      <c r="AK29" s="25">
        <v>16.8842166330477</v>
      </c>
      <c r="AL29" s="87">
        <v>1313.7043251743</v>
      </c>
      <c r="AM29" s="25">
        <v>93.307392928555799</v>
      </c>
      <c r="AN29" s="25">
        <v>0</v>
      </c>
      <c r="AO29" s="25">
        <v>14.2367122056786</v>
      </c>
      <c r="AP29" s="25">
        <v>52.299934903685603</v>
      </c>
      <c r="AQ29" s="25">
        <v>0</v>
      </c>
      <c r="AR29" s="87">
        <v>4939.3864904291804</v>
      </c>
      <c r="AS29" s="25">
        <v>194.64490131296199</v>
      </c>
      <c r="AT29" s="25">
        <v>21.627195464122501</v>
      </c>
      <c r="AU29" s="25">
        <v>216.27209677708501</v>
      </c>
      <c r="AV29" s="25">
        <v>0.103848541913661</v>
      </c>
      <c r="AW29" s="25">
        <v>214.79288866497399</v>
      </c>
      <c r="AX29" s="25">
        <v>0.16322845579457301</v>
      </c>
      <c r="AY29" s="25">
        <v>567.39416381162403</v>
      </c>
      <c r="AZ29" s="25">
        <v>0.14838976255118799</v>
      </c>
      <c r="BA29" s="25">
        <v>4.3997539487535597</v>
      </c>
      <c r="BB29" s="25">
        <v>82.801374212536501</v>
      </c>
      <c r="BC29" s="25">
        <v>0.13355059795962201</v>
      </c>
      <c r="BD29" s="25">
        <v>0</v>
      </c>
      <c r="BE29" s="25">
        <v>14.3500127340068</v>
      </c>
      <c r="BF29" s="25">
        <v>1487.99424737399</v>
      </c>
      <c r="BG29" s="25">
        <v>1483.93876707239</v>
      </c>
      <c r="BH29" s="25">
        <v>4.0554803016033096</v>
      </c>
      <c r="BI29" s="25">
        <v>0.16768038618363301</v>
      </c>
      <c r="BJ29" s="25">
        <v>0</v>
      </c>
      <c r="BK29" s="25">
        <v>36.355466699846197</v>
      </c>
      <c r="BL29" s="25">
        <v>1.39486431235084</v>
      </c>
      <c r="BM29" s="25">
        <v>548.59643717654001</v>
      </c>
      <c r="BN29" s="25">
        <v>2.2258449834377698</v>
      </c>
      <c r="BO29" s="25">
        <v>2.8194032293302902</v>
      </c>
      <c r="BP29" s="25">
        <v>783.79425752189502</v>
      </c>
      <c r="BQ29" s="25">
        <v>69.867525963556005</v>
      </c>
      <c r="BR29" s="25">
        <v>0.504524442544795</v>
      </c>
      <c r="BS29" s="25">
        <v>6.0839786086630596</v>
      </c>
      <c r="BT29" s="25">
        <v>0</v>
      </c>
      <c r="BU29" s="25">
        <v>25.8327724759117</v>
      </c>
      <c r="BV29" s="25">
        <v>26.323520781018502</v>
      </c>
      <c r="BW29" s="25">
        <v>0</v>
      </c>
      <c r="BX29" s="25">
        <v>0</v>
      </c>
      <c r="BY29" s="25">
        <v>90.855195404493202</v>
      </c>
      <c r="BZ29" s="87">
        <v>0</v>
      </c>
      <c r="CA29" s="25">
        <v>0</v>
      </c>
      <c r="CB29" s="25">
        <v>4454.0866673611199</v>
      </c>
      <c r="CC29" s="25">
        <v>32.160780894073199</v>
      </c>
      <c r="CE29" s="22">
        <f t="shared" si="0"/>
        <v>7.8259043668336015E-3</v>
      </c>
      <c r="CF29" s="22">
        <f t="shared" si="1"/>
        <v>1.3582963432171129E-2</v>
      </c>
      <c r="CG29" s="22">
        <f t="shared" si="2"/>
        <v>7.1667369964655524E-3</v>
      </c>
      <c r="CH29" s="22">
        <f t="shared" si="3"/>
        <v>8.4749103822355266E-3</v>
      </c>
      <c r="CI29" s="22">
        <f t="shared" si="4"/>
        <v>8.4907093128324396E-3</v>
      </c>
      <c r="CJ29" s="22">
        <f t="shared" si="5"/>
        <v>8.2572965300228805E-3</v>
      </c>
      <c r="CK29" s="22">
        <f t="shared" si="6"/>
        <v>5.4340419739730339E-3</v>
      </c>
      <c r="CL29" s="22">
        <f t="shared" si="7"/>
        <v>2.2969974853937099E-3</v>
      </c>
      <c r="CM29" s="22">
        <f t="shared" si="8"/>
        <v>4.6625820008969285E-3</v>
      </c>
      <c r="CN29" s="22">
        <f t="shared" si="9"/>
        <v>-4.5300127178700923E-3</v>
      </c>
      <c r="CO29" s="22">
        <f t="shared" si="10"/>
        <v>1.0210324437065533E-2</v>
      </c>
      <c r="CP29" s="22">
        <f t="shared" si="11"/>
        <v>8.0424685661598903E-3</v>
      </c>
      <c r="CQ29" s="22">
        <f t="shared" si="12"/>
        <v>-0.10440217635864518</v>
      </c>
    </row>
    <row r="30" spans="1:95" x14ac:dyDescent="0.25">
      <c r="A30" s="87" t="s">
        <v>29</v>
      </c>
      <c r="B30" s="87">
        <v>32012.372040999999</v>
      </c>
      <c r="C30" s="87">
        <v>225.24569636000001</v>
      </c>
      <c r="D30" s="87">
        <v>551.33127209999998</v>
      </c>
      <c r="E30" s="87">
        <v>4244.7937849999998</v>
      </c>
      <c r="F30" s="87">
        <v>4244.7937849999998</v>
      </c>
      <c r="G30" s="87">
        <v>130.34141199000001</v>
      </c>
      <c r="H30" s="87">
        <v>4573.9378911000003</v>
      </c>
      <c r="I30" s="87">
        <v>117.81235723</v>
      </c>
      <c r="J30" s="87">
        <v>236.47239114999999</v>
      </c>
      <c r="K30" s="87">
        <v>257.13260091000001</v>
      </c>
      <c r="L30" s="87">
        <v>10.18550241</v>
      </c>
      <c r="M30" s="87">
        <v>27.246177957</v>
      </c>
      <c r="N30" s="87">
        <v>42.489036837999997</v>
      </c>
      <c r="O30" s="25"/>
      <c r="P30" s="25" t="s">
        <v>29</v>
      </c>
      <c r="Q30" s="87">
        <v>0</v>
      </c>
      <c r="R30" s="25">
        <v>287.464087185089</v>
      </c>
      <c r="S30" s="25">
        <v>10.287543553941299</v>
      </c>
      <c r="T30" s="25">
        <v>118.798565425134</v>
      </c>
      <c r="U30" s="25">
        <v>118.798565425134</v>
      </c>
      <c r="V30" s="25">
        <v>804.40543563716301</v>
      </c>
      <c r="W30" s="87">
        <v>0</v>
      </c>
      <c r="X30" s="25">
        <v>237.67357063070401</v>
      </c>
      <c r="Y30" s="25">
        <v>27.417707127861402</v>
      </c>
      <c r="Z30" s="25">
        <v>1581.94915529026</v>
      </c>
      <c r="AA30" s="25">
        <v>32206.350425987999</v>
      </c>
      <c r="AB30" s="25">
        <v>429.702070323881</v>
      </c>
      <c r="AC30" s="25">
        <v>164.35060374187299</v>
      </c>
      <c r="AD30" s="25">
        <v>269.53506934737601</v>
      </c>
      <c r="AE30" s="25">
        <v>0</v>
      </c>
      <c r="AF30" s="87">
        <v>0</v>
      </c>
      <c r="AG30" s="25">
        <v>258.94433027764501</v>
      </c>
      <c r="AH30" s="25">
        <v>258.94433027764501</v>
      </c>
      <c r="AI30" s="25">
        <v>0</v>
      </c>
      <c r="AJ30" s="25">
        <v>104.549065973875</v>
      </c>
      <c r="AK30" s="25">
        <v>15.742393916791199</v>
      </c>
      <c r="AL30" s="87">
        <v>1224.86443523252</v>
      </c>
      <c r="AM30" s="25">
        <v>86.997337484746694</v>
      </c>
      <c r="AN30" s="25">
        <v>0</v>
      </c>
      <c r="AO30" s="25">
        <v>42.772616858189203</v>
      </c>
      <c r="AP30" s="25">
        <v>227.00670264609701</v>
      </c>
      <c r="AQ30" s="25">
        <v>0</v>
      </c>
      <c r="AR30" s="87">
        <v>5053.5952569762503</v>
      </c>
      <c r="AS30" s="25">
        <v>499.08064124517</v>
      </c>
      <c r="AT30" s="25">
        <v>55.453394150256003</v>
      </c>
      <c r="AU30" s="25">
        <v>554.53403539542603</v>
      </c>
      <c r="AV30" s="25">
        <v>9.6825532266020697E-2</v>
      </c>
      <c r="AW30" s="25">
        <v>200.26725613518701</v>
      </c>
      <c r="AX30" s="25">
        <v>0.470068696572363</v>
      </c>
      <c r="AY30" s="25">
        <v>529.02364841779797</v>
      </c>
      <c r="AZ30" s="25">
        <v>0.42733534979083598</v>
      </c>
      <c r="BA30" s="25">
        <v>12.6704899882603</v>
      </c>
      <c r="BB30" s="25">
        <v>238.45312389424399</v>
      </c>
      <c r="BC30" s="25">
        <v>0.38460174098998501</v>
      </c>
      <c r="BD30" s="25">
        <v>0</v>
      </c>
      <c r="BE30" s="25">
        <v>41.325460969923398</v>
      </c>
      <c r="BF30" s="25">
        <v>4273.4745805324101</v>
      </c>
      <c r="BG30" s="25">
        <v>4273.4745805324101</v>
      </c>
      <c r="BH30" s="25">
        <v>0</v>
      </c>
      <c r="BI30" s="25">
        <v>0.48288883425100698</v>
      </c>
      <c r="BJ30" s="25">
        <v>0</v>
      </c>
      <c r="BK30" s="25">
        <v>104.69714192805201</v>
      </c>
      <c r="BL30" s="25">
        <v>4.0169499098860699</v>
      </c>
      <c r="BM30" s="25">
        <v>1579.8587270512601</v>
      </c>
      <c r="BN30" s="25">
        <v>6.41002851237619</v>
      </c>
      <c r="BO30" s="25">
        <v>8.1193737440544105</v>
      </c>
      <c r="BP30" s="25">
        <v>2257.1847009154699</v>
      </c>
      <c r="BQ30" s="25">
        <v>65.142629388060797</v>
      </c>
      <c r="BR30" s="25">
        <v>1.45293993286926</v>
      </c>
      <c r="BS30" s="25">
        <v>17.520749064413501</v>
      </c>
      <c r="BT30" s="25">
        <v>0</v>
      </c>
      <c r="BU30" s="25">
        <v>131.03556800432099</v>
      </c>
      <c r="BV30" s="25">
        <v>24.5433846115269</v>
      </c>
      <c r="BW30" s="25">
        <v>0</v>
      </c>
      <c r="BX30" s="25">
        <v>0</v>
      </c>
      <c r="BY30" s="25">
        <v>84.711163414498102</v>
      </c>
      <c r="BZ30" s="87">
        <v>0</v>
      </c>
      <c r="CA30" s="25">
        <v>0</v>
      </c>
      <c r="CB30" s="25">
        <v>4600.9081459680201</v>
      </c>
      <c r="CC30" s="25">
        <v>29.985930390183899</v>
      </c>
      <c r="CE30" s="22">
        <f t="shared" si="0"/>
        <v>6.0594817759696698E-3</v>
      </c>
      <c r="CF30" s="22">
        <f t="shared" si="1"/>
        <v>7.8181573035804586E-3</v>
      </c>
      <c r="CG30" s="22">
        <f t="shared" si="2"/>
        <v>5.8091449868730429E-3</v>
      </c>
      <c r="CH30" s="22">
        <f t="shared" si="3"/>
        <v>6.7566993793104204E-3</v>
      </c>
      <c r="CI30" s="22">
        <f t="shared" si="4"/>
        <v>6.7566993793104204E-3</v>
      </c>
      <c r="CJ30" s="22">
        <f t="shared" si="5"/>
        <v>5.3256751152445546E-3</v>
      </c>
      <c r="CK30" s="22">
        <f t="shared" si="6"/>
        <v>5.8965065792648107E-3</v>
      </c>
      <c r="CL30" s="22">
        <f t="shared" si="7"/>
        <v>8.3710080871114857E-3</v>
      </c>
      <c r="CM30" s="22">
        <f t="shared" si="8"/>
        <v>5.0795759913556966E-3</v>
      </c>
      <c r="CN30" s="22">
        <f t="shared" si="9"/>
        <v>7.0458952355058656E-3</v>
      </c>
      <c r="CO30" s="22">
        <f t="shared" si="10"/>
        <v>1.0018273015292487E-2</v>
      </c>
      <c r="CP30" s="22">
        <f t="shared" si="11"/>
        <v>6.2955314735192924E-3</v>
      </c>
      <c r="CQ30" s="22">
        <f t="shared" si="12"/>
        <v>6.6741927163570412E-3</v>
      </c>
    </row>
    <row r="31" spans="1:95" x14ac:dyDescent="0.25">
      <c r="A31" s="87" t="s">
        <v>30</v>
      </c>
      <c r="B31" s="87">
        <v>43725.611596000002</v>
      </c>
      <c r="C31" s="87">
        <v>368.94023501999999</v>
      </c>
      <c r="D31" s="87">
        <v>896.65459806000001</v>
      </c>
      <c r="E31" s="87">
        <v>5873.3215733999996</v>
      </c>
      <c r="F31" s="87">
        <v>5861.4457026999999</v>
      </c>
      <c r="G31" s="87">
        <v>139.37086930999999</v>
      </c>
      <c r="H31" s="87">
        <v>6032.7480131000002</v>
      </c>
      <c r="I31" s="87">
        <v>208.13377048000001</v>
      </c>
      <c r="J31" s="87">
        <v>288.40510087000001</v>
      </c>
      <c r="K31" s="87">
        <v>430.61945530000003</v>
      </c>
      <c r="L31" s="87">
        <v>20.650489667999999</v>
      </c>
      <c r="M31" s="87">
        <v>44.403772834999998</v>
      </c>
      <c r="N31" s="87">
        <v>66.865757407000004</v>
      </c>
      <c r="O31" s="25"/>
      <c r="P31" s="25" t="s">
        <v>30</v>
      </c>
      <c r="Q31" s="87">
        <v>0</v>
      </c>
      <c r="R31" s="25">
        <v>370.10681638541598</v>
      </c>
      <c r="S31" s="25">
        <v>20.892500684232601</v>
      </c>
      <c r="T31" s="25">
        <v>210.319169294072</v>
      </c>
      <c r="U31" s="25">
        <v>210.319169294072</v>
      </c>
      <c r="V31" s="25">
        <v>1035.6628262024001</v>
      </c>
      <c r="W31" s="87">
        <v>0</v>
      </c>
      <c r="X31" s="25">
        <v>290.25862896099699</v>
      </c>
      <c r="Y31" s="25">
        <v>44.758303874423298</v>
      </c>
      <c r="Z31" s="25">
        <v>2036.7421056568901</v>
      </c>
      <c r="AA31" s="25">
        <v>44073.970924228197</v>
      </c>
      <c r="AB31" s="25">
        <v>553.23667434466199</v>
      </c>
      <c r="AC31" s="25">
        <v>211.59960558973401</v>
      </c>
      <c r="AD31" s="25">
        <v>347.02322016537801</v>
      </c>
      <c r="AE31" s="25">
        <v>0</v>
      </c>
      <c r="AF31" s="87">
        <v>0</v>
      </c>
      <c r="AG31" s="25">
        <v>434.476904010966</v>
      </c>
      <c r="AH31" s="25">
        <v>434.476904010966</v>
      </c>
      <c r="AI31" s="25">
        <v>0</v>
      </c>
      <c r="AJ31" s="25">
        <v>134.60575101380701</v>
      </c>
      <c r="AK31" s="25">
        <v>20.268167007511298</v>
      </c>
      <c r="AL31" s="87">
        <v>1576.9989841673801</v>
      </c>
      <c r="AM31" s="25">
        <v>112.008073276747</v>
      </c>
      <c r="AN31" s="25">
        <v>0</v>
      </c>
      <c r="AO31" s="25">
        <v>67.446529807328503</v>
      </c>
      <c r="AP31" s="25">
        <v>372.67775527671802</v>
      </c>
      <c r="AQ31" s="25">
        <v>0</v>
      </c>
      <c r="AR31" s="87">
        <v>6661.5576965503296</v>
      </c>
      <c r="AS31" s="25">
        <v>812.68966368486099</v>
      </c>
      <c r="AT31" s="25">
        <v>90.298852669528998</v>
      </c>
      <c r="AU31" s="25">
        <v>902.98851635438996</v>
      </c>
      <c r="AV31" s="25">
        <v>0.124661823798285</v>
      </c>
      <c r="AW31" s="25">
        <v>257.84199726847601</v>
      </c>
      <c r="AX31" s="25">
        <v>0.65054816237145496</v>
      </c>
      <c r="AY31" s="25">
        <v>681.11223448219801</v>
      </c>
      <c r="AZ31" s="25">
        <v>0.59140751717551698</v>
      </c>
      <c r="BA31" s="25">
        <v>17.535231315887501</v>
      </c>
      <c r="BB31" s="25">
        <v>330.00536226411799</v>
      </c>
      <c r="BC31" s="25">
        <v>0.53226675206884</v>
      </c>
      <c r="BD31" s="25">
        <v>0</v>
      </c>
      <c r="BE31" s="25">
        <v>57.192072291737801</v>
      </c>
      <c r="BF31" s="25">
        <v>5926.1511971703903</v>
      </c>
      <c r="BG31" s="25">
        <v>5914.2439101954096</v>
      </c>
      <c r="BH31" s="25">
        <v>11.907286974983</v>
      </c>
      <c r="BI31" s="25">
        <v>0.66829085334082605</v>
      </c>
      <c r="BJ31" s="25">
        <v>0</v>
      </c>
      <c r="BK31" s="25">
        <v>144.89483491075799</v>
      </c>
      <c r="BL31" s="25">
        <v>5.5592337204909104</v>
      </c>
      <c r="BM31" s="25">
        <v>2186.4336083123399</v>
      </c>
      <c r="BN31" s="25">
        <v>8.8711100753543999</v>
      </c>
      <c r="BO31" s="25">
        <v>11.236740144413</v>
      </c>
      <c r="BP31" s="25">
        <v>3123.8147115852498</v>
      </c>
      <c r="BQ31" s="25">
        <v>83.870393139344898</v>
      </c>
      <c r="BR31" s="25">
        <v>2.0107851623961799</v>
      </c>
      <c r="BS31" s="25">
        <v>24.247707127696799</v>
      </c>
      <c r="BT31" s="25">
        <v>0</v>
      </c>
      <c r="BU31" s="25">
        <v>140.38697553343701</v>
      </c>
      <c r="BV31" s="25">
        <v>31.599323192206398</v>
      </c>
      <c r="BW31" s="25">
        <v>0</v>
      </c>
      <c r="BX31" s="25">
        <v>0</v>
      </c>
      <c r="BY31" s="25">
        <v>109.064686723311</v>
      </c>
      <c r="BZ31" s="87">
        <v>0</v>
      </c>
      <c r="CA31" s="25">
        <v>0</v>
      </c>
      <c r="CB31" s="25">
        <v>6078.7070242831096</v>
      </c>
      <c r="CC31" s="25">
        <v>38.606548264850503</v>
      </c>
      <c r="CE31" s="22">
        <f t="shared" si="0"/>
        <v>7.9669400955860448E-3</v>
      </c>
      <c r="CF31" s="22">
        <f t="shared" si="1"/>
        <v>1.0130421954426901E-2</v>
      </c>
      <c r="CG31" s="22">
        <f t="shared" si="2"/>
        <v>7.0639444754914526E-3</v>
      </c>
      <c r="CH31" s="22">
        <f t="shared" si="3"/>
        <v>8.9948461207459956E-3</v>
      </c>
      <c r="CI31" s="22">
        <f t="shared" si="4"/>
        <v>9.0077107548891828E-3</v>
      </c>
      <c r="CJ31" s="22">
        <f t="shared" si="5"/>
        <v>7.2906643150579395E-3</v>
      </c>
      <c r="CK31" s="22">
        <f t="shared" si="6"/>
        <v>7.6182547461472383E-3</v>
      </c>
      <c r="CL31" s="22">
        <f t="shared" si="7"/>
        <v>1.0499972248770591E-2</v>
      </c>
      <c r="CM31" s="22">
        <f t="shared" si="8"/>
        <v>6.4268214584473002E-3</v>
      </c>
      <c r="CN31" s="22">
        <f t="shared" si="9"/>
        <v>8.957906252235158E-3</v>
      </c>
      <c r="CO31" s="22">
        <f t="shared" si="10"/>
        <v>1.1719383904374088E-2</v>
      </c>
      <c r="CP31" s="22">
        <f t="shared" si="11"/>
        <v>7.9842548681775746E-3</v>
      </c>
      <c r="CQ31" s="22">
        <f t="shared" si="12"/>
        <v>8.6856475249871209E-3</v>
      </c>
    </row>
    <row r="32" spans="1:95" x14ac:dyDescent="0.25">
      <c r="A32" s="87" t="s">
        <v>31</v>
      </c>
      <c r="B32" s="87">
        <v>25837.438096999998</v>
      </c>
      <c r="C32" s="87">
        <v>217.16767715</v>
      </c>
      <c r="D32" s="87">
        <v>437.47725942</v>
      </c>
      <c r="E32" s="87">
        <v>3524.2499628</v>
      </c>
      <c r="F32" s="87">
        <v>3521.3084042999999</v>
      </c>
      <c r="G32" s="87">
        <v>80.544989051000002</v>
      </c>
      <c r="H32" s="87">
        <v>3816.1136655999999</v>
      </c>
      <c r="I32" s="87">
        <v>118.29986455</v>
      </c>
      <c r="J32" s="87">
        <v>174.77967053</v>
      </c>
      <c r="K32" s="87">
        <v>238.35101223999999</v>
      </c>
      <c r="L32" s="87">
        <v>12.175349537000001</v>
      </c>
      <c r="M32" s="87">
        <v>27.33401048</v>
      </c>
      <c r="N32" s="87">
        <v>33.288544838</v>
      </c>
      <c r="O32" s="25"/>
      <c r="P32" s="25" t="s">
        <v>31</v>
      </c>
      <c r="Q32" s="87">
        <v>0</v>
      </c>
      <c r="R32" s="25">
        <v>239.26446847319201</v>
      </c>
      <c r="S32" s="25">
        <v>12.3627961018856</v>
      </c>
      <c r="T32" s="25">
        <v>119.981222730254</v>
      </c>
      <c r="U32" s="25">
        <v>119.981222730254</v>
      </c>
      <c r="V32" s="25">
        <v>669.52918240794202</v>
      </c>
      <c r="W32" s="87">
        <v>0</v>
      </c>
      <c r="X32" s="25">
        <v>176.262379611684</v>
      </c>
      <c r="Y32" s="25">
        <v>27.620527675288798</v>
      </c>
      <c r="Z32" s="25">
        <v>1316.70042358308</v>
      </c>
      <c r="AA32" s="25">
        <v>26110.035623119798</v>
      </c>
      <c r="AB32" s="25">
        <v>357.65301633194298</v>
      </c>
      <c r="AC32" s="25">
        <v>136.793557806352</v>
      </c>
      <c r="AD32" s="25">
        <v>224.34142605430401</v>
      </c>
      <c r="AE32" s="25">
        <v>0</v>
      </c>
      <c r="AF32" s="87">
        <v>0</v>
      </c>
      <c r="AG32" s="25">
        <v>241.32490047445199</v>
      </c>
      <c r="AH32" s="25">
        <v>241.32490047445199</v>
      </c>
      <c r="AI32" s="25">
        <v>0</v>
      </c>
      <c r="AJ32" s="25">
        <v>87.019086404103902</v>
      </c>
      <c r="AK32" s="25">
        <v>13.102829624761901</v>
      </c>
      <c r="AL32" s="87">
        <v>1019.48916029849</v>
      </c>
      <c r="AM32" s="25">
        <v>72.4103077648506</v>
      </c>
      <c r="AN32" s="25">
        <v>0</v>
      </c>
      <c r="AO32" s="25">
        <v>33.720667629565703</v>
      </c>
      <c r="AP32" s="25">
        <v>220.07085302512701</v>
      </c>
      <c r="AQ32" s="25">
        <v>0</v>
      </c>
      <c r="AR32" s="87">
        <v>4229.6863955753197</v>
      </c>
      <c r="AS32" s="25">
        <v>397.94738338971598</v>
      </c>
      <c r="AT32" s="25">
        <v>44.216356154477801</v>
      </c>
      <c r="AU32" s="25">
        <v>442.16373954419402</v>
      </c>
      <c r="AV32" s="25">
        <v>8.0590545315842907E-2</v>
      </c>
      <c r="AW32" s="25">
        <v>166.68803837414001</v>
      </c>
      <c r="AX32" s="25">
        <v>0.39184365551679001</v>
      </c>
      <c r="AY32" s="25">
        <v>440.3214340751</v>
      </c>
      <c r="AZ32" s="25">
        <v>0.35622141915926703</v>
      </c>
      <c r="BA32" s="25">
        <v>10.5619641783098</v>
      </c>
      <c r="BB32" s="25">
        <v>198.771582430264</v>
      </c>
      <c r="BC32" s="25">
        <v>0.32059919480590998</v>
      </c>
      <c r="BD32" s="25">
        <v>0</v>
      </c>
      <c r="BE32" s="25">
        <v>34.4483895184554</v>
      </c>
      <c r="BF32" s="25">
        <v>3565.2690703062899</v>
      </c>
      <c r="BG32" s="25">
        <v>3562.3157868370399</v>
      </c>
      <c r="BH32" s="25">
        <v>2.9532834692405601</v>
      </c>
      <c r="BI32" s="25">
        <v>0.40253011619460199</v>
      </c>
      <c r="BJ32" s="25">
        <v>0</v>
      </c>
      <c r="BK32" s="25">
        <v>87.274252151435405</v>
      </c>
      <c r="BL32" s="25">
        <v>3.3484801122152499</v>
      </c>
      <c r="BM32" s="25">
        <v>1316.9507049168501</v>
      </c>
      <c r="BN32" s="25">
        <v>5.3433230545037604</v>
      </c>
      <c r="BO32" s="25">
        <v>6.7682096390482602</v>
      </c>
      <c r="BP32" s="25">
        <v>1881.5614549623201</v>
      </c>
      <c r="BQ32" s="25">
        <v>54.220010077147201</v>
      </c>
      <c r="BR32" s="25">
        <v>1.21115295810667</v>
      </c>
      <c r="BS32" s="25">
        <v>14.6050785298478</v>
      </c>
      <c r="BT32" s="25">
        <v>0</v>
      </c>
      <c r="BU32" s="25">
        <v>81.324971417296297</v>
      </c>
      <c r="BV32" s="25">
        <v>20.428144253079601</v>
      </c>
      <c r="BW32" s="25">
        <v>0</v>
      </c>
      <c r="BX32" s="25">
        <v>0</v>
      </c>
      <c r="BY32" s="25">
        <v>70.507470027039005</v>
      </c>
      <c r="BZ32" s="87">
        <v>0</v>
      </c>
      <c r="CA32" s="25">
        <v>0</v>
      </c>
      <c r="CB32" s="25">
        <v>3852.9237360626498</v>
      </c>
      <c r="CC32" s="25">
        <v>24.958111970586899</v>
      </c>
      <c r="CE32" s="22">
        <f t="shared" si="0"/>
        <v>1.0550485891689528E-2</v>
      </c>
      <c r="CF32" s="22">
        <f t="shared" si="1"/>
        <v>1.3368360859345337E-2</v>
      </c>
      <c r="CG32" s="22">
        <f t="shared" si="2"/>
        <v>1.0712511389522913E-2</v>
      </c>
      <c r="CH32" s="22">
        <f t="shared" si="3"/>
        <v>1.1639102770593596E-2</v>
      </c>
      <c r="CI32" s="22">
        <f t="shared" si="4"/>
        <v>1.1645495886405292E-2</v>
      </c>
      <c r="CJ32" s="22">
        <f t="shared" si="5"/>
        <v>9.6838099487780768E-3</v>
      </c>
      <c r="CK32" s="22">
        <f t="shared" si="6"/>
        <v>9.6459575600357211E-3</v>
      </c>
      <c r="CL32" s="22">
        <f t="shared" si="7"/>
        <v>1.4212680518694716E-2</v>
      </c>
      <c r="CM32" s="22">
        <f t="shared" si="8"/>
        <v>8.4833040203579832E-3</v>
      </c>
      <c r="CN32" s="22">
        <f t="shared" si="9"/>
        <v>1.2476927228056168E-2</v>
      </c>
      <c r="CO32" s="22">
        <f t="shared" si="10"/>
        <v>1.5395579758590317E-2</v>
      </c>
      <c r="CP32" s="22">
        <f t="shared" si="11"/>
        <v>1.0482076733615066E-2</v>
      </c>
      <c r="CQ32" s="22">
        <f t="shared" si="12"/>
        <v>1.2981125899874739E-2</v>
      </c>
    </row>
    <row r="33" spans="1:95" x14ac:dyDescent="0.25">
      <c r="A33" s="87" t="s">
        <v>32</v>
      </c>
      <c r="B33" s="87">
        <v>64684.189351000001</v>
      </c>
      <c r="C33" s="87">
        <v>485.22176313</v>
      </c>
      <c r="D33" s="87">
        <v>1236.8978635000001</v>
      </c>
      <c r="E33" s="87">
        <v>8709.6504024000005</v>
      </c>
      <c r="F33" s="87">
        <v>8697.1327197999999</v>
      </c>
      <c r="G33" s="87">
        <v>238.78709946999999</v>
      </c>
      <c r="H33" s="87">
        <v>9259.4242505999991</v>
      </c>
      <c r="I33" s="87">
        <v>262.30088956999998</v>
      </c>
      <c r="J33" s="87">
        <v>458.64467166999998</v>
      </c>
      <c r="K33" s="87">
        <v>558.63092273999996</v>
      </c>
      <c r="L33" s="87">
        <v>24.211960755</v>
      </c>
      <c r="M33" s="87">
        <v>58.395691843999998</v>
      </c>
      <c r="N33" s="87">
        <v>91.290492606000001</v>
      </c>
      <c r="O33" s="25"/>
      <c r="P33" s="25" t="s">
        <v>32</v>
      </c>
      <c r="Q33" s="87">
        <v>0</v>
      </c>
      <c r="R33" s="25">
        <v>579.30552359407704</v>
      </c>
      <c r="S33" s="25">
        <v>24.517332403315599</v>
      </c>
      <c r="T33" s="25">
        <v>265.14914382866198</v>
      </c>
      <c r="U33" s="25">
        <v>265.14914382866198</v>
      </c>
      <c r="V33" s="25">
        <v>1621.0595603307499</v>
      </c>
      <c r="W33" s="87">
        <v>0</v>
      </c>
      <c r="X33" s="25">
        <v>461.578040251213</v>
      </c>
      <c r="Y33" s="25">
        <v>58.880995884204196</v>
      </c>
      <c r="Z33" s="25">
        <v>3187.9876874015199</v>
      </c>
      <c r="AA33" s="25">
        <v>65189.4786694297</v>
      </c>
      <c r="AB33" s="25">
        <v>865.94753877751498</v>
      </c>
      <c r="AC33" s="25">
        <v>331.20382963297499</v>
      </c>
      <c r="AD33" s="25">
        <v>543.17421398053</v>
      </c>
      <c r="AE33" s="25">
        <v>0</v>
      </c>
      <c r="AF33" s="87">
        <v>0</v>
      </c>
      <c r="AG33" s="25">
        <v>563.79935368320002</v>
      </c>
      <c r="AH33" s="25">
        <v>563.79935368320002</v>
      </c>
      <c r="AI33" s="25">
        <v>0</v>
      </c>
      <c r="AJ33" s="25">
        <v>210.69006593408699</v>
      </c>
      <c r="AK33" s="25">
        <v>31.7245012025904</v>
      </c>
      <c r="AL33" s="87">
        <v>2468.3799639508702</v>
      </c>
      <c r="AM33" s="25">
        <v>175.31949135014099</v>
      </c>
      <c r="AN33" s="25">
        <v>0</v>
      </c>
      <c r="AO33" s="25">
        <v>92.084726270209003</v>
      </c>
      <c r="AP33" s="25">
        <v>490.18595919717598</v>
      </c>
      <c r="AQ33" s="25">
        <v>0</v>
      </c>
      <c r="AR33" s="87">
        <v>10240.360990306401</v>
      </c>
      <c r="AS33" s="25">
        <v>1121.34852082567</v>
      </c>
      <c r="AT33" s="25">
        <v>124.594302647055</v>
      </c>
      <c r="AU33" s="25">
        <v>1245.94282347272</v>
      </c>
      <c r="AV33" s="25">
        <v>0.195125449190269</v>
      </c>
      <c r="AW33" s="25">
        <v>403.58407251098402</v>
      </c>
      <c r="AX33" s="25">
        <v>0.96492400622701802</v>
      </c>
      <c r="AY33" s="25">
        <v>1066.1033947429501</v>
      </c>
      <c r="AZ33" s="25">
        <v>0.87720363075229901</v>
      </c>
      <c r="BA33" s="25">
        <v>26.0090894718603</v>
      </c>
      <c r="BB33" s="25">
        <v>489.47961800854398</v>
      </c>
      <c r="BC33" s="25">
        <v>0.78948345088498195</v>
      </c>
      <c r="BD33" s="25">
        <v>0</v>
      </c>
      <c r="BE33" s="25">
        <v>84.829975853482296</v>
      </c>
      <c r="BF33" s="25">
        <v>8784.8532935793992</v>
      </c>
      <c r="BG33" s="25">
        <v>8772.2870848211696</v>
      </c>
      <c r="BH33" s="25">
        <v>12.566208758224599</v>
      </c>
      <c r="BI33" s="25">
        <v>0.99124026987115799</v>
      </c>
      <c r="BJ33" s="25">
        <v>0</v>
      </c>
      <c r="BK33" s="25">
        <v>214.91490725542101</v>
      </c>
      <c r="BL33" s="25">
        <v>8.2457149724588099</v>
      </c>
      <c r="BM33" s="25">
        <v>3243.0221357191699</v>
      </c>
      <c r="BN33" s="25">
        <v>13.1580558832023</v>
      </c>
      <c r="BO33" s="25">
        <v>16.666875756141401</v>
      </c>
      <c r="BP33" s="25">
        <v>4633.3900140095002</v>
      </c>
      <c r="BQ33" s="25">
        <v>131.27715812230099</v>
      </c>
      <c r="BR33" s="25">
        <v>2.9824922598456798</v>
      </c>
      <c r="BS33" s="25">
        <v>35.965354273795597</v>
      </c>
      <c r="BT33" s="25">
        <v>0</v>
      </c>
      <c r="BU33" s="25">
        <v>240.406053247736</v>
      </c>
      <c r="BV33" s="25">
        <v>49.460518671709998</v>
      </c>
      <c r="BW33" s="25">
        <v>0</v>
      </c>
      <c r="BX33" s="25">
        <v>0</v>
      </c>
      <c r="BY33" s="25">
        <v>170.71225760777199</v>
      </c>
      <c r="BZ33" s="87">
        <v>0</v>
      </c>
      <c r="CA33" s="25">
        <v>0</v>
      </c>
      <c r="CB33" s="25">
        <v>9328.0864609086202</v>
      </c>
      <c r="CC33" s="25">
        <v>60.428440039820401</v>
      </c>
      <c r="CE33" s="22">
        <f t="shared" si="0"/>
        <v>7.8116356330573296E-3</v>
      </c>
      <c r="CF33" s="22">
        <f t="shared" si="1"/>
        <v>1.0230777851252263E-2</v>
      </c>
      <c r="CG33" s="22">
        <f t="shared" si="2"/>
        <v>7.3126166999154816E-3</v>
      </c>
      <c r="CH33" s="22">
        <f t="shared" si="3"/>
        <v>8.6344328078513926E-3</v>
      </c>
      <c r="CI33" s="22">
        <f t="shared" si="4"/>
        <v>8.6412806889875748E-3</v>
      </c>
      <c r="CJ33" s="22">
        <f t="shared" si="5"/>
        <v>6.7799046989111206E-3</v>
      </c>
      <c r="CK33" s="22">
        <f t="shared" si="6"/>
        <v>7.4153865780771247E-3</v>
      </c>
      <c r="CL33" s="22">
        <f t="shared" si="7"/>
        <v>1.0858728932758289E-2</v>
      </c>
      <c r="CM33" s="22">
        <f t="shared" si="8"/>
        <v>6.3957323880644776E-3</v>
      </c>
      <c r="CN33" s="22">
        <f t="shared" si="9"/>
        <v>9.251959984330432E-3</v>
      </c>
      <c r="CO33" s="22">
        <f t="shared" si="10"/>
        <v>1.2612429509763571E-2</v>
      </c>
      <c r="CP33" s="22">
        <f t="shared" si="11"/>
        <v>8.3106137606975203E-3</v>
      </c>
      <c r="CQ33" s="22">
        <f t="shared" si="12"/>
        <v>8.7000698707677057E-3</v>
      </c>
    </row>
    <row r="34" spans="1:95" x14ac:dyDescent="0.25">
      <c r="A34" s="87" t="s">
        <v>33</v>
      </c>
      <c r="B34" s="87">
        <v>70758.999605000005</v>
      </c>
      <c r="C34" s="87">
        <v>554.19959728000003</v>
      </c>
      <c r="D34" s="87">
        <v>1215.9979607</v>
      </c>
      <c r="E34" s="87">
        <v>9105.8498017000002</v>
      </c>
      <c r="F34" s="87">
        <v>9096.4703654999994</v>
      </c>
      <c r="G34" s="87">
        <v>217.21801503</v>
      </c>
      <c r="H34" s="87">
        <v>10516.323356999999</v>
      </c>
      <c r="I34" s="87">
        <v>297.06963057000002</v>
      </c>
      <c r="J34" s="87">
        <v>506.02733529</v>
      </c>
      <c r="K34" s="87">
        <v>642.35108644000002</v>
      </c>
      <c r="L34" s="87">
        <v>29.433071064</v>
      </c>
      <c r="M34" s="87">
        <v>78.437176023000006</v>
      </c>
      <c r="N34" s="87">
        <v>85.649583843000002</v>
      </c>
      <c r="O34" s="25"/>
      <c r="P34" s="25" t="s">
        <v>33</v>
      </c>
      <c r="Q34" s="87">
        <v>0</v>
      </c>
      <c r="R34" s="25">
        <v>659.95640170105696</v>
      </c>
      <c r="S34" s="25">
        <v>29.814312171601198</v>
      </c>
      <c r="T34" s="25">
        <v>300.532422542419</v>
      </c>
      <c r="U34" s="25">
        <v>300.532422542419</v>
      </c>
      <c r="V34" s="25">
        <v>1846.7427729553201</v>
      </c>
      <c r="W34" s="87">
        <v>0</v>
      </c>
      <c r="X34" s="25">
        <v>509.37525062175098</v>
      </c>
      <c r="Y34" s="25">
        <v>79.062107319319693</v>
      </c>
      <c r="Z34" s="25">
        <v>3631.8179705933399</v>
      </c>
      <c r="AA34" s="25">
        <v>71347.3812889322</v>
      </c>
      <c r="AB34" s="25">
        <v>986.50435071758102</v>
      </c>
      <c r="AC34" s="25">
        <v>377.31389578259399</v>
      </c>
      <c r="AD34" s="25">
        <v>618.79471303188404</v>
      </c>
      <c r="AE34" s="25">
        <v>0</v>
      </c>
      <c r="AF34" s="87">
        <v>0</v>
      </c>
      <c r="AG34" s="25">
        <v>648.62842433528101</v>
      </c>
      <c r="AH34" s="25">
        <v>648.62842433528101</v>
      </c>
      <c r="AI34" s="25">
        <v>0</v>
      </c>
      <c r="AJ34" s="25">
        <v>240.02232167931399</v>
      </c>
      <c r="AK34" s="25">
        <v>36.141179391302202</v>
      </c>
      <c r="AL34" s="87">
        <v>2812.0275531805701</v>
      </c>
      <c r="AM34" s="25">
        <v>199.72739540389</v>
      </c>
      <c r="AN34" s="25">
        <v>0</v>
      </c>
      <c r="AO34" s="25">
        <v>86.547567660998297</v>
      </c>
      <c r="AP34" s="25">
        <v>560.22271807834102</v>
      </c>
      <c r="AQ34" s="25">
        <v>0</v>
      </c>
      <c r="AR34" s="87">
        <v>11636.0682601674</v>
      </c>
      <c r="AS34" s="25">
        <v>1103.49571665184</v>
      </c>
      <c r="AT34" s="25">
        <v>122.610623182482</v>
      </c>
      <c r="AU34" s="25">
        <v>1226.1063398343199</v>
      </c>
      <c r="AV34" s="25">
        <v>0.22229075199347201</v>
      </c>
      <c r="AW34" s="25">
        <v>459.77109010867599</v>
      </c>
      <c r="AX34" s="25">
        <v>1.0100949539509501</v>
      </c>
      <c r="AY34" s="25">
        <v>1214.5258197415701</v>
      </c>
      <c r="AZ34" s="25">
        <v>0.91826809900957296</v>
      </c>
      <c r="BA34" s="25">
        <v>27.2266385506815</v>
      </c>
      <c r="BB34" s="25">
        <v>512.39356965668503</v>
      </c>
      <c r="BC34" s="25">
        <v>0.82644125465037399</v>
      </c>
      <c r="BD34" s="25">
        <v>0</v>
      </c>
      <c r="BE34" s="25">
        <v>88.801109000920405</v>
      </c>
      <c r="BF34" s="25">
        <v>9192.3546425310396</v>
      </c>
      <c r="BG34" s="25">
        <v>9182.9422734543605</v>
      </c>
      <c r="BH34" s="25">
        <v>9.4123690766822605</v>
      </c>
      <c r="BI34" s="25">
        <v>1.0376430356542401</v>
      </c>
      <c r="BJ34" s="25">
        <v>0</v>
      </c>
      <c r="BK34" s="25">
        <v>224.975633997475</v>
      </c>
      <c r="BL34" s="25">
        <v>8.6317185994036496</v>
      </c>
      <c r="BM34" s="25">
        <v>3394.83710767924</v>
      </c>
      <c r="BN34" s="25">
        <v>13.7740206805668</v>
      </c>
      <c r="BO34" s="25">
        <v>17.447091146017598</v>
      </c>
      <c r="BP34" s="25">
        <v>4850.2918345210701</v>
      </c>
      <c r="BQ34" s="25">
        <v>149.55349816357099</v>
      </c>
      <c r="BR34" s="25">
        <v>3.1221109072570599</v>
      </c>
      <c r="BS34" s="25">
        <v>37.648991371770897</v>
      </c>
      <c r="BT34" s="25">
        <v>0</v>
      </c>
      <c r="BU34" s="25">
        <v>218.91398623389901</v>
      </c>
      <c r="BV34" s="25">
        <v>56.346381008004201</v>
      </c>
      <c r="BW34" s="25">
        <v>0</v>
      </c>
      <c r="BX34" s="25">
        <v>0</v>
      </c>
      <c r="BY34" s="25">
        <v>194.478787944109</v>
      </c>
      <c r="BZ34" s="87">
        <v>0</v>
      </c>
      <c r="CA34" s="25">
        <v>0</v>
      </c>
      <c r="CB34" s="25">
        <v>10596.724687908199</v>
      </c>
      <c r="CC34" s="25">
        <v>68.841256492098196</v>
      </c>
      <c r="CE34" s="22">
        <f t="shared" si="0"/>
        <v>8.3152911603716177E-3</v>
      </c>
      <c r="CF34" s="22">
        <f t="shared" si="1"/>
        <v>1.0868143585636534E-2</v>
      </c>
      <c r="CG34" s="22">
        <f t="shared" si="2"/>
        <v>8.3128257291656127E-3</v>
      </c>
      <c r="CH34" s="22">
        <f t="shared" si="3"/>
        <v>9.499919580805035E-3</v>
      </c>
      <c r="CI34" s="22">
        <f t="shared" si="4"/>
        <v>9.5060946147113665E-3</v>
      </c>
      <c r="CJ34" s="22">
        <f t="shared" si="5"/>
        <v>7.807691289623356E-3</v>
      </c>
      <c r="CK34" s="22">
        <f t="shared" si="6"/>
        <v>7.6453840547497523E-3</v>
      </c>
      <c r="CL34" s="22">
        <f t="shared" si="7"/>
        <v>1.1656499406468372E-2</v>
      </c>
      <c r="CM34" s="22">
        <f t="shared" si="8"/>
        <v>6.6160760462324053E-3</v>
      </c>
      <c r="CN34" s="22">
        <f t="shared" si="9"/>
        <v>9.772440691384025E-3</v>
      </c>
      <c r="CO34" s="22">
        <f t="shared" si="10"/>
        <v>1.2952814430142822E-2</v>
      </c>
      <c r="CP34" s="22">
        <f t="shared" si="11"/>
        <v>7.967284494490719E-3</v>
      </c>
      <c r="CQ34" s="22">
        <f t="shared" si="12"/>
        <v>1.0484392074155835E-2</v>
      </c>
    </row>
    <row r="35" spans="1:95" x14ac:dyDescent="0.25">
      <c r="A35" s="87" t="s">
        <v>34</v>
      </c>
      <c r="B35" s="87">
        <v>2093.5167787999999</v>
      </c>
      <c r="C35" s="87">
        <v>12.174265945</v>
      </c>
      <c r="D35" s="87">
        <v>46.855754257000001</v>
      </c>
      <c r="E35" s="87">
        <v>316.17383547999998</v>
      </c>
      <c r="F35" s="87">
        <v>314.14977807999998</v>
      </c>
      <c r="G35" s="87">
        <v>8.0877768705000008</v>
      </c>
      <c r="H35" s="87">
        <v>351.66832319000002</v>
      </c>
      <c r="I35" s="87">
        <v>6.2372558835999996</v>
      </c>
      <c r="J35" s="87">
        <v>15.920991222</v>
      </c>
      <c r="K35" s="87">
        <v>13.215519532</v>
      </c>
      <c r="L35" s="87">
        <v>0.51431425750000004</v>
      </c>
      <c r="M35" s="87">
        <v>1.3056462933999999</v>
      </c>
      <c r="N35" s="87">
        <v>2.5556280273</v>
      </c>
      <c r="O35" s="25"/>
      <c r="P35" s="25" t="s">
        <v>34</v>
      </c>
      <c r="Q35" s="87">
        <v>0</v>
      </c>
      <c r="R35" s="25">
        <v>23.0471914844629</v>
      </c>
      <c r="S35" s="25">
        <v>0.52127841836454702</v>
      </c>
      <c r="T35" s="25">
        <v>6.3091445313904302</v>
      </c>
      <c r="U35" s="25">
        <v>6.3091445313904302</v>
      </c>
      <c r="V35" s="25">
        <v>64.492533492766</v>
      </c>
      <c r="W35" s="87">
        <v>0</v>
      </c>
      <c r="X35" s="25">
        <v>16.041580361976301</v>
      </c>
      <c r="Y35" s="25">
        <v>1.3196260383354901</v>
      </c>
      <c r="Z35" s="25">
        <v>126.831449137109</v>
      </c>
      <c r="AA35" s="25">
        <v>2111.01924648665</v>
      </c>
      <c r="AB35" s="25">
        <v>34.451001564958702</v>
      </c>
      <c r="AC35" s="25">
        <v>13.1766694344992</v>
      </c>
      <c r="AD35" s="25">
        <v>21.609739462813799</v>
      </c>
      <c r="AE35" s="25">
        <v>0</v>
      </c>
      <c r="AF35" s="87">
        <v>0</v>
      </c>
      <c r="AG35" s="25">
        <v>13.359786577698401</v>
      </c>
      <c r="AH35" s="25">
        <v>13.359786577698401</v>
      </c>
      <c r="AI35" s="25">
        <v>0</v>
      </c>
      <c r="AJ35" s="25">
        <v>8.3821342641973793</v>
      </c>
      <c r="AK35" s="25">
        <v>1.2621331533451301</v>
      </c>
      <c r="AL35" s="87">
        <v>98.202464636730099</v>
      </c>
      <c r="AM35" s="25">
        <v>6.9749421208765598</v>
      </c>
      <c r="AN35" s="25">
        <v>0</v>
      </c>
      <c r="AO35" s="25">
        <v>2.5812142435070098</v>
      </c>
      <c r="AP35" s="25">
        <v>12.304183759211099</v>
      </c>
      <c r="AQ35" s="25">
        <v>0</v>
      </c>
      <c r="AR35" s="87">
        <v>390.68890535006602</v>
      </c>
      <c r="AS35" s="25">
        <v>42.5418903731873</v>
      </c>
      <c r="AT35" s="25">
        <v>4.7268813819011504</v>
      </c>
      <c r="AU35" s="25">
        <v>47.268771755088501</v>
      </c>
      <c r="AV35" s="25">
        <v>7.7629014945820298E-3</v>
      </c>
      <c r="AW35" s="25">
        <v>16.056262706845899</v>
      </c>
      <c r="AX35" s="25">
        <v>3.48413968595159E-2</v>
      </c>
      <c r="AY35" s="25">
        <v>42.414044142188096</v>
      </c>
      <c r="AZ35" s="25">
        <v>3.1674003373071601E-2</v>
      </c>
      <c r="BA35" s="25">
        <v>0.93913397564994905</v>
      </c>
      <c r="BB35" s="25">
        <v>17.674090006338201</v>
      </c>
      <c r="BC35" s="25">
        <v>2.85066020161268E-2</v>
      </c>
      <c r="BD35" s="25">
        <v>0</v>
      </c>
      <c r="BE35" s="25">
        <v>3.0630346089276101</v>
      </c>
      <c r="BF35" s="25">
        <v>318.78856513583497</v>
      </c>
      <c r="BG35" s="25">
        <v>316.74907705579301</v>
      </c>
      <c r="BH35" s="25">
        <v>2.0394880800421</v>
      </c>
      <c r="BI35" s="25">
        <v>3.5791639169518802E-2</v>
      </c>
      <c r="BJ35" s="25">
        <v>0</v>
      </c>
      <c r="BK35" s="25">
        <v>7.7601285539333196</v>
      </c>
      <c r="BL35" s="25">
        <v>0.29773579909279801</v>
      </c>
      <c r="BM35" s="25">
        <v>117.098810373848</v>
      </c>
      <c r="BN35" s="25">
        <v>0.47511019428231199</v>
      </c>
      <c r="BO35" s="25">
        <v>0.60180599083979502</v>
      </c>
      <c r="BP35" s="25">
        <v>167.302087863004</v>
      </c>
      <c r="BQ35" s="25">
        <v>5.2227515582798096</v>
      </c>
      <c r="BR35" s="25">
        <v>0.107691638166415</v>
      </c>
      <c r="BS35" s="25">
        <v>1.29863441029117</v>
      </c>
      <c r="BT35" s="25">
        <v>0</v>
      </c>
      <c r="BU35" s="25">
        <v>8.1462023997310293</v>
      </c>
      <c r="BV35" s="25">
        <v>1.96774604124091</v>
      </c>
      <c r="BW35" s="25">
        <v>0</v>
      </c>
      <c r="BX35" s="25">
        <v>0</v>
      </c>
      <c r="BY35" s="25">
        <v>6.7916462161996698</v>
      </c>
      <c r="BZ35" s="87">
        <v>0</v>
      </c>
      <c r="CA35" s="25">
        <v>0</v>
      </c>
      <c r="CB35" s="25">
        <v>354.39587921978398</v>
      </c>
      <c r="CC35" s="25">
        <v>2.40409384122019</v>
      </c>
      <c r="CE35" s="22">
        <f t="shared" ref="CE35:CE51" si="13">+(AA35-B35)/B35</f>
        <v>8.3603188013054719E-3</v>
      </c>
      <c r="CF35" s="22">
        <f t="shared" ref="CF35:CF51" si="14">+(AP35-C35)/C35</f>
        <v>1.0671511103670019E-2</v>
      </c>
      <c r="CG35" s="22">
        <f t="shared" ref="CG35:CG51" si="15">+(AU35-D35)/D35</f>
        <v>8.8146590453572222E-3</v>
      </c>
      <c r="CH35" s="22">
        <f t="shared" ref="CH35:CH51" si="16">+(BF35-E35)/E35</f>
        <v>8.2699115562976135E-3</v>
      </c>
      <c r="CI35" s="22">
        <f t="shared" ref="CI35:CI51" si="17">+(BG35-F35)/F35</f>
        <v>8.274075479789476E-3</v>
      </c>
      <c r="CJ35" s="22">
        <f t="shared" ref="CJ35:CJ51" si="18">+(BU35-G35)/G35</f>
        <v>7.2239294142911409E-3</v>
      </c>
      <c r="CK35" s="22">
        <f t="shared" ref="CK35:CK51" si="19">+(CB35-H35)/H35</f>
        <v>7.7560469622119065E-3</v>
      </c>
      <c r="CL35" s="22">
        <f t="shared" ref="CL35:CL51" si="20">+(U35-I35)/I35</f>
        <v>1.1525685194261762E-2</v>
      </c>
      <c r="CM35" s="22">
        <f t="shared" ref="CM35:CM51" si="21">+(X35-J35)/J35</f>
        <v>7.5742231306345168E-3</v>
      </c>
      <c r="CN35" s="22">
        <f t="shared" ref="CN35:CN51" si="22">+(AH35-K35)/K35</f>
        <v>1.0916486888697277E-2</v>
      </c>
      <c r="CO35" s="22">
        <f t="shared" ref="CO35:CO51" si="23">+(S35-L35)/L35</f>
        <v>1.3540672386565106E-2</v>
      </c>
      <c r="CP35" s="22">
        <f t="shared" ref="CP35:CP51" si="24">+(Y35-M35)/M35</f>
        <v>1.0707145576989196E-2</v>
      </c>
      <c r="CQ35" s="22">
        <f t="shared" ref="CQ35:CQ51" si="25">+(AO35-N35)/N35</f>
        <v>1.001171372895036E-2</v>
      </c>
    </row>
    <row r="36" spans="1:95" x14ac:dyDescent="0.25">
      <c r="A36" s="87" t="s">
        <v>35</v>
      </c>
      <c r="B36" s="87">
        <v>91267.002477999995</v>
      </c>
      <c r="C36" s="87">
        <v>715.98594885</v>
      </c>
      <c r="D36" s="87">
        <v>1720.7680012999999</v>
      </c>
      <c r="E36" s="87">
        <v>12109.174628000001</v>
      </c>
      <c r="F36" s="87">
        <v>12086.415773999999</v>
      </c>
      <c r="G36" s="87">
        <v>307.10023092</v>
      </c>
      <c r="H36" s="87">
        <v>12525.430605</v>
      </c>
      <c r="I36" s="87">
        <v>402.74061546000001</v>
      </c>
      <c r="J36" s="87">
        <v>625.49295266000001</v>
      </c>
      <c r="K36" s="87">
        <v>850.15893867</v>
      </c>
      <c r="L36" s="87">
        <v>37.979110937999998</v>
      </c>
      <c r="M36" s="87">
        <v>86.812332466000001</v>
      </c>
      <c r="N36" s="87">
        <v>121.42116151</v>
      </c>
      <c r="O36" s="25"/>
      <c r="P36" s="25" t="s">
        <v>35</v>
      </c>
      <c r="Q36" s="87">
        <v>0</v>
      </c>
      <c r="R36" s="25">
        <v>773.84598310079798</v>
      </c>
      <c r="S36" s="25">
        <v>38.497777743703097</v>
      </c>
      <c r="T36" s="25">
        <v>407.545748879207</v>
      </c>
      <c r="U36" s="25">
        <v>407.545748879207</v>
      </c>
      <c r="V36" s="25">
        <v>2165.4378849606301</v>
      </c>
      <c r="W36" s="87">
        <v>0</v>
      </c>
      <c r="X36" s="25">
        <v>630.07748672418802</v>
      </c>
      <c r="Y36" s="25">
        <v>87.626636930182698</v>
      </c>
      <c r="Z36" s="25">
        <v>4258.5662719691099</v>
      </c>
      <c r="AA36" s="25">
        <v>92081.048032496095</v>
      </c>
      <c r="AB36" s="25">
        <v>1156.7470125687501</v>
      </c>
      <c r="AC36" s="25">
        <v>442.42749741348399</v>
      </c>
      <c r="AD36" s="25">
        <v>725.58114620935601</v>
      </c>
      <c r="AE36" s="25">
        <v>0</v>
      </c>
      <c r="AF36" s="87">
        <v>0</v>
      </c>
      <c r="AG36" s="25">
        <v>858.89615555640398</v>
      </c>
      <c r="AH36" s="25">
        <v>858.89615555640398</v>
      </c>
      <c r="AI36" s="25">
        <v>0</v>
      </c>
      <c r="AJ36" s="25">
        <v>281.44338010665899</v>
      </c>
      <c r="AK36" s="25">
        <v>42.378128722652797</v>
      </c>
      <c r="AL36" s="87">
        <v>3297.3032906571898</v>
      </c>
      <c r="AM36" s="25">
        <v>234.194667051046</v>
      </c>
      <c r="AN36" s="25">
        <v>0</v>
      </c>
      <c r="AO36" s="25">
        <v>122.702306625425</v>
      </c>
      <c r="AP36" s="25">
        <v>724.232800545092</v>
      </c>
      <c r="AQ36" s="25">
        <v>0</v>
      </c>
      <c r="AR36" s="87">
        <v>13851.6084306839</v>
      </c>
      <c r="AS36" s="25">
        <v>1561.9364898696499</v>
      </c>
      <c r="AT36" s="25">
        <v>173.548569189966</v>
      </c>
      <c r="AU36" s="25">
        <v>1735.48505905961</v>
      </c>
      <c r="AV36" s="25">
        <v>0.26065182399194903</v>
      </c>
      <c r="AW36" s="25">
        <v>539.11448508780904</v>
      </c>
      <c r="AX36" s="25">
        <v>1.3426673920865</v>
      </c>
      <c r="AY36" s="25">
        <v>1424.1184802612099</v>
      </c>
      <c r="AZ36" s="25">
        <v>1.22060684091998</v>
      </c>
      <c r="BA36" s="25">
        <v>36.190986958338101</v>
      </c>
      <c r="BB36" s="25">
        <v>681.09846697421096</v>
      </c>
      <c r="BC36" s="25">
        <v>1.0985458317432399</v>
      </c>
      <c r="BD36" s="25">
        <v>0</v>
      </c>
      <c r="BE36" s="25">
        <v>118.03876773712</v>
      </c>
      <c r="BF36" s="25">
        <v>12229.268398575399</v>
      </c>
      <c r="BG36" s="25">
        <v>12206.4143748721</v>
      </c>
      <c r="BH36" s="25">
        <v>22.854023703316301</v>
      </c>
      <c r="BI36" s="25">
        <v>1.3792852498222501</v>
      </c>
      <c r="BJ36" s="25">
        <v>0</v>
      </c>
      <c r="BK36" s="25">
        <v>299.04860970915502</v>
      </c>
      <c r="BL36" s="25">
        <v>11.4736992805216</v>
      </c>
      <c r="BM36" s="25">
        <v>4512.5832051014904</v>
      </c>
      <c r="BN36" s="25">
        <v>18.309097361177699</v>
      </c>
      <c r="BO36" s="25">
        <v>23.191523429069001</v>
      </c>
      <c r="BP36" s="25">
        <v>6447.24397128479</v>
      </c>
      <c r="BQ36" s="25">
        <v>175.362120257942</v>
      </c>
      <c r="BR36" s="25">
        <v>4.1500644721859299</v>
      </c>
      <c r="BS36" s="25">
        <v>50.044877249513597</v>
      </c>
      <c r="BT36" s="25">
        <v>0</v>
      </c>
      <c r="BU36" s="25">
        <v>309.55045793217403</v>
      </c>
      <c r="BV36" s="25">
        <v>66.070159230823094</v>
      </c>
      <c r="BW36" s="25">
        <v>0</v>
      </c>
      <c r="BX36" s="25">
        <v>0</v>
      </c>
      <c r="BY36" s="25">
        <v>228.040220284079</v>
      </c>
      <c r="BZ36" s="87">
        <v>0</v>
      </c>
      <c r="CA36" s="25">
        <v>0</v>
      </c>
      <c r="CB36" s="25">
        <v>12632.917175504401</v>
      </c>
      <c r="CC36" s="25">
        <v>80.721324257778207</v>
      </c>
      <c r="CE36" s="22">
        <f t="shared" si="13"/>
        <v>8.9193852366557889E-3</v>
      </c>
      <c r="CF36" s="22">
        <f t="shared" si="14"/>
        <v>1.151817533338176E-2</v>
      </c>
      <c r="CG36" s="22">
        <f t="shared" si="15"/>
        <v>8.5526100836903346E-3</v>
      </c>
      <c r="CH36" s="22">
        <f t="shared" si="16"/>
        <v>9.9175851587527866E-3</v>
      </c>
      <c r="CI36" s="22">
        <f t="shared" si="17"/>
        <v>9.9283859761169872E-3</v>
      </c>
      <c r="CJ36" s="22">
        <f t="shared" si="18"/>
        <v>7.9785905885961794E-3</v>
      </c>
      <c r="CK36" s="22">
        <f t="shared" si="19"/>
        <v>8.5814670883645246E-3</v>
      </c>
      <c r="CL36" s="22">
        <f t="shared" si="20"/>
        <v>1.1931087242637998E-2</v>
      </c>
      <c r="CM36" s="22">
        <f t="shared" si="21"/>
        <v>7.3294735691131381E-3</v>
      </c>
      <c r="CN36" s="22">
        <f t="shared" si="22"/>
        <v>1.0277156998516775E-2</v>
      </c>
      <c r="CO36" s="22">
        <f t="shared" si="23"/>
        <v>1.3656633683442719E-2</v>
      </c>
      <c r="CP36" s="22">
        <f t="shared" si="24"/>
        <v>9.3800551264029159E-3</v>
      </c>
      <c r="CQ36" s="22">
        <f t="shared" si="25"/>
        <v>1.055125070039359E-2</v>
      </c>
    </row>
    <row r="37" spans="1:95" x14ac:dyDescent="0.25">
      <c r="A37" s="87" t="s">
        <v>36</v>
      </c>
      <c r="B37" s="87">
        <v>25763.898593999998</v>
      </c>
      <c r="C37" s="87">
        <v>213.22019799</v>
      </c>
      <c r="D37" s="87">
        <v>432.93366921000001</v>
      </c>
      <c r="E37" s="87">
        <v>3438.2569072000001</v>
      </c>
      <c r="F37" s="87">
        <v>3435.2167487000002</v>
      </c>
      <c r="G37" s="87">
        <v>77.954861961999995</v>
      </c>
      <c r="H37" s="87">
        <v>3805.7287609</v>
      </c>
      <c r="I37" s="87">
        <v>116.00152543</v>
      </c>
      <c r="J37" s="87">
        <v>176.83327116000001</v>
      </c>
      <c r="K37" s="87">
        <v>238.91328594999999</v>
      </c>
      <c r="L37" s="87">
        <v>11.861217363</v>
      </c>
      <c r="M37" s="87">
        <v>28.142041236000001</v>
      </c>
      <c r="N37" s="87">
        <v>31.909664772999999</v>
      </c>
      <c r="O37" s="25"/>
      <c r="P37" s="25" t="s">
        <v>36</v>
      </c>
      <c r="Q37" s="87">
        <v>0</v>
      </c>
      <c r="R37" s="25">
        <v>238.62612643103299</v>
      </c>
      <c r="S37" s="25">
        <v>12.0462115533324</v>
      </c>
      <c r="T37" s="25">
        <v>117.669328229087</v>
      </c>
      <c r="U37" s="25">
        <v>117.669328229087</v>
      </c>
      <c r="V37" s="25">
        <v>667.742688265629</v>
      </c>
      <c r="W37" s="87">
        <v>0</v>
      </c>
      <c r="X37" s="25">
        <v>178.37034239339599</v>
      </c>
      <c r="Y37" s="25">
        <v>28.438309086655501</v>
      </c>
      <c r="Z37" s="25">
        <v>1313.1877504756701</v>
      </c>
      <c r="AA37" s="25">
        <v>26039.916451705001</v>
      </c>
      <c r="AB37" s="25">
        <v>356.69885669666297</v>
      </c>
      <c r="AC37" s="25">
        <v>136.42857644711</v>
      </c>
      <c r="AD37" s="25">
        <v>223.74297491484401</v>
      </c>
      <c r="AE37" s="25">
        <v>0</v>
      </c>
      <c r="AF37" s="87">
        <v>0</v>
      </c>
      <c r="AG37" s="25">
        <v>241.91192263092501</v>
      </c>
      <c r="AH37" s="25">
        <v>241.91192263092501</v>
      </c>
      <c r="AI37" s="25">
        <v>0</v>
      </c>
      <c r="AJ37" s="25">
        <v>86.786929871227997</v>
      </c>
      <c r="AK37" s="25">
        <v>13.067879591991799</v>
      </c>
      <c r="AL37" s="87">
        <v>1016.76910986758</v>
      </c>
      <c r="AM37" s="25">
        <v>72.217181154379702</v>
      </c>
      <c r="AN37" s="25">
        <v>0</v>
      </c>
      <c r="AO37" s="25">
        <v>32.3376386645552</v>
      </c>
      <c r="AP37" s="25">
        <v>216.10817520307299</v>
      </c>
      <c r="AQ37" s="25">
        <v>0</v>
      </c>
      <c r="AR37" s="87">
        <v>4218.9617878381996</v>
      </c>
      <c r="AS37" s="25">
        <v>393.91590649073697</v>
      </c>
      <c r="AT37" s="25">
        <v>43.768459100624398</v>
      </c>
      <c r="AU37" s="25">
        <v>437.684365591362</v>
      </c>
      <c r="AV37" s="25">
        <v>8.0375580662193399E-2</v>
      </c>
      <c r="AW37" s="25">
        <v>166.24341868431401</v>
      </c>
      <c r="AX37" s="25">
        <v>0.382352496017901</v>
      </c>
      <c r="AY37" s="25">
        <v>439.146570522253</v>
      </c>
      <c r="AZ37" s="25">
        <v>0.34759312587840402</v>
      </c>
      <c r="BA37" s="25">
        <v>10.306135159752399</v>
      </c>
      <c r="BB37" s="25">
        <v>193.95694219481101</v>
      </c>
      <c r="BC37" s="25">
        <v>0.31283371991379899</v>
      </c>
      <c r="BD37" s="25">
        <v>0</v>
      </c>
      <c r="BE37" s="25">
        <v>33.613986438267801</v>
      </c>
      <c r="BF37" s="25">
        <v>3479.0841967118399</v>
      </c>
      <c r="BG37" s="25">
        <v>3476.0300828908098</v>
      </c>
      <c r="BH37" s="25">
        <v>3.0541138210366099</v>
      </c>
      <c r="BI37" s="25">
        <v>0.39278029563980899</v>
      </c>
      <c r="BJ37" s="25">
        <v>0</v>
      </c>
      <c r="BK37" s="25">
        <v>85.160306755512906</v>
      </c>
      <c r="BL37" s="25">
        <v>3.2673748357832202</v>
      </c>
      <c r="BM37" s="25">
        <v>1285.05173927038</v>
      </c>
      <c r="BN37" s="25">
        <v>5.2138973618390896</v>
      </c>
      <c r="BO37" s="25">
        <v>6.6042700676267696</v>
      </c>
      <c r="BP37" s="25">
        <v>1835.98674000341</v>
      </c>
      <c r="BQ37" s="25">
        <v>54.075373393808697</v>
      </c>
      <c r="BR37" s="25">
        <v>1.1818164503381301</v>
      </c>
      <c r="BS37" s="25">
        <v>14.251314715631301</v>
      </c>
      <c r="BT37" s="25">
        <v>0</v>
      </c>
      <c r="BU37" s="25">
        <v>78.734038179202599</v>
      </c>
      <c r="BV37" s="25">
        <v>20.373643491936701</v>
      </c>
      <c r="BW37" s="25">
        <v>0</v>
      </c>
      <c r="BX37" s="25">
        <v>0</v>
      </c>
      <c r="BY37" s="25">
        <v>70.319402463303902</v>
      </c>
      <c r="BZ37" s="87">
        <v>0</v>
      </c>
      <c r="CA37" s="25">
        <v>0</v>
      </c>
      <c r="CB37" s="25">
        <v>3843.16926812061</v>
      </c>
      <c r="CC37" s="25">
        <v>24.891526344254402</v>
      </c>
      <c r="CE37" s="22">
        <f t="shared" si="13"/>
        <v>1.0713357557201493E-2</v>
      </c>
      <c r="CF37" s="22">
        <f t="shared" si="14"/>
        <v>1.3544576171946111E-2</v>
      </c>
      <c r="CG37" s="22">
        <f t="shared" si="15"/>
        <v>1.0973266158834148E-2</v>
      </c>
      <c r="CH37" s="22">
        <f t="shared" si="16"/>
        <v>1.1874415034648521E-2</v>
      </c>
      <c r="CI37" s="22">
        <f t="shared" si="17"/>
        <v>1.1880861435091331E-2</v>
      </c>
      <c r="CJ37" s="22">
        <f t="shared" si="18"/>
        <v>9.9952228455285133E-3</v>
      </c>
      <c r="CK37" s="22">
        <f t="shared" si="19"/>
        <v>9.8379336975543876E-3</v>
      </c>
      <c r="CL37" s="22">
        <f t="shared" si="20"/>
        <v>1.4377421270148889E-2</v>
      </c>
      <c r="CM37" s="22">
        <f t="shared" si="21"/>
        <v>8.6922060724942667E-3</v>
      </c>
      <c r="CN37" s="22">
        <f t="shared" si="22"/>
        <v>1.2551150803528669E-2</v>
      </c>
      <c r="CO37" s="22">
        <f t="shared" si="23"/>
        <v>1.5596560173450062E-2</v>
      </c>
      <c r="CP37" s="22">
        <f t="shared" si="24"/>
        <v>1.0527589245250159E-2</v>
      </c>
      <c r="CQ37" s="22">
        <f t="shared" si="25"/>
        <v>1.3412045992953401E-2</v>
      </c>
    </row>
    <row r="38" spans="1:95" x14ac:dyDescent="0.25">
      <c r="A38" s="87" t="s">
        <v>37</v>
      </c>
      <c r="B38" s="87">
        <v>62177.478363000002</v>
      </c>
      <c r="C38" s="87">
        <v>510.21618759</v>
      </c>
      <c r="D38" s="87">
        <v>956.10960250999995</v>
      </c>
      <c r="E38" s="87">
        <v>9713.0625039000006</v>
      </c>
      <c r="F38" s="87">
        <v>9711.9101437999998</v>
      </c>
      <c r="G38" s="87">
        <v>214.44145692000001</v>
      </c>
      <c r="H38" s="87">
        <v>10430.478803</v>
      </c>
      <c r="I38" s="87">
        <v>253.27233296</v>
      </c>
      <c r="J38" s="87">
        <v>533.07121146999998</v>
      </c>
      <c r="K38" s="87">
        <v>507.96186066000001</v>
      </c>
      <c r="L38" s="87">
        <v>25.464276891000001</v>
      </c>
      <c r="M38" s="87">
        <v>77.272544843000006</v>
      </c>
      <c r="N38" s="87">
        <v>67.884732415000002</v>
      </c>
      <c r="O38" s="25"/>
      <c r="P38" s="25" t="s">
        <v>37</v>
      </c>
      <c r="Q38" s="87">
        <v>0</v>
      </c>
      <c r="R38" s="25">
        <v>667.217069909933</v>
      </c>
      <c r="S38" s="25">
        <v>25.796342733420101</v>
      </c>
      <c r="T38" s="25">
        <v>255.28967323361101</v>
      </c>
      <c r="U38" s="25">
        <v>255.28967323361101</v>
      </c>
      <c r="V38" s="25">
        <v>1867.0605448475101</v>
      </c>
      <c r="W38" s="87">
        <v>0</v>
      </c>
      <c r="X38" s="25">
        <v>536.76460333580701</v>
      </c>
      <c r="Y38" s="25">
        <v>77.954661051058196</v>
      </c>
      <c r="Z38" s="25">
        <v>3671.77442423918</v>
      </c>
      <c r="AA38" s="25">
        <v>62749.7265461399</v>
      </c>
      <c r="AB38" s="25">
        <v>997.35786481786499</v>
      </c>
      <c r="AC38" s="25">
        <v>381.465040948769</v>
      </c>
      <c r="AD38" s="25">
        <v>625.60257827471401</v>
      </c>
      <c r="AE38" s="25">
        <v>0</v>
      </c>
      <c r="AF38" s="87">
        <v>0</v>
      </c>
      <c r="AG38" s="25">
        <v>509.91059374972298</v>
      </c>
      <c r="AH38" s="25">
        <v>509.91059374972298</v>
      </c>
      <c r="AI38" s="25">
        <v>0</v>
      </c>
      <c r="AJ38" s="25">
        <v>242.663007333244</v>
      </c>
      <c r="AK38" s="25">
        <v>36.5387968879729</v>
      </c>
      <c r="AL38" s="87">
        <v>2842.96547401013</v>
      </c>
      <c r="AM38" s="25">
        <v>201.92479849346401</v>
      </c>
      <c r="AN38" s="25">
        <v>0</v>
      </c>
      <c r="AO38" s="25">
        <v>63.711852473275599</v>
      </c>
      <c r="AP38" s="25">
        <v>515.83418649955604</v>
      </c>
      <c r="AQ38" s="25">
        <v>0</v>
      </c>
      <c r="AR38" s="87">
        <v>11567.485110203501</v>
      </c>
      <c r="AS38" s="25">
        <v>868.95441460099005</v>
      </c>
      <c r="AT38" s="25">
        <v>96.550504398551496</v>
      </c>
      <c r="AU38" s="25">
        <v>965.50491899954204</v>
      </c>
      <c r="AV38" s="25">
        <v>0.22473642544005901</v>
      </c>
      <c r="AW38" s="25">
        <v>464.82943388288999</v>
      </c>
      <c r="AX38" s="25">
        <v>1.0781692091469699</v>
      </c>
      <c r="AY38" s="25">
        <v>1227.88784251528</v>
      </c>
      <c r="AZ38" s="25">
        <v>0.98015458886555595</v>
      </c>
      <c r="BA38" s="25">
        <v>29.061575491217301</v>
      </c>
      <c r="BB38" s="25">
        <v>546.92606400458499</v>
      </c>
      <c r="BC38" s="25">
        <v>0.88213862453633995</v>
      </c>
      <c r="BD38" s="25">
        <v>0</v>
      </c>
      <c r="BE38" s="25">
        <v>94.785804246101904</v>
      </c>
      <c r="BF38" s="25">
        <v>9802.9806294137998</v>
      </c>
      <c r="BG38" s="25">
        <v>9801.8217226200795</v>
      </c>
      <c r="BH38" s="25">
        <v>1.1589067937166</v>
      </c>
      <c r="BI38" s="25">
        <v>1.1075741122262801</v>
      </c>
      <c r="BJ38" s="25">
        <v>0</v>
      </c>
      <c r="BK38" s="25">
        <v>240.13781331150699</v>
      </c>
      <c r="BL38" s="25">
        <v>9.2134462526386507</v>
      </c>
      <c r="BM38" s="25">
        <v>3623.6306301581199</v>
      </c>
      <c r="BN38" s="25">
        <v>14.702317688123101</v>
      </c>
      <c r="BO38" s="25">
        <v>18.622931985317202</v>
      </c>
      <c r="BP38" s="25">
        <v>5177.1742524512601</v>
      </c>
      <c r="BQ38" s="25">
        <v>151.198841682943</v>
      </c>
      <c r="BR38" s="25">
        <v>3.33252474754322</v>
      </c>
      <c r="BS38" s="25">
        <v>40.186325748882503</v>
      </c>
      <c r="BT38" s="25">
        <v>0</v>
      </c>
      <c r="BU38" s="25">
        <v>216.21873374713999</v>
      </c>
      <c r="BV38" s="25">
        <v>56.966312718702198</v>
      </c>
      <c r="BW38" s="25">
        <v>0</v>
      </c>
      <c r="BX38" s="25">
        <v>0</v>
      </c>
      <c r="BY38" s="25">
        <v>196.61839374124801</v>
      </c>
      <c r="BZ38" s="87">
        <v>0</v>
      </c>
      <c r="CA38" s="25">
        <v>0</v>
      </c>
      <c r="CB38" s="25">
        <v>10516.903399086101</v>
      </c>
      <c r="CC38" s="25">
        <v>69.598633402004594</v>
      </c>
      <c r="CE38" s="22">
        <f t="shared" si="13"/>
        <v>9.2034639905954497E-3</v>
      </c>
      <c r="CF38" s="22">
        <f t="shared" si="14"/>
        <v>1.1011016596891184E-2</v>
      </c>
      <c r="CG38" s="22">
        <f t="shared" si="15"/>
        <v>9.826610322579447E-3</v>
      </c>
      <c r="CH38" s="22">
        <f t="shared" si="16"/>
        <v>9.2574433117973993E-3</v>
      </c>
      <c r="CI38" s="22">
        <f t="shared" si="17"/>
        <v>9.2578676582462539E-3</v>
      </c>
      <c r="CJ38" s="22">
        <f t="shared" si="18"/>
        <v>8.2879348642134077E-3</v>
      </c>
      <c r="CK38" s="22">
        <f t="shared" si="19"/>
        <v>8.2857745764502652E-3</v>
      </c>
      <c r="CL38" s="22">
        <f t="shared" si="20"/>
        <v>7.9651032153188889E-3</v>
      </c>
      <c r="CM38" s="22">
        <f t="shared" si="21"/>
        <v>6.9285149644868517E-3</v>
      </c>
      <c r="CN38" s="22">
        <f t="shared" si="22"/>
        <v>3.8363767846486649E-3</v>
      </c>
      <c r="CO38" s="22">
        <f t="shared" si="23"/>
        <v>1.3040458358252618E-2</v>
      </c>
      <c r="CP38" s="22">
        <f t="shared" si="24"/>
        <v>8.8274070621602117E-3</v>
      </c>
      <c r="CQ38" s="22">
        <f t="shared" si="25"/>
        <v>-6.147008013840756E-2</v>
      </c>
    </row>
    <row r="39" spans="1:95" x14ac:dyDescent="0.25">
      <c r="A39" s="87" t="s">
        <v>130</v>
      </c>
      <c r="B39" s="87">
        <v>102048.10145</v>
      </c>
      <c r="C39" s="87">
        <v>783.58633954000004</v>
      </c>
      <c r="D39" s="87">
        <v>1844.2051228</v>
      </c>
      <c r="E39" s="87">
        <v>13578.682419999999</v>
      </c>
      <c r="F39" s="87">
        <v>13561.195972</v>
      </c>
      <c r="G39" s="87">
        <v>357.13368675999999</v>
      </c>
      <c r="H39" s="87">
        <v>14365.088027</v>
      </c>
      <c r="I39" s="87">
        <v>430.63703471999997</v>
      </c>
      <c r="J39" s="87">
        <v>715.52846423999995</v>
      </c>
      <c r="K39" s="87">
        <v>910.84505540999999</v>
      </c>
      <c r="L39" s="87">
        <v>40.367355195999998</v>
      </c>
      <c r="M39" s="87">
        <v>96.308085187000003</v>
      </c>
      <c r="N39" s="87">
        <v>133.32610342000001</v>
      </c>
      <c r="O39" s="25"/>
      <c r="P39" s="25" t="s">
        <v>130</v>
      </c>
      <c r="Q39" s="87">
        <v>0</v>
      </c>
      <c r="R39" s="25">
        <v>894.10201731499103</v>
      </c>
      <c r="S39" s="25">
        <v>40.873844492262002</v>
      </c>
      <c r="T39" s="25">
        <v>435.30432317744499</v>
      </c>
      <c r="U39" s="25">
        <v>435.30432317744499</v>
      </c>
      <c r="V39" s="25">
        <v>2501.94858881348</v>
      </c>
      <c r="W39" s="87">
        <v>0</v>
      </c>
      <c r="X39" s="25">
        <v>720.02045608485798</v>
      </c>
      <c r="Y39" s="25">
        <v>97.086429942459105</v>
      </c>
      <c r="Z39" s="25">
        <v>4920.3499999741598</v>
      </c>
      <c r="AA39" s="25">
        <v>102844.87938182399</v>
      </c>
      <c r="AB39" s="25">
        <v>1336.50624903113</v>
      </c>
      <c r="AC39" s="25">
        <v>511.18100137984197</v>
      </c>
      <c r="AD39" s="25">
        <v>838.336955741407</v>
      </c>
      <c r="AE39" s="25">
        <v>0</v>
      </c>
      <c r="AF39" s="87">
        <v>0</v>
      </c>
      <c r="AG39" s="25">
        <v>919.18952755975295</v>
      </c>
      <c r="AH39" s="25">
        <v>919.18952755975295</v>
      </c>
      <c r="AI39" s="25">
        <v>0</v>
      </c>
      <c r="AJ39" s="25">
        <v>325.17977687957102</v>
      </c>
      <c r="AK39" s="25">
        <v>48.963713258223301</v>
      </c>
      <c r="AL39" s="87">
        <v>3809.70630844384</v>
      </c>
      <c r="AM39" s="25">
        <v>270.58856975422202</v>
      </c>
      <c r="AN39" s="25">
        <v>0</v>
      </c>
      <c r="AO39" s="25">
        <v>134.56137739637501</v>
      </c>
      <c r="AP39" s="25">
        <v>791.65825973312997</v>
      </c>
      <c r="AQ39" s="25">
        <v>0</v>
      </c>
      <c r="AR39" s="87">
        <v>15880.192410412399</v>
      </c>
      <c r="AS39" s="25">
        <v>1672.18828803981</v>
      </c>
      <c r="AT39" s="25">
        <v>185.79870464057399</v>
      </c>
      <c r="AU39" s="25">
        <v>1857.9869926803899</v>
      </c>
      <c r="AV39" s="25">
        <v>0.30115720262890899</v>
      </c>
      <c r="AW39" s="25">
        <v>622.89319909186599</v>
      </c>
      <c r="AX39" s="25">
        <v>1.50482344667295</v>
      </c>
      <c r="AY39" s="25">
        <v>1645.42736455868</v>
      </c>
      <c r="AZ39" s="25">
        <v>1.36802128291362</v>
      </c>
      <c r="BA39" s="25">
        <v>40.5618356123613</v>
      </c>
      <c r="BB39" s="25">
        <v>763.35589173872995</v>
      </c>
      <c r="BC39" s="25">
        <v>1.23121917623197</v>
      </c>
      <c r="BD39" s="25">
        <v>0</v>
      </c>
      <c r="BE39" s="25">
        <v>132.29449500818399</v>
      </c>
      <c r="BF39" s="25">
        <v>13698.144185266099</v>
      </c>
      <c r="BG39" s="25">
        <v>13680.603267676301</v>
      </c>
      <c r="BH39" s="25">
        <v>17.540917589747401</v>
      </c>
      <c r="BI39" s="25">
        <v>1.5458643489144901</v>
      </c>
      <c r="BJ39" s="25">
        <v>0</v>
      </c>
      <c r="BK39" s="25">
        <v>335.16522437099297</v>
      </c>
      <c r="BL39" s="25">
        <v>12.859402526496799</v>
      </c>
      <c r="BM39" s="25">
        <v>5057.57542469286</v>
      </c>
      <c r="BN39" s="25">
        <v>20.5203226832454</v>
      </c>
      <c r="BO39" s="25">
        <v>25.992400081791398</v>
      </c>
      <c r="BP39" s="25">
        <v>7225.88820354172</v>
      </c>
      <c r="BQ39" s="25">
        <v>202.61359289929601</v>
      </c>
      <c r="BR39" s="25">
        <v>4.6512723327656396</v>
      </c>
      <c r="BS39" s="25">
        <v>56.088866832454201</v>
      </c>
      <c r="BT39" s="25">
        <v>0</v>
      </c>
      <c r="BU39" s="25">
        <v>359.60426652204302</v>
      </c>
      <c r="BV39" s="25">
        <v>76.337503209992207</v>
      </c>
      <c r="BW39" s="25">
        <v>0</v>
      </c>
      <c r="BX39" s="25">
        <v>0</v>
      </c>
      <c r="BY39" s="25">
        <v>263.47783189226499</v>
      </c>
      <c r="BZ39" s="87">
        <v>0</v>
      </c>
      <c r="CA39" s="25">
        <v>0</v>
      </c>
      <c r="CB39" s="25">
        <v>14472.1466923725</v>
      </c>
      <c r="CC39" s="25">
        <v>93.265431243700107</v>
      </c>
      <c r="CE39" s="22">
        <f t="shared" si="13"/>
        <v>7.8078662954291717E-3</v>
      </c>
      <c r="CF39" s="22">
        <f t="shared" si="14"/>
        <v>1.030125180317526E-2</v>
      </c>
      <c r="CG39" s="22">
        <f t="shared" si="15"/>
        <v>7.4730677786347798E-3</v>
      </c>
      <c r="CH39" s="22">
        <f t="shared" si="16"/>
        <v>8.7977435196617531E-3</v>
      </c>
      <c r="CI39" s="22">
        <f t="shared" si="17"/>
        <v>8.8050711694487079E-3</v>
      </c>
      <c r="CJ39" s="22">
        <f t="shared" si="18"/>
        <v>6.9178009625938831E-3</v>
      </c>
      <c r="CK39" s="22">
        <f t="shared" si="19"/>
        <v>7.4526981784780958E-3</v>
      </c>
      <c r="CL39" s="22">
        <f t="shared" si="20"/>
        <v>1.0838102813149083E-2</v>
      </c>
      <c r="CM39" s="22">
        <f t="shared" si="21"/>
        <v>6.2778660379768586E-3</v>
      </c>
      <c r="CN39" s="22">
        <f t="shared" si="22"/>
        <v>9.1612421895366728E-3</v>
      </c>
      <c r="CO39" s="22">
        <f t="shared" si="23"/>
        <v>1.2547002244828553E-2</v>
      </c>
      <c r="CP39" s="22">
        <f t="shared" si="24"/>
        <v>8.0818215204653005E-3</v>
      </c>
      <c r="CQ39" s="22">
        <f t="shared" si="25"/>
        <v>9.2650572145176538E-3</v>
      </c>
    </row>
    <row r="40" spans="1:95" x14ac:dyDescent="0.25">
      <c r="A40" s="87" t="s">
        <v>39</v>
      </c>
      <c r="B40" s="87">
        <v>6573.1112893</v>
      </c>
      <c r="C40" s="87">
        <v>52.351944689</v>
      </c>
      <c r="D40" s="87">
        <v>132.81957475999999</v>
      </c>
      <c r="E40" s="87">
        <v>882.26073760999998</v>
      </c>
      <c r="F40" s="87">
        <v>879.51088347999996</v>
      </c>
      <c r="G40" s="87">
        <v>20.245492227</v>
      </c>
      <c r="H40" s="87">
        <v>933.94117026000004</v>
      </c>
      <c r="I40" s="87">
        <v>29.520987942000001</v>
      </c>
      <c r="J40" s="87">
        <v>44.699650216999999</v>
      </c>
      <c r="K40" s="87">
        <v>62.061985577000002</v>
      </c>
      <c r="L40" s="87">
        <v>2.8742267889000002</v>
      </c>
      <c r="M40" s="87">
        <v>6.554351617</v>
      </c>
      <c r="N40" s="87">
        <v>8.9201666867</v>
      </c>
      <c r="O40" s="25"/>
      <c r="P40" s="25" t="s">
        <v>39</v>
      </c>
      <c r="Q40" s="87">
        <v>0</v>
      </c>
      <c r="R40" s="25">
        <v>57.951155776767699</v>
      </c>
      <c r="S40" s="25">
        <v>2.9139308374112902</v>
      </c>
      <c r="T40" s="25">
        <v>29.877712951136701</v>
      </c>
      <c r="U40" s="25">
        <v>29.877712951136701</v>
      </c>
      <c r="V40" s="25">
        <v>162.16363540501601</v>
      </c>
      <c r="W40" s="87">
        <v>0</v>
      </c>
      <c r="X40" s="25">
        <v>44.9956766974205</v>
      </c>
      <c r="Y40" s="25">
        <v>6.6112717372307497</v>
      </c>
      <c r="Z40" s="25">
        <v>318.91200795440801</v>
      </c>
      <c r="AA40" s="25">
        <v>6629.40048656007</v>
      </c>
      <c r="AB40" s="25">
        <v>86.625455253569001</v>
      </c>
      <c r="AC40" s="25">
        <v>33.132174507131303</v>
      </c>
      <c r="AD40" s="25">
        <v>54.336700412434098</v>
      </c>
      <c r="AE40" s="25">
        <v>0</v>
      </c>
      <c r="AF40" s="87">
        <v>0</v>
      </c>
      <c r="AG40" s="25">
        <v>62.684744194601997</v>
      </c>
      <c r="AH40" s="25">
        <v>62.684744194601997</v>
      </c>
      <c r="AI40" s="25">
        <v>0</v>
      </c>
      <c r="AJ40" s="25">
        <v>21.076473968894899</v>
      </c>
      <c r="AK40" s="25">
        <v>3.1735760419983801</v>
      </c>
      <c r="AL40" s="87">
        <v>246.925799773005</v>
      </c>
      <c r="AM40" s="25">
        <v>17.5381595149743</v>
      </c>
      <c r="AN40" s="25">
        <v>0</v>
      </c>
      <c r="AO40" s="25">
        <v>9.0120095850736597</v>
      </c>
      <c r="AP40" s="25">
        <v>52.960409263821496</v>
      </c>
      <c r="AQ40" s="25">
        <v>0</v>
      </c>
      <c r="AR40" s="87">
        <v>1032.6681858716699</v>
      </c>
      <c r="AS40" s="25">
        <v>120.44049555493</v>
      </c>
      <c r="AT40" s="25">
        <v>13.382274480949301</v>
      </c>
      <c r="AU40" s="25">
        <v>133.82277003588001</v>
      </c>
      <c r="AV40" s="25">
        <v>1.9519484230085302E-2</v>
      </c>
      <c r="AW40" s="25">
        <v>40.372734030875698</v>
      </c>
      <c r="AX40" s="25">
        <v>9.7691519039666497E-2</v>
      </c>
      <c r="AY40" s="25">
        <v>106.648202229666</v>
      </c>
      <c r="AZ40" s="25">
        <v>8.8810380903564301E-2</v>
      </c>
      <c r="BA40" s="25">
        <v>2.6332314412165099</v>
      </c>
      <c r="BB40" s="25">
        <v>49.556216262394003</v>
      </c>
      <c r="BC40" s="25">
        <v>7.9929335802509896E-2</v>
      </c>
      <c r="BD40" s="25">
        <v>0</v>
      </c>
      <c r="BE40" s="25">
        <v>8.5884092550031106</v>
      </c>
      <c r="BF40" s="25">
        <v>890.88558576122796</v>
      </c>
      <c r="BG40" s="25">
        <v>888.12967358774597</v>
      </c>
      <c r="BH40" s="25">
        <v>2.7559121734817</v>
      </c>
      <c r="BI40" s="25">
        <v>0.100355774952187</v>
      </c>
      <c r="BJ40" s="25">
        <v>0</v>
      </c>
      <c r="BK40" s="25">
        <v>21.7585532278421</v>
      </c>
      <c r="BL40" s="25">
        <v>0.83481810435578097</v>
      </c>
      <c r="BM40" s="25">
        <v>328.33215000247998</v>
      </c>
      <c r="BN40" s="25">
        <v>1.33215679932979</v>
      </c>
      <c r="BO40" s="25">
        <v>1.68739916444826</v>
      </c>
      <c r="BP40" s="25">
        <v>469.09676813439302</v>
      </c>
      <c r="BQ40" s="25">
        <v>13.132384358602</v>
      </c>
      <c r="BR40" s="25">
        <v>0.301955319367053</v>
      </c>
      <c r="BS40" s="25">
        <v>3.6412288662180199</v>
      </c>
      <c r="BT40" s="25">
        <v>0</v>
      </c>
      <c r="BU40" s="25">
        <v>20.407141751241401</v>
      </c>
      <c r="BV40" s="25">
        <v>4.9478065985399802</v>
      </c>
      <c r="BW40" s="25">
        <v>0</v>
      </c>
      <c r="BX40" s="25">
        <v>0</v>
      </c>
      <c r="BY40" s="25">
        <v>17.077305074373101</v>
      </c>
      <c r="BZ40" s="87">
        <v>0</v>
      </c>
      <c r="CA40" s="25">
        <v>0</v>
      </c>
      <c r="CB40" s="25">
        <v>941.399637670375</v>
      </c>
      <c r="CC40" s="25">
        <v>6.04499010317741</v>
      </c>
      <c r="CE40" s="22">
        <f t="shared" si="13"/>
        <v>8.563554576004228E-3</v>
      </c>
      <c r="CF40" s="22">
        <f t="shared" si="14"/>
        <v>1.1622578271659603E-2</v>
      </c>
      <c r="CG40" s="22">
        <f t="shared" si="15"/>
        <v>7.5530679697834724E-3</v>
      </c>
      <c r="CH40" s="22">
        <f t="shared" si="16"/>
        <v>9.7758494553347799E-3</v>
      </c>
      <c r="CI40" s="22">
        <f t="shared" si="17"/>
        <v>9.7995263840779962E-3</v>
      </c>
      <c r="CJ40" s="22">
        <f t="shared" si="18"/>
        <v>7.9844699466393027E-3</v>
      </c>
      <c r="CK40" s="22">
        <f t="shared" si="19"/>
        <v>7.9860141600766998E-3</v>
      </c>
      <c r="CL40" s="22">
        <f t="shared" si="20"/>
        <v>1.2083776120147414E-2</v>
      </c>
      <c r="CM40" s="22">
        <f t="shared" si="21"/>
        <v>6.6225681629141116E-3</v>
      </c>
      <c r="CN40" s="22">
        <f t="shared" si="22"/>
        <v>1.0034461704892472E-2</v>
      </c>
      <c r="CO40" s="22">
        <f t="shared" si="23"/>
        <v>1.381381895980632E-2</v>
      </c>
      <c r="CP40" s="22">
        <f t="shared" si="24"/>
        <v>8.6843250952719914E-3</v>
      </c>
      <c r="CQ40" s="22">
        <f t="shared" si="25"/>
        <v>1.0296096653731567E-2</v>
      </c>
    </row>
    <row r="41" spans="1:95" x14ac:dyDescent="0.25">
      <c r="A41" s="87" t="s">
        <v>40</v>
      </c>
      <c r="B41" s="87">
        <v>17263.967656000001</v>
      </c>
      <c r="C41" s="87">
        <v>136.48327649999999</v>
      </c>
      <c r="D41" s="87">
        <v>297.26774306999999</v>
      </c>
      <c r="E41" s="87">
        <v>2251.2091283</v>
      </c>
      <c r="F41" s="87">
        <v>2247.2341274999999</v>
      </c>
      <c r="G41" s="87">
        <v>49.381753042</v>
      </c>
      <c r="H41" s="87">
        <v>2598.2872189999998</v>
      </c>
      <c r="I41" s="87">
        <v>73.931219213000006</v>
      </c>
      <c r="J41" s="87">
        <v>121.97849506999999</v>
      </c>
      <c r="K41" s="87">
        <v>157.99338333</v>
      </c>
      <c r="L41" s="87">
        <v>7.4559352852999998</v>
      </c>
      <c r="M41" s="87">
        <v>19.406841098000001</v>
      </c>
      <c r="N41" s="87">
        <v>19.830645391000001</v>
      </c>
      <c r="O41" s="25"/>
      <c r="P41" s="25" t="s">
        <v>40</v>
      </c>
      <c r="Q41" s="87">
        <v>0</v>
      </c>
      <c r="R41" s="25">
        <v>163.60114660796299</v>
      </c>
      <c r="S41" s="25">
        <v>7.56288457412181</v>
      </c>
      <c r="T41" s="25">
        <v>74.904768326262996</v>
      </c>
      <c r="U41" s="25">
        <v>74.904768326262996</v>
      </c>
      <c r="V41" s="25">
        <v>457.80248221589301</v>
      </c>
      <c r="W41" s="87">
        <v>0</v>
      </c>
      <c r="X41" s="25">
        <v>122.957992865789</v>
      </c>
      <c r="Y41" s="25">
        <v>19.591277504723099</v>
      </c>
      <c r="Z41" s="25">
        <v>900.31723604233002</v>
      </c>
      <c r="AA41" s="25">
        <v>17432.630615100501</v>
      </c>
      <c r="AB41" s="25">
        <v>244.551608497768</v>
      </c>
      <c r="AC41" s="25">
        <v>93.535028391691299</v>
      </c>
      <c r="AD41" s="25">
        <v>153.397480044714</v>
      </c>
      <c r="AE41" s="25">
        <v>0</v>
      </c>
      <c r="AF41" s="87">
        <v>0</v>
      </c>
      <c r="AG41" s="25">
        <v>159.78918905536599</v>
      </c>
      <c r="AH41" s="25">
        <v>159.78918905536599</v>
      </c>
      <c r="AI41" s="25">
        <v>0</v>
      </c>
      <c r="AJ41" s="25">
        <v>59.500845926492303</v>
      </c>
      <c r="AK41" s="25">
        <v>8.9592968208891808</v>
      </c>
      <c r="AL41" s="87">
        <v>697.093593337014</v>
      </c>
      <c r="AM41" s="25">
        <v>49.511841360018003</v>
      </c>
      <c r="AN41" s="25">
        <v>0</v>
      </c>
      <c r="AO41" s="25">
        <v>20.0789696865425</v>
      </c>
      <c r="AP41" s="25">
        <v>138.17833845125301</v>
      </c>
      <c r="AQ41" s="25">
        <v>0</v>
      </c>
      <c r="AR41" s="87">
        <v>2879.2398787457901</v>
      </c>
      <c r="AS41" s="25">
        <v>270.18001677430698</v>
      </c>
      <c r="AT41" s="25">
        <v>30.0199966095118</v>
      </c>
      <c r="AU41" s="25">
        <v>300.200013383819</v>
      </c>
      <c r="AV41" s="25">
        <v>5.5105240325719597E-2</v>
      </c>
      <c r="AW41" s="25">
        <v>113.975928296042</v>
      </c>
      <c r="AX41" s="25">
        <v>0.24987300793112699</v>
      </c>
      <c r="AY41" s="25">
        <v>301.077441298037</v>
      </c>
      <c r="AZ41" s="25">
        <v>0.22715714920330399</v>
      </c>
      <c r="BA41" s="25">
        <v>6.73521095190066</v>
      </c>
      <c r="BB41" s="25">
        <v>126.753710614703</v>
      </c>
      <c r="BC41" s="25">
        <v>0.20444146276669001</v>
      </c>
      <c r="BD41" s="25">
        <v>0</v>
      </c>
      <c r="BE41" s="25">
        <v>21.967237652738898</v>
      </c>
      <c r="BF41" s="25">
        <v>2275.6309701607302</v>
      </c>
      <c r="BG41" s="25">
        <v>2271.6367448065098</v>
      </c>
      <c r="BH41" s="25">
        <v>3.9942253542221202</v>
      </c>
      <c r="BI41" s="25">
        <v>0.25668761829174802</v>
      </c>
      <c r="BJ41" s="25">
        <v>0</v>
      </c>
      <c r="BK41" s="25">
        <v>55.653506256165997</v>
      </c>
      <c r="BL41" s="25">
        <v>2.1352781288270801</v>
      </c>
      <c r="BM41" s="25">
        <v>839.80017978692297</v>
      </c>
      <c r="BN41" s="25">
        <v>3.4073575681917099</v>
      </c>
      <c r="BO41" s="25">
        <v>4.3159877940001197</v>
      </c>
      <c r="BP41" s="25">
        <v>1199.8443354332301</v>
      </c>
      <c r="BQ41" s="25">
        <v>37.073889439268903</v>
      </c>
      <c r="BR41" s="25">
        <v>0.77233426941583005</v>
      </c>
      <c r="BS41" s="25">
        <v>9.3134471122207696</v>
      </c>
      <c r="BT41" s="25">
        <v>0</v>
      </c>
      <c r="BU41" s="25">
        <v>49.846536464337397</v>
      </c>
      <c r="BV41" s="25">
        <v>13.968105804960899</v>
      </c>
      <c r="BW41" s="25">
        <v>0</v>
      </c>
      <c r="BX41" s="25">
        <v>0</v>
      </c>
      <c r="BY41" s="25">
        <v>48.2107262249556</v>
      </c>
      <c r="BZ41" s="87">
        <v>0</v>
      </c>
      <c r="CA41" s="25">
        <v>0</v>
      </c>
      <c r="CB41" s="25">
        <v>2621.6063682710801</v>
      </c>
      <c r="CC41" s="25">
        <v>17.065551614548799</v>
      </c>
      <c r="CE41" s="22">
        <f t="shared" si="13"/>
        <v>9.7696521715784374E-3</v>
      </c>
      <c r="CF41" s="22">
        <f t="shared" si="14"/>
        <v>1.2419557873473415E-2</v>
      </c>
      <c r="CG41" s="22">
        <f t="shared" si="15"/>
        <v>9.8640716397154424E-3</v>
      </c>
      <c r="CH41" s="22">
        <f t="shared" si="16"/>
        <v>1.0848322154402568E-2</v>
      </c>
      <c r="CI41" s="22">
        <f t="shared" si="17"/>
        <v>1.0858956353451833E-2</v>
      </c>
      <c r="CJ41" s="22">
        <f t="shared" si="18"/>
        <v>9.4120478457314308E-3</v>
      </c>
      <c r="CK41" s="22">
        <f t="shared" si="19"/>
        <v>8.9748158327373432E-3</v>
      </c>
      <c r="CL41" s="22">
        <f t="shared" si="20"/>
        <v>1.3168308647232511E-2</v>
      </c>
      <c r="CM41" s="22">
        <f t="shared" si="21"/>
        <v>8.0300859198737876E-3</v>
      </c>
      <c r="CN41" s="22">
        <f t="shared" si="22"/>
        <v>1.1366335016796899E-2</v>
      </c>
      <c r="CO41" s="22">
        <f t="shared" si="23"/>
        <v>1.4344181478166754E-2</v>
      </c>
      <c r="CP41" s="22">
        <f t="shared" si="24"/>
        <v>9.5036799544932146E-3</v>
      </c>
      <c r="CQ41" s="22">
        <f t="shared" si="25"/>
        <v>1.2522249813170447E-2</v>
      </c>
    </row>
    <row r="42" spans="1:95" x14ac:dyDescent="0.25">
      <c r="A42" s="87" t="s">
        <v>41</v>
      </c>
      <c r="B42" s="87">
        <v>6830.1460165999997</v>
      </c>
      <c r="C42" s="87">
        <v>45.869512638000003</v>
      </c>
      <c r="D42" s="87">
        <v>126.0150345</v>
      </c>
      <c r="E42" s="87">
        <v>947.18632373000003</v>
      </c>
      <c r="F42" s="87">
        <v>944.98077160000003</v>
      </c>
      <c r="G42" s="87">
        <v>26.988582742999998</v>
      </c>
      <c r="H42" s="87">
        <v>1014.6234829</v>
      </c>
      <c r="I42" s="87">
        <v>24.291568054999999</v>
      </c>
      <c r="J42" s="87">
        <v>50.363214695000003</v>
      </c>
      <c r="K42" s="87">
        <v>52.002967177000002</v>
      </c>
      <c r="L42" s="87">
        <v>2.0811749469</v>
      </c>
      <c r="M42" s="87">
        <v>5.2590368476</v>
      </c>
      <c r="N42" s="87">
        <v>8.4716234525999994</v>
      </c>
      <c r="O42" s="25"/>
      <c r="P42" s="25" t="s">
        <v>41</v>
      </c>
      <c r="Q42" s="87">
        <v>0</v>
      </c>
      <c r="R42" s="25">
        <v>64.606146146457803</v>
      </c>
      <c r="S42" s="25">
        <v>2.1099911344744502</v>
      </c>
      <c r="T42" s="25">
        <v>24.575207356491099</v>
      </c>
      <c r="U42" s="25">
        <v>24.575207356491099</v>
      </c>
      <c r="V42" s="25">
        <v>180.786135743861</v>
      </c>
      <c r="W42" s="87">
        <v>0</v>
      </c>
      <c r="X42" s="25">
        <v>50.724451723668601</v>
      </c>
      <c r="Y42" s="25">
        <v>5.3110063911375596</v>
      </c>
      <c r="Z42" s="25">
        <v>355.535284730287</v>
      </c>
      <c r="AA42" s="25">
        <v>6887.1287158407604</v>
      </c>
      <c r="AB42" s="25">
        <v>96.573463847162401</v>
      </c>
      <c r="AC42" s="25">
        <v>36.936984372143002</v>
      </c>
      <c r="AD42" s="25">
        <v>60.576637315625902</v>
      </c>
      <c r="AE42" s="25">
        <v>0</v>
      </c>
      <c r="AF42" s="87">
        <v>0</v>
      </c>
      <c r="AG42" s="25">
        <v>52.546646262826599</v>
      </c>
      <c r="AH42" s="25">
        <v>52.546646262826599</v>
      </c>
      <c r="AI42" s="25">
        <v>0</v>
      </c>
      <c r="AJ42" s="25">
        <v>23.496880255539899</v>
      </c>
      <c r="AK42" s="25">
        <v>3.5380253047363102</v>
      </c>
      <c r="AL42" s="87">
        <v>275.28222253557402</v>
      </c>
      <c r="AM42" s="25">
        <v>19.552227169613602</v>
      </c>
      <c r="AN42" s="25">
        <v>0</v>
      </c>
      <c r="AO42" s="25">
        <v>8.5562139602913891</v>
      </c>
      <c r="AP42" s="25">
        <v>46.370662595721903</v>
      </c>
      <c r="AQ42" s="25">
        <v>0</v>
      </c>
      <c r="AR42" s="87">
        <v>1124.2573719362599</v>
      </c>
      <c r="AS42" s="25">
        <v>114.37682747818801</v>
      </c>
      <c r="AT42" s="25">
        <v>12.7085474092274</v>
      </c>
      <c r="AU42" s="25">
        <v>127.085374887415</v>
      </c>
      <c r="AV42" s="25">
        <v>2.17610617167215E-2</v>
      </c>
      <c r="AW42" s="25">
        <v>45.009076167903999</v>
      </c>
      <c r="AX42" s="25">
        <v>0.10484675833484899</v>
      </c>
      <c r="AY42" s="25">
        <v>118.89551178297501</v>
      </c>
      <c r="AZ42" s="25">
        <v>9.5315223653389194E-2</v>
      </c>
      <c r="BA42" s="25">
        <v>2.8260968267773299</v>
      </c>
      <c r="BB42" s="25">
        <v>53.1858799429002</v>
      </c>
      <c r="BC42" s="25">
        <v>8.5783691826915101E-2</v>
      </c>
      <c r="BD42" s="25">
        <v>0</v>
      </c>
      <c r="BE42" s="25">
        <v>9.2174564726048196</v>
      </c>
      <c r="BF42" s="25">
        <v>955.39732066569104</v>
      </c>
      <c r="BG42" s="25">
        <v>953.17927851218803</v>
      </c>
      <c r="BH42" s="25">
        <v>2.2180421535028598</v>
      </c>
      <c r="BI42" s="25">
        <v>0.107706190776963</v>
      </c>
      <c r="BJ42" s="25">
        <v>0</v>
      </c>
      <c r="BK42" s="25">
        <v>23.3522236655147</v>
      </c>
      <c r="BL42" s="25">
        <v>0.89596307048727697</v>
      </c>
      <c r="BM42" s="25">
        <v>352.38040545203</v>
      </c>
      <c r="BN42" s="25">
        <v>1.4297281061745899</v>
      </c>
      <c r="BO42" s="25">
        <v>1.8109889967316399</v>
      </c>
      <c r="BP42" s="25">
        <v>503.45488723909602</v>
      </c>
      <c r="BQ42" s="25">
        <v>14.640478393215</v>
      </c>
      <c r="BR42" s="25">
        <v>0.32407172340812501</v>
      </c>
      <c r="BS42" s="25">
        <v>3.9079251518708902</v>
      </c>
      <c r="BT42" s="25">
        <v>0</v>
      </c>
      <c r="BU42" s="25">
        <v>27.182192488632399</v>
      </c>
      <c r="BV42" s="25">
        <v>5.5160043620588999</v>
      </c>
      <c r="BW42" s="25">
        <v>0</v>
      </c>
      <c r="BX42" s="25">
        <v>0</v>
      </c>
      <c r="BY42" s="25">
        <v>19.038409588174101</v>
      </c>
      <c r="BZ42" s="87">
        <v>0</v>
      </c>
      <c r="CA42" s="25">
        <v>0</v>
      </c>
      <c r="CB42" s="25">
        <v>1022.50915783439</v>
      </c>
      <c r="CC42" s="25">
        <v>6.7391866479823799</v>
      </c>
      <c r="CE42" s="22">
        <f t="shared" si="13"/>
        <v>8.3428229941599798E-3</v>
      </c>
      <c r="CF42" s="22">
        <f t="shared" si="14"/>
        <v>1.0925556625747287E-2</v>
      </c>
      <c r="CG42" s="22">
        <f t="shared" si="15"/>
        <v>8.4937514929220703E-3</v>
      </c>
      <c r="CH42" s="22">
        <f t="shared" si="16"/>
        <v>8.6688297011682756E-3</v>
      </c>
      <c r="CI42" s="22">
        <f t="shared" si="17"/>
        <v>8.6758452220214565E-3</v>
      </c>
      <c r="CJ42" s="22">
        <f t="shared" si="18"/>
        <v>7.1737648277443167E-3</v>
      </c>
      <c r="CK42" s="22">
        <f t="shared" si="19"/>
        <v>7.7720209193770018E-3</v>
      </c>
      <c r="CL42" s="22">
        <f t="shared" si="20"/>
        <v>1.1676450892297064E-2</v>
      </c>
      <c r="CM42" s="22">
        <f t="shared" si="21"/>
        <v>7.1726364342755205E-3</v>
      </c>
      <c r="CN42" s="22">
        <f t="shared" si="22"/>
        <v>1.0454770474463545E-2</v>
      </c>
      <c r="CO42" s="22">
        <f t="shared" si="23"/>
        <v>1.3846114963748293E-2</v>
      </c>
      <c r="CP42" s="22">
        <f t="shared" si="24"/>
        <v>9.8819508293189161E-3</v>
      </c>
      <c r="CQ42" s="22">
        <f t="shared" si="25"/>
        <v>9.9851590624496361E-3</v>
      </c>
    </row>
    <row r="43" spans="1:95" x14ac:dyDescent="0.25">
      <c r="A43" s="87" t="s">
        <v>42</v>
      </c>
      <c r="B43" s="87">
        <v>33398.639827999999</v>
      </c>
      <c r="C43" s="87">
        <v>263.18393910999998</v>
      </c>
      <c r="D43" s="87">
        <v>574.12459789000002</v>
      </c>
      <c r="E43" s="87">
        <v>4396.8782363999999</v>
      </c>
      <c r="F43" s="87">
        <v>4391.1120586999996</v>
      </c>
      <c r="G43" s="87">
        <v>101.73761671</v>
      </c>
      <c r="H43" s="87">
        <v>5028.6185481000002</v>
      </c>
      <c r="I43" s="87">
        <v>141.20717331</v>
      </c>
      <c r="J43" s="87">
        <v>236.47593168</v>
      </c>
      <c r="K43" s="87">
        <v>299.95337165000001</v>
      </c>
      <c r="L43" s="87">
        <v>14.153339378</v>
      </c>
      <c r="M43" s="87">
        <v>36.421423001999997</v>
      </c>
      <c r="N43" s="87">
        <v>40.213275525999997</v>
      </c>
      <c r="O43" s="25"/>
      <c r="P43" s="25" t="s">
        <v>42</v>
      </c>
      <c r="Q43" s="87">
        <v>0</v>
      </c>
      <c r="R43" s="25">
        <v>316.47995204716301</v>
      </c>
      <c r="S43" s="25">
        <v>14.3338550817115</v>
      </c>
      <c r="T43" s="25">
        <v>142.829774263677</v>
      </c>
      <c r="U43" s="25">
        <v>142.829774263677</v>
      </c>
      <c r="V43" s="25">
        <v>885.59973720785695</v>
      </c>
      <c r="W43" s="87">
        <v>0</v>
      </c>
      <c r="X43" s="25">
        <v>237.935666417753</v>
      </c>
      <c r="Y43" s="25">
        <v>36.6974002372515</v>
      </c>
      <c r="Z43" s="25">
        <v>1741.62673191576</v>
      </c>
      <c r="AA43" s="25">
        <v>33665.074064848901</v>
      </c>
      <c r="AB43" s="25">
        <v>473.07499541477898</v>
      </c>
      <c r="AC43" s="25">
        <v>180.93970264600199</v>
      </c>
      <c r="AD43" s="25">
        <v>296.74114027077798</v>
      </c>
      <c r="AE43" s="25">
        <v>0</v>
      </c>
      <c r="AF43" s="87">
        <v>0</v>
      </c>
      <c r="AG43" s="25">
        <v>302.818430790376</v>
      </c>
      <c r="AH43" s="25">
        <v>302.818430790376</v>
      </c>
      <c r="AI43" s="25">
        <v>0</v>
      </c>
      <c r="AJ43" s="25">
        <v>115.10192064669199</v>
      </c>
      <c r="AK43" s="25">
        <v>17.3313834079587</v>
      </c>
      <c r="AL43" s="87">
        <v>1348.49870514694</v>
      </c>
      <c r="AM43" s="25">
        <v>95.778620169378797</v>
      </c>
      <c r="AN43" s="25">
        <v>0</v>
      </c>
      <c r="AO43" s="25">
        <v>40.627972575455701</v>
      </c>
      <c r="AP43" s="25">
        <v>265.99031975429398</v>
      </c>
      <c r="AQ43" s="25">
        <v>0</v>
      </c>
      <c r="AR43" s="87">
        <v>5563.31607720585</v>
      </c>
      <c r="AS43" s="25">
        <v>520.79261987753296</v>
      </c>
      <c r="AT43" s="25">
        <v>57.865874706041197</v>
      </c>
      <c r="AU43" s="25">
        <v>578.658494583574</v>
      </c>
      <c r="AV43" s="25">
        <v>0.10659884964013799</v>
      </c>
      <c r="AW43" s="25">
        <v>220.481691034618</v>
      </c>
      <c r="AX43" s="25">
        <v>0.48743431582312202</v>
      </c>
      <c r="AY43" s="25">
        <v>582.42203664905799</v>
      </c>
      <c r="AZ43" s="25">
        <v>0.44312204721197901</v>
      </c>
      <c r="BA43" s="25">
        <v>13.138567769198101</v>
      </c>
      <c r="BB43" s="25">
        <v>247.262097685698</v>
      </c>
      <c r="BC43" s="25">
        <v>0.39880986943126201</v>
      </c>
      <c r="BD43" s="25">
        <v>0</v>
      </c>
      <c r="BE43" s="25">
        <v>42.852112462176898</v>
      </c>
      <c r="BF43" s="25">
        <v>4437.1278418239199</v>
      </c>
      <c r="BG43" s="25">
        <v>4431.3469698898198</v>
      </c>
      <c r="BH43" s="25">
        <v>5.7808719341005403</v>
      </c>
      <c r="BI43" s="25">
        <v>0.50072792407281796</v>
      </c>
      <c r="BJ43" s="25">
        <v>0</v>
      </c>
      <c r="BK43" s="25">
        <v>108.56490894800901</v>
      </c>
      <c r="BL43" s="25">
        <v>4.1653472170505399</v>
      </c>
      <c r="BM43" s="25">
        <v>1638.2223786879099</v>
      </c>
      <c r="BN43" s="25">
        <v>6.6468292705456999</v>
      </c>
      <c r="BO43" s="25">
        <v>8.4193173585321599</v>
      </c>
      <c r="BP43" s="25">
        <v>2340.57069433467</v>
      </c>
      <c r="BQ43" s="25">
        <v>71.717907710061297</v>
      </c>
      <c r="BR43" s="25">
        <v>1.50661503441966</v>
      </c>
      <c r="BS43" s="25">
        <v>18.168006965062201</v>
      </c>
      <c r="BT43" s="25">
        <v>0</v>
      </c>
      <c r="BU43" s="25">
        <v>102.50694015267</v>
      </c>
      <c r="BV43" s="25">
        <v>27.0207228600779</v>
      </c>
      <c r="BW43" s="25">
        <v>0</v>
      </c>
      <c r="BX43" s="25">
        <v>0</v>
      </c>
      <c r="BY43" s="25">
        <v>93.261677341078098</v>
      </c>
      <c r="BZ43" s="87">
        <v>0</v>
      </c>
      <c r="CA43" s="25">
        <v>0</v>
      </c>
      <c r="CB43" s="25">
        <v>5064.8971494237703</v>
      </c>
      <c r="CC43" s="25">
        <v>33.012616575728302</v>
      </c>
      <c r="CE43" s="22">
        <f t="shared" si="13"/>
        <v>7.9773978288042238E-3</v>
      </c>
      <c r="CF43" s="22">
        <f t="shared" si="14"/>
        <v>1.066319112702787E-2</v>
      </c>
      <c r="CG43" s="22">
        <f t="shared" si="15"/>
        <v>7.897060516544277E-3</v>
      </c>
      <c r="CH43" s="22">
        <f t="shared" si="16"/>
        <v>9.1541323775376771E-3</v>
      </c>
      <c r="CI43" s="22">
        <f t="shared" si="17"/>
        <v>9.1628067450712815E-3</v>
      </c>
      <c r="CJ43" s="22">
        <f t="shared" si="18"/>
        <v>7.5618386546535037E-3</v>
      </c>
      <c r="CK43" s="22">
        <f t="shared" si="19"/>
        <v>7.2144269796478198E-3</v>
      </c>
      <c r="CL43" s="22">
        <f t="shared" si="20"/>
        <v>1.1490924403074107E-2</v>
      </c>
      <c r="CM43" s="22">
        <f t="shared" si="21"/>
        <v>6.1728681112812505E-3</v>
      </c>
      <c r="CN43" s="22">
        <f t="shared" si="22"/>
        <v>9.5516817317828958E-3</v>
      </c>
      <c r="CO43" s="22">
        <f t="shared" si="23"/>
        <v>1.2754283557426294E-2</v>
      </c>
      <c r="CP43" s="22">
        <f t="shared" si="24"/>
        <v>7.5773325835277834E-3</v>
      </c>
      <c r="CQ43" s="22">
        <f t="shared" si="25"/>
        <v>1.0312441452017018E-2</v>
      </c>
    </row>
    <row r="44" spans="1:95" x14ac:dyDescent="0.25">
      <c r="A44" s="87" t="s">
        <v>43</v>
      </c>
      <c r="B44" s="87">
        <v>21893.837293</v>
      </c>
      <c r="C44" s="87">
        <v>168.49673691999999</v>
      </c>
      <c r="D44" s="87">
        <v>473.88748816999998</v>
      </c>
      <c r="E44" s="87">
        <v>3434.5470399000001</v>
      </c>
      <c r="F44" s="87">
        <v>3421.2582475999998</v>
      </c>
      <c r="G44" s="87">
        <v>63.564784603</v>
      </c>
      <c r="H44" s="87">
        <v>3678.5750837999999</v>
      </c>
      <c r="I44" s="87">
        <v>89.847220669999999</v>
      </c>
      <c r="J44" s="87">
        <v>166.81509392000001</v>
      </c>
      <c r="K44" s="87">
        <v>202.70055690000001</v>
      </c>
      <c r="L44" s="87">
        <v>8.9253829476999993</v>
      </c>
      <c r="M44" s="87">
        <v>25.246284098</v>
      </c>
      <c r="N44" s="87">
        <v>28.063876506</v>
      </c>
      <c r="O44" s="25"/>
      <c r="P44" s="25" t="s">
        <v>43</v>
      </c>
      <c r="Q44" s="87">
        <v>0</v>
      </c>
      <c r="R44" s="25">
        <v>233.48780427514299</v>
      </c>
      <c r="S44" s="25">
        <v>8.9582377729081699</v>
      </c>
      <c r="T44" s="25">
        <v>90.175113458228594</v>
      </c>
      <c r="U44" s="25">
        <v>90.175113458228594</v>
      </c>
      <c r="V44" s="25">
        <v>653.36444424630304</v>
      </c>
      <c r="W44" s="87">
        <v>0</v>
      </c>
      <c r="X44" s="25">
        <v>167.39829015851799</v>
      </c>
      <c r="Y44" s="25">
        <v>25.333549654577901</v>
      </c>
      <c r="Z44" s="25">
        <v>1284.91124827423</v>
      </c>
      <c r="AA44" s="25">
        <v>21971.8966172685</v>
      </c>
      <c r="AB44" s="25">
        <v>349.018294277888</v>
      </c>
      <c r="AC44" s="25">
        <v>133.490987358772</v>
      </c>
      <c r="AD44" s="25">
        <v>218.925193497311</v>
      </c>
      <c r="AE44" s="25">
        <v>0</v>
      </c>
      <c r="AF44" s="87">
        <v>0</v>
      </c>
      <c r="AG44" s="25">
        <v>203.41914629295499</v>
      </c>
      <c r="AH44" s="25">
        <v>203.41914629295499</v>
      </c>
      <c r="AI44" s="25">
        <v>0</v>
      </c>
      <c r="AJ44" s="25">
        <v>84.918182178964898</v>
      </c>
      <c r="AK44" s="25">
        <v>12.786494834136599</v>
      </c>
      <c r="AL44" s="87">
        <v>994.87523998506902</v>
      </c>
      <c r="AM44" s="25">
        <v>70.662140506623004</v>
      </c>
      <c r="AN44" s="25">
        <v>0</v>
      </c>
      <c r="AO44" s="25">
        <v>28.1646722080323</v>
      </c>
      <c r="AP44" s="25">
        <v>169.108807856959</v>
      </c>
      <c r="AQ44" s="25">
        <v>0</v>
      </c>
      <c r="AR44" s="87">
        <v>4059.16952122367</v>
      </c>
      <c r="AS44" s="25">
        <v>427.97998051866603</v>
      </c>
      <c r="AT44" s="25">
        <v>47.553316805468398</v>
      </c>
      <c r="AU44" s="25">
        <v>475.53329732413403</v>
      </c>
      <c r="AV44" s="25">
        <v>7.8644896281552204E-2</v>
      </c>
      <c r="AW44" s="25">
        <v>162.66374643542801</v>
      </c>
      <c r="AX44" s="25">
        <v>0.37768692089707101</v>
      </c>
      <c r="AY44" s="25">
        <v>429.69057396256801</v>
      </c>
      <c r="AZ44" s="25">
        <v>0.34335171792017</v>
      </c>
      <c r="BA44" s="25">
        <v>10.1803803984523</v>
      </c>
      <c r="BB44" s="25">
        <v>191.590289542992</v>
      </c>
      <c r="BC44" s="25">
        <v>0.30901663572371602</v>
      </c>
      <c r="BD44" s="25">
        <v>0</v>
      </c>
      <c r="BE44" s="25">
        <v>33.203834834673202</v>
      </c>
      <c r="BF44" s="25">
        <v>3446.94840481646</v>
      </c>
      <c r="BG44" s="25">
        <v>3433.6156421829601</v>
      </c>
      <c r="BH44" s="25">
        <v>13.332762633504901</v>
      </c>
      <c r="BI44" s="25">
        <v>0.38798766180926703</v>
      </c>
      <c r="BJ44" s="25">
        <v>0</v>
      </c>
      <c r="BK44" s="25">
        <v>84.121193199589896</v>
      </c>
      <c r="BL44" s="25">
        <v>3.2275069469817002</v>
      </c>
      <c r="BM44" s="25">
        <v>1269.37159012759</v>
      </c>
      <c r="BN44" s="25">
        <v>5.1502772497829996</v>
      </c>
      <c r="BO44" s="25">
        <v>6.5236832118112602</v>
      </c>
      <c r="BP44" s="25">
        <v>1813.5840230098599</v>
      </c>
      <c r="BQ44" s="25">
        <v>52.910954213865701</v>
      </c>
      <c r="BR44" s="25">
        <v>1.1673958830197799</v>
      </c>
      <c r="BS44" s="25">
        <v>14.0774248418558</v>
      </c>
      <c r="BT44" s="25">
        <v>0</v>
      </c>
      <c r="BU44" s="25">
        <v>63.796776326938399</v>
      </c>
      <c r="BV44" s="25">
        <v>19.934954208679201</v>
      </c>
      <c r="BW44" s="25">
        <v>0</v>
      </c>
      <c r="BX44" s="25">
        <v>0</v>
      </c>
      <c r="BY44" s="25">
        <v>68.805194605424703</v>
      </c>
      <c r="BZ44" s="87">
        <v>0</v>
      </c>
      <c r="CA44" s="25">
        <v>0</v>
      </c>
      <c r="CB44" s="25">
        <v>3691.5635803199998</v>
      </c>
      <c r="CC44" s="25">
        <v>24.3555449580345</v>
      </c>
      <c r="CE44" s="22">
        <f t="shared" si="13"/>
        <v>3.5653560051556849E-3</v>
      </c>
      <c r="CF44" s="22">
        <f t="shared" si="14"/>
        <v>3.6325388143843857E-3</v>
      </c>
      <c r="CG44" s="22">
        <f t="shared" si="15"/>
        <v>3.4729955848583896E-3</v>
      </c>
      <c r="CH44" s="22">
        <f t="shared" si="16"/>
        <v>3.6107716017250921E-3</v>
      </c>
      <c r="CI44" s="22">
        <f t="shared" si="17"/>
        <v>3.6119444042638301E-3</v>
      </c>
      <c r="CJ44" s="22">
        <f t="shared" si="18"/>
        <v>3.649689452852337E-3</v>
      </c>
      <c r="CK44" s="22">
        <f t="shared" si="19"/>
        <v>3.5308499144681505E-3</v>
      </c>
      <c r="CL44" s="22">
        <f t="shared" si="20"/>
        <v>3.6494483166364549E-3</v>
      </c>
      <c r="CM44" s="22">
        <f t="shared" si="21"/>
        <v>3.4960639640779154E-3</v>
      </c>
      <c r="CN44" s="22">
        <f t="shared" si="22"/>
        <v>3.5450785333041284E-3</v>
      </c>
      <c r="CO44" s="22">
        <f t="shared" si="23"/>
        <v>3.6810549643292397E-3</v>
      </c>
      <c r="CP44" s="22">
        <f t="shared" si="24"/>
        <v>3.4565703308715328E-3</v>
      </c>
      <c r="CQ44" s="22">
        <f t="shared" si="25"/>
        <v>3.5916528499101174E-3</v>
      </c>
    </row>
    <row r="45" spans="1:95" x14ac:dyDescent="0.25">
      <c r="A45" s="87" t="s">
        <v>44</v>
      </c>
      <c r="B45" s="87">
        <v>4198.4506091000003</v>
      </c>
      <c r="C45" s="87">
        <v>29.674721854000001</v>
      </c>
      <c r="D45" s="87">
        <v>120.52997913999999</v>
      </c>
      <c r="E45" s="87">
        <v>653.99665431000005</v>
      </c>
      <c r="F45" s="87">
        <v>646.33280747000003</v>
      </c>
      <c r="G45" s="87">
        <v>8.4733489385999992</v>
      </c>
      <c r="H45" s="87">
        <v>764.26659515999995</v>
      </c>
      <c r="I45" s="87">
        <v>16.694584873</v>
      </c>
      <c r="J45" s="87">
        <v>28.931750226999998</v>
      </c>
      <c r="K45" s="87">
        <v>33.953816902</v>
      </c>
      <c r="L45" s="87">
        <v>1.7796289269000001</v>
      </c>
      <c r="M45" s="87">
        <v>3.8850547545</v>
      </c>
      <c r="N45" s="87">
        <v>5.4330687243</v>
      </c>
      <c r="O45" s="25"/>
      <c r="P45" s="25" t="s">
        <v>44</v>
      </c>
      <c r="Q45" s="87">
        <v>0</v>
      </c>
      <c r="R45" s="25">
        <v>49.896923025090103</v>
      </c>
      <c r="S45" s="25">
        <v>1.80727637423946</v>
      </c>
      <c r="T45" s="25">
        <v>16.939563219496002</v>
      </c>
      <c r="U45" s="25">
        <v>16.939563219496002</v>
      </c>
      <c r="V45" s="25">
        <v>139.62554753859999</v>
      </c>
      <c r="W45" s="87">
        <v>0</v>
      </c>
      <c r="X45" s="25">
        <v>29.156459962690299</v>
      </c>
      <c r="Y45" s="25">
        <v>3.9262739478548498</v>
      </c>
      <c r="Z45" s="25">
        <v>274.58865661349398</v>
      </c>
      <c r="AA45" s="25">
        <v>4239.5255153760199</v>
      </c>
      <c r="AB45" s="25">
        <v>74.5860646069452</v>
      </c>
      <c r="AC45" s="25">
        <v>28.527336034330901</v>
      </c>
      <c r="AD45" s="25">
        <v>46.7848523174669</v>
      </c>
      <c r="AE45" s="25">
        <v>0</v>
      </c>
      <c r="AF45" s="87">
        <v>0</v>
      </c>
      <c r="AG45" s="25">
        <v>34.385787168233101</v>
      </c>
      <c r="AH45" s="25">
        <v>34.385787168233101</v>
      </c>
      <c r="AI45" s="25">
        <v>0</v>
      </c>
      <c r="AJ45" s="25">
        <v>18.147223184991901</v>
      </c>
      <c r="AK45" s="25">
        <v>2.7325041604648801</v>
      </c>
      <c r="AL45" s="87">
        <v>212.60730639548601</v>
      </c>
      <c r="AM45" s="25">
        <v>15.1006783864634</v>
      </c>
      <c r="AN45" s="25">
        <v>0</v>
      </c>
      <c r="AO45" s="25">
        <v>5.4986305182751396</v>
      </c>
      <c r="AP45" s="25">
        <v>30.092692320199198</v>
      </c>
      <c r="AQ45" s="25">
        <v>0</v>
      </c>
      <c r="AR45" s="87">
        <v>848.91381218935396</v>
      </c>
      <c r="AS45" s="25">
        <v>109.281639380435</v>
      </c>
      <c r="AT45" s="25">
        <v>12.1424002834923</v>
      </c>
      <c r="AU45" s="25">
        <v>121.424039663927</v>
      </c>
      <c r="AV45" s="25">
        <v>1.6806606777564799E-2</v>
      </c>
      <c r="AW45" s="25">
        <v>34.761622033144803</v>
      </c>
      <c r="AX45" s="25">
        <v>7.18052514635934E-2</v>
      </c>
      <c r="AY45" s="25">
        <v>91.825934956583396</v>
      </c>
      <c r="AZ45" s="25">
        <v>6.5277483455965402E-2</v>
      </c>
      <c r="BA45" s="25">
        <v>1.93547726726081</v>
      </c>
      <c r="BB45" s="25">
        <v>36.424842707606501</v>
      </c>
      <c r="BC45" s="25">
        <v>5.8749742009623102E-2</v>
      </c>
      <c r="BD45" s="25">
        <v>0</v>
      </c>
      <c r="BE45" s="25">
        <v>6.3126595179593998</v>
      </c>
      <c r="BF45" s="25">
        <v>660.48627966149002</v>
      </c>
      <c r="BG45" s="25">
        <v>652.79372794785695</v>
      </c>
      <c r="BH45" s="25">
        <v>7.6925517136328301</v>
      </c>
      <c r="BI45" s="25">
        <v>7.3763539315575097E-2</v>
      </c>
      <c r="BJ45" s="25">
        <v>0</v>
      </c>
      <c r="BK45" s="25">
        <v>15.992983732645399</v>
      </c>
      <c r="BL45" s="25">
        <v>0.61360877868351005</v>
      </c>
      <c r="BM45" s="25">
        <v>241.330973289902</v>
      </c>
      <c r="BN45" s="25">
        <v>0.97916231726714997</v>
      </c>
      <c r="BO45" s="25">
        <v>1.2402724553095501</v>
      </c>
      <c r="BP45" s="25">
        <v>344.79583158672102</v>
      </c>
      <c r="BQ45" s="25">
        <v>11.307201153751601</v>
      </c>
      <c r="BR45" s="25">
        <v>0.22194361484151501</v>
      </c>
      <c r="BS45" s="25">
        <v>2.6763766634148398</v>
      </c>
      <c r="BT45" s="25">
        <v>0</v>
      </c>
      <c r="BU45" s="25">
        <v>8.5731987254639304</v>
      </c>
      <c r="BV45" s="25">
        <v>4.2601498438982697</v>
      </c>
      <c r="BW45" s="25">
        <v>0</v>
      </c>
      <c r="BX45" s="25">
        <v>0</v>
      </c>
      <c r="BY45" s="25">
        <v>14.703835543279601</v>
      </c>
      <c r="BZ45" s="87">
        <v>0</v>
      </c>
      <c r="CA45" s="25">
        <v>0</v>
      </c>
      <c r="CB45" s="25">
        <v>770.34242169568404</v>
      </c>
      <c r="CC45" s="25">
        <v>5.2048384201730098</v>
      </c>
      <c r="CE45" s="22">
        <f t="shared" si="13"/>
        <v>9.7833486922511773E-3</v>
      </c>
      <c r="CF45" s="22">
        <f t="shared" si="14"/>
        <v>1.4085067696863912E-2</v>
      </c>
      <c r="CG45" s="22">
        <f t="shared" si="15"/>
        <v>7.4177439530502673E-3</v>
      </c>
      <c r="CH45" s="22">
        <f t="shared" si="16"/>
        <v>9.9230253071200328E-3</v>
      </c>
      <c r="CI45" s="22">
        <f t="shared" si="17"/>
        <v>9.9962749889603957E-3</v>
      </c>
      <c r="CJ45" s="22">
        <f t="shared" si="18"/>
        <v>1.1783981467949411E-2</v>
      </c>
      <c r="CK45" s="22">
        <f t="shared" si="19"/>
        <v>7.9498784510032214E-3</v>
      </c>
      <c r="CL45" s="22">
        <f t="shared" si="20"/>
        <v>1.4674120282691341E-2</v>
      </c>
      <c r="CM45" s="22">
        <f t="shared" si="21"/>
        <v>7.7668904897635425E-3</v>
      </c>
      <c r="CN45" s="22">
        <f t="shared" si="22"/>
        <v>1.2722288851350214E-2</v>
      </c>
      <c r="CO45" s="22">
        <f t="shared" si="23"/>
        <v>1.5535512443945257E-2</v>
      </c>
      <c r="CP45" s="22">
        <f t="shared" si="24"/>
        <v>1.0609681448403329E-2</v>
      </c>
      <c r="CQ45" s="22">
        <f t="shared" si="25"/>
        <v>1.2067175532293058E-2</v>
      </c>
    </row>
    <row r="46" spans="1:95" x14ac:dyDescent="0.25">
      <c r="A46" s="87" t="s">
        <v>45</v>
      </c>
      <c r="B46" s="87">
        <v>41570.749352999999</v>
      </c>
      <c r="C46" s="87">
        <v>286.19348925999998</v>
      </c>
      <c r="D46" s="87">
        <v>933.62606907999998</v>
      </c>
      <c r="E46" s="87">
        <v>5173.0939963999999</v>
      </c>
      <c r="F46" s="87">
        <v>5170.6123237000002</v>
      </c>
      <c r="G46" s="87">
        <v>193.51459714999999</v>
      </c>
      <c r="H46" s="87">
        <v>5737.5222075000001</v>
      </c>
      <c r="I46" s="87">
        <v>139.79539865999999</v>
      </c>
      <c r="J46" s="87">
        <v>338.81823966000002</v>
      </c>
      <c r="K46" s="87">
        <v>336.78527244999998</v>
      </c>
      <c r="L46" s="87">
        <v>11.062946889999999</v>
      </c>
      <c r="M46" s="87">
        <v>36.836524773000001</v>
      </c>
      <c r="N46" s="87">
        <v>73.722980988000003</v>
      </c>
      <c r="O46" s="25"/>
      <c r="P46" s="25" t="s">
        <v>45</v>
      </c>
      <c r="Q46" s="87">
        <v>0</v>
      </c>
      <c r="R46" s="25">
        <v>354.809325476884</v>
      </c>
      <c r="S46" s="25">
        <v>11.1040507133728</v>
      </c>
      <c r="T46" s="25">
        <v>140.30132100546899</v>
      </c>
      <c r="U46" s="25">
        <v>140.30132100546899</v>
      </c>
      <c r="V46" s="25">
        <v>992.85601914118899</v>
      </c>
      <c r="W46" s="87">
        <v>0</v>
      </c>
      <c r="X46" s="25">
        <v>340.01054086015199</v>
      </c>
      <c r="Y46" s="25">
        <v>36.960479804899897</v>
      </c>
      <c r="Z46" s="25">
        <v>1952.5582263072599</v>
      </c>
      <c r="AA46" s="25">
        <v>41720.0136622629</v>
      </c>
      <c r="AB46" s="25">
        <v>530.37000470305395</v>
      </c>
      <c r="AC46" s="25">
        <v>202.85359719246199</v>
      </c>
      <c r="AD46" s="25">
        <v>332.67995792114601</v>
      </c>
      <c r="AE46" s="25">
        <v>0</v>
      </c>
      <c r="AF46" s="87">
        <v>0</v>
      </c>
      <c r="AG46" s="25">
        <v>337.94557951413299</v>
      </c>
      <c r="AH46" s="25">
        <v>337.94557951413299</v>
      </c>
      <c r="AI46" s="25">
        <v>0</v>
      </c>
      <c r="AJ46" s="25">
        <v>129.04220934657201</v>
      </c>
      <c r="AK46" s="25">
        <v>19.4304354639577</v>
      </c>
      <c r="AL46" s="87">
        <v>1511.8175992469801</v>
      </c>
      <c r="AM46" s="25">
        <v>107.37855008406</v>
      </c>
      <c r="AN46" s="25">
        <v>0</v>
      </c>
      <c r="AO46" s="25">
        <v>73.972085324121807</v>
      </c>
      <c r="AP46" s="25">
        <v>287.22449602120798</v>
      </c>
      <c r="AQ46" s="25">
        <v>0</v>
      </c>
      <c r="AR46" s="87">
        <v>6317.3669982418096</v>
      </c>
      <c r="AS46" s="25">
        <v>843.08186963805599</v>
      </c>
      <c r="AT46" s="25">
        <v>93.675708785528798</v>
      </c>
      <c r="AU46" s="25">
        <v>936.75757842358496</v>
      </c>
      <c r="AV46" s="25">
        <v>0.11950922316109699</v>
      </c>
      <c r="AW46" s="25">
        <v>247.184655509333</v>
      </c>
      <c r="AX46" s="25">
        <v>0.57089691419059996</v>
      </c>
      <c r="AY46" s="25">
        <v>652.96015286066199</v>
      </c>
      <c r="AZ46" s="25">
        <v>0.51899674289147102</v>
      </c>
      <c r="BA46" s="25">
        <v>15.3882567877555</v>
      </c>
      <c r="BB46" s="25">
        <v>289.60019247452198</v>
      </c>
      <c r="BC46" s="25">
        <v>0.46709706223096698</v>
      </c>
      <c r="BD46" s="25">
        <v>0</v>
      </c>
      <c r="BE46" s="25">
        <v>50.189592658608703</v>
      </c>
      <c r="BF46" s="25">
        <v>5192.6069222965498</v>
      </c>
      <c r="BG46" s="25">
        <v>5190.1173294965101</v>
      </c>
      <c r="BH46" s="25">
        <v>2.4895928000352701</v>
      </c>
      <c r="BI46" s="25">
        <v>0.586466607031642</v>
      </c>
      <c r="BJ46" s="25">
        <v>0</v>
      </c>
      <c r="BK46" s="25">
        <v>127.154227748474</v>
      </c>
      <c r="BL46" s="25">
        <v>4.8785704557504799</v>
      </c>
      <c r="BM46" s="25">
        <v>1918.73176033554</v>
      </c>
      <c r="BN46" s="25">
        <v>7.7849542505663099</v>
      </c>
      <c r="BO46" s="25">
        <v>9.86093925605031</v>
      </c>
      <c r="BP46" s="25">
        <v>2741.3419123993399</v>
      </c>
      <c r="BQ46" s="25">
        <v>80.403791471747795</v>
      </c>
      <c r="BR46" s="25">
        <v>1.7645890055501301</v>
      </c>
      <c r="BS46" s="25">
        <v>21.278876798007001</v>
      </c>
      <c r="BT46" s="25">
        <v>0</v>
      </c>
      <c r="BU46" s="25">
        <v>194.20990314963299</v>
      </c>
      <c r="BV46" s="25">
        <v>30.293285074993999</v>
      </c>
      <c r="BW46" s="25">
        <v>0</v>
      </c>
      <c r="BX46" s="25">
        <v>0</v>
      </c>
      <c r="BY46" s="25">
        <v>104.556762059775</v>
      </c>
      <c r="BZ46" s="87">
        <v>0</v>
      </c>
      <c r="CA46" s="25">
        <v>0</v>
      </c>
      <c r="CB46" s="25">
        <v>5758.6233757171804</v>
      </c>
      <c r="CC46" s="25">
        <v>37.010800231086201</v>
      </c>
      <c r="CE46" s="22">
        <f t="shared" si="13"/>
        <v>3.5906090601209879E-3</v>
      </c>
      <c r="CF46" s="22">
        <f t="shared" si="14"/>
        <v>3.6024815374865486E-3</v>
      </c>
      <c r="CG46" s="22">
        <f t="shared" si="15"/>
        <v>3.3541365727617119E-3</v>
      </c>
      <c r="CH46" s="22">
        <f t="shared" si="16"/>
        <v>3.772002965754937E-3</v>
      </c>
      <c r="CI46" s="22">
        <f t="shared" si="17"/>
        <v>3.7722816129739417E-3</v>
      </c>
      <c r="CJ46" s="22">
        <f t="shared" si="18"/>
        <v>3.5930416096417298E-3</v>
      </c>
      <c r="CK46" s="22">
        <f t="shared" si="19"/>
        <v>3.6777492886384093E-3</v>
      </c>
      <c r="CL46" s="22">
        <f t="shared" si="20"/>
        <v>3.6190200129509954E-3</v>
      </c>
      <c r="CM46" s="22">
        <f t="shared" si="21"/>
        <v>3.5189994533601069E-3</v>
      </c>
      <c r="CN46" s="22">
        <f t="shared" si="22"/>
        <v>3.4452428863416822E-3</v>
      </c>
      <c r="CO46" s="22">
        <f t="shared" si="23"/>
        <v>3.7154497604933111E-3</v>
      </c>
      <c r="CP46" s="22">
        <f t="shared" si="24"/>
        <v>3.365003421570094E-3</v>
      </c>
      <c r="CQ46" s="22">
        <f t="shared" si="25"/>
        <v>3.3789238143035797E-3</v>
      </c>
    </row>
    <row r="47" spans="1:95" x14ac:dyDescent="0.25">
      <c r="A47" s="87" t="s">
        <v>46</v>
      </c>
      <c r="B47" s="87">
        <v>65530.421559000002</v>
      </c>
      <c r="C47" s="87">
        <v>509.11422255999997</v>
      </c>
      <c r="D47" s="87">
        <v>1134.2579327000001</v>
      </c>
      <c r="E47" s="87">
        <v>8465.0317814000009</v>
      </c>
      <c r="F47" s="87">
        <v>8460.0341243999992</v>
      </c>
      <c r="G47" s="87">
        <v>209.60670044</v>
      </c>
      <c r="H47" s="87">
        <v>9809.8991489</v>
      </c>
      <c r="I47" s="87">
        <v>269.06653642999999</v>
      </c>
      <c r="J47" s="87">
        <v>471.24365441999998</v>
      </c>
      <c r="K47" s="87">
        <v>584.90459299999998</v>
      </c>
      <c r="L47" s="87">
        <v>26.536592562999999</v>
      </c>
      <c r="M47" s="87">
        <v>71.901680739</v>
      </c>
      <c r="N47" s="87">
        <v>83.180396549999998</v>
      </c>
      <c r="O47" s="25"/>
      <c r="P47" s="25" t="s">
        <v>46</v>
      </c>
      <c r="Q47" s="87">
        <v>0</v>
      </c>
      <c r="R47" s="25">
        <v>616.34765616157097</v>
      </c>
      <c r="S47" s="25">
        <v>26.8261071465523</v>
      </c>
      <c r="T47" s="25">
        <v>271.70242582488697</v>
      </c>
      <c r="U47" s="25">
        <v>271.70242582488697</v>
      </c>
      <c r="V47" s="25">
        <v>1724.7132065405301</v>
      </c>
      <c r="W47" s="87">
        <v>0</v>
      </c>
      <c r="X47" s="25">
        <v>473.849215748787</v>
      </c>
      <c r="Y47" s="25">
        <v>72.373863683060904</v>
      </c>
      <c r="Z47" s="25">
        <v>3391.8336270078198</v>
      </c>
      <c r="AA47" s="25">
        <v>65985.396462649398</v>
      </c>
      <c r="AB47" s="25">
        <v>921.31775950490805</v>
      </c>
      <c r="AC47" s="25">
        <v>352.38160720231201</v>
      </c>
      <c r="AD47" s="25">
        <v>577.90585242400505</v>
      </c>
      <c r="AE47" s="25">
        <v>0</v>
      </c>
      <c r="AF47" s="87">
        <v>0</v>
      </c>
      <c r="AG47" s="25">
        <v>589.66330663648796</v>
      </c>
      <c r="AH47" s="25">
        <v>589.66330663648796</v>
      </c>
      <c r="AI47" s="25">
        <v>0</v>
      </c>
      <c r="AJ47" s="25">
        <v>224.16204416328301</v>
      </c>
      <c r="AK47" s="25">
        <v>33.7530358660674</v>
      </c>
      <c r="AL47" s="87">
        <v>2626.2145413237799</v>
      </c>
      <c r="AM47" s="25">
        <v>186.529712211125</v>
      </c>
      <c r="AN47" s="25">
        <v>0</v>
      </c>
      <c r="AO47" s="25">
        <v>83.877321252963497</v>
      </c>
      <c r="AP47" s="25">
        <v>513.72639670519595</v>
      </c>
      <c r="AQ47" s="25">
        <v>0</v>
      </c>
      <c r="AR47" s="87">
        <v>10843.321309372801</v>
      </c>
      <c r="AS47" s="25">
        <v>1027.78469197199</v>
      </c>
      <c r="AT47" s="25">
        <v>114.198287541193</v>
      </c>
      <c r="AU47" s="25">
        <v>1141.98297951318</v>
      </c>
      <c r="AV47" s="25">
        <v>0.20760218861525601</v>
      </c>
      <c r="AW47" s="25">
        <v>429.39026951179198</v>
      </c>
      <c r="AX47" s="25">
        <v>0.93798938039007196</v>
      </c>
      <c r="AY47" s="25">
        <v>1134.27215962227</v>
      </c>
      <c r="AZ47" s="25">
        <v>0.85271774072296702</v>
      </c>
      <c r="BA47" s="25">
        <v>25.2830763857751</v>
      </c>
      <c r="BB47" s="25">
        <v>475.816404576514</v>
      </c>
      <c r="BC47" s="25">
        <v>0.76744595007612704</v>
      </c>
      <c r="BD47" s="25">
        <v>0</v>
      </c>
      <c r="BE47" s="25">
        <v>82.462060477988203</v>
      </c>
      <c r="BF47" s="25">
        <v>8532.4298706488498</v>
      </c>
      <c r="BG47" s="25">
        <v>8527.4192369960492</v>
      </c>
      <c r="BH47" s="25">
        <v>5.0106336528106104</v>
      </c>
      <c r="BI47" s="25">
        <v>0.96357125692753598</v>
      </c>
      <c r="BJ47" s="25">
        <v>0</v>
      </c>
      <c r="BK47" s="25">
        <v>208.91582713987799</v>
      </c>
      <c r="BL47" s="25">
        <v>8.0155452799785003</v>
      </c>
      <c r="BM47" s="25">
        <v>3152.4972266751402</v>
      </c>
      <c r="BN47" s="25">
        <v>12.7907638996016</v>
      </c>
      <c r="BO47" s="25">
        <v>16.2016388464553</v>
      </c>
      <c r="BP47" s="25">
        <v>4504.0543027736403</v>
      </c>
      <c r="BQ47" s="25">
        <v>139.671241739523</v>
      </c>
      <c r="BR47" s="25">
        <v>2.8992399724658902</v>
      </c>
      <c r="BS47" s="25">
        <v>34.961426640480802</v>
      </c>
      <c r="BT47" s="25">
        <v>0</v>
      </c>
      <c r="BU47" s="25">
        <v>210.966131666427</v>
      </c>
      <c r="BV47" s="25">
        <v>52.623106680362802</v>
      </c>
      <c r="BW47" s="25">
        <v>0</v>
      </c>
      <c r="BX47" s="25">
        <v>0</v>
      </c>
      <c r="BY47" s="25">
        <v>181.62796851309801</v>
      </c>
      <c r="BZ47" s="87">
        <v>0</v>
      </c>
      <c r="CA47" s="25">
        <v>0</v>
      </c>
      <c r="CB47" s="25">
        <v>9872.6157588555598</v>
      </c>
      <c r="CC47" s="25">
        <v>64.292352535165705</v>
      </c>
      <c r="CE47" s="22">
        <f t="shared" si="13"/>
        <v>6.9429570697902713E-3</v>
      </c>
      <c r="CF47" s="22">
        <f t="shared" si="14"/>
        <v>9.059212924762531E-3</v>
      </c>
      <c r="CG47" s="22">
        <f t="shared" si="15"/>
        <v>6.8106614822530959E-3</v>
      </c>
      <c r="CH47" s="22">
        <f t="shared" si="16"/>
        <v>7.9619416665323139E-3</v>
      </c>
      <c r="CI47" s="22">
        <f t="shared" si="17"/>
        <v>7.9651112046583029E-3</v>
      </c>
      <c r="CJ47" s="22">
        <f t="shared" si="18"/>
        <v>6.4856286730020042E-3</v>
      </c>
      <c r="CK47" s="22">
        <f t="shared" si="19"/>
        <v>6.3931961994321091E-3</v>
      </c>
      <c r="CL47" s="22">
        <f t="shared" si="20"/>
        <v>9.796422215338314E-3</v>
      </c>
      <c r="CM47" s="22">
        <f t="shared" si="21"/>
        <v>5.5291170593987238E-3</v>
      </c>
      <c r="CN47" s="22">
        <f t="shared" si="22"/>
        <v>8.1358800964108392E-3</v>
      </c>
      <c r="CO47" s="22">
        <f t="shared" si="23"/>
        <v>1.0910013516805877E-2</v>
      </c>
      <c r="CP47" s="22">
        <f t="shared" si="24"/>
        <v>6.5670640687094358E-3</v>
      </c>
      <c r="CQ47" s="22">
        <f t="shared" si="25"/>
        <v>8.3784729559996298E-3</v>
      </c>
    </row>
    <row r="48" spans="1:95" x14ac:dyDescent="0.25">
      <c r="A48" s="87" t="s">
        <v>47</v>
      </c>
      <c r="B48" s="87">
        <v>91549.341973999995</v>
      </c>
      <c r="C48" s="87">
        <v>677.31344695999996</v>
      </c>
      <c r="D48" s="87">
        <v>1426.0819227</v>
      </c>
      <c r="E48" s="87">
        <v>10967.410103</v>
      </c>
      <c r="F48" s="87">
        <v>10959.811436</v>
      </c>
      <c r="G48" s="87">
        <v>232.15475043999999</v>
      </c>
      <c r="H48" s="87">
        <v>14252.560127000001</v>
      </c>
      <c r="I48" s="87">
        <v>349.95974017999998</v>
      </c>
      <c r="J48" s="87">
        <v>689.98464119000005</v>
      </c>
      <c r="K48" s="87">
        <v>831.70354635000001</v>
      </c>
      <c r="L48" s="87">
        <v>35.055031137</v>
      </c>
      <c r="M48" s="87">
        <v>119.65323952999999</v>
      </c>
      <c r="N48" s="87">
        <v>87.285125852999997</v>
      </c>
      <c r="O48" s="25"/>
      <c r="P48" s="25" t="s">
        <v>47</v>
      </c>
      <c r="Q48" s="87">
        <v>0</v>
      </c>
      <c r="R48" s="25">
        <v>902.47985049394902</v>
      </c>
      <c r="S48" s="25">
        <v>35.431727333688102</v>
      </c>
      <c r="T48" s="25">
        <v>353.45183991363899</v>
      </c>
      <c r="U48" s="25">
        <v>353.45183991363899</v>
      </c>
      <c r="V48" s="25">
        <v>2525.3917824545501</v>
      </c>
      <c r="W48" s="87">
        <v>0</v>
      </c>
      <c r="X48" s="25">
        <v>694.45043498146401</v>
      </c>
      <c r="Y48" s="25">
        <v>120.494441671647</v>
      </c>
      <c r="Z48" s="25">
        <v>4966.4555175975102</v>
      </c>
      <c r="AA48" s="25">
        <v>92240.202513092707</v>
      </c>
      <c r="AB48" s="25">
        <v>1349.02952232895</v>
      </c>
      <c r="AC48" s="25">
        <v>515.970877114068</v>
      </c>
      <c r="AD48" s="25">
        <v>846.19204210851103</v>
      </c>
      <c r="AE48" s="25">
        <v>0</v>
      </c>
      <c r="AF48" s="87">
        <v>0</v>
      </c>
      <c r="AG48" s="25">
        <v>838.73320465076699</v>
      </c>
      <c r="AH48" s="25">
        <v>838.73320465076699</v>
      </c>
      <c r="AI48" s="25">
        <v>0</v>
      </c>
      <c r="AJ48" s="25">
        <v>328.22685568165298</v>
      </c>
      <c r="AK48" s="25">
        <v>49.4225247382223</v>
      </c>
      <c r="AL48" s="87">
        <v>3845.4032288051599</v>
      </c>
      <c r="AM48" s="25">
        <v>273.12413321928102</v>
      </c>
      <c r="AN48" s="25">
        <v>0</v>
      </c>
      <c r="AO48" s="25">
        <v>88.153226058438705</v>
      </c>
      <c r="AP48" s="25">
        <v>683.61148478788698</v>
      </c>
      <c r="AQ48" s="25">
        <v>0</v>
      </c>
      <c r="AR48" s="87">
        <v>15773.7329308795</v>
      </c>
      <c r="AS48" s="25">
        <v>1293.6017585127599</v>
      </c>
      <c r="AT48" s="25">
        <v>143.73351521266301</v>
      </c>
      <c r="AU48" s="25">
        <v>1437.3352737254199</v>
      </c>
      <c r="AV48" s="25">
        <v>0.303979200284068</v>
      </c>
      <c r="AW48" s="25">
        <v>628.72979635848799</v>
      </c>
      <c r="AX48" s="25">
        <v>1.2157364140721001</v>
      </c>
      <c r="AY48" s="25">
        <v>1660.8449241299199</v>
      </c>
      <c r="AZ48" s="25">
        <v>1.10521579953372</v>
      </c>
      <c r="BA48" s="25">
        <v>32.769639793426897</v>
      </c>
      <c r="BB48" s="25">
        <v>616.71023799445504</v>
      </c>
      <c r="BC48" s="25">
        <v>0.99469451291632904</v>
      </c>
      <c r="BD48" s="25">
        <v>0</v>
      </c>
      <c r="BE48" s="25">
        <v>106.87986492281</v>
      </c>
      <c r="BF48" s="25">
        <v>11060.105278381199</v>
      </c>
      <c r="BG48" s="25">
        <v>11052.4703654319</v>
      </c>
      <c r="BH48" s="25">
        <v>7.6349129492881804</v>
      </c>
      <c r="BI48" s="25">
        <v>1.24889325661248</v>
      </c>
      <c r="BJ48" s="25">
        <v>0</v>
      </c>
      <c r="BK48" s="25">
        <v>270.77781463868899</v>
      </c>
      <c r="BL48" s="25">
        <v>10.389025824500999</v>
      </c>
      <c r="BM48" s="25">
        <v>4085.9815250141901</v>
      </c>
      <c r="BN48" s="25">
        <v>16.578231108428799</v>
      </c>
      <c r="BO48" s="25">
        <v>20.999093908408899</v>
      </c>
      <c r="BP48" s="25">
        <v>5837.7488180360097</v>
      </c>
      <c r="BQ48" s="25">
        <v>204.512104606512</v>
      </c>
      <c r="BR48" s="25">
        <v>3.7577323953769</v>
      </c>
      <c r="BS48" s="25">
        <v>45.313841812529901</v>
      </c>
      <c r="BT48" s="25">
        <v>0</v>
      </c>
      <c r="BU48" s="25">
        <v>233.93841108395699</v>
      </c>
      <c r="BV48" s="25">
        <v>77.052804592748402</v>
      </c>
      <c r="BW48" s="25">
        <v>0</v>
      </c>
      <c r="BX48" s="25">
        <v>0</v>
      </c>
      <c r="BY48" s="25">
        <v>265.946666991543</v>
      </c>
      <c r="BZ48" s="87">
        <v>0</v>
      </c>
      <c r="CA48" s="25">
        <v>0</v>
      </c>
      <c r="CB48" s="25">
        <v>14352.7686107023</v>
      </c>
      <c r="CC48" s="25">
        <v>94.1393261384043</v>
      </c>
      <c r="CE48" s="22">
        <f t="shared" si="13"/>
        <v>7.5463190034606225E-3</v>
      </c>
      <c r="CF48" s="22">
        <f t="shared" si="14"/>
        <v>9.2985571985240052E-3</v>
      </c>
      <c r="CG48" s="22">
        <f t="shared" si="15"/>
        <v>7.8910971707109416E-3</v>
      </c>
      <c r="CH48" s="22">
        <f t="shared" si="16"/>
        <v>8.4518746459424782E-3</v>
      </c>
      <c r="CI48" s="22">
        <f t="shared" si="17"/>
        <v>8.4544273387351099E-3</v>
      </c>
      <c r="CJ48" s="22">
        <f t="shared" si="18"/>
        <v>7.6830676114809475E-3</v>
      </c>
      <c r="CK48" s="22">
        <f t="shared" si="19"/>
        <v>7.0309111352187745E-3</v>
      </c>
      <c r="CL48" s="22">
        <f t="shared" si="20"/>
        <v>9.978575626564545E-3</v>
      </c>
      <c r="CM48" s="22">
        <f t="shared" si="21"/>
        <v>6.4723089832288416E-3</v>
      </c>
      <c r="CN48" s="22">
        <f t="shared" si="22"/>
        <v>8.4521201473977368E-3</v>
      </c>
      <c r="CO48" s="22">
        <f t="shared" si="23"/>
        <v>1.0745852577221212E-2</v>
      </c>
      <c r="CP48" s="22">
        <f t="shared" si="24"/>
        <v>7.030333194080321E-3</v>
      </c>
      <c r="CQ48" s="22">
        <f t="shared" si="25"/>
        <v>9.9455685829073163E-3</v>
      </c>
    </row>
    <row r="49" spans="1:95" x14ac:dyDescent="0.25">
      <c r="A49" s="87" t="s">
        <v>48</v>
      </c>
      <c r="B49" s="87">
        <v>73353.316772999999</v>
      </c>
      <c r="C49" s="87">
        <v>566.51063723000004</v>
      </c>
      <c r="D49" s="87">
        <v>1200.1917555</v>
      </c>
      <c r="E49" s="87">
        <v>9661.1849767999993</v>
      </c>
      <c r="F49" s="87">
        <v>9659.8298106000002</v>
      </c>
      <c r="G49" s="87">
        <v>247.45403515999999</v>
      </c>
      <c r="H49" s="87">
        <v>11006.60802</v>
      </c>
      <c r="I49" s="87">
        <v>297.41232352999998</v>
      </c>
      <c r="J49" s="87">
        <v>527.88722718999998</v>
      </c>
      <c r="K49" s="87">
        <v>633.35644548000005</v>
      </c>
      <c r="L49" s="87">
        <v>29.163051704000001</v>
      </c>
      <c r="M49" s="87">
        <v>76.713171633000002</v>
      </c>
      <c r="N49" s="87">
        <v>90.636530726999993</v>
      </c>
      <c r="O49" s="25"/>
      <c r="P49" s="25" t="s">
        <v>48</v>
      </c>
      <c r="Q49" s="87">
        <v>0</v>
      </c>
      <c r="R49" s="25">
        <v>693.709072804534</v>
      </c>
      <c r="S49" s="25">
        <v>29.464900303219</v>
      </c>
      <c r="T49" s="25">
        <v>300.18122851981201</v>
      </c>
      <c r="U49" s="25">
        <v>300.18122851981201</v>
      </c>
      <c r="V49" s="25">
        <v>1941.1922036333201</v>
      </c>
      <c r="W49" s="87">
        <v>0</v>
      </c>
      <c r="X49" s="25">
        <v>530.76689247801005</v>
      </c>
      <c r="Y49" s="25">
        <v>77.210359951368801</v>
      </c>
      <c r="Z49" s="25">
        <v>3817.5624993373299</v>
      </c>
      <c r="AA49" s="25">
        <v>73845.967275913907</v>
      </c>
      <c r="AB49" s="25">
        <v>1036.9579855388299</v>
      </c>
      <c r="AC49" s="25">
        <v>396.61126581286999</v>
      </c>
      <c r="AD49" s="25">
        <v>650.44210221371304</v>
      </c>
      <c r="AE49" s="25">
        <v>0</v>
      </c>
      <c r="AF49" s="87">
        <v>0</v>
      </c>
      <c r="AG49" s="25">
        <v>638.35403731762699</v>
      </c>
      <c r="AH49" s="25">
        <v>638.35403731762699</v>
      </c>
      <c r="AI49" s="25">
        <v>0</v>
      </c>
      <c r="AJ49" s="25">
        <v>252.298077864042</v>
      </c>
      <c r="AK49" s="25">
        <v>37.9895690011071</v>
      </c>
      <c r="AL49" s="87">
        <v>2955.8450865250202</v>
      </c>
      <c r="AM49" s="25">
        <v>209.942236264706</v>
      </c>
      <c r="AN49" s="25">
        <v>0</v>
      </c>
      <c r="AO49" s="25">
        <v>91.370795891312795</v>
      </c>
      <c r="AP49" s="25">
        <v>571.39092142065795</v>
      </c>
      <c r="AQ49" s="25">
        <v>0</v>
      </c>
      <c r="AR49" s="87">
        <v>12167.7836219734</v>
      </c>
      <c r="AS49" s="25">
        <v>1087.48938510226</v>
      </c>
      <c r="AT49" s="25">
        <v>120.83219605747399</v>
      </c>
      <c r="AU49" s="25">
        <v>1208.3215811597399</v>
      </c>
      <c r="AV49" s="25">
        <v>0.23365955204788399</v>
      </c>
      <c r="AW49" s="25">
        <v>483.28539984082602</v>
      </c>
      <c r="AX49" s="25">
        <v>1.0705935113565499</v>
      </c>
      <c r="AY49" s="25">
        <v>1276.6412668944199</v>
      </c>
      <c r="AZ49" s="25">
        <v>0.97326679795190596</v>
      </c>
      <c r="BA49" s="25">
        <v>28.857357003257299</v>
      </c>
      <c r="BB49" s="25">
        <v>543.08288188186498</v>
      </c>
      <c r="BC49" s="25">
        <v>0.87594020095129399</v>
      </c>
      <c r="BD49" s="25">
        <v>0</v>
      </c>
      <c r="BE49" s="25">
        <v>94.119784443084896</v>
      </c>
      <c r="BF49" s="25">
        <v>9734.3057558291603</v>
      </c>
      <c r="BG49" s="25">
        <v>9732.9464707642892</v>
      </c>
      <c r="BH49" s="25">
        <v>1.3592850648750801</v>
      </c>
      <c r="BI49" s="25">
        <v>1.0997916045789999</v>
      </c>
      <c r="BJ49" s="25">
        <v>0</v>
      </c>
      <c r="BK49" s="25">
        <v>238.45038112402599</v>
      </c>
      <c r="BL49" s="25">
        <v>9.1487061161725496</v>
      </c>
      <c r="BM49" s="25">
        <v>3598.1677215782802</v>
      </c>
      <c r="BN49" s="25">
        <v>14.599008190170601</v>
      </c>
      <c r="BO49" s="25">
        <v>18.492068660747201</v>
      </c>
      <c r="BP49" s="25">
        <v>5140.7959148354503</v>
      </c>
      <c r="BQ49" s="25">
        <v>157.20224603705199</v>
      </c>
      <c r="BR49" s="25">
        <v>3.3091077449472799</v>
      </c>
      <c r="BS49" s="25">
        <v>39.903947071435198</v>
      </c>
      <c r="BT49" s="25">
        <v>0</v>
      </c>
      <c r="BU49" s="25">
        <v>248.98361049973201</v>
      </c>
      <c r="BV49" s="25">
        <v>59.228153442557399</v>
      </c>
      <c r="BW49" s="25">
        <v>0</v>
      </c>
      <c r="BX49" s="25">
        <v>0</v>
      </c>
      <c r="BY49" s="25">
        <v>204.42518980304999</v>
      </c>
      <c r="BZ49" s="87">
        <v>0</v>
      </c>
      <c r="CA49" s="25">
        <v>0</v>
      </c>
      <c r="CB49" s="25">
        <v>11075.246171729001</v>
      </c>
      <c r="CC49" s="25">
        <v>72.362063918081105</v>
      </c>
      <c r="CE49" s="22">
        <f t="shared" si="13"/>
        <v>6.7161312478680379E-3</v>
      </c>
      <c r="CF49" s="22">
        <f t="shared" si="14"/>
        <v>8.6146382255423322E-3</v>
      </c>
      <c r="CG49" s="22">
        <f t="shared" si="15"/>
        <v>6.7737722930391649E-3</v>
      </c>
      <c r="CH49" s="22">
        <f t="shared" si="16"/>
        <v>7.5685104057887755E-3</v>
      </c>
      <c r="CI49" s="22">
        <f t="shared" si="17"/>
        <v>7.5691457922018503E-3</v>
      </c>
      <c r="CJ49" s="22">
        <f t="shared" si="18"/>
        <v>6.1812503430910704E-3</v>
      </c>
      <c r="CK49" s="22">
        <f t="shared" si="19"/>
        <v>6.2360857772239481E-3</v>
      </c>
      <c r="CL49" s="22">
        <f t="shared" si="20"/>
        <v>9.30998741729251E-3</v>
      </c>
      <c r="CM49" s="22">
        <f t="shared" si="21"/>
        <v>5.4550766521456471E-3</v>
      </c>
      <c r="CN49" s="22">
        <f t="shared" si="22"/>
        <v>7.8906465281796123E-3</v>
      </c>
      <c r="CO49" s="22">
        <f t="shared" si="23"/>
        <v>1.0350377672498448E-2</v>
      </c>
      <c r="CP49" s="22">
        <f t="shared" si="24"/>
        <v>6.4811336539098569E-3</v>
      </c>
      <c r="CQ49" s="22">
        <f t="shared" si="25"/>
        <v>8.1012055340515116E-3</v>
      </c>
    </row>
    <row r="50" spans="1:95" x14ac:dyDescent="0.25">
      <c r="A50" s="87" t="s">
        <v>49</v>
      </c>
      <c r="B50" s="87">
        <v>87277.333826999995</v>
      </c>
      <c r="C50" s="87">
        <v>634.56395014999998</v>
      </c>
      <c r="D50" s="87">
        <v>1533.6678916000001</v>
      </c>
      <c r="E50" s="87">
        <v>11890.559452</v>
      </c>
      <c r="F50" s="87">
        <v>11887.271429</v>
      </c>
      <c r="G50" s="87">
        <v>358.25622356000002</v>
      </c>
      <c r="H50" s="87">
        <v>12315.128752000001</v>
      </c>
      <c r="I50" s="87">
        <v>337.91115048</v>
      </c>
      <c r="J50" s="87">
        <v>626.39291270000001</v>
      </c>
      <c r="K50" s="87">
        <v>711.55578403000004</v>
      </c>
      <c r="L50" s="87">
        <v>29.859888396999999</v>
      </c>
      <c r="M50" s="87">
        <v>70.629409022999994</v>
      </c>
      <c r="N50" s="87">
        <v>120.21524611</v>
      </c>
      <c r="O50" s="25"/>
      <c r="P50" s="25" t="s">
        <v>49</v>
      </c>
      <c r="Q50" s="87">
        <v>0</v>
      </c>
      <c r="R50" s="25">
        <v>772.82844745961404</v>
      </c>
      <c r="S50" s="25">
        <v>30.255042545164802</v>
      </c>
      <c r="T50" s="25">
        <v>341.74749982675098</v>
      </c>
      <c r="U50" s="25">
        <v>341.74749982675098</v>
      </c>
      <c r="V50" s="25">
        <v>2162.59061248547</v>
      </c>
      <c r="W50" s="87">
        <v>0</v>
      </c>
      <c r="X50" s="25">
        <v>630.876452871786</v>
      </c>
      <c r="Y50" s="25">
        <v>71.312437268121997</v>
      </c>
      <c r="Z50" s="25">
        <v>4252.9661848034502</v>
      </c>
      <c r="AA50" s="25">
        <v>88007.103143688204</v>
      </c>
      <c r="AB50" s="25">
        <v>1155.2258254258099</v>
      </c>
      <c r="AC50" s="25">
        <v>441.84566459725102</v>
      </c>
      <c r="AD50" s="25">
        <v>724.62710110760304</v>
      </c>
      <c r="AE50" s="25">
        <v>0</v>
      </c>
      <c r="AF50" s="87">
        <v>0</v>
      </c>
      <c r="AG50" s="25">
        <v>718.80496889072901</v>
      </c>
      <c r="AH50" s="25">
        <v>718.80496889072901</v>
      </c>
      <c r="AI50" s="25">
        <v>0</v>
      </c>
      <c r="AJ50" s="25">
        <v>281.07329533175601</v>
      </c>
      <c r="AK50" s="25">
        <v>42.3224034239609</v>
      </c>
      <c r="AL50" s="87">
        <v>3292.9684702986001</v>
      </c>
      <c r="AM50" s="25">
        <v>233.886685252684</v>
      </c>
      <c r="AN50" s="25">
        <v>0</v>
      </c>
      <c r="AO50" s="25">
        <v>121.36549080859</v>
      </c>
      <c r="AP50" s="25">
        <v>641.330367291941</v>
      </c>
      <c r="AQ50" s="25">
        <v>0</v>
      </c>
      <c r="AR50" s="87">
        <v>13629.5871425798</v>
      </c>
      <c r="AS50" s="25">
        <v>1392.1312777042101</v>
      </c>
      <c r="AT50" s="25">
        <v>154.68128241190001</v>
      </c>
      <c r="AU50" s="25">
        <v>1546.81256011611</v>
      </c>
      <c r="AV50" s="25">
        <v>0.260309095842923</v>
      </c>
      <c r="AW50" s="25">
        <v>538.40553974828697</v>
      </c>
      <c r="AX50" s="25">
        <v>1.3190854504743701</v>
      </c>
      <c r="AY50" s="25">
        <v>1422.2457926888901</v>
      </c>
      <c r="AZ50" s="25">
        <v>1.1991684769079001</v>
      </c>
      <c r="BA50" s="25">
        <v>35.555355152940102</v>
      </c>
      <c r="BB50" s="25">
        <v>669.13620351571001</v>
      </c>
      <c r="BC50" s="25">
        <v>1.07925194462386</v>
      </c>
      <c r="BD50" s="25">
        <v>0</v>
      </c>
      <c r="BE50" s="25">
        <v>115.965614203442</v>
      </c>
      <c r="BF50" s="25">
        <v>11995.333442187401</v>
      </c>
      <c r="BG50" s="25">
        <v>11992.029885603401</v>
      </c>
      <c r="BH50" s="25">
        <v>3.3035565839701899</v>
      </c>
      <c r="BI50" s="25">
        <v>1.35506086740301</v>
      </c>
      <c r="BJ50" s="25">
        <v>0</v>
      </c>
      <c r="BK50" s="25">
        <v>293.79638163086901</v>
      </c>
      <c r="BL50" s="25">
        <v>11.272187445562899</v>
      </c>
      <c r="BM50" s="25">
        <v>4433.3269874374</v>
      </c>
      <c r="BN50" s="25">
        <v>17.9875350566973</v>
      </c>
      <c r="BO50" s="25">
        <v>22.784202465814499</v>
      </c>
      <c r="BP50" s="25">
        <v>6334.0097556536903</v>
      </c>
      <c r="BQ50" s="25">
        <v>175.131548565066</v>
      </c>
      <c r="BR50" s="25">
        <v>4.0771749090218599</v>
      </c>
      <c r="BS50" s="25">
        <v>49.165921392924197</v>
      </c>
      <c r="BT50" s="25">
        <v>0</v>
      </c>
      <c r="BU50" s="25">
        <v>360.80031250449599</v>
      </c>
      <c r="BV50" s="25">
        <v>65.983261847948498</v>
      </c>
      <c r="BW50" s="25">
        <v>0</v>
      </c>
      <c r="BX50" s="25">
        <v>0</v>
      </c>
      <c r="BY50" s="25">
        <v>227.740374605856</v>
      </c>
      <c r="BZ50" s="87">
        <v>0</v>
      </c>
      <c r="CA50" s="25">
        <v>0</v>
      </c>
      <c r="CB50" s="25">
        <v>12412.5325387143</v>
      </c>
      <c r="CC50" s="25">
        <v>80.615162196673296</v>
      </c>
      <c r="CE50" s="22">
        <f t="shared" si="13"/>
        <v>8.3614987384324595E-3</v>
      </c>
      <c r="CF50" s="22">
        <f t="shared" si="14"/>
        <v>1.0663097297508872E-2</v>
      </c>
      <c r="CG50" s="22">
        <f t="shared" si="15"/>
        <v>8.570739850592278E-3</v>
      </c>
      <c r="CH50" s="22">
        <f t="shared" si="16"/>
        <v>8.8115273810584257E-3</v>
      </c>
      <c r="CI50" s="22">
        <f t="shared" si="17"/>
        <v>8.8126579113717469E-3</v>
      </c>
      <c r="CJ50" s="22">
        <f t="shared" si="18"/>
        <v>7.1013112325455227E-3</v>
      </c>
      <c r="CK50" s="22">
        <f t="shared" si="19"/>
        <v>7.9092787964950145E-3</v>
      </c>
      <c r="CL50" s="22">
        <f t="shared" si="20"/>
        <v>1.1353130375548352E-2</v>
      </c>
      <c r="CM50" s="22">
        <f t="shared" si="21"/>
        <v>7.1577121657717463E-3</v>
      </c>
      <c r="CN50" s="22">
        <f t="shared" si="22"/>
        <v>1.0187795564912925E-2</v>
      </c>
      <c r="CO50" s="22">
        <f t="shared" si="23"/>
        <v>1.3233611020612646E-2</v>
      </c>
      <c r="CP50" s="22">
        <f t="shared" si="24"/>
        <v>9.6705926691186012E-3</v>
      </c>
      <c r="CQ50" s="22">
        <f t="shared" si="25"/>
        <v>9.5682098220511713E-3</v>
      </c>
    </row>
    <row r="51" spans="1:95" x14ac:dyDescent="0.25">
      <c r="A51" s="87" t="s">
        <v>50</v>
      </c>
      <c r="B51" s="87">
        <v>4220.7270576999999</v>
      </c>
      <c r="C51" s="87">
        <v>29.307699396</v>
      </c>
      <c r="D51" s="87">
        <v>79.891169891999994</v>
      </c>
      <c r="E51" s="87">
        <v>608.56637719000003</v>
      </c>
      <c r="F51" s="87">
        <v>606.80054551000001</v>
      </c>
      <c r="G51" s="87">
        <v>15.497709656</v>
      </c>
      <c r="H51" s="87">
        <v>691.81322567999996</v>
      </c>
      <c r="I51" s="87">
        <v>14.853429388</v>
      </c>
      <c r="J51" s="87">
        <v>31.169699291000001</v>
      </c>
      <c r="K51" s="87">
        <v>30.695601410999998</v>
      </c>
      <c r="L51" s="87">
        <v>1.4135796125</v>
      </c>
      <c r="M51" s="87">
        <v>3.5719885877999999</v>
      </c>
      <c r="N51" s="87">
        <v>5.3794410299999997</v>
      </c>
      <c r="O51" s="25"/>
      <c r="P51" s="25" t="s">
        <v>50</v>
      </c>
      <c r="Q51" s="87">
        <v>0</v>
      </c>
      <c r="R51" s="25">
        <v>44.738657852528</v>
      </c>
      <c r="S51" s="25">
        <v>1.43092922259207</v>
      </c>
      <c r="T51" s="25">
        <v>15.0146968783424</v>
      </c>
      <c r="U51" s="25">
        <v>15.0146968783424</v>
      </c>
      <c r="V51" s="25">
        <v>125.191224650506</v>
      </c>
      <c r="W51" s="87">
        <v>0</v>
      </c>
      <c r="X51" s="25">
        <v>31.360102593711002</v>
      </c>
      <c r="Y51" s="25">
        <v>3.6008711933226301</v>
      </c>
      <c r="Z51" s="25">
        <v>246.20207236616699</v>
      </c>
      <c r="AA51" s="25">
        <v>4251.8914240425001</v>
      </c>
      <c r="AB51" s="25">
        <v>66.875452427744804</v>
      </c>
      <c r="AC51" s="25">
        <v>25.5782176192251</v>
      </c>
      <c r="AD51" s="25">
        <v>41.948289716368897</v>
      </c>
      <c r="AE51" s="25">
        <v>0</v>
      </c>
      <c r="AF51" s="87">
        <v>0</v>
      </c>
      <c r="AG51" s="25">
        <v>30.987122037685801</v>
      </c>
      <c r="AH51" s="25">
        <v>30.987122037685801</v>
      </c>
      <c r="AI51" s="25">
        <v>0</v>
      </c>
      <c r="AJ51" s="25">
        <v>16.271190473854801</v>
      </c>
      <c r="AK51" s="25">
        <v>2.4500230759711998</v>
      </c>
      <c r="AL51" s="87">
        <v>190.628139157026</v>
      </c>
      <c r="AM51" s="25">
        <v>13.539577628369001</v>
      </c>
      <c r="AN51" s="25">
        <v>0</v>
      </c>
      <c r="AO51" s="25">
        <v>5.4259361999631404</v>
      </c>
      <c r="AP51" s="25">
        <v>29.596551117247301</v>
      </c>
      <c r="AQ51" s="25">
        <v>0</v>
      </c>
      <c r="AR51" s="87">
        <v>766.85058703571997</v>
      </c>
      <c r="AS51" s="25">
        <v>72.406472982026798</v>
      </c>
      <c r="AT51" s="25">
        <v>8.0451644641390594</v>
      </c>
      <c r="AU51" s="25">
        <v>80.451637446165805</v>
      </c>
      <c r="AV51" s="25">
        <v>1.5069158820739901E-2</v>
      </c>
      <c r="AW51" s="25">
        <v>31.168017756477401</v>
      </c>
      <c r="AX51" s="25">
        <v>6.7266246135021995E-2</v>
      </c>
      <c r="AY51" s="25">
        <v>82.333061832169804</v>
      </c>
      <c r="AZ51" s="25">
        <v>6.1151151198487602E-2</v>
      </c>
      <c r="BA51" s="25">
        <v>1.8131313805894</v>
      </c>
      <c r="BB51" s="25">
        <v>34.122333905432697</v>
      </c>
      <c r="BC51" s="25">
        <v>5.5036055534427898E-2</v>
      </c>
      <c r="BD51" s="25">
        <v>0</v>
      </c>
      <c r="BE51" s="25">
        <v>5.9136203707071804</v>
      </c>
      <c r="BF51" s="25">
        <v>613.30136086181903</v>
      </c>
      <c r="BG51" s="25">
        <v>611.52884690216399</v>
      </c>
      <c r="BH51" s="25">
        <v>1.77251395965541</v>
      </c>
      <c r="BI51" s="25">
        <v>6.9100834008498799E-2</v>
      </c>
      <c r="BJ51" s="25">
        <v>0</v>
      </c>
      <c r="BK51" s="25">
        <v>14.9820329701218</v>
      </c>
      <c r="BL51" s="25">
        <v>0.57482065796943205</v>
      </c>
      <c r="BM51" s="25">
        <v>226.07581068910901</v>
      </c>
      <c r="BN51" s="25">
        <v>0.91726731614830403</v>
      </c>
      <c r="BO51" s="25">
        <v>1.1618714395630401</v>
      </c>
      <c r="BP51" s="25">
        <v>323.00029295016998</v>
      </c>
      <c r="BQ51" s="25">
        <v>10.138277673010901</v>
      </c>
      <c r="BR51" s="25">
        <v>0.20791398700375299</v>
      </c>
      <c r="BS51" s="25">
        <v>2.5071969484724699</v>
      </c>
      <c r="BT51" s="25">
        <v>0</v>
      </c>
      <c r="BU51" s="25">
        <v>15.599285931755899</v>
      </c>
      <c r="BV51" s="25">
        <v>3.8197383267662501</v>
      </c>
      <c r="BW51" s="25">
        <v>0</v>
      </c>
      <c r="BX51" s="25">
        <v>0</v>
      </c>
      <c r="BY51" s="25">
        <v>13.1837792469937</v>
      </c>
      <c r="BZ51" s="87">
        <v>0</v>
      </c>
      <c r="CA51" s="25">
        <v>0</v>
      </c>
      <c r="CB51" s="25">
        <v>696.40145608668502</v>
      </c>
      <c r="CC51" s="25">
        <v>4.66677020065835</v>
      </c>
      <c r="CE51" s="22">
        <f t="shared" si="13"/>
        <v>7.3836488160602849E-3</v>
      </c>
      <c r="CF51" s="22">
        <f t="shared" si="14"/>
        <v>9.8558306247239769E-3</v>
      </c>
      <c r="CG51" s="22">
        <f t="shared" si="15"/>
        <v>7.0153879949870932E-3</v>
      </c>
      <c r="CH51" s="22">
        <f t="shared" si="16"/>
        <v>7.7805541832303747E-3</v>
      </c>
      <c r="CI51" s="22">
        <f t="shared" si="17"/>
        <v>7.7921838191328113E-3</v>
      </c>
      <c r="CJ51" s="22">
        <f t="shared" si="18"/>
        <v>6.5542766002571161E-3</v>
      </c>
      <c r="CK51" s="22">
        <f t="shared" si="19"/>
        <v>6.6321808204449599E-3</v>
      </c>
      <c r="CL51" s="22">
        <f t="shared" si="20"/>
        <v>1.085725633655263E-2</v>
      </c>
      <c r="CM51" s="22">
        <f t="shared" si="21"/>
        <v>6.1086024903030892E-3</v>
      </c>
      <c r="CN51" s="22">
        <f t="shared" si="22"/>
        <v>9.4971466035955743E-3</v>
      </c>
      <c r="CO51" s="22">
        <f t="shared" si="23"/>
        <v>1.227352880492257E-2</v>
      </c>
      <c r="CP51" s="22">
        <f t="shared" si="24"/>
        <v>8.0858616461647222E-3</v>
      </c>
      <c r="CQ51" s="22">
        <f t="shared" si="25"/>
        <v>8.6431229014031271E-3</v>
      </c>
    </row>
    <row r="52" spans="1:95" s="27" customFormat="1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25"/>
      <c r="Q52" s="86"/>
      <c r="R52" s="25"/>
      <c r="S52" s="25"/>
      <c r="T52" s="25"/>
      <c r="U52" s="25"/>
      <c r="V52" s="25"/>
      <c r="W52" s="87"/>
      <c r="X52" s="25"/>
      <c r="Y52" s="25"/>
      <c r="Z52" s="25"/>
      <c r="AA52" s="25"/>
      <c r="AB52" s="25"/>
      <c r="AC52" s="25"/>
      <c r="AD52" s="25"/>
      <c r="AE52" s="25"/>
      <c r="AF52" s="87"/>
      <c r="AG52" s="25"/>
      <c r="AH52" s="25"/>
      <c r="AI52" s="25"/>
      <c r="AJ52" s="25"/>
      <c r="AK52" s="25"/>
      <c r="AL52" s="87"/>
      <c r="AM52" s="25"/>
      <c r="AN52" s="25"/>
      <c r="AO52" s="25"/>
      <c r="AP52" s="25"/>
      <c r="AQ52" s="25"/>
      <c r="AR52" s="87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87"/>
      <c r="CA52" s="25"/>
      <c r="CB52" s="25"/>
      <c r="CC52" s="25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</row>
    <row r="53" spans="1:95" s="27" customFormat="1" x14ac:dyDescent="0.2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25"/>
      <c r="Q53" s="86"/>
      <c r="R53" s="25"/>
      <c r="S53" s="25"/>
      <c r="T53" s="25"/>
      <c r="U53" s="25"/>
      <c r="V53" s="25"/>
      <c r="W53" s="87"/>
      <c r="X53" s="25"/>
      <c r="Y53" s="25"/>
      <c r="Z53" s="25"/>
      <c r="AA53" s="25"/>
      <c r="AB53" s="25"/>
      <c r="AC53" s="25"/>
      <c r="AD53" s="25"/>
      <c r="AE53" s="25"/>
      <c r="AF53" s="87"/>
      <c r="AG53" s="25"/>
      <c r="AH53" s="25"/>
      <c r="AI53" s="25"/>
      <c r="AJ53" s="25"/>
      <c r="AK53" s="25"/>
      <c r="AL53" s="87"/>
      <c r="AM53" s="25"/>
      <c r="AN53" s="25"/>
      <c r="AO53" s="25"/>
      <c r="AP53" s="25"/>
      <c r="AQ53" s="25"/>
      <c r="AR53" s="87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87"/>
      <c r="CA53" s="25"/>
      <c r="CB53" s="25"/>
      <c r="CC53" s="25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</row>
    <row r="54" spans="1:95" x14ac:dyDescent="0.25">
      <c r="A54" s="86" t="s">
        <v>51</v>
      </c>
      <c r="B54" s="87">
        <v>597.79020556</v>
      </c>
      <c r="C54" s="87">
        <v>2.4874509978999999</v>
      </c>
      <c r="D54" s="87">
        <v>8.7400229900999999</v>
      </c>
      <c r="E54" s="87">
        <v>81.013198842999998</v>
      </c>
      <c r="F54" s="87">
        <v>81.013198842999998</v>
      </c>
      <c r="G54" s="87">
        <v>1.4312433505</v>
      </c>
      <c r="H54" s="87">
        <v>111.0530687</v>
      </c>
      <c r="I54" s="87">
        <v>2.6184840331000001</v>
      </c>
      <c r="J54" s="87">
        <v>4.7473983701</v>
      </c>
      <c r="K54" s="87">
        <v>5.4340333458999996</v>
      </c>
      <c r="L54" s="87">
        <v>0.28360817389999998</v>
      </c>
      <c r="M54" s="87">
        <v>0.70734084770000005</v>
      </c>
      <c r="N54" s="87">
        <v>0.67303523789999997</v>
      </c>
      <c r="O54" s="25"/>
      <c r="P54" s="27" t="s">
        <v>51</v>
      </c>
      <c r="Q54" s="86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87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87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87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87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87">
        <v>0</v>
      </c>
      <c r="CA54" s="25">
        <v>0</v>
      </c>
      <c r="CB54" s="25">
        <v>0</v>
      </c>
      <c r="CC54" s="25">
        <v>0</v>
      </c>
      <c r="CE54" s="22">
        <f>+(AA54-B54)/B54</f>
        <v>-1</v>
      </c>
      <c r="CF54" s="22">
        <f>+(AP54-C54)/C54</f>
        <v>-1</v>
      </c>
      <c r="CG54" s="22">
        <f>+(AU54-D54)/D54</f>
        <v>-1</v>
      </c>
      <c r="CH54" s="22">
        <f t="shared" ref="CH54:CI56" si="26">+(BF54-E54)/E54</f>
        <v>-1</v>
      </c>
      <c r="CI54" s="22">
        <f t="shared" si="26"/>
        <v>-1</v>
      </c>
      <c r="CJ54" s="22">
        <f>+(BU54-G54)/G54</f>
        <v>-1</v>
      </c>
      <c r="CK54" s="22">
        <f>+(CB54-H54)/H54</f>
        <v>-1</v>
      </c>
      <c r="CL54" s="22">
        <f>+(T54-I54)/I54</f>
        <v>-1</v>
      </c>
      <c r="CM54" s="22">
        <f>+(V54-J54)/J54</f>
        <v>-1</v>
      </c>
      <c r="CN54" s="78">
        <f>+(AH54-K54)/K54</f>
        <v>-1</v>
      </c>
      <c r="CO54" s="78">
        <f>+(S54-L54)/L54</f>
        <v>-1</v>
      </c>
      <c r="CP54" s="78">
        <f>+(Y54-M54)/M54</f>
        <v>-1</v>
      </c>
      <c r="CQ54" s="78">
        <f>+(AO54-N54)/N54</f>
        <v>-1</v>
      </c>
    </row>
    <row r="55" spans="1:95" s="27" customFormat="1" x14ac:dyDescent="0.25">
      <c r="A55" s="86" t="s">
        <v>1</v>
      </c>
      <c r="B55" s="87">
        <v>220434.18642000001</v>
      </c>
      <c r="C55" s="87">
        <v>421.60832937999999</v>
      </c>
      <c r="D55" s="87">
        <v>4800.7828697000004</v>
      </c>
      <c r="E55" s="87">
        <v>35157.622872</v>
      </c>
      <c r="F55" s="87">
        <v>34493.769853999998</v>
      </c>
      <c r="G55" s="87">
        <v>655.76091627999995</v>
      </c>
      <c r="H55" s="87">
        <v>8304.4200094000007</v>
      </c>
      <c r="I55" s="87">
        <v>909.39795472000003</v>
      </c>
      <c r="J55" s="87">
        <v>2143.5535429000001</v>
      </c>
      <c r="K55" s="87">
        <v>2480.4079324999998</v>
      </c>
      <c r="L55" s="87">
        <v>98.800320306000003</v>
      </c>
      <c r="M55" s="87">
        <v>410.02831256000002</v>
      </c>
      <c r="N55" s="87">
        <v>191.58089423000001</v>
      </c>
      <c r="O55" s="25"/>
      <c r="P55" s="27" t="s">
        <v>1</v>
      </c>
      <c r="Q55" s="86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87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87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87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87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87">
        <v>0</v>
      </c>
      <c r="CA55" s="25">
        <v>0</v>
      </c>
      <c r="CB55" s="25">
        <v>0</v>
      </c>
      <c r="CC55" s="25">
        <v>0</v>
      </c>
      <c r="CD55"/>
      <c r="CE55" s="22">
        <f>+(AA55-B55)/B55</f>
        <v>-1</v>
      </c>
      <c r="CF55" s="22">
        <f>+(AP55-C55)/C55</f>
        <v>-1</v>
      </c>
      <c r="CG55" s="22">
        <f>+(AU55-D55)/D55</f>
        <v>-1</v>
      </c>
      <c r="CH55" s="22">
        <f t="shared" si="26"/>
        <v>-1</v>
      </c>
      <c r="CI55" s="22">
        <f t="shared" si="26"/>
        <v>-1</v>
      </c>
      <c r="CJ55" s="22">
        <f>+(BU55-G55)/G55</f>
        <v>-1</v>
      </c>
      <c r="CK55" s="22">
        <f>+(CB55-H55)/H55</f>
        <v>-1</v>
      </c>
      <c r="CL55" s="22">
        <f>+(T55-I55)/I55</f>
        <v>-1</v>
      </c>
      <c r="CM55" s="22">
        <f>+(V55-J55)/J55</f>
        <v>-1</v>
      </c>
      <c r="CN55" s="78">
        <f>+(AH55-K55)/K55</f>
        <v>-1</v>
      </c>
      <c r="CO55" s="78">
        <f>+(S55-L55)/L55</f>
        <v>-1</v>
      </c>
      <c r="CP55" s="78">
        <f>+(Y55-M55)/M55</f>
        <v>-1</v>
      </c>
      <c r="CQ55" s="78">
        <f>+(AO55-N55)/N55</f>
        <v>-1</v>
      </c>
    </row>
    <row r="56" spans="1:95" s="27" customFormat="1" x14ac:dyDescent="0.25">
      <c r="A56" s="86" t="s">
        <v>11</v>
      </c>
      <c r="B56" s="87">
        <v>1418.3093570999999</v>
      </c>
      <c r="C56" s="87">
        <v>11.226129997999999</v>
      </c>
      <c r="D56" s="87">
        <v>29.360342974999998</v>
      </c>
      <c r="E56" s="87">
        <v>196.02513730000001</v>
      </c>
      <c r="F56" s="87">
        <v>194.97715159000001</v>
      </c>
      <c r="G56" s="87">
        <v>3.4549011873</v>
      </c>
      <c r="H56" s="87">
        <v>224.53974453999999</v>
      </c>
      <c r="I56" s="87">
        <v>6.2436777043999996</v>
      </c>
      <c r="J56" s="87">
        <v>9.7339023864000005</v>
      </c>
      <c r="K56" s="87">
        <v>12.991608319999999</v>
      </c>
      <c r="L56" s="87">
        <v>0.65036213170000001</v>
      </c>
      <c r="M56" s="87">
        <v>1.5500431657</v>
      </c>
      <c r="N56" s="87">
        <v>1.6766686213999999</v>
      </c>
      <c r="O56" s="25"/>
      <c r="P56" s="27" t="s">
        <v>11</v>
      </c>
      <c r="Q56" s="86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87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87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87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87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87">
        <v>0</v>
      </c>
      <c r="CA56" s="25">
        <v>0</v>
      </c>
      <c r="CB56" s="25">
        <v>0</v>
      </c>
      <c r="CC56" s="25">
        <v>0</v>
      </c>
      <c r="CD56"/>
      <c r="CE56" s="22">
        <f>+(AA56-B56)/B56</f>
        <v>-1</v>
      </c>
      <c r="CF56" s="22">
        <f>+(AP56-C56)/C56</f>
        <v>-1</v>
      </c>
      <c r="CG56" s="22">
        <f>+(AU56-D56)/D56</f>
        <v>-1</v>
      </c>
      <c r="CH56" s="22">
        <f t="shared" si="26"/>
        <v>-1</v>
      </c>
      <c r="CI56" s="22">
        <f t="shared" si="26"/>
        <v>-1</v>
      </c>
      <c r="CJ56" s="22">
        <f>+(BU56-G56)/G56</f>
        <v>-1</v>
      </c>
      <c r="CK56" s="22">
        <f>+(CB56-H56)/H56</f>
        <v>-1</v>
      </c>
      <c r="CL56" s="22">
        <f>+(T56-I56)/I56</f>
        <v>-1</v>
      </c>
      <c r="CM56" s="22">
        <f>+(V56-J56)/J56</f>
        <v>-1</v>
      </c>
      <c r="CN56" s="78">
        <f>+(AH56-K56)/K56</f>
        <v>-1</v>
      </c>
      <c r="CO56" s="78">
        <f>+(S56-L56)/L56</f>
        <v>-1</v>
      </c>
      <c r="CP56" s="78">
        <f>+(Y56-M56)/M56</f>
        <v>-1</v>
      </c>
      <c r="CQ56" s="78">
        <f>+(AO56-N56)/N56</f>
        <v>-1</v>
      </c>
    </row>
    <row r="57" spans="1:95" s="27" customFormat="1" x14ac:dyDescent="0.25">
      <c r="A57" s="86" t="s">
        <v>58</v>
      </c>
      <c r="B57" s="87">
        <v>5155.7215011999997</v>
      </c>
      <c r="C57" s="87">
        <v>46.598741205000003</v>
      </c>
      <c r="D57" s="87">
        <v>85.892824568999998</v>
      </c>
      <c r="E57" s="87">
        <v>667.92982156000005</v>
      </c>
      <c r="F57" s="87">
        <v>667.69622859000003</v>
      </c>
      <c r="G57" s="87">
        <v>13.606035803999999</v>
      </c>
      <c r="H57" s="87">
        <v>722.63060972999995</v>
      </c>
      <c r="I57" s="87">
        <v>26.152071495000001</v>
      </c>
      <c r="J57" s="87">
        <v>33.606492963999997</v>
      </c>
      <c r="K57" s="87">
        <v>53.491464198999999</v>
      </c>
      <c r="L57" s="87">
        <v>2.7591225186999999</v>
      </c>
      <c r="M57" s="87">
        <v>6.2558750973999997</v>
      </c>
      <c r="N57" s="87">
        <v>6.5657375145000003</v>
      </c>
      <c r="O57" s="25"/>
      <c r="P57" s="27" t="s">
        <v>58</v>
      </c>
      <c r="Q57" s="86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87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87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87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87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87">
        <v>0</v>
      </c>
      <c r="CA57" s="25">
        <v>0</v>
      </c>
      <c r="CB57" s="25">
        <v>0</v>
      </c>
      <c r="CC57" s="25">
        <v>0</v>
      </c>
      <c r="CE57" s="78">
        <f>+(AA57-B57)/B57</f>
        <v>-1</v>
      </c>
      <c r="CF57" s="78">
        <f>+(AP57-C57)/C57</f>
        <v>-1</v>
      </c>
      <c r="CG57" s="78">
        <f>+(AU57-D57)/D57</f>
        <v>-1</v>
      </c>
      <c r="CH57" s="78">
        <f>+(BF57-E57)/E57</f>
        <v>-1</v>
      </c>
      <c r="CI57" s="78">
        <f>+(BG57-F57)/F57</f>
        <v>-1</v>
      </c>
      <c r="CJ57" s="78">
        <f>+(BU57-G57)/G57</f>
        <v>-1</v>
      </c>
      <c r="CK57" s="78">
        <f>+(CB57-H57)/H57</f>
        <v>-1</v>
      </c>
      <c r="CL57" s="78">
        <f>+(T57-I57)/I57</f>
        <v>-1</v>
      </c>
      <c r="CM57" s="78">
        <f>+(V57-J57)/J57</f>
        <v>-1</v>
      </c>
      <c r="CN57" s="78">
        <f>+(AH57-K57)/K57</f>
        <v>-1</v>
      </c>
      <c r="CO57" s="78">
        <f>+(S57-L57)/L57</f>
        <v>-1</v>
      </c>
      <c r="CP57" s="78">
        <f>+(Y57-M57)/M57</f>
        <v>-1</v>
      </c>
      <c r="CQ57" s="78">
        <f>+(AO57-N57)/N57</f>
        <v>-1</v>
      </c>
    </row>
    <row r="58" spans="1:95" s="27" customFormat="1" x14ac:dyDescent="0.25">
      <c r="A58" s="86" t="s">
        <v>75</v>
      </c>
      <c r="B58" s="87">
        <v>356.45452184999999</v>
      </c>
      <c r="C58" s="87">
        <v>2.9952233819999998</v>
      </c>
      <c r="D58" s="87">
        <v>5.9840430749999998</v>
      </c>
      <c r="E58" s="87">
        <v>46.324872482000004</v>
      </c>
      <c r="F58" s="87">
        <v>46.250552693000003</v>
      </c>
      <c r="G58" s="87">
        <v>0.93402473100000005</v>
      </c>
      <c r="H58" s="87">
        <v>52.225224904999997</v>
      </c>
      <c r="I58" s="87">
        <v>1.6626069734</v>
      </c>
      <c r="J58" s="87">
        <v>2.4278136737999998</v>
      </c>
      <c r="K58" s="87">
        <v>3.4743891323999998</v>
      </c>
      <c r="L58" s="87">
        <v>0.17220838869999999</v>
      </c>
      <c r="M58" s="87">
        <v>0.4198100958</v>
      </c>
      <c r="N58" s="87">
        <v>0.40409180929999999</v>
      </c>
      <c r="O58" s="25"/>
      <c r="P58" s="27" t="s">
        <v>176</v>
      </c>
      <c r="Q58" s="86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87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87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87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87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87">
        <v>0</v>
      </c>
      <c r="CA58" s="25">
        <v>0</v>
      </c>
      <c r="CB58" s="25">
        <v>0</v>
      </c>
      <c r="CC58" s="25">
        <v>0</v>
      </c>
      <c r="CE58" s="78">
        <f>+(AA58-B58)/B58</f>
        <v>-1</v>
      </c>
      <c r="CF58" s="78">
        <f>+(AP58-C58)/C58</f>
        <v>-1</v>
      </c>
      <c r="CG58" s="78">
        <f>+(AU58-D58)/D58</f>
        <v>-1</v>
      </c>
      <c r="CH58" s="78">
        <f>+(BF58-E58)/E58</f>
        <v>-1</v>
      </c>
      <c r="CI58" s="78">
        <f>+(BG58-F58)/F58</f>
        <v>-1</v>
      </c>
      <c r="CJ58" s="78">
        <f>+(BU58-G58)/G58</f>
        <v>-1</v>
      </c>
      <c r="CK58" s="78">
        <f>+(CB58-H58)/H58</f>
        <v>-1</v>
      </c>
      <c r="CL58" s="78">
        <f>+(T58-I58)/I58</f>
        <v>-1</v>
      </c>
      <c r="CM58" s="78">
        <f>+(V58-J58)/J58</f>
        <v>-1</v>
      </c>
      <c r="CN58" s="78">
        <f>+(AH58-K58)/K58</f>
        <v>-1</v>
      </c>
      <c r="CO58" s="78">
        <f>+(S58-L58)/L58</f>
        <v>-1</v>
      </c>
      <c r="CP58" s="78">
        <f>+(Y58-M58)/M58</f>
        <v>-1</v>
      </c>
      <c r="CQ58" s="78">
        <f>+(AO58-N58)/N58</f>
        <v>-1</v>
      </c>
    </row>
    <row r="59" spans="1:95" s="27" customFormat="1" x14ac:dyDescent="0.25">
      <c r="A59" s="86" t="s">
        <v>235</v>
      </c>
      <c r="B59" s="87"/>
      <c r="C59" s="87"/>
      <c r="D59" s="87"/>
      <c r="E59" s="87"/>
      <c r="F59" s="87"/>
      <c r="G59" s="87"/>
      <c r="H59" s="87"/>
      <c r="I59" s="86"/>
      <c r="J59" s="86"/>
      <c r="K59" s="86"/>
      <c r="L59" s="86"/>
      <c r="M59" s="86"/>
      <c r="N59" s="86"/>
      <c r="O59" s="25"/>
      <c r="Q59" s="86"/>
      <c r="R59" s="25"/>
      <c r="S59" s="25"/>
      <c r="T59" s="25"/>
      <c r="U59" s="25"/>
      <c r="V59" s="25"/>
      <c r="W59" s="87"/>
      <c r="X59" s="25"/>
      <c r="Y59" s="25"/>
      <c r="Z59" s="25"/>
      <c r="AA59" s="25"/>
      <c r="AB59" s="25"/>
      <c r="AC59" s="25"/>
      <c r="AD59" s="25"/>
      <c r="AE59" s="25"/>
      <c r="AF59" s="87"/>
      <c r="AG59" s="25"/>
      <c r="AH59" s="25"/>
      <c r="AI59" s="25"/>
      <c r="AJ59" s="25"/>
      <c r="AK59" s="25"/>
      <c r="AL59" s="87"/>
      <c r="AM59" s="25"/>
      <c r="AN59" s="25"/>
      <c r="AO59" s="25"/>
      <c r="AP59" s="25"/>
      <c r="AQ59" s="25"/>
      <c r="AR59" s="87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87"/>
      <c r="CA59" s="25"/>
      <c r="CB59" s="25"/>
      <c r="CC59" s="25"/>
      <c r="CE59" s="22"/>
      <c r="CF59" s="22"/>
      <c r="CG59" s="22"/>
      <c r="CH59" s="22"/>
      <c r="CI59" s="22"/>
      <c r="CJ59" s="22"/>
      <c r="CK59" s="22"/>
      <c r="CL59" s="22"/>
      <c r="CM59" s="22"/>
      <c r="CN59" s="22"/>
    </row>
    <row r="60" spans="1:95" x14ac:dyDescent="0.25">
      <c r="R60" s="25"/>
      <c r="CE60" s="22"/>
      <c r="CF60" s="22"/>
      <c r="CG60" s="22"/>
      <c r="CH60" s="22"/>
      <c r="CI60" s="22"/>
      <c r="CJ60" s="22"/>
      <c r="CK60" s="22"/>
      <c r="CL60" s="22"/>
      <c r="CM60" s="22"/>
      <c r="CN60" s="22"/>
    </row>
    <row r="61" spans="1:95" x14ac:dyDescent="0.25">
      <c r="A61" s="1" t="s">
        <v>55</v>
      </c>
      <c r="B61" s="1">
        <f>SUM(B3:B56)</f>
        <v>2433351.5112555604</v>
      </c>
      <c r="C61" s="1">
        <f t="shared" ref="C61:N61" si="27">SUM(C3:C56)</f>
        <v>17267.986123510702</v>
      </c>
      <c r="D61" s="1">
        <f t="shared" si="27"/>
        <v>42340.212277799117</v>
      </c>
      <c r="E61" s="1">
        <f t="shared" si="27"/>
        <v>338123.22134914109</v>
      </c>
      <c r="F61" s="1">
        <f t="shared" si="27"/>
        <v>336546.51250855898</v>
      </c>
      <c r="G61" s="1">
        <f t="shared" si="27"/>
        <v>8219.9195596281006</v>
      </c>
      <c r="H61" s="1">
        <f t="shared" si="27"/>
        <v>339698.40115319792</v>
      </c>
      <c r="I61" s="1">
        <f t="shared" si="27"/>
        <v>9825.570387699101</v>
      </c>
      <c r="J61" s="1">
        <f t="shared" si="27"/>
        <v>17199.767774933502</v>
      </c>
      <c r="K61" s="1">
        <f t="shared" si="27"/>
        <v>21015.013130413798</v>
      </c>
      <c r="L61" s="1">
        <f t="shared" si="27"/>
        <v>964.50969845960037</v>
      </c>
      <c r="M61" s="1">
        <f t="shared" si="27"/>
        <v>2489.6924603528005</v>
      </c>
      <c r="N61" s="1">
        <f t="shared" si="27"/>
        <v>2860.5195341031999</v>
      </c>
      <c r="Q61" s="1">
        <f t="shared" ref="Q61:BZ61" si="28">SUM(Q3:Q56)</f>
        <v>0</v>
      </c>
      <c r="R61" s="1">
        <f t="shared" si="28"/>
        <v>20740.843883939888</v>
      </c>
      <c r="S61" s="1">
        <f t="shared" si="28"/>
        <v>876.32734069853166</v>
      </c>
      <c r="T61" s="1">
        <f t="shared" si="28"/>
        <v>10817.114593621123</v>
      </c>
      <c r="U61" s="1">
        <f t="shared" si="28"/>
        <v>10817.114593621123</v>
      </c>
      <c r="V61" s="1">
        <f t="shared" si="28"/>
        <v>58039.642645905304</v>
      </c>
      <c r="W61" s="1">
        <f t="shared" si="28"/>
        <v>0</v>
      </c>
      <c r="X61" s="1">
        <f t="shared" si="28"/>
        <v>15550.594875545916</v>
      </c>
      <c r="Y61" s="1">
        <f t="shared" si="28"/>
        <v>2096.4311997173299</v>
      </c>
      <c r="Z61" s="1">
        <f t="shared" si="28"/>
        <v>114139.88658757912</v>
      </c>
      <c r="AA61" s="1">
        <f t="shared" si="28"/>
        <v>2229912.8042146526</v>
      </c>
      <c r="AB61" s="1">
        <f t="shared" si="28"/>
        <v>31004.569497714048</v>
      </c>
      <c r="AC61" s="1">
        <f t="shared" si="28"/>
        <v>11858.704288632764</v>
      </c>
      <c r="AD61" s="1">
        <f t="shared" si="28"/>
        <v>19448.273161444875</v>
      </c>
      <c r="AE61" s="1">
        <f t="shared" si="28"/>
        <v>0</v>
      </c>
      <c r="AF61" s="1">
        <f t="shared" si="28"/>
        <v>0</v>
      </c>
      <c r="AG61" s="1">
        <f t="shared" si="28"/>
        <v>19924.270823828079</v>
      </c>
      <c r="AH61" s="1">
        <f t="shared" si="28"/>
        <v>19924.270823828079</v>
      </c>
      <c r="AI61" s="1">
        <f t="shared" si="28"/>
        <v>0</v>
      </c>
      <c r="AJ61" s="1">
        <f t="shared" si="28"/>
        <v>7542.2266082900742</v>
      </c>
      <c r="AK61" s="1">
        <f t="shared" si="28"/>
        <v>1135.8371339471862</v>
      </c>
      <c r="AL61" s="1">
        <f t="shared" si="28"/>
        <v>88375.156899352951</v>
      </c>
      <c r="AM61" s="1">
        <f t="shared" si="28"/>
        <v>6276.6140519630089</v>
      </c>
      <c r="AN61" s="1">
        <f t="shared" si="28"/>
        <v>0</v>
      </c>
      <c r="AO61" s="1">
        <f t="shared" si="28"/>
        <v>2921.2301148620863</v>
      </c>
      <c r="AP61" s="1">
        <f t="shared" si="28"/>
        <v>17019.884400157676</v>
      </c>
      <c r="AQ61" s="1">
        <f t="shared" si="28"/>
        <v>0</v>
      </c>
      <c r="AR61" s="1">
        <f t="shared" si="28"/>
        <v>366346.23516254494</v>
      </c>
      <c r="AS61" s="1">
        <f t="shared" si="28"/>
        <v>34043.533934052117</v>
      </c>
      <c r="AT61" s="1">
        <f t="shared" si="28"/>
        <v>3782.6151722968229</v>
      </c>
      <c r="AU61" s="1">
        <f t="shared" si="28"/>
        <v>37826.14910634893</v>
      </c>
      <c r="AV61" s="1">
        <f t="shared" si="28"/>
        <v>6.9863477332737078</v>
      </c>
      <c r="AW61" s="1">
        <f t="shared" si="28"/>
        <v>14448.932664822063</v>
      </c>
      <c r="AX61" s="1">
        <f t="shared" si="28"/>
        <v>33.503977911501465</v>
      </c>
      <c r="AY61" s="1">
        <f t="shared" si="28"/>
        <v>38169.699291847654</v>
      </c>
      <c r="AZ61" s="1">
        <f t="shared" si="28"/>
        <v>30.458163831612136</v>
      </c>
      <c r="BA61" s="1">
        <f t="shared" si="28"/>
        <v>903.08457401442456</v>
      </c>
      <c r="BB61" s="1">
        <f t="shared" si="28"/>
        <v>16995.654289358463</v>
      </c>
      <c r="BC61" s="1">
        <f t="shared" si="28"/>
        <v>27.412347867903765</v>
      </c>
      <c r="BD61" s="1">
        <f t="shared" si="28"/>
        <v>0</v>
      </c>
      <c r="BE61" s="1">
        <f t="shared" si="28"/>
        <v>2945.4566716003969</v>
      </c>
      <c r="BF61" s="1">
        <f t="shared" si="28"/>
        <v>305505.59065156907</v>
      </c>
      <c r="BG61" s="1">
        <f t="shared" si="28"/>
        <v>304590.31841390888</v>
      </c>
      <c r="BH61" s="1">
        <f t="shared" si="28"/>
        <v>915.27223766036377</v>
      </c>
      <c r="BI61" s="1">
        <f t="shared" si="28"/>
        <v>34.41772618538716</v>
      </c>
      <c r="BJ61" s="1">
        <f t="shared" si="28"/>
        <v>0</v>
      </c>
      <c r="BK61" s="1">
        <f t="shared" si="28"/>
        <v>7462.2497083495764</v>
      </c>
      <c r="BL61" s="1">
        <f t="shared" si="28"/>
        <v>286.30672405008619</v>
      </c>
      <c r="BM61" s="1">
        <f t="shared" si="28"/>
        <v>112603.83633078566</v>
      </c>
      <c r="BN61" s="1">
        <f t="shared" si="28"/>
        <v>456.87245923251481</v>
      </c>
      <c r="BO61" s="1">
        <f t="shared" si="28"/>
        <v>578.7050834750321</v>
      </c>
      <c r="BP61" s="1">
        <f t="shared" si="28"/>
        <v>160880.01785315355</v>
      </c>
      <c r="BQ61" s="1">
        <f t="shared" si="28"/>
        <v>4699.4495604792928</v>
      </c>
      <c r="BR61" s="1">
        <f t="shared" si="28"/>
        <v>103.55776444239284</v>
      </c>
      <c r="BS61" s="1">
        <f t="shared" si="28"/>
        <v>1248.7847396503607</v>
      </c>
      <c r="BT61" s="1">
        <f t="shared" si="28"/>
        <v>0</v>
      </c>
      <c r="BU61" s="1">
        <f t="shared" si="28"/>
        <v>7617.1721274353758</v>
      </c>
      <c r="BV61" s="1">
        <f t="shared" si="28"/>
        <v>1770.8460421866437</v>
      </c>
      <c r="BW61" s="1">
        <f t="shared" si="28"/>
        <v>0</v>
      </c>
      <c r="BX61" s="1">
        <f t="shared" si="28"/>
        <v>0</v>
      </c>
      <c r="BY61" s="1">
        <f t="shared" si="28"/>
        <v>6111.4317892583376</v>
      </c>
      <c r="BZ61" s="1">
        <f t="shared" si="28"/>
        <v>0</v>
      </c>
      <c r="CA61" s="1">
        <f>SUM(CA3:CA56)</f>
        <v>0</v>
      </c>
      <c r="CB61" s="1">
        <f>SUM(CB3:CB56)</f>
        <v>333687.7574788864</v>
      </c>
      <c r="CC61" s="1">
        <f>SUM(CC3:CC56)</f>
        <v>2163.5286499702711</v>
      </c>
      <c r="CE61" s="22">
        <f>+(AA61-B61)/B61</f>
        <v>-8.3604323543020526E-2</v>
      </c>
      <c r="CF61" s="22">
        <f>+(AP61-C61)/C61</f>
        <v>-1.4367727746504858E-2</v>
      </c>
      <c r="CG61" s="22">
        <f>+(AU61-D61)/D61</f>
        <v>-0.10661408926891738</v>
      </c>
      <c r="CH61" s="22">
        <f>+(BF61-E61)/E61</f>
        <v>-9.6466698049973723E-2</v>
      </c>
      <c r="CI61" s="22">
        <f>+(BG61-F61)/F61</f>
        <v>-9.4953276610873799E-2</v>
      </c>
      <c r="CJ61" s="22">
        <f>+(BU61-G61)/G61</f>
        <v>-7.3327655802509495E-2</v>
      </c>
      <c r="CK61" s="22">
        <f>+(CB61-H61)/H61</f>
        <v>-1.7694059359439924E-2</v>
      </c>
      <c r="CL61" s="22">
        <f>+(U61-I61)/I61</f>
        <v>0.1009146712910798</v>
      </c>
      <c r="CM61" s="22">
        <f>+(X61-J61)/J61</f>
        <v>-9.5883439879406271E-2</v>
      </c>
      <c r="CN61" s="22">
        <f>+(AH61-K61)/K61</f>
        <v>-5.1903003810506824E-2</v>
      </c>
      <c r="CO61" s="22">
        <f>+(S61-L61)/L61</f>
        <v>-9.1427134327319914E-2</v>
      </c>
      <c r="CP61" s="22">
        <f>+(Y61-M61)/M61</f>
        <v>-0.15795575835087025</v>
      </c>
      <c r="CQ61" s="22">
        <f>+(AO61-N61)/N61</f>
        <v>2.122362040709495E-2</v>
      </c>
    </row>
    <row r="62" spans="1:95" x14ac:dyDescent="0.25">
      <c r="A62" s="86" t="s">
        <v>56</v>
      </c>
      <c r="B62" s="87">
        <f>SUM(B2:B51)</f>
        <v>2210901.2252729</v>
      </c>
      <c r="C62" s="87">
        <f t="shared" ref="C62:N62" si="29">SUM(C2:C51)</f>
        <v>16832.664213134802</v>
      </c>
      <c r="D62" s="87">
        <f t="shared" si="29"/>
        <v>37501.329042134013</v>
      </c>
      <c r="E62" s="87">
        <f t="shared" si="29"/>
        <v>302688.5601409981</v>
      </c>
      <c r="F62" s="87">
        <f t="shared" si="29"/>
        <v>301776.75230412598</v>
      </c>
      <c r="G62" s="87">
        <f t="shared" si="29"/>
        <v>7559.2724988102991</v>
      </c>
      <c r="H62" s="87">
        <f t="shared" si="29"/>
        <v>331058.38833055791</v>
      </c>
      <c r="I62" s="87">
        <f t="shared" si="29"/>
        <v>8907.3102712416003</v>
      </c>
      <c r="J62" s="87">
        <f t="shared" si="29"/>
        <v>15041.732931277</v>
      </c>
      <c r="K62" s="87">
        <f t="shared" si="29"/>
        <v>18516.179556247898</v>
      </c>
      <c r="L62" s="87">
        <f t="shared" si="29"/>
        <v>864.77540784800033</v>
      </c>
      <c r="M62" s="87">
        <f t="shared" si="29"/>
        <v>2077.4067637794005</v>
      </c>
      <c r="N62" s="87">
        <f t="shared" si="29"/>
        <v>2666.5889360138999</v>
      </c>
      <c r="Q62" s="87">
        <f t="shared" ref="Q62:BZ62" si="30">SUM(Q2:Q51)</f>
        <v>0</v>
      </c>
      <c r="R62" s="87">
        <f t="shared" si="30"/>
        <v>20740.843883939888</v>
      </c>
      <c r="S62" s="87">
        <f t="shared" si="30"/>
        <v>876.32734069853166</v>
      </c>
      <c r="T62" s="87">
        <f t="shared" si="30"/>
        <v>10817.114593621123</v>
      </c>
      <c r="U62" s="87">
        <f t="shared" si="30"/>
        <v>10817.114593621123</v>
      </c>
      <c r="V62" s="87">
        <f t="shared" si="30"/>
        <v>58039.642645905304</v>
      </c>
      <c r="W62" s="87">
        <f t="shared" si="30"/>
        <v>0</v>
      </c>
      <c r="X62" s="87">
        <f t="shared" si="30"/>
        <v>15550.594875545916</v>
      </c>
      <c r="Y62" s="87">
        <f t="shared" si="30"/>
        <v>2096.4311997173299</v>
      </c>
      <c r="Z62" s="87">
        <f t="shared" si="30"/>
        <v>114139.88658757912</v>
      </c>
      <c r="AA62" s="87">
        <f t="shared" si="30"/>
        <v>2229912.8042146526</v>
      </c>
      <c r="AB62" s="87">
        <f t="shared" si="30"/>
        <v>31004.569497714048</v>
      </c>
      <c r="AC62" s="87">
        <f t="shared" si="30"/>
        <v>11858.704288632764</v>
      </c>
      <c r="AD62" s="87">
        <f t="shared" si="30"/>
        <v>19448.273161444875</v>
      </c>
      <c r="AE62" s="87">
        <f t="shared" si="30"/>
        <v>0</v>
      </c>
      <c r="AF62" s="87">
        <f t="shared" si="30"/>
        <v>0</v>
      </c>
      <c r="AG62" s="87">
        <f t="shared" si="30"/>
        <v>19924.270823828079</v>
      </c>
      <c r="AH62" s="87">
        <f t="shared" si="30"/>
        <v>19924.270823828079</v>
      </c>
      <c r="AI62" s="87">
        <f t="shared" si="30"/>
        <v>0</v>
      </c>
      <c r="AJ62" s="87">
        <f t="shared" si="30"/>
        <v>7542.2266082900742</v>
      </c>
      <c r="AK62" s="87">
        <f t="shared" si="30"/>
        <v>1135.8371339471862</v>
      </c>
      <c r="AL62" s="87">
        <f t="shared" si="30"/>
        <v>88375.156899352951</v>
      </c>
      <c r="AM62" s="87">
        <f t="shared" si="30"/>
        <v>6276.6140519630089</v>
      </c>
      <c r="AN62" s="87">
        <f t="shared" si="30"/>
        <v>0</v>
      </c>
      <c r="AO62" s="87">
        <f t="shared" si="30"/>
        <v>2921.2301148620863</v>
      </c>
      <c r="AP62" s="87">
        <f t="shared" si="30"/>
        <v>17019.884400157676</v>
      </c>
      <c r="AQ62" s="87">
        <f t="shared" si="30"/>
        <v>0</v>
      </c>
      <c r="AR62" s="87">
        <f t="shared" si="30"/>
        <v>366346.23516254494</v>
      </c>
      <c r="AS62" s="87">
        <f t="shared" si="30"/>
        <v>34043.533934052117</v>
      </c>
      <c r="AT62" s="87">
        <f t="shared" si="30"/>
        <v>3782.6151722968229</v>
      </c>
      <c r="AU62" s="87">
        <f t="shared" si="30"/>
        <v>37826.14910634893</v>
      </c>
      <c r="AV62" s="87">
        <f t="shared" si="30"/>
        <v>6.9863477332737078</v>
      </c>
      <c r="AW62" s="87">
        <f t="shared" si="30"/>
        <v>14448.932664822063</v>
      </c>
      <c r="AX62" s="87">
        <f t="shared" si="30"/>
        <v>33.503977911501465</v>
      </c>
      <c r="AY62" s="87">
        <f t="shared" si="30"/>
        <v>38169.699291847654</v>
      </c>
      <c r="AZ62" s="87">
        <f t="shared" si="30"/>
        <v>30.458163831612136</v>
      </c>
      <c r="BA62" s="87">
        <f t="shared" si="30"/>
        <v>903.08457401442456</v>
      </c>
      <c r="BB62" s="87">
        <f t="shared" si="30"/>
        <v>16995.654289358463</v>
      </c>
      <c r="BC62" s="87">
        <f t="shared" si="30"/>
        <v>27.412347867903765</v>
      </c>
      <c r="BD62" s="87">
        <f t="shared" si="30"/>
        <v>0</v>
      </c>
      <c r="BE62" s="87">
        <f t="shared" si="30"/>
        <v>2945.4566716003969</v>
      </c>
      <c r="BF62" s="87">
        <f t="shared" si="30"/>
        <v>305505.59065156907</v>
      </c>
      <c r="BG62" s="87">
        <f t="shared" si="30"/>
        <v>304590.31841390888</v>
      </c>
      <c r="BH62" s="87">
        <f t="shared" si="30"/>
        <v>915.27223766036377</v>
      </c>
      <c r="BI62" s="87">
        <f t="shared" si="30"/>
        <v>34.41772618538716</v>
      </c>
      <c r="BJ62" s="87">
        <f t="shared" si="30"/>
        <v>0</v>
      </c>
      <c r="BK62" s="87">
        <f t="shared" si="30"/>
        <v>7462.2497083495764</v>
      </c>
      <c r="BL62" s="87">
        <f t="shared" si="30"/>
        <v>286.30672405008619</v>
      </c>
      <c r="BM62" s="87">
        <f t="shared" si="30"/>
        <v>112603.83633078566</v>
      </c>
      <c r="BN62" s="87">
        <f t="shared" si="30"/>
        <v>456.87245923251481</v>
      </c>
      <c r="BO62" s="87">
        <f t="shared" si="30"/>
        <v>578.7050834750321</v>
      </c>
      <c r="BP62" s="87">
        <f t="shared" si="30"/>
        <v>160880.01785315355</v>
      </c>
      <c r="BQ62" s="87">
        <f t="shared" si="30"/>
        <v>4699.4495604792928</v>
      </c>
      <c r="BR62" s="87">
        <f t="shared" si="30"/>
        <v>103.55776444239284</v>
      </c>
      <c r="BS62" s="87">
        <f t="shared" si="30"/>
        <v>1248.7847396503607</v>
      </c>
      <c r="BT62" s="87">
        <f t="shared" si="30"/>
        <v>0</v>
      </c>
      <c r="BU62" s="87">
        <f t="shared" si="30"/>
        <v>7617.1721274353758</v>
      </c>
      <c r="BV62" s="87">
        <f t="shared" si="30"/>
        <v>1770.8460421866437</v>
      </c>
      <c r="BW62" s="87">
        <f t="shared" si="30"/>
        <v>0</v>
      </c>
      <c r="BX62" s="87">
        <f t="shared" si="30"/>
        <v>0</v>
      </c>
      <c r="BY62" s="87">
        <f t="shared" si="30"/>
        <v>6111.4317892583376</v>
      </c>
      <c r="BZ62" s="87">
        <f t="shared" si="30"/>
        <v>0</v>
      </c>
      <c r="CA62" s="87">
        <f>SUM(CA2:CA51)</f>
        <v>0</v>
      </c>
      <c r="CB62" s="87">
        <f>SUM(CB2:CB51)</f>
        <v>333687.7574788864</v>
      </c>
      <c r="CC62" s="87">
        <f>SUM(CC2:CC51)</f>
        <v>2163.5286499702711</v>
      </c>
    </row>
    <row r="63" spans="1:95" x14ac:dyDescent="0.25">
      <c r="A63" s="86" t="s">
        <v>239</v>
      </c>
      <c r="B63" s="87">
        <f>+B3+B5+B8+B9+B11+B12+B14+B15+B16+B17+B18+B19+B20+B21+B22+B23+B24+B25+B26+B28+B30+B31+B33+B34+B35+B36+B37+B39+B40+B41+B42+B43+B44+B46+B47+B49+B50+B10</f>
        <v>1814340.0567390996</v>
      </c>
      <c r="C63" s="87">
        <f t="shared" ref="C63:N63" si="31">+C3+C5+C8+C9+C11+C12+C14+C15+C16+C17+C18+C19+C20+C21+C22+C23+C24+C25+C26+C28+C30+C31+C33+C34+C35+C36+C37+C39+C40+C41+C42+C43+C44+C46+C47+C49+C50+C10</f>
        <v>13932.322103737797</v>
      </c>
      <c r="D63" s="87">
        <f t="shared" si="31"/>
        <v>30861.655987871989</v>
      </c>
      <c r="E63" s="87">
        <f t="shared" si="31"/>
        <v>247628.15915069802</v>
      </c>
      <c r="F63" s="87">
        <f t="shared" si="31"/>
        <v>247401.202240246</v>
      </c>
      <c r="G63" s="87">
        <f t="shared" si="31"/>
        <v>6364.0209251606984</v>
      </c>
      <c r="H63" s="87">
        <f t="shared" si="31"/>
        <v>265054.27371081797</v>
      </c>
      <c r="I63" s="87">
        <f t="shared" si="31"/>
        <v>7501.1023354106001</v>
      </c>
      <c r="J63" s="87">
        <f t="shared" si="31"/>
        <v>12778.319322995998</v>
      </c>
      <c r="K63" s="87">
        <f t="shared" si="31"/>
        <v>15647.893393429902</v>
      </c>
      <c r="L63" s="87">
        <f t="shared" si="31"/>
        <v>718.93164643550017</v>
      </c>
      <c r="M63" s="87">
        <f t="shared" si="31"/>
        <v>1718.9106245887006</v>
      </c>
      <c r="N63" s="87">
        <f t="shared" si="31"/>
        <v>2267.6053782595995</v>
      </c>
      <c r="R63" s="25"/>
    </row>
    <row r="64" spans="1:95" x14ac:dyDescent="0.25">
      <c r="R64" s="25"/>
    </row>
    <row r="65" spans="18:18" x14ac:dyDescent="0.25">
      <c r="R65" s="25"/>
    </row>
    <row r="66" spans="18:18" x14ac:dyDescent="0.25">
      <c r="R66" s="25"/>
    </row>
    <row r="67" spans="18:18" x14ac:dyDescent="0.25">
      <c r="R67" s="25"/>
    </row>
    <row r="68" spans="18:18" x14ac:dyDescent="0.25">
      <c r="R68" s="25"/>
    </row>
    <row r="69" spans="18:18" x14ac:dyDescent="0.25">
      <c r="R69" s="25"/>
    </row>
    <row r="70" spans="18:18" x14ac:dyDescent="0.25">
      <c r="R70" s="25"/>
    </row>
    <row r="71" spans="18:18" x14ac:dyDescent="0.25">
      <c r="R71" s="25"/>
    </row>
    <row r="72" spans="18:18" x14ac:dyDescent="0.25">
      <c r="R72" s="25"/>
    </row>
    <row r="73" spans="18:18" x14ac:dyDescent="0.25">
      <c r="R73" s="25"/>
    </row>
    <row r="74" spans="18:18" x14ac:dyDescent="0.25">
      <c r="R74" s="25"/>
    </row>
    <row r="75" spans="18:18" x14ac:dyDescent="0.25">
      <c r="R75" s="25"/>
    </row>
    <row r="76" spans="18:18" x14ac:dyDescent="0.25">
      <c r="R76" s="25"/>
    </row>
    <row r="77" spans="18:18" x14ac:dyDescent="0.25">
      <c r="R77" s="25"/>
    </row>
    <row r="78" spans="18:18" x14ac:dyDescent="0.25">
      <c r="R78" s="25"/>
    </row>
    <row r="79" spans="18:18" x14ac:dyDescent="0.25">
      <c r="R79" s="2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C3F0-E710-42C0-8923-8208A6C27885}">
  <dimension ref="A1:DV63"/>
  <sheetViews>
    <sheetView zoomScale="85" zoomScaleNormal="85" workbookViewId="0">
      <pane xSplit="1" ySplit="2" topLeftCell="B23" activePane="bottomRight" state="frozen"/>
      <selection activeCell="AY55" sqref="AY55"/>
      <selection pane="topRight" activeCell="AY55" sqref="AY55"/>
      <selection pane="bottomLeft" activeCell="AY55" sqref="AY55"/>
      <selection pane="bottomRight" activeCell="N2" sqref="N2"/>
    </sheetView>
  </sheetViews>
  <sheetFormatPr defaultRowHeight="15" x14ac:dyDescent="0.25"/>
  <cols>
    <col min="1" max="1" width="19.140625" style="86" customWidth="1"/>
    <col min="2" max="13" width="9.140625" style="86" customWidth="1"/>
    <col min="14" max="14" width="15.140625" style="86" bestFit="1" customWidth="1"/>
    <col min="15" max="75" width="9.140625" style="86" customWidth="1"/>
    <col min="76" max="76" width="9.140625" style="86"/>
    <col min="77" max="77" width="9.140625" style="86" customWidth="1"/>
    <col min="78" max="125" width="9.140625" style="86"/>
    <col min="126" max="126" width="9.140625" style="86" customWidth="1"/>
    <col min="127" max="16384" width="9.140625" style="86"/>
  </cols>
  <sheetData>
    <row r="1" spans="1:126" x14ac:dyDescent="0.25">
      <c r="B1" s="86" t="s">
        <v>491</v>
      </c>
      <c r="N1" s="86" t="s">
        <v>490</v>
      </c>
      <c r="BY1" s="86" t="s">
        <v>331</v>
      </c>
    </row>
    <row r="2" spans="1:126" x14ac:dyDescent="0.25">
      <c r="A2" s="86" t="s">
        <v>227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7" t="s">
        <v>62</v>
      </c>
      <c r="I2" s="87" t="s">
        <v>63</v>
      </c>
      <c r="J2" s="87" t="s">
        <v>64</v>
      </c>
      <c r="K2" s="87" t="s">
        <v>68</v>
      </c>
      <c r="L2" s="87" t="s">
        <v>321</v>
      </c>
      <c r="M2" s="87"/>
      <c r="N2" s="86" t="s">
        <v>226</v>
      </c>
      <c r="O2" s="86" t="s">
        <v>457</v>
      </c>
      <c r="P2" s="86" t="s">
        <v>359</v>
      </c>
      <c r="Q2" s="86" t="s">
        <v>131</v>
      </c>
      <c r="R2" s="86" t="s">
        <v>132</v>
      </c>
      <c r="S2" s="86" t="s">
        <v>133</v>
      </c>
      <c r="T2" s="86" t="s">
        <v>335</v>
      </c>
      <c r="U2" s="86" t="s">
        <v>360</v>
      </c>
      <c r="V2" s="86" t="s">
        <v>134</v>
      </c>
      <c r="W2" s="86" t="s">
        <v>59</v>
      </c>
      <c r="X2" s="86" t="s">
        <v>136</v>
      </c>
      <c r="Y2" s="86" t="s">
        <v>137</v>
      </c>
      <c r="Z2" s="86" t="s">
        <v>361</v>
      </c>
      <c r="AA2" s="86" t="s">
        <v>138</v>
      </c>
      <c r="AB2" s="86" t="s">
        <v>458</v>
      </c>
      <c r="AC2" s="86" t="s">
        <v>139</v>
      </c>
      <c r="AD2" s="86" t="s">
        <v>140</v>
      </c>
      <c r="AE2" s="86" t="s">
        <v>141</v>
      </c>
      <c r="AF2" s="86" t="s">
        <v>142</v>
      </c>
      <c r="AG2" s="86" t="s">
        <v>143</v>
      </c>
      <c r="AH2" s="86" t="s">
        <v>459</v>
      </c>
      <c r="AI2" s="86" t="s">
        <v>362</v>
      </c>
      <c r="AJ2" s="86" t="s">
        <v>144</v>
      </c>
      <c r="AK2" s="86" t="s">
        <v>367</v>
      </c>
      <c r="AL2" s="86" t="s">
        <v>460</v>
      </c>
      <c r="AM2" s="86" t="s">
        <v>145</v>
      </c>
      <c r="AN2" s="86" t="s">
        <v>146</v>
      </c>
      <c r="AO2" s="86" t="s">
        <v>60</v>
      </c>
      <c r="AP2" s="86" t="s">
        <v>147</v>
      </c>
      <c r="AQ2" s="86" t="s">
        <v>148</v>
      </c>
      <c r="AR2" s="86" t="s">
        <v>149</v>
      </c>
      <c r="AS2" s="86" t="s">
        <v>150</v>
      </c>
      <c r="AT2" s="86" t="s">
        <v>151</v>
      </c>
      <c r="AU2" s="86" t="s">
        <v>152</v>
      </c>
      <c r="AV2" s="86" t="s">
        <v>153</v>
      </c>
      <c r="AW2" s="86" t="s">
        <v>154</v>
      </c>
      <c r="AX2" s="86" t="s">
        <v>155</v>
      </c>
      <c r="AY2" s="86" t="s">
        <v>156</v>
      </c>
      <c r="AZ2" s="86" t="s">
        <v>54</v>
      </c>
      <c r="BA2" s="86" t="s">
        <v>53</v>
      </c>
      <c r="BB2" s="86" t="s">
        <v>157</v>
      </c>
      <c r="BC2" s="86" t="s">
        <v>158</v>
      </c>
      <c r="BD2" s="86" t="s">
        <v>159</v>
      </c>
      <c r="BE2" s="86" t="s">
        <v>160</v>
      </c>
      <c r="BF2" s="86" t="s">
        <v>161</v>
      </c>
      <c r="BG2" s="86" t="s">
        <v>162</v>
      </c>
      <c r="BH2" s="86" t="s">
        <v>163</v>
      </c>
      <c r="BI2" s="86" t="s">
        <v>164</v>
      </c>
      <c r="BJ2" s="86" t="s">
        <v>165</v>
      </c>
      <c r="BK2" s="86" t="s">
        <v>363</v>
      </c>
      <c r="BL2" s="86" t="s">
        <v>166</v>
      </c>
      <c r="BM2" s="86" t="s">
        <v>167</v>
      </c>
      <c r="BN2" s="86" t="s">
        <v>168</v>
      </c>
      <c r="BO2" s="86" t="s">
        <v>61</v>
      </c>
      <c r="BP2" s="86" t="s">
        <v>368</v>
      </c>
      <c r="BQ2" s="86" t="s">
        <v>169</v>
      </c>
      <c r="BR2" s="86" t="s">
        <v>170</v>
      </c>
      <c r="BS2" s="86" t="s">
        <v>171</v>
      </c>
      <c r="BT2" s="86" t="s">
        <v>172</v>
      </c>
      <c r="BU2" s="86" t="s">
        <v>173</v>
      </c>
      <c r="BV2" s="86" t="s">
        <v>174</v>
      </c>
      <c r="BW2" s="86" t="s">
        <v>369</v>
      </c>
      <c r="BY2" s="86" t="s">
        <v>62</v>
      </c>
      <c r="BZ2" s="86" t="s">
        <v>63</v>
      </c>
      <c r="CA2" s="86" t="s">
        <v>64</v>
      </c>
      <c r="CB2" s="86" t="s">
        <v>68</v>
      </c>
      <c r="CC2" s="86" t="s">
        <v>321</v>
      </c>
    </row>
    <row r="3" spans="1:126" x14ac:dyDescent="0.25">
      <c r="A3" s="42" t="s">
        <v>0</v>
      </c>
      <c r="H3" s="87">
        <v>46549.508148000001</v>
      </c>
      <c r="I3" s="87">
        <v>1.1869827822000001</v>
      </c>
      <c r="J3" s="87">
        <v>63.159093800000001</v>
      </c>
      <c r="K3" s="87">
        <v>874.49425972999995</v>
      </c>
      <c r="L3" s="87">
        <v>69.056528005999994</v>
      </c>
      <c r="M3" s="87"/>
      <c r="N3" s="87" t="s">
        <v>0</v>
      </c>
      <c r="O3" s="87">
        <v>4.82275701915</v>
      </c>
      <c r="P3" s="87">
        <v>5418.25855920705</v>
      </c>
      <c r="Q3" s="87">
        <v>1.1901862394038301</v>
      </c>
      <c r="R3" s="87">
        <v>1.1901862394038301</v>
      </c>
      <c r="S3" s="87">
        <v>1.9649590066634599</v>
      </c>
      <c r="T3" s="87">
        <v>0</v>
      </c>
      <c r="U3" s="87">
        <v>63.331571883528497</v>
      </c>
      <c r="V3" s="87">
        <v>0</v>
      </c>
      <c r="W3" s="87">
        <v>0</v>
      </c>
      <c r="X3" s="87">
        <v>0</v>
      </c>
      <c r="Y3" s="87">
        <v>6.1904321939433498</v>
      </c>
      <c r="Z3" s="87">
        <v>0</v>
      </c>
      <c r="AA3" s="87">
        <v>9459.3234820636408</v>
      </c>
      <c r="AB3" s="87">
        <v>0</v>
      </c>
      <c r="AC3" s="87">
        <v>0</v>
      </c>
      <c r="AD3" s="87">
        <v>0</v>
      </c>
      <c r="AE3" s="87">
        <v>0</v>
      </c>
      <c r="AF3" s="87">
        <v>26.571016715569598</v>
      </c>
      <c r="AG3" s="87">
        <v>0</v>
      </c>
      <c r="AH3" s="87">
        <v>12083.9405304089</v>
      </c>
      <c r="AI3" s="87">
        <v>298.46114417134299</v>
      </c>
      <c r="AJ3" s="87">
        <v>876.87759059913196</v>
      </c>
      <c r="AK3" s="87">
        <v>69.244407717307197</v>
      </c>
      <c r="AL3" s="87">
        <v>55428.358580223401</v>
      </c>
      <c r="AM3" s="87">
        <v>0</v>
      </c>
      <c r="AN3" s="87">
        <v>0</v>
      </c>
      <c r="AO3" s="87">
        <v>0</v>
      </c>
      <c r="AP3" s="87">
        <v>5.8124060693640102E-2</v>
      </c>
      <c r="AQ3" s="87">
        <v>96.549707750624293</v>
      </c>
      <c r="AR3" s="87">
        <v>0</v>
      </c>
      <c r="AS3" s="87">
        <v>14230.765589589701</v>
      </c>
      <c r="AT3" s="87">
        <v>0</v>
      </c>
      <c r="AU3" s="87">
        <v>0</v>
      </c>
      <c r="AV3" s="87">
        <v>0</v>
      </c>
      <c r="AW3" s="87">
        <v>0</v>
      </c>
      <c r="AX3" s="87">
        <v>0</v>
      </c>
      <c r="AY3" s="87">
        <v>0</v>
      </c>
      <c r="AZ3" s="87">
        <v>0</v>
      </c>
      <c r="BA3" s="87">
        <v>0</v>
      </c>
      <c r="BB3" s="87">
        <v>0</v>
      </c>
      <c r="BC3" s="87">
        <v>0</v>
      </c>
      <c r="BD3" s="87">
        <v>0</v>
      </c>
      <c r="BE3" s="87">
        <v>0</v>
      </c>
      <c r="BF3" s="87">
        <v>0</v>
      </c>
      <c r="BG3" s="87">
        <v>0</v>
      </c>
      <c r="BH3" s="87">
        <v>0</v>
      </c>
      <c r="BI3" s="87">
        <v>0</v>
      </c>
      <c r="BJ3" s="87">
        <v>0</v>
      </c>
      <c r="BK3" s="87">
        <v>2967.97083325319</v>
      </c>
      <c r="BL3" s="87">
        <v>0</v>
      </c>
      <c r="BM3" s="87">
        <v>0</v>
      </c>
      <c r="BN3" s="87">
        <v>0</v>
      </c>
      <c r="BO3" s="87">
        <v>0</v>
      </c>
      <c r="BP3" s="87">
        <v>13272.101544872399</v>
      </c>
      <c r="BQ3" s="87">
        <v>0</v>
      </c>
      <c r="BR3" s="87">
        <v>150.76756220658299</v>
      </c>
      <c r="BS3" s="87">
        <v>2591.5589111906602</v>
      </c>
      <c r="BT3" s="87">
        <v>0</v>
      </c>
      <c r="BU3" s="87">
        <v>3197.2367531414202</v>
      </c>
      <c r="BV3" s="87">
        <v>46676.506914907099</v>
      </c>
      <c r="BW3" s="87">
        <v>2171.7603547632698</v>
      </c>
      <c r="BY3" s="49">
        <f t="shared" ref="BY3:BY34" si="0">(BV3-H3)/(H3+1E-50)</f>
        <v>2.7282515317523155E-3</v>
      </c>
      <c r="BZ3" s="49">
        <f t="shared" ref="BZ3:BZ34" si="1">(R3-I3)/(I3+1E-50)</f>
        <v>2.6988236492298239E-3</v>
      </c>
      <c r="CA3" s="49">
        <f t="shared" ref="CA3:CA34" si="2">(U3-J3)/(J3+1E-50)</f>
        <v>2.7308511435370853E-3</v>
      </c>
      <c r="CB3" s="49">
        <f t="shared" ref="CB3:CB34" si="3">(AJ3-K3)/(K3+1E-50)</f>
        <v>2.7253819480391596E-3</v>
      </c>
      <c r="CC3" s="49">
        <f t="shared" ref="CC3:CC34" si="4">(AK3-L3)/(L3+1E-50)</f>
        <v>2.7206654712046913E-3</v>
      </c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</row>
    <row r="4" spans="1:126" x14ac:dyDescent="0.25">
      <c r="A4" s="42" t="s">
        <v>2</v>
      </c>
      <c r="H4" s="87">
        <v>66634.883019000001</v>
      </c>
      <c r="I4" s="87">
        <v>1.8904511652</v>
      </c>
      <c r="J4" s="87">
        <v>86.362837233999997</v>
      </c>
      <c r="K4" s="87">
        <v>1180.1816139</v>
      </c>
      <c r="L4" s="87">
        <v>127.90704465</v>
      </c>
      <c r="M4" s="87"/>
      <c r="N4" s="87" t="s">
        <v>2</v>
      </c>
      <c r="O4" s="87">
        <v>7.31423758273122</v>
      </c>
      <c r="P4" s="87">
        <v>6286.9428308680399</v>
      </c>
      <c r="Q4" s="87">
        <v>1.8955481989504399</v>
      </c>
      <c r="R4" s="87">
        <v>1.8955481989504399</v>
      </c>
      <c r="S4" s="87">
        <v>3.1295125413118399</v>
      </c>
      <c r="T4" s="87">
        <v>0</v>
      </c>
      <c r="U4" s="87">
        <v>86.5986514828043</v>
      </c>
      <c r="V4" s="87">
        <v>0</v>
      </c>
      <c r="W4" s="87">
        <v>0</v>
      </c>
      <c r="X4" s="87">
        <v>0</v>
      </c>
      <c r="Y4" s="87">
        <v>6.0741315392427104</v>
      </c>
      <c r="Z4" s="87">
        <v>0</v>
      </c>
      <c r="AA4" s="87">
        <v>14689.2703471325</v>
      </c>
      <c r="AB4" s="87">
        <v>0</v>
      </c>
      <c r="AC4" s="87">
        <v>0</v>
      </c>
      <c r="AD4" s="87">
        <v>0</v>
      </c>
      <c r="AE4" s="87">
        <v>0</v>
      </c>
      <c r="AF4" s="87">
        <v>53.555139881931403</v>
      </c>
      <c r="AG4" s="87">
        <v>0</v>
      </c>
      <c r="AH4" s="87">
        <v>19145.134041240301</v>
      </c>
      <c r="AI4" s="87">
        <v>349.14245876157401</v>
      </c>
      <c r="AJ4" s="87">
        <v>1183.37119131094</v>
      </c>
      <c r="AK4" s="87">
        <v>128.25273553555999</v>
      </c>
      <c r="AL4" s="87">
        <v>78236.714310862706</v>
      </c>
      <c r="AM4" s="87">
        <v>0</v>
      </c>
      <c r="AN4" s="87">
        <v>0</v>
      </c>
      <c r="AO4" s="87">
        <v>0</v>
      </c>
      <c r="AP4" s="87">
        <v>8.2483870285311095E-2</v>
      </c>
      <c r="AQ4" s="87">
        <v>151.85935066469301</v>
      </c>
      <c r="AR4" s="87">
        <v>0</v>
      </c>
      <c r="AS4" s="87">
        <v>19837.715980168199</v>
      </c>
      <c r="AT4" s="87">
        <v>0</v>
      </c>
      <c r="AU4" s="87">
        <v>0</v>
      </c>
      <c r="AV4" s="87">
        <v>0</v>
      </c>
      <c r="AW4" s="87">
        <v>0</v>
      </c>
      <c r="AX4" s="87">
        <v>0</v>
      </c>
      <c r="AY4" s="87">
        <v>0</v>
      </c>
      <c r="AZ4" s="87">
        <v>0</v>
      </c>
      <c r="BA4" s="87">
        <v>0</v>
      </c>
      <c r="BB4" s="87">
        <v>0</v>
      </c>
      <c r="BC4" s="87">
        <v>0</v>
      </c>
      <c r="BD4" s="87">
        <v>0</v>
      </c>
      <c r="BE4" s="87">
        <v>0</v>
      </c>
      <c r="BF4" s="87">
        <v>0</v>
      </c>
      <c r="BG4" s="87">
        <v>0</v>
      </c>
      <c r="BH4" s="87">
        <v>0</v>
      </c>
      <c r="BI4" s="87">
        <v>0</v>
      </c>
      <c r="BJ4" s="87">
        <v>0</v>
      </c>
      <c r="BK4" s="87">
        <v>3034.9937459068201</v>
      </c>
      <c r="BL4" s="87">
        <v>0</v>
      </c>
      <c r="BM4" s="87">
        <v>0</v>
      </c>
      <c r="BN4" s="87">
        <v>0</v>
      </c>
      <c r="BO4" s="87">
        <v>0</v>
      </c>
      <c r="BP4" s="87">
        <v>19982.818006772599</v>
      </c>
      <c r="BQ4" s="87">
        <v>0</v>
      </c>
      <c r="BR4" s="87">
        <v>234.10214648427399</v>
      </c>
      <c r="BS4" s="87">
        <v>2999.2963591463599</v>
      </c>
      <c r="BT4" s="87">
        <v>0</v>
      </c>
      <c r="BU4" s="87">
        <v>4941.5194160373103</v>
      </c>
      <c r="BV4" s="87">
        <v>66813.892937713899</v>
      </c>
      <c r="BW4" s="87">
        <v>2665.4150536339698</v>
      </c>
      <c r="BY4" s="49">
        <f t="shared" si="0"/>
        <v>2.6864295486623176E-3</v>
      </c>
      <c r="BZ4" s="49">
        <f t="shared" si="1"/>
        <v>2.6961996396773708E-3</v>
      </c>
      <c r="CA4" s="49">
        <f t="shared" si="2"/>
        <v>2.7305060412196104E-3</v>
      </c>
      <c r="CB4" s="49">
        <f t="shared" si="3"/>
        <v>2.7026157443682292E-3</v>
      </c>
      <c r="CC4" s="49">
        <f t="shared" si="4"/>
        <v>2.70267276134731E-3</v>
      </c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</row>
    <row r="5" spans="1:126" x14ac:dyDescent="0.25">
      <c r="A5" s="42" t="s">
        <v>3</v>
      </c>
      <c r="H5" s="87">
        <v>33986.520811000002</v>
      </c>
      <c r="I5" s="87">
        <v>0.74710411899999996</v>
      </c>
      <c r="J5" s="87">
        <v>80.607293249999998</v>
      </c>
      <c r="K5" s="87">
        <v>531.24371067000004</v>
      </c>
      <c r="L5" s="87">
        <v>37.963926237000003</v>
      </c>
      <c r="M5" s="87"/>
      <c r="N5" s="87" t="s">
        <v>3</v>
      </c>
      <c r="O5" s="87">
        <v>3.8907552417304001</v>
      </c>
      <c r="P5" s="87">
        <v>3139.765038477</v>
      </c>
      <c r="Q5" s="87">
        <v>0.74912231242710303</v>
      </c>
      <c r="R5" s="87">
        <v>0.74912231242710303</v>
      </c>
      <c r="S5" s="87">
        <v>1.2367720659402399</v>
      </c>
      <c r="T5" s="87">
        <v>0</v>
      </c>
      <c r="U5" s="87">
        <v>80.827367946716095</v>
      </c>
      <c r="V5" s="87">
        <v>0</v>
      </c>
      <c r="W5" s="87">
        <v>0</v>
      </c>
      <c r="X5" s="87">
        <v>0</v>
      </c>
      <c r="Y5" s="87">
        <v>3.3490439705630002</v>
      </c>
      <c r="Z5" s="87">
        <v>0</v>
      </c>
      <c r="AA5" s="87">
        <v>6380.4064067450199</v>
      </c>
      <c r="AB5" s="87">
        <v>0</v>
      </c>
      <c r="AC5" s="87">
        <v>0</v>
      </c>
      <c r="AD5" s="87">
        <v>0</v>
      </c>
      <c r="AE5" s="87">
        <v>0</v>
      </c>
      <c r="AF5" s="87">
        <v>15.536541217443</v>
      </c>
      <c r="AG5" s="87">
        <v>0</v>
      </c>
      <c r="AH5" s="87">
        <v>8800.6059773961606</v>
      </c>
      <c r="AI5" s="87">
        <v>248.85434206055399</v>
      </c>
      <c r="AJ5" s="87">
        <v>532.69453695883396</v>
      </c>
      <c r="AK5" s="87">
        <v>38.067340228136302</v>
      </c>
      <c r="AL5" s="87">
        <v>39298.491886550102</v>
      </c>
      <c r="AM5" s="87">
        <v>0</v>
      </c>
      <c r="AN5" s="87">
        <v>0</v>
      </c>
      <c r="AO5" s="87">
        <v>0</v>
      </c>
      <c r="AP5" s="87">
        <v>6.0104719726196902E-2</v>
      </c>
      <c r="AQ5" s="87">
        <v>59.723627261352398</v>
      </c>
      <c r="AR5" s="87">
        <v>0</v>
      </c>
      <c r="AS5" s="87">
        <v>11012.8579749003</v>
      </c>
      <c r="AT5" s="87">
        <v>0</v>
      </c>
      <c r="AU5" s="87">
        <v>0</v>
      </c>
      <c r="AV5" s="87">
        <v>0</v>
      </c>
      <c r="AW5" s="87">
        <v>0</v>
      </c>
      <c r="AX5" s="87">
        <v>0</v>
      </c>
      <c r="AY5" s="87">
        <v>0</v>
      </c>
      <c r="AZ5" s="87">
        <v>0</v>
      </c>
      <c r="BA5" s="87">
        <v>0</v>
      </c>
      <c r="BB5" s="87">
        <v>0</v>
      </c>
      <c r="BC5" s="87">
        <v>0</v>
      </c>
      <c r="BD5" s="87">
        <v>0</v>
      </c>
      <c r="BE5" s="87">
        <v>0</v>
      </c>
      <c r="BF5" s="87">
        <v>0</v>
      </c>
      <c r="BG5" s="87">
        <v>0</v>
      </c>
      <c r="BH5" s="87">
        <v>0</v>
      </c>
      <c r="BI5" s="87">
        <v>0</v>
      </c>
      <c r="BJ5" s="87">
        <v>0</v>
      </c>
      <c r="BK5" s="87">
        <v>2091.7221248126998</v>
      </c>
      <c r="BL5" s="87">
        <v>0</v>
      </c>
      <c r="BM5" s="87">
        <v>0</v>
      </c>
      <c r="BN5" s="87">
        <v>0</v>
      </c>
      <c r="BO5" s="87">
        <v>0</v>
      </c>
      <c r="BP5" s="87">
        <v>9612.3597446860404</v>
      </c>
      <c r="BQ5" s="87">
        <v>0</v>
      </c>
      <c r="BR5" s="87">
        <v>93.266046466807595</v>
      </c>
      <c r="BS5" s="87">
        <v>1720.5661727581401</v>
      </c>
      <c r="BT5" s="87">
        <v>0</v>
      </c>
      <c r="BU5" s="87">
        <v>2075.1653294869302</v>
      </c>
      <c r="BV5" s="87">
        <v>34079.265796833002</v>
      </c>
      <c r="BW5" s="87">
        <v>1441.50085523806</v>
      </c>
      <c r="BY5" s="49">
        <f t="shared" si="0"/>
        <v>2.7288755547753055E-3</v>
      </c>
      <c r="BZ5" s="49">
        <f t="shared" si="1"/>
        <v>2.7013549728576408E-3</v>
      </c>
      <c r="CA5" s="49">
        <f t="shared" si="2"/>
        <v>2.7302082459653449E-3</v>
      </c>
      <c r="CB5" s="49">
        <f t="shared" si="3"/>
        <v>2.7309994635120543E-3</v>
      </c>
      <c r="CC5" s="49">
        <f t="shared" si="4"/>
        <v>2.7240067450007752E-3</v>
      </c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</row>
    <row r="6" spans="1:126" x14ac:dyDescent="0.25">
      <c r="A6" s="42" t="s">
        <v>4</v>
      </c>
      <c r="H6" s="87">
        <v>351651.36115999997</v>
      </c>
      <c r="I6" s="87">
        <v>9.6991359441</v>
      </c>
      <c r="J6" s="87">
        <v>567.28896691</v>
      </c>
      <c r="K6" s="87">
        <v>6726.876064</v>
      </c>
      <c r="L6" s="87">
        <v>148.98672285000001</v>
      </c>
      <c r="M6" s="87"/>
      <c r="N6" s="87" t="s">
        <v>4</v>
      </c>
      <c r="O6" s="87">
        <v>41.343652295482997</v>
      </c>
      <c r="P6" s="87">
        <v>34033.7136938076</v>
      </c>
      <c r="Q6" s="87">
        <v>9.7252787520650905</v>
      </c>
      <c r="R6" s="87">
        <v>9.7252787520650905</v>
      </c>
      <c r="S6" s="87">
        <v>16.056223925646901</v>
      </c>
      <c r="T6" s="87">
        <v>0</v>
      </c>
      <c r="U6" s="87">
        <v>568.83686785865996</v>
      </c>
      <c r="V6" s="87">
        <v>0</v>
      </c>
      <c r="W6" s="87">
        <v>0</v>
      </c>
      <c r="X6" s="87">
        <v>0</v>
      </c>
      <c r="Y6" s="87">
        <v>32.6710964356094</v>
      </c>
      <c r="Z6" s="87">
        <v>0</v>
      </c>
      <c r="AA6" s="87">
        <v>77949.1629052028</v>
      </c>
      <c r="AB6" s="87">
        <v>0</v>
      </c>
      <c r="AC6" s="87">
        <v>0</v>
      </c>
      <c r="AD6" s="87">
        <v>0</v>
      </c>
      <c r="AE6" s="87">
        <v>0</v>
      </c>
      <c r="AF6" s="87">
        <v>85.171114116651907</v>
      </c>
      <c r="AG6" s="87">
        <v>0</v>
      </c>
      <c r="AH6" s="87">
        <v>93300.195671072506</v>
      </c>
      <c r="AI6" s="87">
        <v>2152.6823809020502</v>
      </c>
      <c r="AJ6" s="87">
        <v>6745.1289151281399</v>
      </c>
      <c r="AK6" s="87">
        <v>149.39184174163699</v>
      </c>
      <c r="AL6" s="87">
        <v>413671.85217800102</v>
      </c>
      <c r="AM6" s="87">
        <v>0</v>
      </c>
      <c r="AN6" s="87">
        <v>0</v>
      </c>
      <c r="AO6" s="87">
        <v>0</v>
      </c>
      <c r="AP6" s="87">
        <v>0.52818187923819604</v>
      </c>
      <c r="AQ6" s="87">
        <v>690.89612897959</v>
      </c>
      <c r="AR6" s="87">
        <v>0</v>
      </c>
      <c r="AS6" s="87">
        <v>110297.26730078799</v>
      </c>
      <c r="AT6" s="87">
        <v>0</v>
      </c>
      <c r="AU6" s="87">
        <v>0</v>
      </c>
      <c r="AV6" s="87">
        <v>0</v>
      </c>
      <c r="AW6" s="87">
        <v>0</v>
      </c>
      <c r="AX6" s="87">
        <v>0</v>
      </c>
      <c r="AY6" s="87">
        <v>0</v>
      </c>
      <c r="AZ6" s="87">
        <v>0</v>
      </c>
      <c r="BA6" s="87">
        <v>0</v>
      </c>
      <c r="BB6" s="87">
        <v>0</v>
      </c>
      <c r="BC6" s="87">
        <v>0</v>
      </c>
      <c r="BD6" s="87">
        <v>0</v>
      </c>
      <c r="BE6" s="87">
        <v>0</v>
      </c>
      <c r="BF6" s="87">
        <v>0</v>
      </c>
      <c r="BG6" s="87">
        <v>0</v>
      </c>
      <c r="BH6" s="87">
        <v>0</v>
      </c>
      <c r="BI6" s="87">
        <v>0</v>
      </c>
      <c r="BJ6" s="87">
        <v>0</v>
      </c>
      <c r="BK6" s="87">
        <v>18085.048633259299</v>
      </c>
      <c r="BL6" s="87">
        <v>0</v>
      </c>
      <c r="BM6" s="87">
        <v>0</v>
      </c>
      <c r="BN6" s="87">
        <v>0</v>
      </c>
      <c r="BO6" s="87">
        <v>0</v>
      </c>
      <c r="BP6" s="87">
        <v>103214.950404704</v>
      </c>
      <c r="BQ6" s="87">
        <v>0</v>
      </c>
      <c r="BR6" s="87">
        <v>1233.6667885023301</v>
      </c>
      <c r="BS6" s="87">
        <v>16913.583087196101</v>
      </c>
      <c r="BT6" s="87">
        <v>0</v>
      </c>
      <c r="BU6" s="87">
        <v>25960.187880006899</v>
      </c>
      <c r="BV6" s="87">
        <v>352603.36680500599</v>
      </c>
      <c r="BW6" s="87">
        <v>13162.7087670817</v>
      </c>
      <c r="BY6" s="49">
        <f t="shared" si="0"/>
        <v>2.7072428835924886E-3</v>
      </c>
      <c r="BZ6" s="49">
        <f t="shared" si="1"/>
        <v>2.6953749401763165E-3</v>
      </c>
      <c r="CA6" s="49">
        <f t="shared" si="2"/>
        <v>2.7285934311243733E-3</v>
      </c>
      <c r="CB6" s="49">
        <f t="shared" si="3"/>
        <v>2.7134216469102187E-3</v>
      </c>
      <c r="CC6" s="49">
        <f t="shared" si="4"/>
        <v>2.7191610358787625E-3</v>
      </c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</row>
    <row r="7" spans="1:126" x14ac:dyDescent="0.25">
      <c r="A7" s="42" t="s">
        <v>5</v>
      </c>
      <c r="H7" s="87">
        <v>52934.269603000001</v>
      </c>
      <c r="I7" s="87">
        <v>1.4391035079000001</v>
      </c>
      <c r="J7" s="87">
        <v>60.335961392000002</v>
      </c>
      <c r="K7" s="87">
        <v>2495.6779265</v>
      </c>
      <c r="L7" s="87">
        <v>2.7868060795999998</v>
      </c>
      <c r="M7" s="87"/>
      <c r="N7" s="87" t="s">
        <v>5</v>
      </c>
      <c r="O7" s="87">
        <v>6.0586723095832102</v>
      </c>
      <c r="P7" s="87">
        <v>5271.6691145067898</v>
      </c>
      <c r="Q7" s="87">
        <v>1.4429857902133001</v>
      </c>
      <c r="R7" s="87">
        <v>1.4429857902133001</v>
      </c>
      <c r="S7" s="87">
        <v>2.3823471598075301</v>
      </c>
      <c r="T7" s="87">
        <v>0</v>
      </c>
      <c r="U7" s="87">
        <v>60.500818093033601</v>
      </c>
      <c r="V7" s="87">
        <v>0</v>
      </c>
      <c r="W7" s="87">
        <v>0</v>
      </c>
      <c r="X7" s="87">
        <v>0</v>
      </c>
      <c r="Y7" s="87">
        <v>4.9802272933676797</v>
      </c>
      <c r="Z7" s="87">
        <v>0</v>
      </c>
      <c r="AA7" s="87">
        <v>11648.219026947299</v>
      </c>
      <c r="AB7" s="87">
        <v>0</v>
      </c>
      <c r="AC7" s="87">
        <v>0</v>
      </c>
      <c r="AD7" s="87">
        <v>0</v>
      </c>
      <c r="AE7" s="87">
        <v>0</v>
      </c>
      <c r="AF7" s="87">
        <v>1.7668447419989799</v>
      </c>
      <c r="AG7" s="87">
        <v>0</v>
      </c>
      <c r="AH7" s="87">
        <v>13017.9794337807</v>
      </c>
      <c r="AI7" s="87">
        <v>299.13288953823502</v>
      </c>
      <c r="AJ7" s="87">
        <v>2502.4767744656501</v>
      </c>
      <c r="AK7" s="87">
        <v>2.7944064698080502</v>
      </c>
      <c r="AL7" s="87">
        <v>62499.131340134503</v>
      </c>
      <c r="AM7" s="87">
        <v>0</v>
      </c>
      <c r="AN7" s="87">
        <v>0</v>
      </c>
      <c r="AO7" s="87">
        <v>0</v>
      </c>
      <c r="AP7" s="87">
        <v>7.6287506149381901E-2</v>
      </c>
      <c r="AQ7" s="87">
        <v>97.298530028742604</v>
      </c>
      <c r="AR7" s="87">
        <v>0</v>
      </c>
      <c r="AS7" s="87">
        <v>16841.234332628399</v>
      </c>
      <c r="AT7" s="87">
        <v>0</v>
      </c>
      <c r="AU7" s="87">
        <v>0</v>
      </c>
      <c r="AV7" s="87">
        <v>0</v>
      </c>
      <c r="AW7" s="87">
        <v>0</v>
      </c>
      <c r="AX7" s="87">
        <v>0</v>
      </c>
      <c r="AY7" s="87">
        <v>0</v>
      </c>
      <c r="AZ7" s="87">
        <v>0</v>
      </c>
      <c r="BA7" s="87">
        <v>0</v>
      </c>
      <c r="BB7" s="87">
        <v>0</v>
      </c>
      <c r="BC7" s="87">
        <v>0</v>
      </c>
      <c r="BD7" s="87">
        <v>0</v>
      </c>
      <c r="BE7" s="87">
        <v>0</v>
      </c>
      <c r="BF7" s="87">
        <v>0</v>
      </c>
      <c r="BG7" s="87">
        <v>0</v>
      </c>
      <c r="BH7" s="87">
        <v>0</v>
      </c>
      <c r="BI7" s="87">
        <v>0</v>
      </c>
      <c r="BJ7" s="87">
        <v>0</v>
      </c>
      <c r="BK7" s="87">
        <v>2685.1627239722998</v>
      </c>
      <c r="BL7" s="87">
        <v>0</v>
      </c>
      <c r="BM7" s="87">
        <v>0</v>
      </c>
      <c r="BN7" s="87">
        <v>0</v>
      </c>
      <c r="BO7" s="87">
        <v>0</v>
      </c>
      <c r="BP7" s="87">
        <v>15203.0737257336</v>
      </c>
      <c r="BQ7" s="87">
        <v>0</v>
      </c>
      <c r="BR7" s="87">
        <v>190.77465107899599</v>
      </c>
      <c r="BS7" s="87">
        <v>2522.81221577721</v>
      </c>
      <c r="BT7" s="87">
        <v>0</v>
      </c>
      <c r="BU7" s="87">
        <v>3903.5931039101802</v>
      </c>
      <c r="BV7" s="87">
        <v>53078.645794077202</v>
      </c>
      <c r="BW7" s="87">
        <v>1853.84988728025</v>
      </c>
      <c r="BY7" s="49">
        <f t="shared" si="0"/>
        <v>2.7274616644378624E-3</v>
      </c>
      <c r="BZ7" s="49">
        <f t="shared" si="1"/>
        <v>2.6977088805552286E-3</v>
      </c>
      <c r="CA7" s="49">
        <f t="shared" si="2"/>
        <v>2.7323124920896349E-3</v>
      </c>
      <c r="CB7" s="49">
        <f t="shared" si="3"/>
        <v>2.724248947934152E-3</v>
      </c>
      <c r="CC7" s="49">
        <f t="shared" si="4"/>
        <v>2.7272763123659034E-3</v>
      </c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</row>
    <row r="8" spans="1:126" x14ac:dyDescent="0.25">
      <c r="A8" s="42" t="s">
        <v>6</v>
      </c>
      <c r="H8" s="87">
        <v>22384.400592000002</v>
      </c>
      <c r="I8" s="87">
        <v>0.53241100509999995</v>
      </c>
      <c r="J8" s="87">
        <v>59.922561635000001</v>
      </c>
      <c r="K8" s="87">
        <v>331.81745840000002</v>
      </c>
      <c r="L8" s="87">
        <v>0.75793256389999997</v>
      </c>
      <c r="M8" s="87"/>
      <c r="N8" s="87" t="s">
        <v>6</v>
      </c>
      <c r="O8" s="87">
        <v>2.5554990266951001</v>
      </c>
      <c r="P8" s="87">
        <v>2244.4808088899099</v>
      </c>
      <c r="Q8" s="87">
        <v>0.533849509044661</v>
      </c>
      <c r="R8" s="87">
        <v>0.533849509044661</v>
      </c>
      <c r="S8" s="87">
        <v>1.12909072021693</v>
      </c>
      <c r="T8" s="87">
        <v>0</v>
      </c>
      <c r="U8" s="87">
        <v>60.086236579290301</v>
      </c>
      <c r="V8" s="87">
        <v>0</v>
      </c>
      <c r="W8" s="87">
        <v>0</v>
      </c>
      <c r="X8" s="87">
        <v>0</v>
      </c>
      <c r="Y8" s="87">
        <v>2.1982296865361501</v>
      </c>
      <c r="Z8" s="87">
        <v>0</v>
      </c>
      <c r="AA8" s="87">
        <v>5275.1495157300797</v>
      </c>
      <c r="AB8" s="87">
        <v>0</v>
      </c>
      <c r="AC8" s="87">
        <v>0</v>
      </c>
      <c r="AD8" s="87">
        <v>0</v>
      </c>
      <c r="AE8" s="87">
        <v>0</v>
      </c>
      <c r="AF8" s="87">
        <v>0.82349797879815001</v>
      </c>
      <c r="AG8" s="87">
        <v>0</v>
      </c>
      <c r="AH8" s="87">
        <v>5639.3355784898104</v>
      </c>
      <c r="AI8" s="87">
        <v>182.14985640878001</v>
      </c>
      <c r="AJ8" s="87">
        <v>332.72288331443002</v>
      </c>
      <c r="AK8" s="87">
        <v>0.75999946110980598</v>
      </c>
      <c r="AL8" s="87">
        <v>26446.6485199821</v>
      </c>
      <c r="AM8" s="87">
        <v>0</v>
      </c>
      <c r="AN8" s="87">
        <v>0</v>
      </c>
      <c r="AO8" s="87">
        <v>0</v>
      </c>
      <c r="AP8" s="87">
        <v>2.8239711203425801E-2</v>
      </c>
      <c r="AQ8" s="87">
        <v>45.418094482933597</v>
      </c>
      <c r="AR8" s="87">
        <v>0</v>
      </c>
      <c r="AS8" s="87">
        <v>6676.4823048826502</v>
      </c>
      <c r="AT8" s="87">
        <v>0</v>
      </c>
      <c r="AU8" s="87">
        <v>0</v>
      </c>
      <c r="AV8" s="87">
        <v>0</v>
      </c>
      <c r="AW8" s="87">
        <v>0</v>
      </c>
      <c r="AX8" s="87">
        <v>0</v>
      </c>
      <c r="AY8" s="87">
        <v>0</v>
      </c>
      <c r="AZ8" s="87">
        <v>0</v>
      </c>
      <c r="BA8" s="87">
        <v>0</v>
      </c>
      <c r="BB8" s="87">
        <v>0</v>
      </c>
      <c r="BC8" s="87">
        <v>0</v>
      </c>
      <c r="BD8" s="87">
        <v>0</v>
      </c>
      <c r="BE8" s="87">
        <v>0</v>
      </c>
      <c r="BF8" s="87">
        <v>0</v>
      </c>
      <c r="BG8" s="87">
        <v>0</v>
      </c>
      <c r="BH8" s="87">
        <v>0</v>
      </c>
      <c r="BI8" s="87">
        <v>0</v>
      </c>
      <c r="BJ8" s="87">
        <v>0</v>
      </c>
      <c r="BK8" s="87">
        <v>1091.5438976155899</v>
      </c>
      <c r="BL8" s="87">
        <v>0</v>
      </c>
      <c r="BM8" s="87">
        <v>0</v>
      </c>
      <c r="BN8" s="87">
        <v>0</v>
      </c>
      <c r="BO8" s="87">
        <v>0</v>
      </c>
      <c r="BP8" s="87">
        <v>6682.2012172510804</v>
      </c>
      <c r="BQ8" s="87">
        <v>0</v>
      </c>
      <c r="BR8" s="87">
        <v>79.541153582215102</v>
      </c>
      <c r="BS8" s="87">
        <v>1258.9051936220201</v>
      </c>
      <c r="BT8" s="87">
        <v>0</v>
      </c>
      <c r="BU8" s="87">
        <v>1749.27529894343</v>
      </c>
      <c r="BV8" s="87">
        <v>22445.556866681</v>
      </c>
      <c r="BW8" s="87">
        <v>913.48051877566297</v>
      </c>
      <c r="BY8" s="49">
        <f t="shared" si="0"/>
        <v>2.7320934697199119E-3</v>
      </c>
      <c r="BZ8" s="49">
        <f t="shared" si="1"/>
        <v>2.7018674123591132E-3</v>
      </c>
      <c r="CA8" s="49">
        <f t="shared" si="2"/>
        <v>2.7314410436468919E-3</v>
      </c>
      <c r="CB8" s="49">
        <f t="shared" si="3"/>
        <v>2.7286837732887659E-3</v>
      </c>
      <c r="CC8" s="49">
        <f t="shared" si="4"/>
        <v>2.7270199332387044E-3</v>
      </c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</row>
    <row r="9" spans="1:126" x14ac:dyDescent="0.25">
      <c r="A9" s="42" t="s">
        <v>7</v>
      </c>
      <c r="H9" s="87">
        <v>7385.9396640000004</v>
      </c>
      <c r="I9" s="87">
        <v>0.22679852740000001</v>
      </c>
      <c r="J9" s="87">
        <v>6.383085736</v>
      </c>
      <c r="K9" s="87">
        <v>142.69679818</v>
      </c>
      <c r="L9" s="87">
        <v>0.3692880711</v>
      </c>
      <c r="M9" s="87"/>
      <c r="N9" s="87" t="s">
        <v>7</v>
      </c>
      <c r="O9" s="87">
        <v>0.91406559935624598</v>
      </c>
      <c r="P9" s="87">
        <v>760.23358802989799</v>
      </c>
      <c r="Q9" s="87">
        <v>0.227410385453927</v>
      </c>
      <c r="R9" s="87">
        <v>0.227410385453927</v>
      </c>
      <c r="S9" s="87">
        <v>0.37544514079267099</v>
      </c>
      <c r="T9" s="87">
        <v>0</v>
      </c>
      <c r="U9" s="87">
        <v>6.4004632407833402</v>
      </c>
      <c r="V9" s="87">
        <v>0</v>
      </c>
      <c r="W9" s="87">
        <v>0</v>
      </c>
      <c r="X9" s="87">
        <v>0</v>
      </c>
      <c r="Y9" s="87">
        <v>0.74205297652739499</v>
      </c>
      <c r="Z9" s="87">
        <v>0</v>
      </c>
      <c r="AA9" s="87">
        <v>1776.5424451391</v>
      </c>
      <c r="AB9" s="87">
        <v>0</v>
      </c>
      <c r="AC9" s="87">
        <v>0</v>
      </c>
      <c r="AD9" s="87">
        <v>0</v>
      </c>
      <c r="AE9" s="87">
        <v>0</v>
      </c>
      <c r="AF9" s="87">
        <v>0.28487238458748698</v>
      </c>
      <c r="AG9" s="87">
        <v>0</v>
      </c>
      <c r="AH9" s="87">
        <v>1938.4183915129499</v>
      </c>
      <c r="AI9" s="87">
        <v>36.940436436008099</v>
      </c>
      <c r="AJ9" s="87">
        <v>143.08536584268799</v>
      </c>
      <c r="AK9" s="87">
        <v>0.37029316949701402</v>
      </c>
      <c r="AL9" s="87">
        <v>8787.85004932841</v>
      </c>
      <c r="AM9" s="87">
        <v>0</v>
      </c>
      <c r="AN9" s="87">
        <v>0</v>
      </c>
      <c r="AO9" s="87">
        <v>0</v>
      </c>
      <c r="AP9" s="87">
        <v>1.0901521377425699E-2</v>
      </c>
      <c r="AQ9" s="87">
        <v>15.241349255664399</v>
      </c>
      <c r="AR9" s="87">
        <v>0</v>
      </c>
      <c r="AS9" s="87">
        <v>2312.5251314174998</v>
      </c>
      <c r="AT9" s="87">
        <v>0</v>
      </c>
      <c r="AU9" s="87">
        <v>0</v>
      </c>
      <c r="AV9" s="87">
        <v>0</v>
      </c>
      <c r="AW9" s="87">
        <v>0</v>
      </c>
      <c r="AX9" s="87">
        <v>0</v>
      </c>
      <c r="AY9" s="87">
        <v>0</v>
      </c>
      <c r="AZ9" s="87">
        <v>0</v>
      </c>
      <c r="BA9" s="87">
        <v>0</v>
      </c>
      <c r="BB9" s="87">
        <v>0</v>
      </c>
      <c r="BC9" s="87">
        <v>0</v>
      </c>
      <c r="BD9" s="87">
        <v>0</v>
      </c>
      <c r="BE9" s="87">
        <v>0</v>
      </c>
      <c r="BF9" s="87">
        <v>0</v>
      </c>
      <c r="BG9" s="87">
        <v>0</v>
      </c>
      <c r="BH9" s="87">
        <v>0</v>
      </c>
      <c r="BI9" s="87">
        <v>0</v>
      </c>
      <c r="BJ9" s="87">
        <v>0</v>
      </c>
      <c r="BK9" s="87">
        <v>387.90882536373499</v>
      </c>
      <c r="BL9" s="87">
        <v>0</v>
      </c>
      <c r="BM9" s="87">
        <v>0</v>
      </c>
      <c r="BN9" s="87">
        <v>0</v>
      </c>
      <c r="BO9" s="87">
        <v>0</v>
      </c>
      <c r="BP9" s="87">
        <v>2192.9279206000701</v>
      </c>
      <c r="BQ9" s="87">
        <v>0</v>
      </c>
      <c r="BR9" s="87">
        <v>28.3038389429896</v>
      </c>
      <c r="BS9" s="87">
        <v>345.57650403015998</v>
      </c>
      <c r="BT9" s="87">
        <v>0</v>
      </c>
      <c r="BU9" s="87">
        <v>595.00723891598795</v>
      </c>
      <c r="BV9" s="87">
        <v>7406.0945199711095</v>
      </c>
      <c r="BW9" s="87">
        <v>256.67479580901397</v>
      </c>
      <c r="BY9" s="49">
        <f t="shared" si="0"/>
        <v>2.7288140558941205E-3</v>
      </c>
      <c r="BZ9" s="49">
        <f t="shared" si="1"/>
        <v>2.6978043505894236E-3</v>
      </c>
      <c r="CA9" s="49">
        <f t="shared" si="2"/>
        <v>2.7224301070143441E-3</v>
      </c>
      <c r="CB9" s="49">
        <f t="shared" si="3"/>
        <v>2.7230300023820052E-3</v>
      </c>
      <c r="CC9" s="49">
        <f t="shared" si="4"/>
        <v>2.7217191013512131E-3</v>
      </c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</row>
    <row r="10" spans="1:126" x14ac:dyDescent="0.25">
      <c r="A10" s="42" t="s">
        <v>8</v>
      </c>
      <c r="H10" s="87">
        <v>5610.8341584999998</v>
      </c>
      <c r="I10" s="87">
        <v>0.18833017539999999</v>
      </c>
      <c r="J10" s="87">
        <v>3.3110554892000001</v>
      </c>
      <c r="K10" s="87">
        <v>137.75965941000001</v>
      </c>
      <c r="L10" s="87">
        <v>0.73567416399999996</v>
      </c>
      <c r="M10" s="87"/>
      <c r="N10" s="87" t="s">
        <v>8</v>
      </c>
      <c r="O10" s="87">
        <v>0.71695138084073595</v>
      </c>
      <c r="P10" s="87">
        <v>485.52108641533698</v>
      </c>
      <c r="Q10" s="87">
        <v>0.188842177184808</v>
      </c>
      <c r="R10" s="87">
        <v>0.188842177184808</v>
      </c>
      <c r="S10" s="87">
        <v>0.31177470262404999</v>
      </c>
      <c r="T10" s="87">
        <v>0</v>
      </c>
      <c r="U10" s="87">
        <v>3.3200113172991101</v>
      </c>
      <c r="V10" s="87">
        <v>0</v>
      </c>
      <c r="W10" s="87">
        <v>0</v>
      </c>
      <c r="X10" s="87">
        <v>0</v>
      </c>
      <c r="Y10" s="87">
        <v>0.339508686724318</v>
      </c>
      <c r="Z10" s="87">
        <v>0</v>
      </c>
      <c r="AA10" s="87">
        <v>1462.8804965925999</v>
      </c>
      <c r="AB10" s="87">
        <v>0</v>
      </c>
      <c r="AC10" s="87">
        <v>0</v>
      </c>
      <c r="AD10" s="87">
        <v>0</v>
      </c>
      <c r="AE10" s="87">
        <v>0</v>
      </c>
      <c r="AF10" s="87">
        <v>0.37318875825768499</v>
      </c>
      <c r="AG10" s="87">
        <v>0</v>
      </c>
      <c r="AH10" s="87">
        <v>1566.7710884650101</v>
      </c>
      <c r="AI10" s="87">
        <v>22.610197549562798</v>
      </c>
      <c r="AJ10" s="87">
        <v>138.134922140908</v>
      </c>
      <c r="AK10" s="87">
        <v>0.73767510252649104</v>
      </c>
      <c r="AL10" s="87">
        <v>6639.4204170042403</v>
      </c>
      <c r="AM10" s="87">
        <v>0</v>
      </c>
      <c r="AN10" s="87">
        <v>0</v>
      </c>
      <c r="AO10" s="87">
        <v>0</v>
      </c>
      <c r="AP10" s="87">
        <v>7.8953886872027302E-3</v>
      </c>
      <c r="AQ10" s="87">
        <v>12.158962422218099</v>
      </c>
      <c r="AR10" s="87">
        <v>0</v>
      </c>
      <c r="AS10" s="87">
        <v>1741.54026635691</v>
      </c>
      <c r="AT10" s="87">
        <v>0</v>
      </c>
      <c r="AU10" s="87">
        <v>0</v>
      </c>
      <c r="AV10" s="87">
        <v>0</v>
      </c>
      <c r="AW10" s="87">
        <v>0</v>
      </c>
      <c r="AX10" s="87">
        <v>0</v>
      </c>
      <c r="AY10" s="87">
        <v>0</v>
      </c>
      <c r="AZ10" s="87">
        <v>0</v>
      </c>
      <c r="BA10" s="87">
        <v>0</v>
      </c>
      <c r="BB10" s="87">
        <v>0</v>
      </c>
      <c r="BC10" s="87">
        <v>0</v>
      </c>
      <c r="BD10" s="87">
        <v>0</v>
      </c>
      <c r="BE10" s="87">
        <v>0</v>
      </c>
      <c r="BF10" s="87">
        <v>0</v>
      </c>
      <c r="BG10" s="87">
        <v>0</v>
      </c>
      <c r="BH10" s="87">
        <v>0</v>
      </c>
      <c r="BI10" s="87">
        <v>0</v>
      </c>
      <c r="BJ10" s="87">
        <v>0</v>
      </c>
      <c r="BK10" s="87">
        <v>188.47155895743299</v>
      </c>
      <c r="BL10" s="87">
        <v>0</v>
      </c>
      <c r="BM10" s="87">
        <v>0</v>
      </c>
      <c r="BN10" s="87">
        <v>0</v>
      </c>
      <c r="BO10" s="87">
        <v>0</v>
      </c>
      <c r="BP10" s="87">
        <v>1728.1336845224901</v>
      </c>
      <c r="BQ10" s="87">
        <v>0</v>
      </c>
      <c r="BR10" s="87">
        <v>24.392108386602398</v>
      </c>
      <c r="BS10" s="87">
        <v>212.42660493261999</v>
      </c>
      <c r="BT10" s="87">
        <v>0</v>
      </c>
      <c r="BU10" s="87">
        <v>492.35774621273202</v>
      </c>
      <c r="BV10" s="87">
        <v>5626.1578035351104</v>
      </c>
      <c r="BW10" s="87">
        <v>151.313150004134</v>
      </c>
      <c r="BY10" s="49">
        <f t="shared" si="0"/>
        <v>2.7310814403409766E-3</v>
      </c>
      <c r="BZ10" s="49">
        <f t="shared" si="1"/>
        <v>2.7186391332167173E-3</v>
      </c>
      <c r="CA10" s="49">
        <f t="shared" si="2"/>
        <v>2.7048257355764996E-3</v>
      </c>
      <c r="CB10" s="49">
        <f t="shared" si="3"/>
        <v>2.7240393342664636E-3</v>
      </c>
      <c r="CC10" s="49">
        <f t="shared" si="4"/>
        <v>2.7198705954435023E-3</v>
      </c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</row>
    <row r="11" spans="1:126" x14ac:dyDescent="0.25">
      <c r="A11" s="42" t="s">
        <v>9</v>
      </c>
      <c r="H11" s="87">
        <v>183150.96129000001</v>
      </c>
      <c r="I11" s="87">
        <v>5.4350922939000004</v>
      </c>
      <c r="J11" s="87">
        <v>212.71590841</v>
      </c>
      <c r="K11" s="87">
        <v>3360.9432059000001</v>
      </c>
      <c r="L11" s="87">
        <v>71.689451496000004</v>
      </c>
      <c r="M11" s="87"/>
      <c r="N11" s="87" t="s">
        <v>9</v>
      </c>
      <c r="O11" s="87">
        <v>22.356020693632701</v>
      </c>
      <c r="P11" s="87">
        <v>17928.6134288215</v>
      </c>
      <c r="Q11" s="87">
        <v>5.4497562873570002</v>
      </c>
      <c r="R11" s="87">
        <v>5.4497562873570002</v>
      </c>
      <c r="S11" s="87">
        <v>8.9973797437788203</v>
      </c>
      <c r="T11" s="87">
        <v>0</v>
      </c>
      <c r="U11" s="87">
        <v>213.29714424539901</v>
      </c>
      <c r="V11" s="87">
        <v>0</v>
      </c>
      <c r="W11" s="87">
        <v>0</v>
      </c>
      <c r="X11" s="87">
        <v>0</v>
      </c>
      <c r="Y11" s="87">
        <v>17.124096624349601</v>
      </c>
      <c r="Z11" s="87">
        <v>0</v>
      </c>
      <c r="AA11" s="87">
        <v>42862.580690931602</v>
      </c>
      <c r="AB11" s="87">
        <v>0</v>
      </c>
      <c r="AC11" s="87">
        <v>0</v>
      </c>
      <c r="AD11" s="87">
        <v>0</v>
      </c>
      <c r="AE11" s="87">
        <v>0</v>
      </c>
      <c r="AF11" s="87">
        <v>28.531904952944501</v>
      </c>
      <c r="AG11" s="87">
        <v>0</v>
      </c>
      <c r="AH11" s="87">
        <v>48892.744918620301</v>
      </c>
      <c r="AI11" s="87">
        <v>981.85087723196602</v>
      </c>
      <c r="AJ11" s="87">
        <v>3370.1011795379</v>
      </c>
      <c r="AK11" s="87">
        <v>71.884826545255805</v>
      </c>
      <c r="AL11" s="87">
        <v>216449.381079382</v>
      </c>
      <c r="AM11" s="87">
        <v>0</v>
      </c>
      <c r="AN11" s="87">
        <v>0</v>
      </c>
      <c r="AO11" s="87">
        <v>0</v>
      </c>
      <c r="AP11" s="87">
        <v>0.27365240645904598</v>
      </c>
      <c r="AQ11" s="87">
        <v>374.99931762165397</v>
      </c>
      <c r="AR11" s="87">
        <v>0</v>
      </c>
      <c r="AS11" s="87">
        <v>57186.288881836597</v>
      </c>
      <c r="AT11" s="87">
        <v>0</v>
      </c>
      <c r="AU11" s="87">
        <v>0</v>
      </c>
      <c r="AV11" s="87">
        <v>0</v>
      </c>
      <c r="AW11" s="87">
        <v>0</v>
      </c>
      <c r="AX11" s="87">
        <v>0</v>
      </c>
      <c r="AY11" s="87">
        <v>0</v>
      </c>
      <c r="AZ11" s="87">
        <v>0</v>
      </c>
      <c r="BA11" s="87">
        <v>0</v>
      </c>
      <c r="BB11" s="87">
        <v>0</v>
      </c>
      <c r="BC11" s="87">
        <v>0</v>
      </c>
      <c r="BD11" s="87">
        <v>0</v>
      </c>
      <c r="BE11" s="87">
        <v>0</v>
      </c>
      <c r="BF11" s="87">
        <v>0</v>
      </c>
      <c r="BG11" s="87">
        <v>0</v>
      </c>
      <c r="BH11" s="87">
        <v>0</v>
      </c>
      <c r="BI11" s="87">
        <v>0</v>
      </c>
      <c r="BJ11" s="87">
        <v>0</v>
      </c>
      <c r="BK11" s="87">
        <v>9266.8181443246904</v>
      </c>
      <c r="BL11" s="87">
        <v>0</v>
      </c>
      <c r="BM11" s="87">
        <v>0</v>
      </c>
      <c r="BN11" s="87">
        <v>0</v>
      </c>
      <c r="BO11" s="87">
        <v>0</v>
      </c>
      <c r="BP11" s="87">
        <v>54451.335406673097</v>
      </c>
      <c r="BQ11" s="87">
        <v>0</v>
      </c>
      <c r="BR11" s="87">
        <v>676.897482553587</v>
      </c>
      <c r="BS11" s="87">
        <v>8475.8256339328109</v>
      </c>
      <c r="BT11" s="87">
        <v>0</v>
      </c>
      <c r="BU11" s="87">
        <v>14304.421567592</v>
      </c>
      <c r="BV11" s="87">
        <v>183650.560119931</v>
      </c>
      <c r="BW11" s="87">
        <v>6476.9035755311397</v>
      </c>
      <c r="BY11" s="49">
        <f t="shared" si="0"/>
        <v>2.7277980219821835E-3</v>
      </c>
      <c r="BZ11" s="49">
        <f t="shared" si="1"/>
        <v>2.6980210572427254E-3</v>
      </c>
      <c r="CA11" s="49">
        <f t="shared" si="2"/>
        <v>2.7324511821593921E-3</v>
      </c>
      <c r="CB11" s="49">
        <f t="shared" si="3"/>
        <v>2.7248224908482336E-3</v>
      </c>
      <c r="CC11" s="49">
        <f t="shared" si="4"/>
        <v>2.7252970301593492E-3</v>
      </c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</row>
    <row r="12" spans="1:126" x14ac:dyDescent="0.25">
      <c r="A12" s="42" t="s">
        <v>10</v>
      </c>
      <c r="H12" s="87">
        <v>98808.007614999995</v>
      </c>
      <c r="I12" s="87">
        <v>2.6648267576000002</v>
      </c>
      <c r="J12" s="87">
        <v>196.52388571</v>
      </c>
      <c r="K12" s="87">
        <v>1621.0843725</v>
      </c>
      <c r="L12" s="87">
        <v>34.700898297999998</v>
      </c>
      <c r="M12" s="87"/>
      <c r="N12" s="87" t="s">
        <v>10</v>
      </c>
      <c r="O12" s="87">
        <v>11.225149025707299</v>
      </c>
      <c r="P12" s="87">
        <v>10348.1614790365</v>
      </c>
      <c r="Q12" s="87">
        <v>2.6720124772096501</v>
      </c>
      <c r="R12" s="87">
        <v>2.6720124772096501</v>
      </c>
      <c r="S12" s="87">
        <v>4.411406528643</v>
      </c>
      <c r="T12" s="87">
        <v>0</v>
      </c>
      <c r="U12" s="87">
        <v>197.060757498025</v>
      </c>
      <c r="V12" s="87">
        <v>0</v>
      </c>
      <c r="W12" s="87">
        <v>0</v>
      </c>
      <c r="X12" s="87">
        <v>0</v>
      </c>
      <c r="Y12" s="87">
        <v>10.7869184701346</v>
      </c>
      <c r="Z12" s="87">
        <v>0</v>
      </c>
      <c r="AA12" s="87">
        <v>21362.956211786801</v>
      </c>
      <c r="AB12" s="87">
        <v>0</v>
      </c>
      <c r="AC12" s="87">
        <v>0</v>
      </c>
      <c r="AD12" s="87">
        <v>0</v>
      </c>
      <c r="AE12" s="87">
        <v>0</v>
      </c>
      <c r="AF12" s="87">
        <v>15.350556554796199</v>
      </c>
      <c r="AG12" s="87">
        <v>0</v>
      </c>
      <c r="AH12" s="87">
        <v>25614.490515333</v>
      </c>
      <c r="AI12" s="87">
        <v>709.44258937547204</v>
      </c>
      <c r="AJ12" s="87">
        <v>1625.5026802083</v>
      </c>
      <c r="AK12" s="87">
        <v>34.795286434384103</v>
      </c>
      <c r="AL12" s="87">
        <v>116750.000085318</v>
      </c>
      <c r="AM12" s="87">
        <v>0</v>
      </c>
      <c r="AN12" s="87">
        <v>0</v>
      </c>
      <c r="AO12" s="87">
        <v>0</v>
      </c>
      <c r="AP12" s="87">
        <v>0.14143210988490501</v>
      </c>
      <c r="AQ12" s="87">
        <v>189.29111887153601</v>
      </c>
      <c r="AR12" s="87">
        <v>0</v>
      </c>
      <c r="AS12" s="87">
        <v>30559.882101903499</v>
      </c>
      <c r="AT12" s="87">
        <v>0</v>
      </c>
      <c r="AU12" s="87">
        <v>0</v>
      </c>
      <c r="AV12" s="87">
        <v>0</v>
      </c>
      <c r="AW12" s="87">
        <v>0</v>
      </c>
      <c r="AX12" s="87">
        <v>0</v>
      </c>
      <c r="AY12" s="87">
        <v>0</v>
      </c>
      <c r="AZ12" s="87">
        <v>0</v>
      </c>
      <c r="BA12" s="87">
        <v>0</v>
      </c>
      <c r="BB12" s="87">
        <v>0</v>
      </c>
      <c r="BC12" s="87">
        <v>0</v>
      </c>
      <c r="BD12" s="87">
        <v>0</v>
      </c>
      <c r="BE12" s="87">
        <v>0</v>
      </c>
      <c r="BF12" s="87">
        <v>0</v>
      </c>
      <c r="BG12" s="87">
        <v>0</v>
      </c>
      <c r="BH12" s="87">
        <v>0</v>
      </c>
      <c r="BI12" s="87">
        <v>0</v>
      </c>
      <c r="BJ12" s="87">
        <v>0</v>
      </c>
      <c r="BK12" s="87">
        <v>5635.4785563527103</v>
      </c>
      <c r="BL12" s="87">
        <v>0</v>
      </c>
      <c r="BM12" s="87">
        <v>0</v>
      </c>
      <c r="BN12" s="87">
        <v>0</v>
      </c>
      <c r="BO12" s="87">
        <v>0</v>
      </c>
      <c r="BP12" s="87">
        <v>28842.503899753101</v>
      </c>
      <c r="BQ12" s="87">
        <v>0</v>
      </c>
      <c r="BR12" s="87">
        <v>331.54077855329598</v>
      </c>
      <c r="BS12" s="87">
        <v>5354.1875473590599</v>
      </c>
      <c r="BT12" s="87">
        <v>0</v>
      </c>
      <c r="BU12" s="87">
        <v>7115.8338444783703</v>
      </c>
      <c r="BV12" s="87">
        <v>99077.697489596903</v>
      </c>
      <c r="BW12" s="87">
        <v>4081.4454928814798</v>
      </c>
      <c r="BY12" s="49">
        <f t="shared" si="0"/>
        <v>2.7294333840607353E-3</v>
      </c>
      <c r="BZ12" s="49">
        <f t="shared" si="1"/>
        <v>2.6965053503596151E-3</v>
      </c>
      <c r="CA12" s="49">
        <f t="shared" si="2"/>
        <v>2.7318398783200814E-3</v>
      </c>
      <c r="CB12" s="49">
        <f t="shared" si="3"/>
        <v>2.7255260634498914E-3</v>
      </c>
      <c r="CC12" s="49">
        <f t="shared" si="4"/>
        <v>2.7200487887526666E-3</v>
      </c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</row>
    <row r="13" spans="1:126" x14ac:dyDescent="0.25">
      <c r="A13" s="42" t="s">
        <v>12</v>
      </c>
      <c r="H13" s="87">
        <v>24657.043194000002</v>
      </c>
      <c r="I13" s="87">
        <v>0.42726804200000001</v>
      </c>
      <c r="J13" s="87">
        <v>22.613556769999999</v>
      </c>
      <c r="K13" s="87">
        <v>315.46228817999997</v>
      </c>
      <c r="L13" s="87">
        <v>92.925220308999997</v>
      </c>
      <c r="M13" s="87"/>
      <c r="N13" s="87" t="s">
        <v>12</v>
      </c>
      <c r="O13" s="87">
        <v>2.9407233210540298</v>
      </c>
      <c r="P13" s="87">
        <v>1779.7116709127099</v>
      </c>
      <c r="Q13" s="87">
        <v>0.42842223196587897</v>
      </c>
      <c r="R13" s="87">
        <v>0.42842223196587897</v>
      </c>
      <c r="S13" s="87">
        <v>0.70731455421220402</v>
      </c>
      <c r="T13" s="87">
        <v>0</v>
      </c>
      <c r="U13" s="87">
        <v>22.675258730838301</v>
      </c>
      <c r="V13" s="87">
        <v>0</v>
      </c>
      <c r="W13" s="87">
        <v>0</v>
      </c>
      <c r="X13" s="87">
        <v>0</v>
      </c>
      <c r="Y13" s="87">
        <v>1.73707949595033</v>
      </c>
      <c r="Z13" s="87">
        <v>0</v>
      </c>
      <c r="AA13" s="87">
        <v>4035.06247171428</v>
      </c>
      <c r="AB13" s="87">
        <v>0</v>
      </c>
      <c r="AC13" s="87">
        <v>0</v>
      </c>
      <c r="AD13" s="87">
        <v>0</v>
      </c>
      <c r="AE13" s="87">
        <v>0</v>
      </c>
      <c r="AF13" s="87">
        <v>33.574567243215</v>
      </c>
      <c r="AG13" s="87">
        <v>0</v>
      </c>
      <c r="AH13" s="87">
        <v>6828.9933516696901</v>
      </c>
      <c r="AI13" s="87">
        <v>97.378389779224804</v>
      </c>
      <c r="AJ13" s="87">
        <v>316.32155777051503</v>
      </c>
      <c r="AK13" s="87">
        <v>93.178107387605905</v>
      </c>
      <c r="AL13" s="87">
        <v>27841.004797918798</v>
      </c>
      <c r="AM13" s="87">
        <v>0</v>
      </c>
      <c r="AN13" s="87">
        <v>0</v>
      </c>
      <c r="AO13" s="87">
        <v>0</v>
      </c>
      <c r="AP13" s="87">
        <v>5.4054444846233E-2</v>
      </c>
      <c r="AQ13" s="87">
        <v>46.402464663139298</v>
      </c>
      <c r="AR13" s="87">
        <v>0</v>
      </c>
      <c r="AS13" s="87">
        <v>8643.0650227715396</v>
      </c>
      <c r="AT13" s="87">
        <v>0</v>
      </c>
      <c r="AU13" s="87">
        <v>0</v>
      </c>
      <c r="AV13" s="87">
        <v>0</v>
      </c>
      <c r="AW13" s="87">
        <v>0</v>
      </c>
      <c r="AX13" s="87">
        <v>0</v>
      </c>
      <c r="AY13" s="87">
        <v>0</v>
      </c>
      <c r="AZ13" s="87">
        <v>0</v>
      </c>
      <c r="BA13" s="87">
        <v>0</v>
      </c>
      <c r="BB13" s="87">
        <v>0</v>
      </c>
      <c r="BC13" s="87">
        <v>0</v>
      </c>
      <c r="BD13" s="87">
        <v>0</v>
      </c>
      <c r="BE13" s="87">
        <v>0</v>
      </c>
      <c r="BF13" s="87">
        <v>0</v>
      </c>
      <c r="BG13" s="87">
        <v>0</v>
      </c>
      <c r="BH13" s="87">
        <v>0</v>
      </c>
      <c r="BI13" s="87">
        <v>0</v>
      </c>
      <c r="BJ13" s="87">
        <v>0</v>
      </c>
      <c r="BK13" s="87">
        <v>1480.67598913904</v>
      </c>
      <c r="BL13" s="87">
        <v>0</v>
      </c>
      <c r="BM13" s="87">
        <v>0</v>
      </c>
      <c r="BN13" s="87">
        <v>0</v>
      </c>
      <c r="BO13" s="87">
        <v>0</v>
      </c>
      <c r="BP13" s="87">
        <v>6675.8544682902402</v>
      </c>
      <c r="BQ13" s="87">
        <v>0</v>
      </c>
      <c r="BR13" s="87">
        <v>61.062318949280403</v>
      </c>
      <c r="BS13" s="87">
        <v>806.92066501021498</v>
      </c>
      <c r="BT13" s="87">
        <v>0</v>
      </c>
      <c r="BU13" s="87">
        <v>1292.7333001966199</v>
      </c>
      <c r="BV13" s="87">
        <v>24724.241596036001</v>
      </c>
      <c r="BW13" s="87">
        <v>950.78173491280597</v>
      </c>
      <c r="BY13" s="49">
        <f t="shared" si="0"/>
        <v>2.7253228015738538E-3</v>
      </c>
      <c r="BZ13" s="49">
        <f t="shared" si="1"/>
        <v>2.7013252862917374E-3</v>
      </c>
      <c r="CA13" s="49">
        <f t="shared" si="2"/>
        <v>2.7285385251805518E-3</v>
      </c>
      <c r="CB13" s="49">
        <f t="shared" si="3"/>
        <v>2.7238425089491625E-3</v>
      </c>
      <c r="CC13" s="49">
        <f t="shared" si="4"/>
        <v>2.7214041329683683E-3</v>
      </c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</row>
    <row r="14" spans="1:126" x14ac:dyDescent="0.25">
      <c r="A14" s="42" t="s">
        <v>13</v>
      </c>
      <c r="H14" s="87">
        <v>121724.6088</v>
      </c>
      <c r="I14" s="87">
        <v>2.9606148456999999</v>
      </c>
      <c r="J14" s="87">
        <v>371.27945739</v>
      </c>
      <c r="K14" s="87">
        <v>1734.3647332999999</v>
      </c>
      <c r="L14" s="87">
        <v>11.017756833</v>
      </c>
      <c r="M14" s="87"/>
      <c r="N14" s="87" t="s">
        <v>13</v>
      </c>
      <c r="O14" s="87">
        <v>13.5711806558781</v>
      </c>
      <c r="P14" s="87">
        <v>12101.972986082101</v>
      </c>
      <c r="Q14" s="87">
        <v>2.9685976078885501</v>
      </c>
      <c r="R14" s="87">
        <v>2.9685976078885501</v>
      </c>
      <c r="S14" s="87">
        <v>4.9011537980422899</v>
      </c>
      <c r="T14" s="87">
        <v>0</v>
      </c>
      <c r="U14" s="87">
        <v>372.292981976036</v>
      </c>
      <c r="V14" s="87">
        <v>0</v>
      </c>
      <c r="W14" s="87">
        <v>0</v>
      </c>
      <c r="X14" s="87">
        <v>0</v>
      </c>
      <c r="Y14" s="87">
        <v>12.4651592845702</v>
      </c>
      <c r="Z14" s="87">
        <v>0</v>
      </c>
      <c r="AA14" s="87">
        <v>24575.3393399464</v>
      </c>
      <c r="AB14" s="87">
        <v>0</v>
      </c>
      <c r="AC14" s="87">
        <v>0</v>
      </c>
      <c r="AD14" s="87">
        <v>0</v>
      </c>
      <c r="AE14" s="87">
        <v>0</v>
      </c>
      <c r="AF14" s="87">
        <v>5.7526089643236897</v>
      </c>
      <c r="AG14" s="87">
        <v>0</v>
      </c>
      <c r="AH14" s="87">
        <v>31006.499813300601</v>
      </c>
      <c r="AI14" s="87">
        <v>1101.00619929346</v>
      </c>
      <c r="AJ14" s="87">
        <v>1739.0908129915999</v>
      </c>
      <c r="AK14" s="87">
        <v>11.0477681901483</v>
      </c>
      <c r="AL14" s="87">
        <v>142340.56291594301</v>
      </c>
      <c r="AM14" s="87">
        <v>0</v>
      </c>
      <c r="AN14" s="87">
        <v>0</v>
      </c>
      <c r="AO14" s="87">
        <v>0</v>
      </c>
      <c r="AP14" s="87">
        <v>0.18738366437408999</v>
      </c>
      <c r="AQ14" s="87">
        <v>206.38524819717</v>
      </c>
      <c r="AR14" s="87">
        <v>0</v>
      </c>
      <c r="AS14" s="87">
        <v>37988.033093427497</v>
      </c>
      <c r="AT14" s="87">
        <v>0</v>
      </c>
      <c r="AU14" s="87">
        <v>0</v>
      </c>
      <c r="AV14" s="87">
        <v>0</v>
      </c>
      <c r="AW14" s="87">
        <v>0</v>
      </c>
      <c r="AX14" s="87">
        <v>0</v>
      </c>
      <c r="AY14" s="87">
        <v>0</v>
      </c>
      <c r="AZ14" s="87">
        <v>0</v>
      </c>
      <c r="BA14" s="87">
        <v>0</v>
      </c>
      <c r="BB14" s="87">
        <v>0</v>
      </c>
      <c r="BC14" s="87">
        <v>0</v>
      </c>
      <c r="BD14" s="87">
        <v>0</v>
      </c>
      <c r="BE14" s="87">
        <v>0</v>
      </c>
      <c r="BF14" s="87">
        <v>0</v>
      </c>
      <c r="BG14" s="87">
        <v>0</v>
      </c>
      <c r="BH14" s="87">
        <v>0</v>
      </c>
      <c r="BI14" s="87">
        <v>0</v>
      </c>
      <c r="BJ14" s="87">
        <v>0</v>
      </c>
      <c r="BK14" s="87">
        <v>7017.39692890074</v>
      </c>
      <c r="BL14" s="87">
        <v>0</v>
      </c>
      <c r="BM14" s="87">
        <v>0</v>
      </c>
      <c r="BN14" s="87">
        <v>0</v>
      </c>
      <c r="BO14" s="87">
        <v>0</v>
      </c>
      <c r="BP14" s="87">
        <v>35222.243844148703</v>
      </c>
      <c r="BQ14" s="87">
        <v>0</v>
      </c>
      <c r="BR14" s="87">
        <v>369.30492522719999</v>
      </c>
      <c r="BS14" s="87">
        <v>7074.2778079001</v>
      </c>
      <c r="BT14" s="87">
        <v>0</v>
      </c>
      <c r="BU14" s="87">
        <v>8076.8984528712399</v>
      </c>
      <c r="BV14" s="87">
        <v>122056.686083874</v>
      </c>
      <c r="BW14" s="87">
        <v>5246.8481088579701</v>
      </c>
      <c r="BY14" s="49">
        <f t="shared" si="0"/>
        <v>2.7281031103547405E-3</v>
      </c>
      <c r="BZ14" s="49">
        <f t="shared" si="1"/>
        <v>2.6963190433718118E-3</v>
      </c>
      <c r="CA14" s="49">
        <f t="shared" si="2"/>
        <v>2.7298159536237698E-3</v>
      </c>
      <c r="CB14" s="49">
        <f t="shared" si="3"/>
        <v>2.7249629797347508E-3</v>
      </c>
      <c r="CC14" s="49">
        <f t="shared" si="4"/>
        <v>2.72390810608665E-3</v>
      </c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</row>
    <row r="15" spans="1:126" x14ac:dyDescent="0.25">
      <c r="A15" s="42" t="s">
        <v>14</v>
      </c>
      <c r="H15" s="87">
        <v>71845.012910000005</v>
      </c>
      <c r="I15" s="87">
        <v>1.5630172742999999</v>
      </c>
      <c r="J15" s="87">
        <v>202.71805696999999</v>
      </c>
      <c r="K15" s="87">
        <v>983.11851300000001</v>
      </c>
      <c r="L15" s="87">
        <v>56.891739800000003</v>
      </c>
      <c r="M15" s="87"/>
      <c r="N15" s="87" t="s">
        <v>14</v>
      </c>
      <c r="O15" s="87">
        <v>7.0049649073972704</v>
      </c>
      <c r="P15" s="87">
        <v>8864.9682525405096</v>
      </c>
      <c r="Q15" s="87">
        <v>1.56722467495697</v>
      </c>
      <c r="R15" s="87">
        <v>1.56722467495697</v>
      </c>
      <c r="S15" s="87">
        <v>2.5874570704211401</v>
      </c>
      <c r="T15" s="87">
        <v>0</v>
      </c>
      <c r="U15" s="87">
        <v>203.27212147351</v>
      </c>
      <c r="V15" s="87">
        <v>0</v>
      </c>
      <c r="W15" s="87">
        <v>0</v>
      </c>
      <c r="X15" s="87">
        <v>0</v>
      </c>
      <c r="Y15" s="87">
        <v>10.7470047021736</v>
      </c>
      <c r="Z15" s="87">
        <v>0</v>
      </c>
      <c r="AA15" s="87">
        <v>13042.0038421916</v>
      </c>
      <c r="AB15" s="87">
        <v>0</v>
      </c>
      <c r="AC15" s="87">
        <v>0</v>
      </c>
      <c r="AD15" s="87">
        <v>0</v>
      </c>
      <c r="AE15" s="87">
        <v>0</v>
      </c>
      <c r="AF15" s="87">
        <v>19.7646753419159</v>
      </c>
      <c r="AG15" s="87">
        <v>0</v>
      </c>
      <c r="AH15" s="87">
        <v>17400.686293722902</v>
      </c>
      <c r="AI15" s="87">
        <v>687.55173628110299</v>
      </c>
      <c r="AJ15" s="87">
        <v>985.79808840501005</v>
      </c>
      <c r="AK15" s="87">
        <v>57.046618485616698</v>
      </c>
      <c r="AL15" s="87">
        <v>85332.094387032295</v>
      </c>
      <c r="AM15" s="87">
        <v>0</v>
      </c>
      <c r="AN15" s="87">
        <v>0</v>
      </c>
      <c r="AO15" s="87">
        <v>0</v>
      </c>
      <c r="AP15" s="87">
        <v>9.4534003015305595E-2</v>
      </c>
      <c r="AQ15" s="87">
        <v>125.04722122798</v>
      </c>
      <c r="AR15" s="87">
        <v>0</v>
      </c>
      <c r="AS15" s="87">
        <v>22095.564829385399</v>
      </c>
      <c r="AT15" s="87">
        <v>0</v>
      </c>
      <c r="AU15" s="87">
        <v>0</v>
      </c>
      <c r="AV15" s="87">
        <v>0</v>
      </c>
      <c r="AW15" s="87">
        <v>0</v>
      </c>
      <c r="AX15" s="87">
        <v>0</v>
      </c>
      <c r="AY15" s="87">
        <v>0</v>
      </c>
      <c r="AZ15" s="87">
        <v>0</v>
      </c>
      <c r="BA15" s="87">
        <v>0</v>
      </c>
      <c r="BB15" s="87">
        <v>0</v>
      </c>
      <c r="BC15" s="87">
        <v>0</v>
      </c>
      <c r="BD15" s="87">
        <v>0</v>
      </c>
      <c r="BE15" s="87">
        <v>0</v>
      </c>
      <c r="BF15" s="87">
        <v>0</v>
      </c>
      <c r="BG15" s="87">
        <v>0</v>
      </c>
      <c r="BH15" s="87">
        <v>0</v>
      </c>
      <c r="BI15" s="87">
        <v>0</v>
      </c>
      <c r="BJ15" s="87">
        <v>0</v>
      </c>
      <c r="BK15" s="87">
        <v>5282.9047473721403</v>
      </c>
      <c r="BL15" s="87">
        <v>0</v>
      </c>
      <c r="BM15" s="87">
        <v>0</v>
      </c>
      <c r="BN15" s="87">
        <v>0</v>
      </c>
      <c r="BO15" s="87">
        <v>0</v>
      </c>
      <c r="BP15" s="87">
        <v>19922.005814665499</v>
      </c>
      <c r="BQ15" s="87">
        <v>0</v>
      </c>
      <c r="BR15" s="87">
        <v>198.03074142080001</v>
      </c>
      <c r="BS15" s="87">
        <v>4862.6113395765797</v>
      </c>
      <c r="BT15" s="87">
        <v>0</v>
      </c>
      <c r="BU15" s="87">
        <v>4354.1685633168499</v>
      </c>
      <c r="BV15" s="87">
        <v>72041.005986650998</v>
      </c>
      <c r="BW15" s="87">
        <v>3808.6445929268102</v>
      </c>
      <c r="BY15" s="49">
        <f t="shared" si="0"/>
        <v>2.7279983496768683E-3</v>
      </c>
      <c r="BZ15" s="49">
        <f t="shared" si="1"/>
        <v>2.6918452701390708E-3</v>
      </c>
      <c r="CA15" s="49">
        <f t="shared" si="2"/>
        <v>2.7331778519956952E-3</v>
      </c>
      <c r="CB15" s="49">
        <f t="shared" si="3"/>
        <v>2.7255873728115232E-3</v>
      </c>
      <c r="CC15" s="49">
        <f t="shared" si="4"/>
        <v>2.7223404691289498E-3</v>
      </c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</row>
    <row r="16" spans="1:126" x14ac:dyDescent="0.25">
      <c r="A16" s="42" t="s">
        <v>15</v>
      </c>
      <c r="H16" s="87">
        <v>43404.774953</v>
      </c>
      <c r="I16" s="87">
        <v>0.71655614629999997</v>
      </c>
      <c r="J16" s="87">
        <v>96.522735874000006</v>
      </c>
      <c r="K16" s="87">
        <v>501.09588642</v>
      </c>
      <c r="L16" s="87">
        <v>72.837011024000006</v>
      </c>
      <c r="M16" s="87"/>
      <c r="N16" s="87" t="s">
        <v>15</v>
      </c>
      <c r="O16" s="87">
        <v>4.99238925508556</v>
      </c>
      <c r="P16" s="87">
        <v>3817.8417274766598</v>
      </c>
      <c r="Q16" s="87">
        <v>0.71849021560580095</v>
      </c>
      <c r="R16" s="87">
        <v>0.71849021560580095</v>
      </c>
      <c r="S16" s="87">
        <v>1.1862083247408099</v>
      </c>
      <c r="T16" s="87">
        <v>0</v>
      </c>
      <c r="U16" s="87">
        <v>96.786356191633104</v>
      </c>
      <c r="V16" s="87">
        <v>0</v>
      </c>
      <c r="W16" s="87">
        <v>0</v>
      </c>
      <c r="X16" s="87">
        <v>0</v>
      </c>
      <c r="Y16" s="87">
        <v>4.2033961114085798</v>
      </c>
      <c r="Z16" s="87">
        <v>0</v>
      </c>
      <c r="AA16" s="87">
        <v>6913.2163868903199</v>
      </c>
      <c r="AB16" s="87">
        <v>0</v>
      </c>
      <c r="AC16" s="87">
        <v>0</v>
      </c>
      <c r="AD16" s="87">
        <v>0</v>
      </c>
      <c r="AE16" s="87">
        <v>0</v>
      </c>
      <c r="AF16" s="87">
        <v>33.514269513720997</v>
      </c>
      <c r="AG16" s="87">
        <v>0</v>
      </c>
      <c r="AH16" s="87">
        <v>10983.0659219645</v>
      </c>
      <c r="AI16" s="87">
        <v>297.02940131984099</v>
      </c>
      <c r="AJ16" s="87">
        <v>502.46163809433102</v>
      </c>
      <c r="AK16" s="87">
        <v>73.035184576801896</v>
      </c>
      <c r="AL16" s="87">
        <v>49580.4438382468</v>
      </c>
      <c r="AM16" s="87">
        <v>0</v>
      </c>
      <c r="AN16" s="87">
        <v>0</v>
      </c>
      <c r="AO16" s="87">
        <v>0</v>
      </c>
      <c r="AP16" s="87">
        <v>9.2319614918191906E-2</v>
      </c>
      <c r="AQ16" s="87">
        <v>69.109637214581397</v>
      </c>
      <c r="AR16" s="87">
        <v>0</v>
      </c>
      <c r="AS16" s="87">
        <v>15104.7226827956</v>
      </c>
      <c r="AT16" s="87">
        <v>0</v>
      </c>
      <c r="AU16" s="87">
        <v>0</v>
      </c>
      <c r="AV16" s="87">
        <v>0</v>
      </c>
      <c r="AW16" s="87">
        <v>0</v>
      </c>
      <c r="AX16" s="87">
        <v>0</v>
      </c>
      <c r="AY16" s="87">
        <v>0</v>
      </c>
      <c r="AZ16" s="87">
        <v>0</v>
      </c>
      <c r="BA16" s="87">
        <v>0</v>
      </c>
      <c r="BB16" s="87">
        <v>0</v>
      </c>
      <c r="BC16" s="87">
        <v>0</v>
      </c>
      <c r="BD16" s="87">
        <v>0</v>
      </c>
      <c r="BE16" s="87">
        <v>0</v>
      </c>
      <c r="BF16" s="87">
        <v>0</v>
      </c>
      <c r="BG16" s="87">
        <v>0</v>
      </c>
      <c r="BH16" s="87">
        <v>0</v>
      </c>
      <c r="BI16" s="87">
        <v>0</v>
      </c>
      <c r="BJ16" s="87">
        <v>0</v>
      </c>
      <c r="BK16" s="87">
        <v>3032.1071075240402</v>
      </c>
      <c r="BL16" s="87">
        <v>0</v>
      </c>
      <c r="BM16" s="87">
        <v>0</v>
      </c>
      <c r="BN16" s="87">
        <v>0</v>
      </c>
      <c r="BO16" s="87">
        <v>0</v>
      </c>
      <c r="BP16" s="87">
        <v>11577.7651424552</v>
      </c>
      <c r="BQ16" s="87">
        <v>0</v>
      </c>
      <c r="BR16" s="87">
        <v>101.11379247249999</v>
      </c>
      <c r="BS16" s="87">
        <v>2034.3310612533101</v>
      </c>
      <c r="BT16" s="87">
        <v>0</v>
      </c>
      <c r="BU16" s="87">
        <v>2206.05838091238</v>
      </c>
      <c r="BV16" s="87">
        <v>43523.129224689503</v>
      </c>
      <c r="BW16" s="87">
        <v>1889.5799100654599</v>
      </c>
      <c r="BY16" s="49">
        <f t="shared" si="0"/>
        <v>2.7267569482311614E-3</v>
      </c>
      <c r="BZ16" s="49">
        <f t="shared" si="1"/>
        <v>2.6991175999085538E-3</v>
      </c>
      <c r="CA16" s="49">
        <f t="shared" si="2"/>
        <v>2.7311732851959961E-3</v>
      </c>
      <c r="CB16" s="49">
        <f t="shared" si="3"/>
        <v>2.7255296068950368E-3</v>
      </c>
      <c r="CC16" s="49">
        <f t="shared" si="4"/>
        <v>2.7207809603361048E-3</v>
      </c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</row>
    <row r="17" spans="1:126" x14ac:dyDescent="0.25">
      <c r="A17" s="42" t="s">
        <v>16</v>
      </c>
      <c r="H17" s="87">
        <v>39448.973172999998</v>
      </c>
      <c r="I17" s="87">
        <v>0.70318198040000002</v>
      </c>
      <c r="J17" s="87">
        <v>84.673369077999993</v>
      </c>
      <c r="K17" s="87">
        <v>1331.7146322000001</v>
      </c>
      <c r="L17" s="87">
        <v>35.830623213000003</v>
      </c>
      <c r="M17" s="87"/>
      <c r="N17" s="87" t="s">
        <v>16</v>
      </c>
      <c r="O17" s="87">
        <v>4.6987613045365499</v>
      </c>
      <c r="P17" s="87">
        <v>3370.6718398927501</v>
      </c>
      <c r="Q17" s="87">
        <v>0.70507936608857102</v>
      </c>
      <c r="R17" s="87">
        <v>0.70507936608857102</v>
      </c>
      <c r="S17" s="87">
        <v>1.16406026705798</v>
      </c>
      <c r="T17" s="87">
        <v>0</v>
      </c>
      <c r="U17" s="87">
        <v>84.905192067303304</v>
      </c>
      <c r="V17" s="87">
        <v>0</v>
      </c>
      <c r="W17" s="87">
        <v>0</v>
      </c>
      <c r="X17" s="87">
        <v>0</v>
      </c>
      <c r="Y17" s="87">
        <v>3.53891713998018</v>
      </c>
      <c r="Z17" s="87">
        <v>0</v>
      </c>
      <c r="AA17" s="87">
        <v>6645.8316186862803</v>
      </c>
      <c r="AB17" s="87">
        <v>0</v>
      </c>
      <c r="AC17" s="87">
        <v>0</v>
      </c>
      <c r="AD17" s="87">
        <v>0</v>
      </c>
      <c r="AE17" s="87">
        <v>0</v>
      </c>
      <c r="AF17" s="87">
        <v>11.467253573045101</v>
      </c>
      <c r="AG17" s="87">
        <v>0</v>
      </c>
      <c r="AH17" s="87">
        <v>9298.0114153232007</v>
      </c>
      <c r="AI17" s="87">
        <v>274.88912549679202</v>
      </c>
      <c r="AJ17" s="87">
        <v>1335.3560895757601</v>
      </c>
      <c r="AK17" s="87">
        <v>35.928287928025902</v>
      </c>
      <c r="AL17" s="87">
        <v>45055.930045249799</v>
      </c>
      <c r="AM17" s="87">
        <v>0</v>
      </c>
      <c r="AN17" s="87">
        <v>0</v>
      </c>
      <c r="AO17" s="87">
        <v>0</v>
      </c>
      <c r="AP17" s="87">
        <v>8.5084217927798703E-2</v>
      </c>
      <c r="AQ17" s="87">
        <v>56.031234280097202</v>
      </c>
      <c r="AR17" s="87">
        <v>0</v>
      </c>
      <c r="AS17" s="87">
        <v>13794.447649511299</v>
      </c>
      <c r="AT17" s="87">
        <v>0</v>
      </c>
      <c r="AU17" s="87">
        <v>0</v>
      </c>
      <c r="AV17" s="87">
        <v>0</v>
      </c>
      <c r="AW17" s="87">
        <v>0</v>
      </c>
      <c r="AX17" s="87">
        <v>0</v>
      </c>
      <c r="AY17" s="87">
        <v>0</v>
      </c>
      <c r="AZ17" s="87">
        <v>0</v>
      </c>
      <c r="BA17" s="87">
        <v>0</v>
      </c>
      <c r="BB17" s="87">
        <v>0</v>
      </c>
      <c r="BC17" s="87">
        <v>0</v>
      </c>
      <c r="BD17" s="87">
        <v>0</v>
      </c>
      <c r="BE17" s="87">
        <v>0</v>
      </c>
      <c r="BF17" s="87">
        <v>0</v>
      </c>
      <c r="BG17" s="87">
        <v>0</v>
      </c>
      <c r="BH17" s="87">
        <v>0</v>
      </c>
      <c r="BI17" s="87">
        <v>0</v>
      </c>
      <c r="BJ17" s="87">
        <v>0</v>
      </c>
      <c r="BK17" s="87">
        <v>2643.3565691223898</v>
      </c>
      <c r="BL17" s="87">
        <v>0</v>
      </c>
      <c r="BM17" s="87">
        <v>0</v>
      </c>
      <c r="BN17" s="87">
        <v>0</v>
      </c>
      <c r="BO17" s="87">
        <v>0</v>
      </c>
      <c r="BP17" s="87">
        <v>10562.197772109501</v>
      </c>
      <c r="BQ17" s="87">
        <v>0</v>
      </c>
      <c r="BR17" s="87">
        <v>96.007623486399297</v>
      </c>
      <c r="BS17" s="87">
        <v>1851.73796842247</v>
      </c>
      <c r="BT17" s="87">
        <v>0</v>
      </c>
      <c r="BU17" s="87">
        <v>2112.8622679448999</v>
      </c>
      <c r="BV17" s="87">
        <v>39556.585299801001</v>
      </c>
      <c r="BW17" s="87">
        <v>1537.94410845376</v>
      </c>
      <c r="BY17" s="49">
        <f t="shared" si="0"/>
        <v>2.7278815681482855E-3</v>
      </c>
      <c r="BZ17" s="49">
        <f t="shared" si="1"/>
        <v>2.698285424623215E-3</v>
      </c>
      <c r="CA17" s="49">
        <f t="shared" si="2"/>
        <v>2.737850068180921E-3</v>
      </c>
      <c r="CB17" s="49">
        <f t="shared" si="3"/>
        <v>2.7344126794974443E-3</v>
      </c>
      <c r="CC17" s="49">
        <f t="shared" si="4"/>
        <v>2.7257330815966736E-3</v>
      </c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</row>
    <row r="18" spans="1:126" x14ac:dyDescent="0.25">
      <c r="A18" s="42" t="s">
        <v>17</v>
      </c>
      <c r="H18" s="87">
        <v>46637.14026</v>
      </c>
      <c r="I18" s="87">
        <v>1.0664872007999999</v>
      </c>
      <c r="J18" s="87">
        <v>149.78261545999999</v>
      </c>
      <c r="K18" s="87">
        <v>917.81972603999998</v>
      </c>
      <c r="L18" s="87">
        <v>52.630086284999997</v>
      </c>
      <c r="M18" s="87"/>
      <c r="N18" s="87" t="s">
        <v>17</v>
      </c>
      <c r="O18" s="87">
        <v>4.4830791844966997</v>
      </c>
      <c r="P18" s="87">
        <v>5158.6020673822004</v>
      </c>
      <c r="Q18" s="87">
        <v>1.0693677768158301</v>
      </c>
      <c r="R18" s="87">
        <v>1.0693677768158301</v>
      </c>
      <c r="S18" s="87">
        <v>1.7654960771375201</v>
      </c>
      <c r="T18" s="87">
        <v>0</v>
      </c>
      <c r="U18" s="87">
        <v>150.19164886668099</v>
      </c>
      <c r="V18" s="87">
        <v>0</v>
      </c>
      <c r="W18" s="87">
        <v>0</v>
      </c>
      <c r="X18" s="87">
        <v>0</v>
      </c>
      <c r="Y18" s="87">
        <v>5.9310521603850601</v>
      </c>
      <c r="Z18" s="87">
        <v>0</v>
      </c>
      <c r="AA18" s="87">
        <v>8671.4938297695098</v>
      </c>
      <c r="AB18" s="87">
        <v>0</v>
      </c>
      <c r="AC18" s="87">
        <v>0</v>
      </c>
      <c r="AD18" s="87">
        <v>0</v>
      </c>
      <c r="AE18" s="87">
        <v>0</v>
      </c>
      <c r="AF18" s="87">
        <v>18.580506933051101</v>
      </c>
      <c r="AG18" s="87">
        <v>0</v>
      </c>
      <c r="AH18" s="87">
        <v>11945.6669287357</v>
      </c>
      <c r="AI18" s="87">
        <v>453.23083418316202</v>
      </c>
      <c r="AJ18" s="87">
        <v>920.32832556529695</v>
      </c>
      <c r="AK18" s="87">
        <v>52.773338372296301</v>
      </c>
      <c r="AL18" s="87">
        <v>54811.774281872</v>
      </c>
      <c r="AM18" s="87">
        <v>0</v>
      </c>
      <c r="AN18" s="87">
        <v>0</v>
      </c>
      <c r="AO18" s="87">
        <v>0</v>
      </c>
      <c r="AP18" s="87">
        <v>5.6346177284204303E-2</v>
      </c>
      <c r="AQ18" s="87">
        <v>84.996292583971297</v>
      </c>
      <c r="AR18" s="87">
        <v>0</v>
      </c>
      <c r="AS18" s="87">
        <v>13809.7156227877</v>
      </c>
      <c r="AT18" s="87">
        <v>0</v>
      </c>
      <c r="AU18" s="87">
        <v>0</v>
      </c>
      <c r="AV18" s="87">
        <v>0</v>
      </c>
      <c r="AW18" s="87">
        <v>0</v>
      </c>
      <c r="AX18" s="87">
        <v>0</v>
      </c>
      <c r="AY18" s="87">
        <v>0</v>
      </c>
      <c r="AZ18" s="87">
        <v>0</v>
      </c>
      <c r="BA18" s="87">
        <v>0</v>
      </c>
      <c r="BB18" s="87">
        <v>0</v>
      </c>
      <c r="BC18" s="87">
        <v>0</v>
      </c>
      <c r="BD18" s="87">
        <v>0</v>
      </c>
      <c r="BE18" s="87">
        <v>0</v>
      </c>
      <c r="BF18" s="87">
        <v>0</v>
      </c>
      <c r="BG18" s="87">
        <v>0</v>
      </c>
      <c r="BH18" s="87">
        <v>0</v>
      </c>
      <c r="BI18" s="87">
        <v>0</v>
      </c>
      <c r="BJ18" s="87">
        <v>0</v>
      </c>
      <c r="BK18" s="87">
        <v>2901.4248629861199</v>
      </c>
      <c r="BL18" s="87">
        <v>0</v>
      </c>
      <c r="BM18" s="87">
        <v>0</v>
      </c>
      <c r="BN18" s="87">
        <v>0</v>
      </c>
      <c r="BO18" s="87">
        <v>0</v>
      </c>
      <c r="BP18" s="87">
        <v>13379.135911195701</v>
      </c>
      <c r="BQ18" s="87">
        <v>0</v>
      </c>
      <c r="BR18" s="87">
        <v>129.10359638627901</v>
      </c>
      <c r="BS18" s="87">
        <v>3006.6044042418298</v>
      </c>
      <c r="BT18" s="87">
        <v>0</v>
      </c>
      <c r="BU18" s="87">
        <v>2884.2807947032802</v>
      </c>
      <c r="BV18" s="87">
        <v>46764.406520500197</v>
      </c>
      <c r="BW18" s="87">
        <v>2381.4140924851199</v>
      </c>
      <c r="BY18" s="49">
        <f t="shared" si="0"/>
        <v>2.7288607275380342E-3</v>
      </c>
      <c r="BZ18" s="49">
        <f t="shared" si="1"/>
        <v>2.7009944551320852E-3</v>
      </c>
      <c r="CA18" s="49">
        <f t="shared" si="2"/>
        <v>2.7308470040052031E-3</v>
      </c>
      <c r="CB18" s="49">
        <f t="shared" si="3"/>
        <v>2.7332159618321866E-3</v>
      </c>
      <c r="CC18" s="49">
        <f t="shared" si="4"/>
        <v>2.7218668523659993E-3</v>
      </c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</row>
    <row r="19" spans="1:126" x14ac:dyDescent="0.25">
      <c r="A19" s="42" t="s">
        <v>18</v>
      </c>
      <c r="H19" s="87">
        <v>41810.495268999999</v>
      </c>
      <c r="I19" s="87">
        <v>1.1200788102999999</v>
      </c>
      <c r="J19" s="87">
        <v>47.210715626999999</v>
      </c>
      <c r="K19" s="87">
        <v>1846.9908101999999</v>
      </c>
      <c r="L19" s="87">
        <v>22.211761293999999</v>
      </c>
      <c r="M19" s="87"/>
      <c r="N19" s="87" t="s">
        <v>18</v>
      </c>
      <c r="O19" s="87">
        <v>4.8037777513142199</v>
      </c>
      <c r="P19" s="87">
        <v>4132.1747288352799</v>
      </c>
      <c r="Q19" s="87">
        <v>1.1231032508085701</v>
      </c>
      <c r="R19" s="87">
        <v>1.1231032508085701</v>
      </c>
      <c r="S19" s="87">
        <v>1.8542055518212901</v>
      </c>
      <c r="T19" s="87">
        <v>0</v>
      </c>
      <c r="U19" s="87">
        <v>47.339645594257497</v>
      </c>
      <c r="V19" s="87">
        <v>0</v>
      </c>
      <c r="W19" s="87">
        <v>0</v>
      </c>
      <c r="X19" s="87">
        <v>0</v>
      </c>
      <c r="Y19" s="87">
        <v>4.1859588259032003</v>
      </c>
      <c r="Z19" s="87">
        <v>0</v>
      </c>
      <c r="AA19" s="87">
        <v>8979.0847712852701</v>
      </c>
      <c r="AB19" s="87">
        <v>0</v>
      </c>
      <c r="AC19" s="87">
        <v>0</v>
      </c>
      <c r="AD19" s="87">
        <v>0</v>
      </c>
      <c r="AE19" s="87">
        <v>0</v>
      </c>
      <c r="AF19" s="87">
        <v>8.2204419921217706</v>
      </c>
      <c r="AG19" s="87">
        <v>0</v>
      </c>
      <c r="AH19" s="87">
        <v>10453.6135097681</v>
      </c>
      <c r="AI19" s="87">
        <v>225.63013419575901</v>
      </c>
      <c r="AJ19" s="87">
        <v>1852.0395286370201</v>
      </c>
      <c r="AK19" s="87">
        <v>22.272236718627202</v>
      </c>
      <c r="AL19" s="87">
        <v>49155.503444170703</v>
      </c>
      <c r="AM19" s="87">
        <v>0</v>
      </c>
      <c r="AN19" s="87">
        <v>0</v>
      </c>
      <c r="AO19" s="87">
        <v>0</v>
      </c>
      <c r="AP19" s="87">
        <v>6.18019267486676E-2</v>
      </c>
      <c r="AQ19" s="87">
        <v>79.815707257124998</v>
      </c>
      <c r="AR19" s="87">
        <v>0</v>
      </c>
      <c r="AS19" s="87">
        <v>13194.7254637477</v>
      </c>
      <c r="AT19" s="87">
        <v>0</v>
      </c>
      <c r="AU19" s="87">
        <v>0</v>
      </c>
      <c r="AV19" s="87">
        <v>0</v>
      </c>
      <c r="AW19" s="87">
        <v>0</v>
      </c>
      <c r="AX19" s="87">
        <v>0</v>
      </c>
      <c r="AY19" s="87">
        <v>0</v>
      </c>
      <c r="AZ19" s="87">
        <v>0</v>
      </c>
      <c r="BA19" s="87">
        <v>0</v>
      </c>
      <c r="BB19" s="87">
        <v>0</v>
      </c>
      <c r="BC19" s="87">
        <v>0</v>
      </c>
      <c r="BD19" s="87">
        <v>0</v>
      </c>
      <c r="BE19" s="87">
        <v>0</v>
      </c>
      <c r="BF19" s="87">
        <v>0</v>
      </c>
      <c r="BG19" s="87">
        <v>0</v>
      </c>
      <c r="BH19" s="87">
        <v>0</v>
      </c>
      <c r="BI19" s="87">
        <v>0</v>
      </c>
      <c r="BJ19" s="87">
        <v>0</v>
      </c>
      <c r="BK19" s="87">
        <v>2271.6433609024798</v>
      </c>
      <c r="BL19" s="87">
        <v>0</v>
      </c>
      <c r="BM19" s="87">
        <v>0</v>
      </c>
      <c r="BN19" s="87">
        <v>0</v>
      </c>
      <c r="BO19" s="87">
        <v>0</v>
      </c>
      <c r="BP19" s="87">
        <v>12046.122538801201</v>
      </c>
      <c r="BQ19" s="87">
        <v>0</v>
      </c>
      <c r="BR19" s="87">
        <v>140.610913385587</v>
      </c>
      <c r="BS19" s="87">
        <v>1974.91053637715</v>
      </c>
      <c r="BT19" s="87">
        <v>0</v>
      </c>
      <c r="BU19" s="87">
        <v>2991.3821968683301</v>
      </c>
      <c r="BV19" s="87">
        <v>41924.597279275898</v>
      </c>
      <c r="BW19" s="87">
        <v>1541.0150736028199</v>
      </c>
      <c r="BY19" s="49">
        <f t="shared" si="0"/>
        <v>2.7290279519960447E-3</v>
      </c>
      <c r="BZ19" s="49">
        <f t="shared" si="1"/>
        <v>2.7002033078012988E-3</v>
      </c>
      <c r="CA19" s="49">
        <f t="shared" si="2"/>
        <v>2.7309471069267761E-3</v>
      </c>
      <c r="CB19" s="49">
        <f t="shared" si="3"/>
        <v>2.7334832469867428E-3</v>
      </c>
      <c r="CC19" s="49">
        <f t="shared" si="4"/>
        <v>2.7226757854425109E-3</v>
      </c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</row>
    <row r="20" spans="1:126" x14ac:dyDescent="0.25">
      <c r="A20" s="42" t="s">
        <v>19</v>
      </c>
      <c r="H20" s="87">
        <v>10654.008792000001</v>
      </c>
      <c r="I20" s="87">
        <v>0.28535643350000001</v>
      </c>
      <c r="J20" s="87">
        <v>24.697129880999999</v>
      </c>
      <c r="K20" s="87">
        <v>190.11930558</v>
      </c>
      <c r="L20" s="87">
        <v>0.43208359099999999</v>
      </c>
      <c r="M20" s="87"/>
      <c r="N20" s="87" t="s">
        <v>19</v>
      </c>
      <c r="O20" s="87">
        <v>1.1208190315355699</v>
      </c>
      <c r="P20" s="87">
        <v>1254.84422920833</v>
      </c>
      <c r="Q20" s="87">
        <v>0.28612687780188101</v>
      </c>
      <c r="R20" s="87">
        <v>0.28612687780188101</v>
      </c>
      <c r="S20" s="87">
        <v>0.472386926999455</v>
      </c>
      <c r="T20" s="87">
        <v>0</v>
      </c>
      <c r="U20" s="87">
        <v>24.7645463100482</v>
      </c>
      <c r="V20" s="87">
        <v>0</v>
      </c>
      <c r="W20" s="87">
        <v>0</v>
      </c>
      <c r="X20" s="87">
        <v>0</v>
      </c>
      <c r="Y20" s="87">
        <v>1.3760351825106101</v>
      </c>
      <c r="Z20" s="87">
        <v>0</v>
      </c>
      <c r="AA20" s="87">
        <v>2273.3931492246002</v>
      </c>
      <c r="AB20" s="87">
        <v>0</v>
      </c>
      <c r="AC20" s="87">
        <v>0</v>
      </c>
      <c r="AD20" s="87">
        <v>0</v>
      </c>
      <c r="AE20" s="87">
        <v>0</v>
      </c>
      <c r="AF20" s="87">
        <v>0.348730826223979</v>
      </c>
      <c r="AG20" s="87">
        <v>0</v>
      </c>
      <c r="AH20" s="87">
        <v>2670.2992474595198</v>
      </c>
      <c r="AI20" s="87">
        <v>89.687398352882596</v>
      </c>
      <c r="AJ20" s="87">
        <v>190.636590977011</v>
      </c>
      <c r="AK20" s="87">
        <v>0.43325959770831102</v>
      </c>
      <c r="AL20" s="87">
        <v>12732.741158418599</v>
      </c>
      <c r="AM20" s="87">
        <v>0</v>
      </c>
      <c r="AN20" s="87">
        <v>0</v>
      </c>
      <c r="AO20" s="87">
        <v>0</v>
      </c>
      <c r="AP20" s="87">
        <v>1.29117153770509E-2</v>
      </c>
      <c r="AQ20" s="87">
        <v>19.995591753446099</v>
      </c>
      <c r="AR20" s="87">
        <v>0</v>
      </c>
      <c r="AS20" s="87">
        <v>3212.4413315101101</v>
      </c>
      <c r="AT20" s="87">
        <v>0</v>
      </c>
      <c r="AU20" s="87">
        <v>0</v>
      </c>
      <c r="AV20" s="87">
        <v>0</v>
      </c>
      <c r="AW20" s="87">
        <v>0</v>
      </c>
      <c r="AX20" s="87">
        <v>0</v>
      </c>
      <c r="AY20" s="87">
        <v>0</v>
      </c>
      <c r="AZ20" s="87">
        <v>0</v>
      </c>
      <c r="BA20" s="87">
        <v>0</v>
      </c>
      <c r="BB20" s="87">
        <v>0</v>
      </c>
      <c r="BC20" s="87">
        <v>0</v>
      </c>
      <c r="BD20" s="87">
        <v>0</v>
      </c>
      <c r="BE20" s="87">
        <v>0</v>
      </c>
      <c r="BF20" s="87">
        <v>0</v>
      </c>
      <c r="BG20" s="87">
        <v>0</v>
      </c>
      <c r="BH20" s="87">
        <v>0</v>
      </c>
      <c r="BI20" s="87">
        <v>0</v>
      </c>
      <c r="BJ20" s="87">
        <v>0</v>
      </c>
      <c r="BK20" s="87">
        <v>649.10166033873895</v>
      </c>
      <c r="BL20" s="87">
        <v>0</v>
      </c>
      <c r="BM20" s="87">
        <v>0</v>
      </c>
      <c r="BN20" s="87">
        <v>0</v>
      </c>
      <c r="BO20" s="87">
        <v>0</v>
      </c>
      <c r="BP20" s="87">
        <v>3082.5545456171399</v>
      </c>
      <c r="BQ20" s="87">
        <v>0</v>
      </c>
      <c r="BR20" s="87">
        <v>36.074085052216098</v>
      </c>
      <c r="BS20" s="87">
        <v>662.64560724524904</v>
      </c>
      <c r="BT20" s="87">
        <v>0</v>
      </c>
      <c r="BU20" s="87">
        <v>765.227110251162</v>
      </c>
      <c r="BV20" s="87">
        <v>10683.048894216699</v>
      </c>
      <c r="BW20" s="87">
        <v>487.29834238766102</v>
      </c>
      <c r="BY20" s="49">
        <f t="shared" si="0"/>
        <v>2.7257441573077003E-3</v>
      </c>
      <c r="BZ20" s="49">
        <f t="shared" si="1"/>
        <v>2.6999366807021769E-3</v>
      </c>
      <c r="CA20" s="49">
        <f t="shared" si="2"/>
        <v>2.7297272749116459E-3</v>
      </c>
      <c r="CB20" s="49">
        <f t="shared" si="3"/>
        <v>2.7208462361720883E-3</v>
      </c>
      <c r="CC20" s="49">
        <f t="shared" si="4"/>
        <v>2.7217111059212339E-3</v>
      </c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</row>
    <row r="21" spans="1:126" x14ac:dyDescent="0.25">
      <c r="A21" s="42" t="s">
        <v>20</v>
      </c>
      <c r="H21" s="87">
        <v>40532.446648999998</v>
      </c>
      <c r="I21" s="87">
        <v>0.96377108030000003</v>
      </c>
      <c r="J21" s="87">
        <v>82.607260191999998</v>
      </c>
      <c r="K21" s="87">
        <v>776.47804258999997</v>
      </c>
      <c r="L21" s="87">
        <v>10.055345604999999</v>
      </c>
      <c r="M21" s="87"/>
      <c r="N21" s="87" t="s">
        <v>20</v>
      </c>
      <c r="O21" s="87">
        <v>4.7696626469084098</v>
      </c>
      <c r="P21" s="87">
        <v>3753.03925887471</v>
      </c>
      <c r="Q21" s="87">
        <v>0.96637329381001802</v>
      </c>
      <c r="R21" s="87">
        <v>0.96637329381001802</v>
      </c>
      <c r="S21" s="87">
        <v>2.0438652403974902</v>
      </c>
      <c r="T21" s="87">
        <v>0</v>
      </c>
      <c r="U21" s="87">
        <v>82.832781548236696</v>
      </c>
      <c r="V21" s="87">
        <v>0</v>
      </c>
      <c r="W21" s="87">
        <v>0</v>
      </c>
      <c r="X21" s="87">
        <v>0</v>
      </c>
      <c r="Y21" s="87">
        <v>3.1992435294221102</v>
      </c>
      <c r="Z21" s="87">
        <v>0</v>
      </c>
      <c r="AA21" s="87">
        <v>9714.0093777529401</v>
      </c>
      <c r="AB21" s="87">
        <v>0</v>
      </c>
      <c r="AC21" s="87">
        <v>0</v>
      </c>
      <c r="AD21" s="87">
        <v>0</v>
      </c>
      <c r="AE21" s="87">
        <v>0</v>
      </c>
      <c r="AF21" s="87">
        <v>5.6088754233028499</v>
      </c>
      <c r="AG21" s="87">
        <v>0</v>
      </c>
      <c r="AH21" s="87">
        <v>10356.564847384199</v>
      </c>
      <c r="AI21" s="87">
        <v>276.01241375452599</v>
      </c>
      <c r="AJ21" s="87">
        <v>778.59514822864105</v>
      </c>
      <c r="AK21" s="87">
        <v>10.0827157935339</v>
      </c>
      <c r="AL21" s="87">
        <v>47748.547151352701</v>
      </c>
      <c r="AM21" s="87">
        <v>0</v>
      </c>
      <c r="AN21" s="87">
        <v>0</v>
      </c>
      <c r="AO21" s="87">
        <v>0</v>
      </c>
      <c r="AP21" s="87">
        <v>5.5071550575582599E-2</v>
      </c>
      <c r="AQ21" s="87">
        <v>82.768276422394393</v>
      </c>
      <c r="AR21" s="87">
        <v>0</v>
      </c>
      <c r="AS21" s="87">
        <v>12504.560244894899</v>
      </c>
      <c r="AT21" s="87">
        <v>0</v>
      </c>
      <c r="AU21" s="87">
        <v>0</v>
      </c>
      <c r="AV21" s="87">
        <v>0</v>
      </c>
      <c r="AW21" s="87">
        <v>0</v>
      </c>
      <c r="AX21" s="87">
        <v>0</v>
      </c>
      <c r="AY21" s="87">
        <v>0</v>
      </c>
      <c r="AZ21" s="87">
        <v>0</v>
      </c>
      <c r="BA21" s="87">
        <v>0</v>
      </c>
      <c r="BB21" s="87">
        <v>0</v>
      </c>
      <c r="BC21" s="87">
        <v>0</v>
      </c>
      <c r="BD21" s="87">
        <v>0</v>
      </c>
      <c r="BE21" s="87">
        <v>0</v>
      </c>
      <c r="BF21" s="87">
        <v>0</v>
      </c>
      <c r="BG21" s="87">
        <v>0</v>
      </c>
      <c r="BH21" s="87">
        <v>0</v>
      </c>
      <c r="BI21" s="87">
        <v>0</v>
      </c>
      <c r="BJ21" s="87">
        <v>0</v>
      </c>
      <c r="BK21" s="87">
        <v>1721.5392759321201</v>
      </c>
      <c r="BL21" s="87">
        <v>0</v>
      </c>
      <c r="BM21" s="87">
        <v>0</v>
      </c>
      <c r="BN21" s="87">
        <v>0</v>
      </c>
      <c r="BO21" s="87">
        <v>0</v>
      </c>
      <c r="BP21" s="87">
        <v>12011.9627101717</v>
      </c>
      <c r="BQ21" s="87">
        <v>0</v>
      </c>
      <c r="BR21" s="87">
        <v>154.33017132732999</v>
      </c>
      <c r="BS21" s="87">
        <v>1980.8394479019501</v>
      </c>
      <c r="BT21" s="87">
        <v>0</v>
      </c>
      <c r="BU21" s="87">
        <v>3232.5290698523499</v>
      </c>
      <c r="BV21" s="87">
        <v>40643.156815533701</v>
      </c>
      <c r="BW21" s="87">
        <v>1456.9610746594601</v>
      </c>
      <c r="BY21" s="49">
        <f t="shared" si="0"/>
        <v>2.7313960958839519E-3</v>
      </c>
      <c r="BZ21" s="49">
        <f t="shared" si="1"/>
        <v>2.7000327808217512E-3</v>
      </c>
      <c r="CA21" s="49">
        <f t="shared" si="2"/>
        <v>2.7300428038955576E-3</v>
      </c>
      <c r="CB21" s="49">
        <f t="shared" si="3"/>
        <v>2.7265492679990227E-3</v>
      </c>
      <c r="CC21" s="49">
        <f t="shared" si="4"/>
        <v>2.7219540341100819E-3</v>
      </c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</row>
    <row r="22" spans="1:126" x14ac:dyDescent="0.25">
      <c r="A22" s="42" t="s">
        <v>129</v>
      </c>
      <c r="H22" s="87">
        <v>54731.734256999996</v>
      </c>
      <c r="I22" s="87">
        <v>1.5807893453999999</v>
      </c>
      <c r="J22" s="87">
        <v>120.92684783999999</v>
      </c>
      <c r="K22" s="87">
        <v>1067.7345485999999</v>
      </c>
      <c r="L22" s="87">
        <v>4.6608114906000004</v>
      </c>
      <c r="M22" s="87"/>
      <c r="N22" s="87" t="s">
        <v>129</v>
      </c>
      <c r="O22" s="87">
        <v>6.0258099925607098</v>
      </c>
      <c r="P22" s="87">
        <v>5726.0305602813096</v>
      </c>
      <c r="Q22" s="87">
        <v>1.5850551542503599</v>
      </c>
      <c r="R22" s="87">
        <v>1.5850551542503599</v>
      </c>
      <c r="S22" s="87">
        <v>2.6168787827841098</v>
      </c>
      <c r="T22" s="87">
        <v>0</v>
      </c>
      <c r="U22" s="87">
        <v>121.257633348599</v>
      </c>
      <c r="V22" s="87">
        <v>0</v>
      </c>
      <c r="W22" s="87">
        <v>0</v>
      </c>
      <c r="X22" s="87">
        <v>0</v>
      </c>
      <c r="Y22" s="87">
        <v>5.5409008925329299</v>
      </c>
      <c r="Z22" s="87">
        <v>0</v>
      </c>
      <c r="AA22" s="87">
        <v>12447.190128341301</v>
      </c>
      <c r="AB22" s="87">
        <v>0</v>
      </c>
      <c r="AC22" s="87">
        <v>0</v>
      </c>
      <c r="AD22" s="87">
        <v>0</v>
      </c>
      <c r="AE22" s="87">
        <v>0</v>
      </c>
      <c r="AF22" s="87">
        <v>2.6982581934258101</v>
      </c>
      <c r="AG22" s="87">
        <v>0</v>
      </c>
      <c r="AH22" s="87">
        <v>14427.2757013147</v>
      </c>
      <c r="AI22" s="87">
        <v>422.50738379031901</v>
      </c>
      <c r="AJ22" s="87">
        <v>1070.64207087154</v>
      </c>
      <c r="AK22" s="87">
        <v>4.6734822194115297</v>
      </c>
      <c r="AL22" s="87">
        <v>64987.227254088197</v>
      </c>
      <c r="AM22" s="87">
        <v>0</v>
      </c>
      <c r="AN22" s="87">
        <v>0</v>
      </c>
      <c r="AO22" s="87">
        <v>0</v>
      </c>
      <c r="AP22" s="87">
        <v>6.6489372523818105E-2</v>
      </c>
      <c r="AQ22" s="87">
        <v>107.03865744561401</v>
      </c>
      <c r="AR22" s="87">
        <v>0</v>
      </c>
      <c r="AS22" s="87">
        <v>16388.447955604399</v>
      </c>
      <c r="AT22" s="87">
        <v>0</v>
      </c>
      <c r="AU22" s="87">
        <v>0</v>
      </c>
      <c r="AV22" s="87">
        <v>0</v>
      </c>
      <c r="AW22" s="87">
        <v>0</v>
      </c>
      <c r="AX22" s="87">
        <v>0</v>
      </c>
      <c r="AY22" s="87">
        <v>0</v>
      </c>
      <c r="AZ22" s="87">
        <v>0</v>
      </c>
      <c r="BA22" s="87">
        <v>0</v>
      </c>
      <c r="BB22" s="87">
        <v>0</v>
      </c>
      <c r="BC22" s="87">
        <v>0</v>
      </c>
      <c r="BD22" s="87">
        <v>0</v>
      </c>
      <c r="BE22" s="87">
        <v>0</v>
      </c>
      <c r="BF22" s="87">
        <v>0</v>
      </c>
      <c r="BG22" s="87">
        <v>0</v>
      </c>
      <c r="BH22" s="87">
        <v>0</v>
      </c>
      <c r="BI22" s="87">
        <v>0</v>
      </c>
      <c r="BJ22" s="87">
        <v>0</v>
      </c>
      <c r="BK22" s="87">
        <v>2669.4832260868502</v>
      </c>
      <c r="BL22" s="87">
        <v>0</v>
      </c>
      <c r="BM22" s="87">
        <v>0</v>
      </c>
      <c r="BN22" s="87">
        <v>0</v>
      </c>
      <c r="BO22" s="87">
        <v>0</v>
      </c>
      <c r="BP22" s="87">
        <v>16346.406493599399</v>
      </c>
      <c r="BQ22" s="87">
        <v>0</v>
      </c>
      <c r="BR22" s="87">
        <v>199.86834914160099</v>
      </c>
      <c r="BS22" s="87">
        <v>3044.2421850585201</v>
      </c>
      <c r="BT22" s="87">
        <v>0</v>
      </c>
      <c r="BU22" s="87">
        <v>4185.3720024682898</v>
      </c>
      <c r="BV22" s="87">
        <v>54881.154180349098</v>
      </c>
      <c r="BW22" s="87">
        <v>2205.8068198865699</v>
      </c>
      <c r="BY22" s="49">
        <f t="shared" si="0"/>
        <v>2.7300418190200405E-3</v>
      </c>
      <c r="BZ22" s="49">
        <f t="shared" si="1"/>
        <v>2.6985308717908741E-3</v>
      </c>
      <c r="CA22" s="49">
        <f t="shared" si="2"/>
        <v>2.7354182673865273E-3</v>
      </c>
      <c r="CB22" s="49">
        <f t="shared" si="3"/>
        <v>2.7230759511831671E-3</v>
      </c>
      <c r="CC22" s="49">
        <f t="shared" si="4"/>
        <v>2.7185671072695898E-3</v>
      </c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</row>
    <row r="23" spans="1:126" x14ac:dyDescent="0.25">
      <c r="A23" s="42" t="s">
        <v>22</v>
      </c>
      <c r="H23" s="87">
        <v>91097.152065999995</v>
      </c>
      <c r="I23" s="87">
        <v>2.2531701747000001</v>
      </c>
      <c r="J23" s="87">
        <v>186.95413909000001</v>
      </c>
      <c r="K23" s="87">
        <v>1510.4885508</v>
      </c>
      <c r="L23" s="87">
        <v>97.040474920999998</v>
      </c>
      <c r="M23" s="87"/>
      <c r="N23" s="87" t="s">
        <v>22</v>
      </c>
      <c r="O23" s="87">
        <v>9.1281381285612095</v>
      </c>
      <c r="P23" s="87">
        <v>11318.912198278</v>
      </c>
      <c r="Q23" s="87">
        <v>2.25926460012866</v>
      </c>
      <c r="R23" s="87">
        <v>2.25926460012866</v>
      </c>
      <c r="S23" s="87">
        <v>3.7299780447328801</v>
      </c>
      <c r="T23" s="87">
        <v>0</v>
      </c>
      <c r="U23" s="87">
        <v>187.46539568627901</v>
      </c>
      <c r="V23" s="87">
        <v>0</v>
      </c>
      <c r="W23" s="87">
        <v>0</v>
      </c>
      <c r="X23" s="87">
        <v>0</v>
      </c>
      <c r="Y23" s="87">
        <v>13.669746023428001</v>
      </c>
      <c r="Z23" s="87">
        <v>0</v>
      </c>
      <c r="AA23" s="87">
        <v>17938.612411536102</v>
      </c>
      <c r="AB23" s="87">
        <v>0</v>
      </c>
      <c r="AC23" s="87">
        <v>0</v>
      </c>
      <c r="AD23" s="87">
        <v>0</v>
      </c>
      <c r="AE23" s="87">
        <v>0</v>
      </c>
      <c r="AF23" s="87">
        <v>32.861284993457701</v>
      </c>
      <c r="AG23" s="87">
        <v>0</v>
      </c>
      <c r="AH23" s="87">
        <v>22775.156848977302</v>
      </c>
      <c r="AI23" s="87">
        <v>733.05351261178305</v>
      </c>
      <c r="AJ23" s="87">
        <v>1514.60829861566</v>
      </c>
      <c r="AK23" s="87">
        <v>97.304623381081896</v>
      </c>
      <c r="AL23" s="87">
        <v>108809.248820582</v>
      </c>
      <c r="AM23" s="87">
        <v>0</v>
      </c>
      <c r="AN23" s="87">
        <v>0</v>
      </c>
      <c r="AO23" s="87">
        <v>0</v>
      </c>
      <c r="AP23" s="87">
        <v>0.109602097580642</v>
      </c>
      <c r="AQ23" s="87">
        <v>178.35724344809501</v>
      </c>
      <c r="AR23" s="87">
        <v>0</v>
      </c>
      <c r="AS23" s="87">
        <v>27389.393274970502</v>
      </c>
      <c r="AT23" s="87">
        <v>0</v>
      </c>
      <c r="AU23" s="87">
        <v>0</v>
      </c>
      <c r="AV23" s="87">
        <v>0</v>
      </c>
      <c r="AW23" s="87">
        <v>0</v>
      </c>
      <c r="AX23" s="87">
        <v>0</v>
      </c>
      <c r="AY23" s="87">
        <v>0</v>
      </c>
      <c r="AZ23" s="87">
        <v>0</v>
      </c>
      <c r="BA23" s="87">
        <v>0</v>
      </c>
      <c r="BB23" s="87">
        <v>0</v>
      </c>
      <c r="BC23" s="87">
        <v>0</v>
      </c>
      <c r="BD23" s="87">
        <v>0</v>
      </c>
      <c r="BE23" s="87">
        <v>0</v>
      </c>
      <c r="BF23" s="87">
        <v>0</v>
      </c>
      <c r="BG23" s="87">
        <v>0</v>
      </c>
      <c r="BH23" s="87">
        <v>0</v>
      </c>
      <c r="BI23" s="87">
        <v>0</v>
      </c>
      <c r="BJ23" s="87">
        <v>0</v>
      </c>
      <c r="BK23" s="87">
        <v>6405.58183148033</v>
      </c>
      <c r="BL23" s="87">
        <v>0</v>
      </c>
      <c r="BM23" s="87">
        <v>0</v>
      </c>
      <c r="BN23" s="87">
        <v>0</v>
      </c>
      <c r="BO23" s="87">
        <v>0</v>
      </c>
      <c r="BP23" s="87">
        <v>25826.871437924801</v>
      </c>
      <c r="BQ23" s="87">
        <v>0</v>
      </c>
      <c r="BR23" s="87">
        <v>274.65823674437598</v>
      </c>
      <c r="BS23" s="87">
        <v>5801.2502349341703</v>
      </c>
      <c r="BT23" s="87">
        <v>0</v>
      </c>
      <c r="BU23" s="87">
        <v>6038.0038035913303</v>
      </c>
      <c r="BV23" s="87">
        <v>91345.638329888607</v>
      </c>
      <c r="BW23" s="87">
        <v>4632.1198499022303</v>
      </c>
      <c r="BY23" s="49">
        <f t="shared" si="0"/>
        <v>2.7277061714133829E-3</v>
      </c>
      <c r="BZ23" s="49">
        <f t="shared" si="1"/>
        <v>2.7048225194403466E-3</v>
      </c>
      <c r="CA23" s="49">
        <f t="shared" si="2"/>
        <v>2.734663157325859E-3</v>
      </c>
      <c r="CB23" s="49">
        <f t="shared" si="3"/>
        <v>2.7274273700903635E-3</v>
      </c>
      <c r="CC23" s="49">
        <f t="shared" si="4"/>
        <v>2.7220441810176621E-3</v>
      </c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</row>
    <row r="24" spans="1:126" x14ac:dyDescent="0.25">
      <c r="A24" s="42" t="s">
        <v>23</v>
      </c>
      <c r="H24" s="87">
        <v>72562.602683999998</v>
      </c>
      <c r="I24" s="87">
        <v>1.3660559329999999</v>
      </c>
      <c r="J24" s="87">
        <v>266.99333997000002</v>
      </c>
      <c r="K24" s="87">
        <v>982.80884957000001</v>
      </c>
      <c r="L24" s="87">
        <v>213.47566773</v>
      </c>
      <c r="M24" s="87"/>
      <c r="N24" s="87" t="s">
        <v>23</v>
      </c>
      <c r="O24" s="87">
        <v>6.5650472107069699</v>
      </c>
      <c r="P24" s="87">
        <v>6529.1505952364896</v>
      </c>
      <c r="Q24" s="87">
        <v>1.3697373938441499</v>
      </c>
      <c r="R24" s="87">
        <v>1.3697373938441499</v>
      </c>
      <c r="S24" s="87">
        <v>2.2614026144579098</v>
      </c>
      <c r="T24" s="87">
        <v>0</v>
      </c>
      <c r="U24" s="87">
        <v>267.72339989829197</v>
      </c>
      <c r="V24" s="87">
        <v>0</v>
      </c>
      <c r="W24" s="87">
        <v>0</v>
      </c>
      <c r="X24" s="87">
        <v>0</v>
      </c>
      <c r="Y24" s="87">
        <v>6.6834574502762898</v>
      </c>
      <c r="Z24" s="87">
        <v>0</v>
      </c>
      <c r="AA24" s="87">
        <v>11880.485614573399</v>
      </c>
      <c r="AB24" s="87">
        <v>0</v>
      </c>
      <c r="AC24" s="87">
        <v>0</v>
      </c>
      <c r="AD24" s="87">
        <v>0</v>
      </c>
      <c r="AE24" s="87">
        <v>0</v>
      </c>
      <c r="AF24" s="87">
        <v>72.316748075303096</v>
      </c>
      <c r="AG24" s="87">
        <v>0</v>
      </c>
      <c r="AH24" s="87">
        <v>20149.014231660502</v>
      </c>
      <c r="AI24" s="87">
        <v>728.60203275093295</v>
      </c>
      <c r="AJ24" s="87">
        <v>985.48610083187396</v>
      </c>
      <c r="AK24" s="87">
        <v>214.053909062598</v>
      </c>
      <c r="AL24" s="87">
        <v>83284.347976983699</v>
      </c>
      <c r="AM24" s="87">
        <v>0</v>
      </c>
      <c r="AN24" s="87">
        <v>0</v>
      </c>
      <c r="AO24" s="87">
        <v>0</v>
      </c>
      <c r="AP24" s="87">
        <v>9.47999356779929E-2</v>
      </c>
      <c r="AQ24" s="87">
        <v>131.456650340024</v>
      </c>
      <c r="AR24" s="87">
        <v>0</v>
      </c>
      <c r="AS24" s="87">
        <v>21820.078116241999</v>
      </c>
      <c r="AT24" s="87">
        <v>0</v>
      </c>
      <c r="AU24" s="87">
        <v>0</v>
      </c>
      <c r="AV24" s="87">
        <v>0</v>
      </c>
      <c r="AW24" s="87">
        <v>0</v>
      </c>
      <c r="AX24" s="87">
        <v>0</v>
      </c>
      <c r="AY24" s="87">
        <v>0</v>
      </c>
      <c r="AZ24" s="87">
        <v>0</v>
      </c>
      <c r="BA24" s="87">
        <v>0</v>
      </c>
      <c r="BB24" s="87">
        <v>0</v>
      </c>
      <c r="BC24" s="87">
        <v>0</v>
      </c>
      <c r="BD24" s="87">
        <v>0</v>
      </c>
      <c r="BE24" s="87">
        <v>0</v>
      </c>
      <c r="BF24" s="87">
        <v>0</v>
      </c>
      <c r="BG24" s="87">
        <v>0</v>
      </c>
      <c r="BH24" s="87">
        <v>0</v>
      </c>
      <c r="BI24" s="87">
        <v>0</v>
      </c>
      <c r="BJ24" s="87">
        <v>0</v>
      </c>
      <c r="BK24" s="87">
        <v>3748.09274130837</v>
      </c>
      <c r="BL24" s="87">
        <v>0</v>
      </c>
      <c r="BM24" s="87">
        <v>0</v>
      </c>
      <c r="BN24" s="87">
        <v>0</v>
      </c>
      <c r="BO24" s="87">
        <v>0</v>
      </c>
      <c r="BP24" s="87">
        <v>20707.936074800498</v>
      </c>
      <c r="BQ24" s="87">
        <v>0</v>
      </c>
      <c r="BR24" s="87">
        <v>181.793453961388</v>
      </c>
      <c r="BS24" s="87">
        <v>4202.0850610144198</v>
      </c>
      <c r="BT24" s="87">
        <v>0</v>
      </c>
      <c r="BU24" s="87">
        <v>3914.9404239574001</v>
      </c>
      <c r="BV24" s="87">
        <v>72760.544926338</v>
      </c>
      <c r="BW24" s="87">
        <v>3704.8087391713998</v>
      </c>
      <c r="BY24" s="49">
        <f t="shared" si="0"/>
        <v>2.7278823390612487E-3</v>
      </c>
      <c r="BZ24" s="49">
        <f t="shared" si="1"/>
        <v>2.6949561545881427E-3</v>
      </c>
      <c r="CA24" s="49">
        <f t="shared" si="2"/>
        <v>2.7343750536023928E-3</v>
      </c>
      <c r="CB24" s="49">
        <f t="shared" si="3"/>
        <v>2.7240813542178657E-3</v>
      </c>
      <c r="CC24" s="49">
        <f t="shared" si="4"/>
        <v>2.708699022922585E-3</v>
      </c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</row>
    <row r="25" spans="1:126" x14ac:dyDescent="0.25">
      <c r="A25" s="42" t="s">
        <v>24</v>
      </c>
      <c r="H25" s="87">
        <v>33480.318063999999</v>
      </c>
      <c r="I25" s="87">
        <v>0.7148083127</v>
      </c>
      <c r="J25" s="87">
        <v>35.652673223000001</v>
      </c>
      <c r="K25" s="87">
        <v>500.90725553999999</v>
      </c>
      <c r="L25" s="87">
        <v>137.70688351000001</v>
      </c>
      <c r="M25" s="87"/>
      <c r="N25" s="87" t="s">
        <v>24</v>
      </c>
      <c r="O25" s="87">
        <v>3.30874421360758</v>
      </c>
      <c r="P25" s="87">
        <v>3466.1501460750701</v>
      </c>
      <c r="Q25" s="87">
        <v>0.71673576752263701</v>
      </c>
      <c r="R25" s="87">
        <v>0.71673576752263701</v>
      </c>
      <c r="S25" s="87">
        <v>1.1833102064749701</v>
      </c>
      <c r="T25" s="87">
        <v>0</v>
      </c>
      <c r="U25" s="87">
        <v>35.7501190977178</v>
      </c>
      <c r="V25" s="87">
        <v>0</v>
      </c>
      <c r="W25" s="87">
        <v>0</v>
      </c>
      <c r="X25" s="87">
        <v>0</v>
      </c>
      <c r="Y25" s="87">
        <v>4.0774558560551597</v>
      </c>
      <c r="Z25" s="87">
        <v>0</v>
      </c>
      <c r="AA25" s="87">
        <v>5885.12372995441</v>
      </c>
      <c r="AB25" s="87">
        <v>0</v>
      </c>
      <c r="AC25" s="87">
        <v>0</v>
      </c>
      <c r="AD25" s="87">
        <v>0</v>
      </c>
      <c r="AE25" s="87">
        <v>0</v>
      </c>
      <c r="AF25" s="87">
        <v>45.004892230531702</v>
      </c>
      <c r="AG25" s="87">
        <v>0</v>
      </c>
      <c r="AH25" s="87">
        <v>9285.7848591275106</v>
      </c>
      <c r="AI25" s="87">
        <v>184.00741814443401</v>
      </c>
      <c r="AJ25" s="87">
        <v>502.272621192484</v>
      </c>
      <c r="AK25" s="87">
        <v>138.081615417162</v>
      </c>
      <c r="AL25" s="87">
        <v>39065.126106251701</v>
      </c>
      <c r="AM25" s="87">
        <v>0</v>
      </c>
      <c r="AN25" s="87">
        <v>0</v>
      </c>
      <c r="AO25" s="87">
        <v>0</v>
      </c>
      <c r="AP25" s="87">
        <v>4.6125730516575897E-2</v>
      </c>
      <c r="AQ25" s="87">
        <v>73.373489911704695</v>
      </c>
      <c r="AR25" s="87">
        <v>0</v>
      </c>
      <c r="AS25" s="87">
        <v>10366.3422442765</v>
      </c>
      <c r="AT25" s="87">
        <v>0</v>
      </c>
      <c r="AU25" s="87">
        <v>0</v>
      </c>
      <c r="AV25" s="87">
        <v>0</v>
      </c>
      <c r="AW25" s="87">
        <v>0</v>
      </c>
      <c r="AX25" s="87">
        <v>0</v>
      </c>
      <c r="AY25" s="87">
        <v>0</v>
      </c>
      <c r="AZ25" s="87">
        <v>0</v>
      </c>
      <c r="BA25" s="87">
        <v>0</v>
      </c>
      <c r="BB25" s="87">
        <v>0</v>
      </c>
      <c r="BC25" s="87">
        <v>0</v>
      </c>
      <c r="BD25" s="87">
        <v>0</v>
      </c>
      <c r="BE25" s="87">
        <v>0</v>
      </c>
      <c r="BF25" s="87">
        <v>0</v>
      </c>
      <c r="BG25" s="87">
        <v>0</v>
      </c>
      <c r="BH25" s="87">
        <v>0</v>
      </c>
      <c r="BI25" s="87">
        <v>0</v>
      </c>
      <c r="BJ25" s="87">
        <v>0</v>
      </c>
      <c r="BK25" s="87">
        <v>2134.42427625042</v>
      </c>
      <c r="BL25" s="87">
        <v>0</v>
      </c>
      <c r="BM25" s="87">
        <v>0</v>
      </c>
      <c r="BN25" s="87">
        <v>0</v>
      </c>
      <c r="BO25" s="87">
        <v>0</v>
      </c>
      <c r="BP25" s="87">
        <v>9376.1610089877595</v>
      </c>
      <c r="BQ25" s="87">
        <v>0</v>
      </c>
      <c r="BR25" s="87">
        <v>91.164928339682604</v>
      </c>
      <c r="BS25" s="87">
        <v>1633.0485108079399</v>
      </c>
      <c r="BT25" s="87">
        <v>0</v>
      </c>
      <c r="BU25" s="87">
        <v>1971.88521086129</v>
      </c>
      <c r="BV25" s="87">
        <v>33571.618516730297</v>
      </c>
      <c r="BW25" s="87">
        <v>1652.73847784997</v>
      </c>
      <c r="BY25" s="49">
        <f t="shared" si="0"/>
        <v>2.7269888104339687E-3</v>
      </c>
      <c r="BZ25" s="49">
        <f t="shared" si="1"/>
        <v>2.6964639168178622E-3</v>
      </c>
      <c r="CA25" s="49">
        <f t="shared" si="2"/>
        <v>2.7331996708436293E-3</v>
      </c>
      <c r="CB25" s="49">
        <f t="shared" si="3"/>
        <v>2.7257853372718221E-3</v>
      </c>
      <c r="CC25" s="49">
        <f t="shared" si="4"/>
        <v>2.7212285806669546E-3</v>
      </c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</row>
    <row r="26" spans="1:126" x14ac:dyDescent="0.25">
      <c r="A26" s="42" t="s">
        <v>25</v>
      </c>
      <c r="H26" s="87">
        <v>68410.544416000004</v>
      </c>
      <c r="I26" s="87">
        <v>1.4533943367</v>
      </c>
      <c r="J26" s="87">
        <v>175.78427006000001</v>
      </c>
      <c r="K26" s="87">
        <v>965.76889524000001</v>
      </c>
      <c r="L26" s="87">
        <v>157.74209999999999</v>
      </c>
      <c r="M26" s="87"/>
      <c r="N26" s="87" t="s">
        <v>25</v>
      </c>
      <c r="O26" s="87">
        <v>6.7464393345762899</v>
      </c>
      <c r="P26" s="87">
        <v>6601.7779973126799</v>
      </c>
      <c r="Q26" s="87">
        <v>1.4573083894513601</v>
      </c>
      <c r="R26" s="87">
        <v>1.4573083894513601</v>
      </c>
      <c r="S26" s="87">
        <v>2.40599323981878</v>
      </c>
      <c r="T26" s="87">
        <v>0</v>
      </c>
      <c r="U26" s="87">
        <v>176.26394591177001</v>
      </c>
      <c r="V26" s="87">
        <v>0</v>
      </c>
      <c r="W26" s="87">
        <v>0</v>
      </c>
      <c r="X26" s="87">
        <v>0</v>
      </c>
      <c r="Y26" s="87">
        <v>7.1174983948603696</v>
      </c>
      <c r="Z26" s="87">
        <v>0</v>
      </c>
      <c r="AA26" s="87">
        <v>12187.3084254352</v>
      </c>
      <c r="AB26" s="87">
        <v>0</v>
      </c>
      <c r="AC26" s="87">
        <v>0</v>
      </c>
      <c r="AD26" s="87">
        <v>0</v>
      </c>
      <c r="AE26" s="87">
        <v>0</v>
      </c>
      <c r="AF26" s="87">
        <v>66.845291227251295</v>
      </c>
      <c r="AG26" s="87">
        <v>0</v>
      </c>
      <c r="AH26" s="87">
        <v>18816.7647035583</v>
      </c>
      <c r="AI26" s="87">
        <v>531.226665339806</v>
      </c>
      <c r="AJ26" s="87">
        <v>968.40201728720206</v>
      </c>
      <c r="AK26" s="87">
        <v>158.171785983441</v>
      </c>
      <c r="AL26" s="87">
        <v>79349.080919988701</v>
      </c>
      <c r="AM26" s="87">
        <v>0</v>
      </c>
      <c r="AN26" s="87">
        <v>0</v>
      </c>
      <c r="AO26" s="87">
        <v>0</v>
      </c>
      <c r="AP26" s="87">
        <v>9.4305345419115102E-2</v>
      </c>
      <c r="AQ26" s="87">
        <v>134.781400891918</v>
      </c>
      <c r="AR26" s="87">
        <v>0</v>
      </c>
      <c r="AS26" s="87">
        <v>20978.6716392698</v>
      </c>
      <c r="AT26" s="87">
        <v>0</v>
      </c>
      <c r="AU26" s="87">
        <v>0</v>
      </c>
      <c r="AV26" s="87">
        <v>0</v>
      </c>
      <c r="AW26" s="87">
        <v>0</v>
      </c>
      <c r="AX26" s="87">
        <v>0</v>
      </c>
      <c r="AY26" s="87">
        <v>0</v>
      </c>
      <c r="AZ26" s="87">
        <v>0</v>
      </c>
      <c r="BA26" s="87">
        <v>0</v>
      </c>
      <c r="BB26" s="87">
        <v>0</v>
      </c>
      <c r="BC26" s="87">
        <v>0</v>
      </c>
      <c r="BD26" s="87">
        <v>0</v>
      </c>
      <c r="BE26" s="87">
        <v>0</v>
      </c>
      <c r="BF26" s="87">
        <v>0</v>
      </c>
      <c r="BG26" s="87">
        <v>0</v>
      </c>
      <c r="BH26" s="87">
        <v>0</v>
      </c>
      <c r="BI26" s="87">
        <v>0</v>
      </c>
      <c r="BJ26" s="87">
        <v>0</v>
      </c>
      <c r="BK26" s="87">
        <v>3876.5541664651</v>
      </c>
      <c r="BL26" s="87">
        <v>0</v>
      </c>
      <c r="BM26" s="87">
        <v>0</v>
      </c>
      <c r="BN26" s="87">
        <v>0</v>
      </c>
      <c r="BO26" s="87">
        <v>0</v>
      </c>
      <c r="BP26" s="87">
        <v>19484.498833511199</v>
      </c>
      <c r="BQ26" s="87">
        <v>0</v>
      </c>
      <c r="BR26" s="87">
        <v>187.96052825490401</v>
      </c>
      <c r="BS26" s="87">
        <v>3639.7615557966501</v>
      </c>
      <c r="BT26" s="87">
        <v>0</v>
      </c>
      <c r="BU26" s="87">
        <v>4046.0131789361499</v>
      </c>
      <c r="BV26" s="87">
        <v>68597.170750398203</v>
      </c>
      <c r="BW26" s="87">
        <v>3299.1606301223101</v>
      </c>
      <c r="BY26" s="49">
        <f t="shared" si="0"/>
        <v>2.7280346325463615E-3</v>
      </c>
      <c r="BZ26" s="49">
        <f t="shared" si="1"/>
        <v>2.6930425229584852E-3</v>
      </c>
      <c r="CA26" s="49">
        <f t="shared" si="2"/>
        <v>2.7287757408912101E-3</v>
      </c>
      <c r="CB26" s="49">
        <f t="shared" si="3"/>
        <v>2.7264514939132536E-3</v>
      </c>
      <c r="CC26" s="49">
        <f t="shared" si="4"/>
        <v>2.7239778311624117E-3</v>
      </c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</row>
    <row r="27" spans="1:126" x14ac:dyDescent="0.25">
      <c r="A27" s="42" t="s">
        <v>26</v>
      </c>
      <c r="H27" s="87">
        <v>14494.001276000001</v>
      </c>
      <c r="I27" s="87">
        <v>0.26011013529999999</v>
      </c>
      <c r="J27" s="87">
        <v>12.514992777</v>
      </c>
      <c r="K27" s="87">
        <v>412.08338707000001</v>
      </c>
      <c r="L27" s="87">
        <v>64.059058613999994</v>
      </c>
      <c r="M27" s="87"/>
      <c r="N27" s="87" t="s">
        <v>26</v>
      </c>
      <c r="O27" s="87">
        <v>1.5318055528044201</v>
      </c>
      <c r="P27" s="87">
        <v>1085.6281294846699</v>
      </c>
      <c r="Q27" s="87">
        <v>0.26081403100157702</v>
      </c>
      <c r="R27" s="87">
        <v>0.26081403100157702</v>
      </c>
      <c r="S27" s="87">
        <v>0.43058965734453197</v>
      </c>
      <c r="T27" s="87">
        <v>0</v>
      </c>
      <c r="U27" s="87">
        <v>12.549138449688799</v>
      </c>
      <c r="V27" s="87">
        <v>0</v>
      </c>
      <c r="W27" s="87">
        <v>0</v>
      </c>
      <c r="X27" s="87">
        <v>0</v>
      </c>
      <c r="Y27" s="87">
        <v>1.0435797401668301</v>
      </c>
      <c r="Z27" s="87">
        <v>0</v>
      </c>
      <c r="AA27" s="87">
        <v>2347.5141544184298</v>
      </c>
      <c r="AB27" s="87">
        <v>0</v>
      </c>
      <c r="AC27" s="87">
        <v>0</v>
      </c>
      <c r="AD27" s="87">
        <v>0</v>
      </c>
      <c r="AE27" s="87">
        <v>0</v>
      </c>
      <c r="AF27" s="87">
        <v>23.926471134511701</v>
      </c>
      <c r="AG27" s="87">
        <v>0</v>
      </c>
      <c r="AH27" s="87">
        <v>4116.2802778831201</v>
      </c>
      <c r="AI27" s="87">
        <v>56.860916720289602</v>
      </c>
      <c r="AJ27" s="87">
        <v>413.20600226111299</v>
      </c>
      <c r="AK27" s="87">
        <v>64.233372379444901</v>
      </c>
      <c r="AL27" s="87">
        <v>16433.836864035398</v>
      </c>
      <c r="AM27" s="87">
        <v>0</v>
      </c>
      <c r="AN27" s="87">
        <v>0</v>
      </c>
      <c r="AO27" s="87">
        <v>0</v>
      </c>
      <c r="AP27" s="87">
        <v>2.5799513284633199E-2</v>
      </c>
      <c r="AQ27" s="87">
        <v>29.763858082337102</v>
      </c>
      <c r="AR27" s="87">
        <v>0</v>
      </c>
      <c r="AS27" s="87">
        <v>4819.6722933904302</v>
      </c>
      <c r="AT27" s="87">
        <v>0</v>
      </c>
      <c r="AU27" s="87">
        <v>0</v>
      </c>
      <c r="AV27" s="87">
        <v>0</v>
      </c>
      <c r="AW27" s="87">
        <v>0</v>
      </c>
      <c r="AX27" s="87">
        <v>0</v>
      </c>
      <c r="AY27" s="87">
        <v>0</v>
      </c>
      <c r="AZ27" s="87">
        <v>0</v>
      </c>
      <c r="BA27" s="87">
        <v>0</v>
      </c>
      <c r="BB27" s="87">
        <v>0</v>
      </c>
      <c r="BC27" s="87">
        <v>0</v>
      </c>
      <c r="BD27" s="87">
        <v>0</v>
      </c>
      <c r="BE27" s="87">
        <v>0</v>
      </c>
      <c r="BF27" s="87">
        <v>0</v>
      </c>
      <c r="BG27" s="87">
        <v>0</v>
      </c>
      <c r="BH27" s="87">
        <v>0</v>
      </c>
      <c r="BI27" s="87">
        <v>0</v>
      </c>
      <c r="BJ27" s="87">
        <v>0</v>
      </c>
      <c r="BK27" s="87">
        <v>762.34185440960403</v>
      </c>
      <c r="BL27" s="87">
        <v>0</v>
      </c>
      <c r="BM27" s="87">
        <v>0</v>
      </c>
      <c r="BN27" s="87">
        <v>0</v>
      </c>
      <c r="BO27" s="87">
        <v>0</v>
      </c>
      <c r="BP27" s="87">
        <v>3975.01358807108</v>
      </c>
      <c r="BQ27" s="87">
        <v>0</v>
      </c>
      <c r="BR27" s="87">
        <v>37.549313366496598</v>
      </c>
      <c r="BS27" s="87">
        <v>490.880663785801</v>
      </c>
      <c r="BT27" s="87">
        <v>0</v>
      </c>
      <c r="BU27" s="87">
        <v>770.24708024372103</v>
      </c>
      <c r="BV27" s="87">
        <v>14533.482913407899</v>
      </c>
      <c r="BW27" s="87">
        <v>595.93391410204197</v>
      </c>
      <c r="BY27" s="49">
        <f t="shared" si="0"/>
        <v>2.7239984774441958E-3</v>
      </c>
      <c r="BZ27" s="49">
        <f t="shared" si="1"/>
        <v>2.7061448442414027E-3</v>
      </c>
      <c r="CA27" s="49">
        <f t="shared" si="2"/>
        <v>2.7283813340709387E-3</v>
      </c>
      <c r="CB27" s="49">
        <f t="shared" si="3"/>
        <v>2.7242427778877516E-3</v>
      </c>
      <c r="CC27" s="49">
        <f t="shared" si="4"/>
        <v>2.7211415405784811E-3</v>
      </c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</row>
    <row r="28" spans="1:126" x14ac:dyDescent="0.25">
      <c r="A28" s="42" t="s">
        <v>27</v>
      </c>
      <c r="H28" s="87">
        <v>30421.711633999999</v>
      </c>
      <c r="I28" s="87">
        <v>0.45118417300000002</v>
      </c>
      <c r="J28" s="87">
        <v>44.784027780000002</v>
      </c>
      <c r="K28" s="87">
        <v>340.27609910000001</v>
      </c>
      <c r="L28" s="87">
        <v>126.01250537</v>
      </c>
      <c r="M28" s="87"/>
      <c r="N28" s="87" t="s">
        <v>27</v>
      </c>
      <c r="O28" s="87">
        <v>3.5289603200512798</v>
      </c>
      <c r="P28" s="87">
        <v>2040.5491083582201</v>
      </c>
      <c r="Q28" s="87">
        <v>0.45240274776244999</v>
      </c>
      <c r="R28" s="87">
        <v>0.45240274776244999</v>
      </c>
      <c r="S28" s="87">
        <v>0.74691562960796298</v>
      </c>
      <c r="T28" s="87">
        <v>0</v>
      </c>
      <c r="U28" s="87">
        <v>44.906256140029797</v>
      </c>
      <c r="V28" s="87">
        <v>0</v>
      </c>
      <c r="W28" s="87">
        <v>0</v>
      </c>
      <c r="X28" s="87">
        <v>0</v>
      </c>
      <c r="Y28" s="87">
        <v>2.0257276517192699</v>
      </c>
      <c r="Z28" s="87">
        <v>0</v>
      </c>
      <c r="AA28" s="87">
        <v>4504.8901004358804</v>
      </c>
      <c r="AB28" s="87">
        <v>0</v>
      </c>
      <c r="AC28" s="87">
        <v>0</v>
      </c>
      <c r="AD28" s="87">
        <v>0</v>
      </c>
      <c r="AE28" s="87">
        <v>0</v>
      </c>
      <c r="AF28" s="87">
        <v>46.486842984432002</v>
      </c>
      <c r="AG28" s="87">
        <v>0</v>
      </c>
      <c r="AH28" s="87">
        <v>8492.6408320783903</v>
      </c>
      <c r="AI28" s="87">
        <v>143.32332170200999</v>
      </c>
      <c r="AJ28" s="87">
        <v>341.20338866920798</v>
      </c>
      <c r="AK28" s="87">
        <v>126.35585326326</v>
      </c>
      <c r="AL28" s="87">
        <v>33982.870626388198</v>
      </c>
      <c r="AM28" s="87">
        <v>0</v>
      </c>
      <c r="AN28" s="87">
        <v>0</v>
      </c>
      <c r="AO28" s="87">
        <v>0</v>
      </c>
      <c r="AP28" s="87">
        <v>6.8730791338967201E-2</v>
      </c>
      <c r="AQ28" s="87">
        <v>55.081758623301702</v>
      </c>
      <c r="AR28" s="87">
        <v>0</v>
      </c>
      <c r="AS28" s="87">
        <v>10699.8925750905</v>
      </c>
      <c r="AT28" s="87">
        <v>0</v>
      </c>
      <c r="AU28" s="87">
        <v>0</v>
      </c>
      <c r="AV28" s="87">
        <v>0</v>
      </c>
      <c r="AW28" s="87">
        <v>0</v>
      </c>
      <c r="AX28" s="87">
        <v>0</v>
      </c>
      <c r="AY28" s="87">
        <v>0</v>
      </c>
      <c r="AZ28" s="87">
        <v>0</v>
      </c>
      <c r="BA28" s="87">
        <v>0</v>
      </c>
      <c r="BB28" s="87">
        <v>0</v>
      </c>
      <c r="BC28" s="87">
        <v>0</v>
      </c>
      <c r="BD28" s="87">
        <v>0</v>
      </c>
      <c r="BE28" s="87">
        <v>0</v>
      </c>
      <c r="BF28" s="87">
        <v>0</v>
      </c>
      <c r="BG28" s="87">
        <v>0</v>
      </c>
      <c r="BH28" s="87">
        <v>0</v>
      </c>
      <c r="BI28" s="87">
        <v>0</v>
      </c>
      <c r="BJ28" s="87">
        <v>0</v>
      </c>
      <c r="BK28" s="87">
        <v>1856.7098874260901</v>
      </c>
      <c r="BL28" s="87">
        <v>0</v>
      </c>
      <c r="BM28" s="87">
        <v>0</v>
      </c>
      <c r="BN28" s="87">
        <v>0</v>
      </c>
      <c r="BO28" s="87">
        <v>0</v>
      </c>
      <c r="BP28" s="87">
        <v>8160.7146612789702</v>
      </c>
      <c r="BQ28" s="87">
        <v>0</v>
      </c>
      <c r="BR28" s="87">
        <v>65.2362212316268</v>
      </c>
      <c r="BS28" s="87">
        <v>1019.1003299362</v>
      </c>
      <c r="BT28" s="87">
        <v>0</v>
      </c>
      <c r="BU28" s="87">
        <v>1419.03777463033</v>
      </c>
      <c r="BV28" s="87">
        <v>30504.640706912</v>
      </c>
      <c r="BW28" s="87">
        <v>1242.36205476079</v>
      </c>
      <c r="BY28" s="49">
        <f t="shared" si="0"/>
        <v>2.7259831369684288E-3</v>
      </c>
      <c r="BZ28" s="49">
        <f t="shared" si="1"/>
        <v>2.7008366768440793E-3</v>
      </c>
      <c r="CA28" s="49">
        <f t="shared" si="2"/>
        <v>2.7292846599291341E-3</v>
      </c>
      <c r="CB28" s="49">
        <f t="shared" si="3"/>
        <v>2.7251093205211E-3</v>
      </c>
      <c r="CC28" s="49">
        <f t="shared" si="4"/>
        <v>2.7247128549016523E-3</v>
      </c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</row>
    <row r="29" spans="1:126" x14ac:dyDescent="0.25">
      <c r="A29" s="42" t="s">
        <v>28</v>
      </c>
      <c r="H29" s="87">
        <v>27547.708147000001</v>
      </c>
      <c r="I29" s="87">
        <v>0.79157213230000001</v>
      </c>
      <c r="J29" s="87">
        <v>40.962345671000001</v>
      </c>
      <c r="K29" s="87">
        <v>515.60985161999997</v>
      </c>
      <c r="L29" s="87">
        <v>47.672329591999997</v>
      </c>
      <c r="M29" s="87"/>
      <c r="N29" s="87" t="s">
        <v>28</v>
      </c>
      <c r="O29" s="87">
        <v>3.0609537911214</v>
      </c>
      <c r="P29" s="87">
        <v>2524.3093269592</v>
      </c>
      <c r="Q29" s="87">
        <v>0.79370333603453402</v>
      </c>
      <c r="R29" s="87">
        <v>0.79370333603453402</v>
      </c>
      <c r="S29" s="87">
        <v>1.3103897443244701</v>
      </c>
      <c r="T29" s="87">
        <v>0</v>
      </c>
      <c r="U29" s="87">
        <v>41.074234211189797</v>
      </c>
      <c r="V29" s="87">
        <v>0</v>
      </c>
      <c r="W29" s="87">
        <v>0</v>
      </c>
      <c r="X29" s="87">
        <v>0</v>
      </c>
      <c r="Y29" s="87">
        <v>2.28982658109528</v>
      </c>
      <c r="Z29" s="87">
        <v>0</v>
      </c>
      <c r="AA29" s="87">
        <v>6181.2481588832097</v>
      </c>
      <c r="AB29" s="87">
        <v>0</v>
      </c>
      <c r="AC29" s="87">
        <v>0</v>
      </c>
      <c r="AD29" s="87">
        <v>0</v>
      </c>
      <c r="AE29" s="87">
        <v>0</v>
      </c>
      <c r="AF29" s="87">
        <v>17.6025878834262</v>
      </c>
      <c r="AG29" s="87">
        <v>0</v>
      </c>
      <c r="AH29" s="87">
        <v>7864.9814243356004</v>
      </c>
      <c r="AI29" s="87">
        <v>157.621059515963</v>
      </c>
      <c r="AJ29" s="87">
        <v>517.00193262423898</v>
      </c>
      <c r="AK29" s="87">
        <v>47.801226722068698</v>
      </c>
      <c r="AL29" s="87">
        <v>32314.396175532002</v>
      </c>
      <c r="AM29" s="87">
        <v>0</v>
      </c>
      <c r="AN29" s="87">
        <v>0</v>
      </c>
      <c r="AO29" s="87">
        <v>0</v>
      </c>
      <c r="AP29" s="87">
        <v>3.4492826418636699E-2</v>
      </c>
      <c r="AQ29" s="87">
        <v>60.714934996737</v>
      </c>
      <c r="AR29" s="87">
        <v>0</v>
      </c>
      <c r="AS29" s="87">
        <v>8221.2936474309899</v>
      </c>
      <c r="AT29" s="87">
        <v>0</v>
      </c>
      <c r="AU29" s="87">
        <v>0</v>
      </c>
      <c r="AV29" s="87">
        <v>0</v>
      </c>
      <c r="AW29" s="87">
        <v>0</v>
      </c>
      <c r="AX29" s="87">
        <v>0</v>
      </c>
      <c r="AY29" s="87">
        <v>0</v>
      </c>
      <c r="AZ29" s="87">
        <v>0</v>
      </c>
      <c r="BA29" s="87">
        <v>0</v>
      </c>
      <c r="BB29" s="87">
        <v>0</v>
      </c>
      <c r="BC29" s="87">
        <v>0</v>
      </c>
      <c r="BD29" s="87">
        <v>0</v>
      </c>
      <c r="BE29" s="87">
        <v>0</v>
      </c>
      <c r="BF29" s="87">
        <v>0</v>
      </c>
      <c r="BG29" s="87">
        <v>0</v>
      </c>
      <c r="BH29" s="87">
        <v>0</v>
      </c>
      <c r="BI29" s="87">
        <v>0</v>
      </c>
      <c r="BJ29" s="87">
        <v>0</v>
      </c>
      <c r="BK29" s="87">
        <v>1166.8368265814599</v>
      </c>
      <c r="BL29" s="87">
        <v>0</v>
      </c>
      <c r="BM29" s="87">
        <v>0</v>
      </c>
      <c r="BN29" s="87">
        <v>0</v>
      </c>
      <c r="BO29" s="87">
        <v>0</v>
      </c>
      <c r="BP29" s="87">
        <v>8309.1085423227596</v>
      </c>
      <c r="BQ29" s="87">
        <v>0</v>
      </c>
      <c r="BR29" s="87">
        <v>99.155109647795697</v>
      </c>
      <c r="BS29" s="87">
        <v>1251.2239711976199</v>
      </c>
      <c r="BT29" s="87">
        <v>0</v>
      </c>
      <c r="BU29" s="87">
        <v>2076.3515482584598</v>
      </c>
      <c r="BV29" s="87">
        <v>27621.4077986298</v>
      </c>
      <c r="BW29" s="87">
        <v>1057.8059611183601</v>
      </c>
      <c r="BY29" s="49">
        <f t="shared" si="0"/>
        <v>2.6753460301133852E-3</v>
      </c>
      <c r="BZ29" s="49">
        <f t="shared" si="1"/>
        <v>2.6923683232020408E-3</v>
      </c>
      <c r="CA29" s="49">
        <f t="shared" si="2"/>
        <v>2.7314973875875708E-3</v>
      </c>
      <c r="CB29" s="49">
        <f t="shared" si="3"/>
        <v>2.6998727814552207E-3</v>
      </c>
      <c r="CC29" s="49">
        <f t="shared" si="4"/>
        <v>2.7038143755897231E-3</v>
      </c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</row>
    <row r="30" spans="1:126" x14ac:dyDescent="0.25">
      <c r="A30" s="42" t="s">
        <v>29</v>
      </c>
      <c r="H30" s="87">
        <v>11775.083547</v>
      </c>
      <c r="I30" s="87">
        <v>0.30864567479999999</v>
      </c>
      <c r="J30" s="87">
        <v>19.940505707</v>
      </c>
      <c r="K30" s="87">
        <v>196.32532899</v>
      </c>
      <c r="L30" s="87">
        <v>23.817263278999999</v>
      </c>
      <c r="M30" s="87"/>
      <c r="N30" s="87" t="s">
        <v>29</v>
      </c>
      <c r="O30" s="87">
        <v>1.17792519127851</v>
      </c>
      <c r="P30" s="87">
        <v>1324.75983549133</v>
      </c>
      <c r="Q30" s="87">
        <v>0.30947911403184603</v>
      </c>
      <c r="R30" s="87">
        <v>0.30947911403184603</v>
      </c>
      <c r="S30" s="87">
        <v>0.51093963706410594</v>
      </c>
      <c r="T30" s="87">
        <v>0</v>
      </c>
      <c r="U30" s="87">
        <v>19.995142308260199</v>
      </c>
      <c r="V30" s="87">
        <v>0</v>
      </c>
      <c r="W30" s="87">
        <v>0</v>
      </c>
      <c r="X30" s="87">
        <v>0</v>
      </c>
      <c r="Y30" s="87">
        <v>1.4757584922587901</v>
      </c>
      <c r="Z30" s="87">
        <v>0</v>
      </c>
      <c r="AA30" s="87">
        <v>2418.67283979391</v>
      </c>
      <c r="AB30" s="87">
        <v>0</v>
      </c>
      <c r="AC30" s="87">
        <v>0</v>
      </c>
      <c r="AD30" s="87">
        <v>0</v>
      </c>
      <c r="AE30" s="87">
        <v>0</v>
      </c>
      <c r="AF30" s="87">
        <v>7.8616764204324099</v>
      </c>
      <c r="AG30" s="87">
        <v>0</v>
      </c>
      <c r="AH30" s="87">
        <v>3179.43326883804</v>
      </c>
      <c r="AI30" s="87">
        <v>82.412935508479507</v>
      </c>
      <c r="AJ30" s="87">
        <v>196.86004638330701</v>
      </c>
      <c r="AK30" s="87">
        <v>23.882096147442802</v>
      </c>
      <c r="AL30" s="87">
        <v>13980.773978515899</v>
      </c>
      <c r="AM30" s="87">
        <v>0</v>
      </c>
      <c r="AN30" s="87">
        <v>0</v>
      </c>
      <c r="AO30" s="87">
        <v>0</v>
      </c>
      <c r="AP30" s="87">
        <v>1.3020580465307499E-2</v>
      </c>
      <c r="AQ30" s="87">
        <v>25.273686548609099</v>
      </c>
      <c r="AR30" s="87">
        <v>0</v>
      </c>
      <c r="AS30" s="87">
        <v>3472.9655112683699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680.43687673460204</v>
      </c>
      <c r="BL30" s="87">
        <v>0</v>
      </c>
      <c r="BM30" s="87">
        <v>0</v>
      </c>
      <c r="BN30" s="87">
        <v>0</v>
      </c>
      <c r="BO30" s="87">
        <v>0</v>
      </c>
      <c r="BP30" s="87">
        <v>3433.6053026286099</v>
      </c>
      <c r="BQ30" s="87">
        <v>0</v>
      </c>
      <c r="BR30" s="87">
        <v>38.357126045983897</v>
      </c>
      <c r="BS30" s="87">
        <v>664.09595058053299</v>
      </c>
      <c r="BT30" s="87">
        <v>0</v>
      </c>
      <c r="BU30" s="87">
        <v>818.79838738735702</v>
      </c>
      <c r="BV30" s="87">
        <v>11807.2172352937</v>
      </c>
      <c r="BW30" s="87">
        <v>559.18271614014805</v>
      </c>
      <c r="BY30" s="49">
        <f t="shared" si="0"/>
        <v>2.7289562885425343E-3</v>
      </c>
      <c r="BZ30" s="49">
        <f t="shared" si="1"/>
        <v>2.7003107443060587E-3</v>
      </c>
      <c r="CA30" s="49">
        <f t="shared" si="2"/>
        <v>2.7399807238098002E-3</v>
      </c>
      <c r="CB30" s="49">
        <f t="shared" si="3"/>
        <v>2.7236291723430226E-3</v>
      </c>
      <c r="CC30" s="49">
        <f t="shared" si="4"/>
        <v>2.7220956364019796E-3</v>
      </c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</row>
    <row r="31" spans="1:126" x14ac:dyDescent="0.25">
      <c r="A31" s="42" t="s">
        <v>30</v>
      </c>
      <c r="H31" s="87">
        <v>72733.725735</v>
      </c>
      <c r="I31" s="87">
        <v>2.0664687540000002</v>
      </c>
      <c r="J31" s="87">
        <v>177.87099211</v>
      </c>
      <c r="K31" s="87">
        <v>1291.6686608</v>
      </c>
      <c r="L31" s="87">
        <v>55.616110136000003</v>
      </c>
      <c r="M31" s="87"/>
      <c r="N31" s="87" t="s">
        <v>30</v>
      </c>
      <c r="O31" s="87">
        <v>7.8936842646485497</v>
      </c>
      <c r="P31" s="87">
        <v>7041.9778175028296</v>
      </c>
      <c r="Q31" s="87">
        <v>2.0720380452565599</v>
      </c>
      <c r="R31" s="87">
        <v>2.0720380452565599</v>
      </c>
      <c r="S31" s="87">
        <v>3.4208926278542902</v>
      </c>
      <c r="T31" s="87">
        <v>0</v>
      </c>
      <c r="U31" s="87">
        <v>178.356719339352</v>
      </c>
      <c r="V31" s="87">
        <v>0</v>
      </c>
      <c r="W31" s="87">
        <v>0</v>
      </c>
      <c r="X31" s="87">
        <v>0</v>
      </c>
      <c r="Y31" s="87">
        <v>6.5975366264074999</v>
      </c>
      <c r="Z31" s="87">
        <v>0</v>
      </c>
      <c r="AA31" s="87">
        <v>16212.0578699417</v>
      </c>
      <c r="AB31" s="87">
        <v>0</v>
      </c>
      <c r="AC31" s="87">
        <v>0</v>
      </c>
      <c r="AD31" s="87">
        <v>0</v>
      </c>
      <c r="AE31" s="87">
        <v>0</v>
      </c>
      <c r="AF31" s="87">
        <v>19.741844119611802</v>
      </c>
      <c r="AG31" s="87">
        <v>0</v>
      </c>
      <c r="AH31" s="87">
        <v>19975.244633910101</v>
      </c>
      <c r="AI31" s="87">
        <v>567.65078412694095</v>
      </c>
      <c r="AJ31" s="87">
        <v>1295.1881168740999</v>
      </c>
      <c r="AK31" s="87">
        <v>55.767527997949699</v>
      </c>
      <c r="AL31" s="87">
        <v>85589.891999757499</v>
      </c>
      <c r="AM31" s="87">
        <v>0</v>
      </c>
      <c r="AN31" s="87">
        <v>0</v>
      </c>
      <c r="AO31" s="87">
        <v>0</v>
      </c>
      <c r="AP31" s="87">
        <v>8.7372009639830897E-2</v>
      </c>
      <c r="AQ31" s="87">
        <v>146.73344423579499</v>
      </c>
      <c r="AR31" s="87">
        <v>0</v>
      </c>
      <c r="AS31" s="87">
        <v>21420.253543329</v>
      </c>
      <c r="AT31" s="87">
        <v>0</v>
      </c>
      <c r="AU31" s="87">
        <v>0</v>
      </c>
      <c r="AV31" s="87">
        <v>0</v>
      </c>
      <c r="AW31" s="87">
        <v>0</v>
      </c>
      <c r="AX31" s="87">
        <v>0</v>
      </c>
      <c r="AY31" s="87">
        <v>0</v>
      </c>
      <c r="AZ31" s="87">
        <v>0</v>
      </c>
      <c r="BA31" s="87">
        <v>0</v>
      </c>
      <c r="BB31" s="87">
        <v>0</v>
      </c>
      <c r="BC31" s="87">
        <v>0</v>
      </c>
      <c r="BD31" s="87">
        <v>0</v>
      </c>
      <c r="BE31" s="87">
        <v>0</v>
      </c>
      <c r="BF31" s="87">
        <v>0</v>
      </c>
      <c r="BG31" s="87">
        <v>0</v>
      </c>
      <c r="BH31" s="87">
        <v>0</v>
      </c>
      <c r="BI31" s="87">
        <v>0</v>
      </c>
      <c r="BJ31" s="87">
        <v>0</v>
      </c>
      <c r="BK31" s="87">
        <v>3249.1177735434298</v>
      </c>
      <c r="BL31" s="87">
        <v>0</v>
      </c>
      <c r="BM31" s="87">
        <v>0</v>
      </c>
      <c r="BN31" s="87">
        <v>0</v>
      </c>
      <c r="BO31" s="87">
        <v>0</v>
      </c>
      <c r="BP31" s="87">
        <v>21972.533183215201</v>
      </c>
      <c r="BQ31" s="87">
        <v>0</v>
      </c>
      <c r="BR31" s="87">
        <v>255.57981444014601</v>
      </c>
      <c r="BS31" s="87">
        <v>3898.1889200978399</v>
      </c>
      <c r="BT31" s="87">
        <v>0</v>
      </c>
      <c r="BU31" s="87">
        <v>5428.7445964714998</v>
      </c>
      <c r="BV31" s="87">
        <v>72932.262994538003</v>
      </c>
      <c r="BW31" s="87">
        <v>2962.5303256075099</v>
      </c>
      <c r="BY31" s="49">
        <f t="shared" si="0"/>
        <v>2.7296451203580453E-3</v>
      </c>
      <c r="BZ31" s="49">
        <f t="shared" si="1"/>
        <v>2.6950764417702361E-3</v>
      </c>
      <c r="CA31" s="49">
        <f t="shared" si="2"/>
        <v>2.7307838315289087E-3</v>
      </c>
      <c r="CB31" s="49">
        <f t="shared" si="3"/>
        <v>2.7247359798294912E-3</v>
      </c>
      <c r="CC31" s="49">
        <f t="shared" si="4"/>
        <v>2.7225539790436373E-3</v>
      </c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</row>
    <row r="32" spans="1:126" x14ac:dyDescent="0.25">
      <c r="A32" s="42" t="s">
        <v>31</v>
      </c>
      <c r="H32" s="87">
        <v>26399.815911000002</v>
      </c>
      <c r="I32" s="87">
        <v>0.55097207550000005</v>
      </c>
      <c r="J32" s="87">
        <v>11.500657329999999</v>
      </c>
      <c r="K32" s="87">
        <v>2319.8378250999999</v>
      </c>
      <c r="L32" s="87">
        <v>176.26999587</v>
      </c>
      <c r="M32" s="87"/>
      <c r="N32" s="87" t="s">
        <v>31</v>
      </c>
      <c r="O32" s="87">
        <v>2.1578186937181298</v>
      </c>
      <c r="P32" s="87">
        <v>1771.0886522017499</v>
      </c>
      <c r="Q32" s="87">
        <v>0.55245792461710197</v>
      </c>
      <c r="R32" s="87">
        <v>0.55245792461710197</v>
      </c>
      <c r="S32" s="87">
        <v>0.91208382560227697</v>
      </c>
      <c r="T32" s="87">
        <v>0</v>
      </c>
      <c r="U32" s="87">
        <v>11.532041103020999</v>
      </c>
      <c r="V32" s="87">
        <v>0</v>
      </c>
      <c r="W32" s="87">
        <v>0</v>
      </c>
      <c r="X32" s="87">
        <v>0</v>
      </c>
      <c r="Y32" s="87">
        <v>1.6131562813873199</v>
      </c>
      <c r="Z32" s="87">
        <v>0</v>
      </c>
      <c r="AA32" s="87">
        <v>4301.7715011916598</v>
      </c>
      <c r="AB32" s="87">
        <v>0</v>
      </c>
      <c r="AC32" s="87">
        <v>0</v>
      </c>
      <c r="AD32" s="87">
        <v>0</v>
      </c>
      <c r="AE32" s="87">
        <v>0</v>
      </c>
      <c r="AF32" s="87">
        <v>57.487314412981902</v>
      </c>
      <c r="AG32" s="87">
        <v>0</v>
      </c>
      <c r="AH32" s="87">
        <v>7848.0275640401296</v>
      </c>
      <c r="AI32" s="87">
        <v>79.298181870566793</v>
      </c>
      <c r="AJ32" s="87">
        <v>2326.1370375827</v>
      </c>
      <c r="AK32" s="87">
        <v>176.74874183306</v>
      </c>
      <c r="AL32" s="87">
        <v>29738.572857355401</v>
      </c>
      <c r="AM32" s="87">
        <v>0</v>
      </c>
      <c r="AN32" s="87">
        <v>0</v>
      </c>
      <c r="AO32" s="87">
        <v>0</v>
      </c>
      <c r="AP32" s="87">
        <v>2.47576665992074E-2</v>
      </c>
      <c r="AQ32" s="87">
        <v>64.613414071071404</v>
      </c>
      <c r="AR32" s="87">
        <v>0</v>
      </c>
      <c r="AS32" s="87">
        <v>7537.1691839779196</v>
      </c>
      <c r="AT32" s="87">
        <v>0</v>
      </c>
      <c r="AU32" s="87">
        <v>0</v>
      </c>
      <c r="AV32" s="87">
        <v>0</v>
      </c>
      <c r="AW32" s="87">
        <v>0</v>
      </c>
      <c r="AX32" s="87">
        <v>0</v>
      </c>
      <c r="AY32" s="87">
        <v>0</v>
      </c>
      <c r="AZ32" s="87">
        <v>0</v>
      </c>
      <c r="BA32" s="87">
        <v>0</v>
      </c>
      <c r="BB32" s="87">
        <v>0</v>
      </c>
      <c r="BC32" s="87">
        <v>0</v>
      </c>
      <c r="BD32" s="87">
        <v>0</v>
      </c>
      <c r="BE32" s="87">
        <v>0</v>
      </c>
      <c r="BF32" s="87">
        <v>0</v>
      </c>
      <c r="BG32" s="87">
        <v>0</v>
      </c>
      <c r="BH32" s="87">
        <v>0</v>
      </c>
      <c r="BI32" s="87">
        <v>0</v>
      </c>
      <c r="BJ32" s="87">
        <v>0</v>
      </c>
      <c r="BK32" s="87">
        <v>835.20021658585301</v>
      </c>
      <c r="BL32" s="87">
        <v>0</v>
      </c>
      <c r="BM32" s="87">
        <v>0</v>
      </c>
      <c r="BN32" s="87">
        <v>0</v>
      </c>
      <c r="BO32" s="87">
        <v>0</v>
      </c>
      <c r="BP32" s="87">
        <v>7648.7614591971196</v>
      </c>
      <c r="BQ32" s="87">
        <v>0</v>
      </c>
      <c r="BR32" s="87">
        <v>68.214547349364295</v>
      </c>
      <c r="BS32" s="87">
        <v>821.59116974460505</v>
      </c>
      <c r="BT32" s="87">
        <v>0</v>
      </c>
      <c r="BU32" s="87">
        <v>1452.84700457745</v>
      </c>
      <c r="BV32" s="87">
        <v>26471.7648007848</v>
      </c>
      <c r="BW32" s="87">
        <v>1120.6855614893</v>
      </c>
      <c r="BY32" s="49">
        <f t="shared" si="0"/>
        <v>2.72535573836406E-3</v>
      </c>
      <c r="BZ32" s="49">
        <f t="shared" si="1"/>
        <v>2.6967775376883375E-3</v>
      </c>
      <c r="CA32" s="49">
        <f t="shared" si="2"/>
        <v>2.728867761248221E-3</v>
      </c>
      <c r="CB32" s="49">
        <f t="shared" si="3"/>
        <v>2.7153676065388654E-3</v>
      </c>
      <c r="CC32" s="49">
        <f t="shared" si="4"/>
        <v>2.7159810193282704E-3</v>
      </c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</row>
    <row r="33" spans="1:126" x14ac:dyDescent="0.25">
      <c r="A33" s="42" t="s">
        <v>32</v>
      </c>
      <c r="H33" s="87">
        <v>147822.39423999999</v>
      </c>
      <c r="I33" s="87">
        <v>4.3156964784999996</v>
      </c>
      <c r="J33" s="87">
        <v>244.95171948999999</v>
      </c>
      <c r="K33" s="87">
        <v>3220.0797398</v>
      </c>
      <c r="L33" s="87">
        <v>105.07750091</v>
      </c>
      <c r="M33" s="87"/>
      <c r="N33" s="87" t="s">
        <v>32</v>
      </c>
      <c r="O33" s="87">
        <v>16.667062163986799</v>
      </c>
      <c r="P33" s="87">
        <v>14416.5224118605</v>
      </c>
      <c r="Q33" s="87">
        <v>4.3273461636147497</v>
      </c>
      <c r="R33" s="87">
        <v>4.3273461636147497</v>
      </c>
      <c r="S33" s="87">
        <v>7.1442880773491702</v>
      </c>
      <c r="T33" s="87">
        <v>0</v>
      </c>
      <c r="U33" s="87">
        <v>245.62053899525199</v>
      </c>
      <c r="V33" s="87">
        <v>0</v>
      </c>
      <c r="W33" s="87">
        <v>0</v>
      </c>
      <c r="X33" s="87">
        <v>0</v>
      </c>
      <c r="Y33" s="87">
        <v>13.091832971985299</v>
      </c>
      <c r="Z33" s="87">
        <v>0</v>
      </c>
      <c r="AA33" s="87">
        <v>33976.0658469548</v>
      </c>
      <c r="AB33" s="87">
        <v>0</v>
      </c>
      <c r="AC33" s="87">
        <v>0</v>
      </c>
      <c r="AD33" s="87">
        <v>0</v>
      </c>
      <c r="AE33" s="87">
        <v>0</v>
      </c>
      <c r="AF33" s="87">
        <v>36.7911710249805</v>
      </c>
      <c r="AG33" s="87">
        <v>0</v>
      </c>
      <c r="AH33" s="87">
        <v>40125.172578925703</v>
      </c>
      <c r="AI33" s="87">
        <v>952.36708851498202</v>
      </c>
      <c r="AJ33" s="87">
        <v>3228.85815178537</v>
      </c>
      <c r="AK33" s="87">
        <v>105.363667606397</v>
      </c>
      <c r="AL33" s="87">
        <v>174698.742978444</v>
      </c>
      <c r="AM33" s="87">
        <v>0</v>
      </c>
      <c r="AN33" s="87">
        <v>0</v>
      </c>
      <c r="AO33" s="87">
        <v>0</v>
      </c>
      <c r="AP33" s="87">
        <v>0.18746405046047401</v>
      </c>
      <c r="AQ33" s="87">
        <v>302.921230790572</v>
      </c>
      <c r="AR33" s="87">
        <v>0</v>
      </c>
      <c r="AS33" s="87">
        <v>44755.885571047802</v>
      </c>
      <c r="AT33" s="87">
        <v>0</v>
      </c>
      <c r="AU33" s="87">
        <v>0</v>
      </c>
      <c r="AV33" s="87">
        <v>0</v>
      </c>
      <c r="AW33" s="87">
        <v>0</v>
      </c>
      <c r="AX33" s="87">
        <v>0</v>
      </c>
      <c r="AY33" s="87">
        <v>0</v>
      </c>
      <c r="AZ33" s="87">
        <v>0</v>
      </c>
      <c r="BA33" s="87">
        <v>0</v>
      </c>
      <c r="BB33" s="87">
        <v>0</v>
      </c>
      <c r="BC33" s="87">
        <v>0</v>
      </c>
      <c r="BD33" s="87">
        <v>0</v>
      </c>
      <c r="BE33" s="87">
        <v>0</v>
      </c>
      <c r="BF33" s="87">
        <v>0</v>
      </c>
      <c r="BG33" s="87">
        <v>0</v>
      </c>
      <c r="BH33" s="87">
        <v>0</v>
      </c>
      <c r="BI33" s="87">
        <v>0</v>
      </c>
      <c r="BJ33" s="87">
        <v>0</v>
      </c>
      <c r="BK33" s="87">
        <v>6574.9777347896597</v>
      </c>
      <c r="BL33" s="87">
        <v>0</v>
      </c>
      <c r="BM33" s="87">
        <v>0</v>
      </c>
      <c r="BN33" s="87">
        <v>0</v>
      </c>
      <c r="BO33" s="87">
        <v>0</v>
      </c>
      <c r="BP33" s="87">
        <v>44318.627348260001</v>
      </c>
      <c r="BQ33" s="87">
        <v>0</v>
      </c>
      <c r="BR33" s="87">
        <v>552.23877271792605</v>
      </c>
      <c r="BS33" s="87">
        <v>7282.0116130400402</v>
      </c>
      <c r="BT33" s="87">
        <v>0</v>
      </c>
      <c r="BU33" s="87">
        <v>11429.387915851699</v>
      </c>
      <c r="BV33" s="87">
        <v>148225.842514371</v>
      </c>
      <c r="BW33" s="87">
        <v>5536.6138749600404</v>
      </c>
      <c r="BY33" s="49">
        <f t="shared" si="0"/>
        <v>2.7292770925898008E-3</v>
      </c>
      <c r="BZ33" s="49">
        <f t="shared" si="1"/>
        <v>2.6993754479228641E-3</v>
      </c>
      <c r="CA33" s="49">
        <f t="shared" si="2"/>
        <v>2.7304135959711324E-3</v>
      </c>
      <c r="CB33" s="49">
        <f t="shared" si="3"/>
        <v>2.7261473922118506E-3</v>
      </c>
      <c r="CC33" s="49">
        <f t="shared" si="4"/>
        <v>2.7233869659891189E-3</v>
      </c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</row>
    <row r="34" spans="1:126" x14ac:dyDescent="0.25">
      <c r="A34" s="42" t="s">
        <v>33</v>
      </c>
      <c r="H34" s="87">
        <v>100544.55818000001</v>
      </c>
      <c r="I34" s="87">
        <v>2.6292853038000001</v>
      </c>
      <c r="J34" s="87">
        <v>231.68718787</v>
      </c>
      <c r="K34" s="87">
        <v>1589.4667406999999</v>
      </c>
      <c r="L34" s="87">
        <v>4.7765724201999999</v>
      </c>
      <c r="M34" s="87"/>
      <c r="N34" s="87" t="s">
        <v>33</v>
      </c>
      <c r="O34" s="87">
        <v>10.9735451938182</v>
      </c>
      <c r="P34" s="87">
        <v>11510.8846810697</v>
      </c>
      <c r="Q34" s="87">
        <v>2.6363745218219199</v>
      </c>
      <c r="R34" s="87">
        <v>2.6363745218219199</v>
      </c>
      <c r="S34" s="87">
        <v>4.3525768400370399</v>
      </c>
      <c r="T34" s="87">
        <v>0</v>
      </c>
      <c r="U34" s="87">
        <v>232.32025419523799</v>
      </c>
      <c r="V34" s="87">
        <v>0</v>
      </c>
      <c r="W34" s="87">
        <v>0</v>
      </c>
      <c r="X34" s="87">
        <v>0</v>
      </c>
      <c r="Y34" s="87">
        <v>12.783330116488001</v>
      </c>
      <c r="Z34" s="87">
        <v>0</v>
      </c>
      <c r="AA34" s="87">
        <v>21141.040254864802</v>
      </c>
      <c r="AB34" s="87">
        <v>0</v>
      </c>
      <c r="AC34" s="87">
        <v>0</v>
      </c>
      <c r="AD34" s="87">
        <v>0</v>
      </c>
      <c r="AE34" s="87">
        <v>0</v>
      </c>
      <c r="AF34" s="87">
        <v>3.3883218216817901</v>
      </c>
      <c r="AG34" s="87">
        <v>0</v>
      </c>
      <c r="AH34" s="87">
        <v>25099.025111271902</v>
      </c>
      <c r="AI34" s="87">
        <v>823.02517369109898</v>
      </c>
      <c r="AJ34" s="87">
        <v>1593.7982026401401</v>
      </c>
      <c r="AK34" s="87">
        <v>4.7895975067199403</v>
      </c>
      <c r="AL34" s="87">
        <v>119567.815254881</v>
      </c>
      <c r="AM34" s="87">
        <v>0</v>
      </c>
      <c r="AN34" s="87">
        <v>0</v>
      </c>
      <c r="AO34" s="87">
        <v>0</v>
      </c>
      <c r="AP34" s="87">
        <v>0.13674385186784399</v>
      </c>
      <c r="AQ34" s="87">
        <v>185.009681065791</v>
      </c>
      <c r="AR34" s="87">
        <v>0</v>
      </c>
      <c r="AS34" s="87">
        <v>30890.223983055199</v>
      </c>
      <c r="AT34" s="87">
        <v>0</v>
      </c>
      <c r="AU34" s="87">
        <v>0</v>
      </c>
      <c r="AV34" s="87">
        <v>0</v>
      </c>
      <c r="AW34" s="87">
        <v>0</v>
      </c>
      <c r="AX34" s="87">
        <v>0</v>
      </c>
      <c r="AY34" s="87">
        <v>0</v>
      </c>
      <c r="AZ34" s="87">
        <v>0</v>
      </c>
      <c r="BA34" s="87">
        <v>0</v>
      </c>
      <c r="BB34" s="87">
        <v>0</v>
      </c>
      <c r="BC34" s="87">
        <v>0</v>
      </c>
      <c r="BD34" s="87">
        <v>0</v>
      </c>
      <c r="BE34" s="87">
        <v>0</v>
      </c>
      <c r="BF34" s="87">
        <v>0</v>
      </c>
      <c r="BG34" s="87">
        <v>0</v>
      </c>
      <c r="BH34" s="87">
        <v>0</v>
      </c>
      <c r="BI34" s="87">
        <v>0</v>
      </c>
      <c r="BJ34" s="87">
        <v>0</v>
      </c>
      <c r="BK34" s="87">
        <v>6364.9461328253901</v>
      </c>
      <c r="BL34" s="87">
        <v>0</v>
      </c>
      <c r="BM34" s="87">
        <v>0</v>
      </c>
      <c r="BN34" s="87">
        <v>0</v>
      </c>
      <c r="BO34" s="87">
        <v>0</v>
      </c>
      <c r="BP34" s="87">
        <v>28985.664954321201</v>
      </c>
      <c r="BQ34" s="87">
        <v>0</v>
      </c>
      <c r="BR34" s="87">
        <v>326.13400274411299</v>
      </c>
      <c r="BS34" s="87">
        <v>6086.2539441426097</v>
      </c>
      <c r="BT34" s="87">
        <v>0</v>
      </c>
      <c r="BU34" s="87">
        <v>7059.4998064789597</v>
      </c>
      <c r="BV34" s="87">
        <v>100818.94123491801</v>
      </c>
      <c r="BW34" s="87">
        <v>4526.0676574162699</v>
      </c>
      <c r="BY34" s="49">
        <f t="shared" si="0"/>
        <v>2.728969721332743E-3</v>
      </c>
      <c r="BZ34" s="49">
        <f t="shared" si="1"/>
        <v>2.6962528606819468E-3</v>
      </c>
      <c r="CA34" s="49">
        <f t="shared" si="2"/>
        <v>2.7324183570875964E-3</v>
      </c>
      <c r="CB34" s="49">
        <f t="shared" si="3"/>
        <v>2.7251038535304889E-3</v>
      </c>
      <c r="CC34" s="49">
        <f t="shared" si="4"/>
        <v>2.7268688452953497E-3</v>
      </c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</row>
    <row r="35" spans="1:126" x14ac:dyDescent="0.25">
      <c r="A35" s="42" t="s">
        <v>34</v>
      </c>
      <c r="H35" s="87">
        <v>19101.749556999999</v>
      </c>
      <c r="I35" s="87">
        <v>0.17427001850000001</v>
      </c>
      <c r="J35" s="87">
        <v>22.993614582999999</v>
      </c>
      <c r="K35" s="87">
        <v>568.31141951999996</v>
      </c>
      <c r="L35" s="87">
        <v>113.18596942000001</v>
      </c>
      <c r="M35" s="87"/>
      <c r="N35" s="87" t="s">
        <v>34</v>
      </c>
      <c r="O35" s="87">
        <v>1.9923640668754401</v>
      </c>
      <c r="P35" s="87">
        <v>904.83857838763799</v>
      </c>
      <c r="Q35" s="87">
        <v>0.17474229913412001</v>
      </c>
      <c r="R35" s="87">
        <v>0.17474229913412001</v>
      </c>
      <c r="S35" s="87">
        <v>0.28849919953372299</v>
      </c>
      <c r="T35" s="87">
        <v>0</v>
      </c>
      <c r="U35" s="87">
        <v>23.0562626278514</v>
      </c>
      <c r="V35" s="87">
        <v>0</v>
      </c>
      <c r="W35" s="87">
        <v>0</v>
      </c>
      <c r="X35" s="87">
        <v>0</v>
      </c>
      <c r="Y35" s="87">
        <v>0.86283899822229204</v>
      </c>
      <c r="Z35" s="87">
        <v>0</v>
      </c>
      <c r="AA35" s="87">
        <v>2081.0447007305902</v>
      </c>
      <c r="AB35" s="87">
        <v>0</v>
      </c>
      <c r="AC35" s="87">
        <v>0</v>
      </c>
      <c r="AD35" s="87">
        <v>0</v>
      </c>
      <c r="AE35" s="87">
        <v>0</v>
      </c>
      <c r="AF35" s="87">
        <v>51.423725506634298</v>
      </c>
      <c r="AG35" s="87">
        <v>0</v>
      </c>
      <c r="AH35" s="87">
        <v>5720.9779653673604</v>
      </c>
      <c r="AI35" s="87">
        <v>48.759839781779696</v>
      </c>
      <c r="AJ35" s="87">
        <v>569.86273799841604</v>
      </c>
      <c r="AK35" s="87">
        <v>113.49400954658</v>
      </c>
      <c r="AL35" s="87">
        <v>20699.7441742312</v>
      </c>
      <c r="AM35" s="87">
        <v>0</v>
      </c>
      <c r="AN35" s="87">
        <v>0</v>
      </c>
      <c r="AO35" s="87">
        <v>0</v>
      </c>
      <c r="AP35" s="87">
        <v>4.3854331477449403E-2</v>
      </c>
      <c r="AQ35" s="87">
        <v>38.3132588841857</v>
      </c>
      <c r="AR35" s="87">
        <v>0</v>
      </c>
      <c r="AS35" s="87">
        <v>6787.1155275087203</v>
      </c>
      <c r="AT35" s="87">
        <v>0</v>
      </c>
      <c r="AU35" s="87">
        <v>0</v>
      </c>
      <c r="AV35" s="87">
        <v>0</v>
      </c>
      <c r="AW35" s="87">
        <v>0</v>
      </c>
      <c r="AX35" s="87">
        <v>0</v>
      </c>
      <c r="AY35" s="87">
        <v>0</v>
      </c>
      <c r="AZ35" s="87">
        <v>0</v>
      </c>
      <c r="BA35" s="87">
        <v>0</v>
      </c>
      <c r="BB35" s="87">
        <v>0</v>
      </c>
      <c r="BC35" s="87">
        <v>0</v>
      </c>
      <c r="BD35" s="87">
        <v>0</v>
      </c>
      <c r="BE35" s="87">
        <v>0</v>
      </c>
      <c r="BF35" s="87">
        <v>0</v>
      </c>
      <c r="BG35" s="87">
        <v>0</v>
      </c>
      <c r="BH35" s="87">
        <v>0</v>
      </c>
      <c r="BI35" s="87">
        <v>0</v>
      </c>
      <c r="BJ35" s="87">
        <v>0</v>
      </c>
      <c r="BK35" s="87">
        <v>1066.42051721197</v>
      </c>
      <c r="BL35" s="87">
        <v>0</v>
      </c>
      <c r="BM35" s="87">
        <v>0</v>
      </c>
      <c r="BN35" s="87">
        <v>0</v>
      </c>
      <c r="BO35" s="87">
        <v>0</v>
      </c>
      <c r="BP35" s="87">
        <v>4965.3702083916296</v>
      </c>
      <c r="BQ35" s="87">
        <v>0</v>
      </c>
      <c r="BR35" s="87">
        <v>29.2599405635743</v>
      </c>
      <c r="BS35" s="87">
        <v>397.34620140332601</v>
      </c>
      <c r="BT35" s="87">
        <v>0</v>
      </c>
      <c r="BU35" s="87">
        <v>636.70864245321297</v>
      </c>
      <c r="BV35" s="87">
        <v>19153.799442781699</v>
      </c>
      <c r="BW35" s="87">
        <v>816.51988682762999</v>
      </c>
      <c r="BY35" s="49">
        <f t="shared" ref="BY35:BY51" si="5">(BV35-H35)/(H35+1E-50)</f>
        <v>2.7248753118860789E-3</v>
      </c>
      <c r="BZ35" s="49">
        <f t="shared" ref="BZ35:BZ51" si="6">(R35-I35)/(I35+1E-50)</f>
        <v>2.7100509782754059E-3</v>
      </c>
      <c r="CA35" s="49">
        <f t="shared" ref="CA35:CA51" si="7">(U35-J35)/(J35+1E-50)</f>
        <v>2.7245844547519782E-3</v>
      </c>
      <c r="CB35" s="49">
        <f t="shared" ref="CB35:CB51" si="8">(AJ35-K35)/(K35+1E-50)</f>
        <v>2.7296978824151268E-3</v>
      </c>
      <c r="CC35" s="49">
        <f t="shared" ref="CC35:CC51" si="9">(AK35-L35)/(L35+1E-50)</f>
        <v>2.7215398530267441E-3</v>
      </c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</row>
    <row r="36" spans="1:126" x14ac:dyDescent="0.25">
      <c r="A36" s="42" t="s">
        <v>35</v>
      </c>
      <c r="H36" s="87">
        <v>113099.73179999999</v>
      </c>
      <c r="I36" s="87">
        <v>2.6769302485000002</v>
      </c>
      <c r="J36" s="87">
        <v>331.74554748000003</v>
      </c>
      <c r="K36" s="87">
        <v>3392.896675</v>
      </c>
      <c r="L36" s="87">
        <v>91.363995626999994</v>
      </c>
      <c r="M36" s="87"/>
      <c r="N36" s="87" t="s">
        <v>35</v>
      </c>
      <c r="O36" s="87">
        <v>10.9627717914745</v>
      </c>
      <c r="P36" s="87">
        <v>12381.292325103501</v>
      </c>
      <c r="Q36" s="87">
        <v>2.6841513271739901</v>
      </c>
      <c r="R36" s="87">
        <v>2.6841513271739901</v>
      </c>
      <c r="S36" s="87">
        <v>4.4314685110203502</v>
      </c>
      <c r="T36" s="87">
        <v>0</v>
      </c>
      <c r="U36" s="87">
        <v>332.65166793183101</v>
      </c>
      <c r="V36" s="87">
        <v>0</v>
      </c>
      <c r="W36" s="87">
        <v>0</v>
      </c>
      <c r="X36" s="87">
        <v>0</v>
      </c>
      <c r="Y36" s="87">
        <v>13.907802778527699</v>
      </c>
      <c r="Z36" s="87">
        <v>0</v>
      </c>
      <c r="AA36" s="87">
        <v>21595.253798951599</v>
      </c>
      <c r="AB36" s="87">
        <v>0</v>
      </c>
      <c r="AC36" s="87">
        <v>0</v>
      </c>
      <c r="AD36" s="87">
        <v>0</v>
      </c>
      <c r="AE36" s="87">
        <v>0</v>
      </c>
      <c r="AF36" s="87">
        <v>38.002265640563799</v>
      </c>
      <c r="AG36" s="87">
        <v>0</v>
      </c>
      <c r="AH36" s="87">
        <v>28595.8761865612</v>
      </c>
      <c r="AI36" s="87">
        <v>1030.48084707002</v>
      </c>
      <c r="AJ36" s="87">
        <v>3402.1734829693</v>
      </c>
      <c r="AK36" s="87">
        <v>91.613007258748894</v>
      </c>
      <c r="AL36" s="87">
        <v>133083.675247937</v>
      </c>
      <c r="AM36" s="87">
        <v>0</v>
      </c>
      <c r="AN36" s="87">
        <v>0</v>
      </c>
      <c r="AO36" s="87">
        <v>0</v>
      </c>
      <c r="AP36" s="87">
        <v>0.133456995439585</v>
      </c>
      <c r="AQ36" s="87">
        <v>206.99242940822401</v>
      </c>
      <c r="AR36" s="87">
        <v>0</v>
      </c>
      <c r="AS36" s="87">
        <v>33551.411995413197</v>
      </c>
      <c r="AT36" s="87">
        <v>0</v>
      </c>
      <c r="AU36" s="87">
        <v>0</v>
      </c>
      <c r="AV36" s="87">
        <v>0</v>
      </c>
      <c r="AW36" s="87">
        <v>0</v>
      </c>
      <c r="AX36" s="87">
        <v>0</v>
      </c>
      <c r="AY36" s="87">
        <v>0</v>
      </c>
      <c r="AZ36" s="87">
        <v>0</v>
      </c>
      <c r="BA36" s="87">
        <v>0</v>
      </c>
      <c r="BB36" s="87">
        <v>0</v>
      </c>
      <c r="BC36" s="87">
        <v>0</v>
      </c>
      <c r="BD36" s="87">
        <v>0</v>
      </c>
      <c r="BE36" s="87">
        <v>0</v>
      </c>
      <c r="BF36" s="87">
        <v>0</v>
      </c>
      <c r="BG36" s="87">
        <v>0</v>
      </c>
      <c r="BH36" s="87">
        <v>0</v>
      </c>
      <c r="BI36" s="87">
        <v>0</v>
      </c>
      <c r="BJ36" s="87">
        <v>0</v>
      </c>
      <c r="BK36" s="87">
        <v>6736.5359384487101</v>
      </c>
      <c r="BL36" s="87">
        <v>0</v>
      </c>
      <c r="BM36" s="87">
        <v>0</v>
      </c>
      <c r="BN36" s="87">
        <v>0</v>
      </c>
      <c r="BO36" s="87">
        <v>0</v>
      </c>
      <c r="BP36" s="87">
        <v>32496.1402643273</v>
      </c>
      <c r="BQ36" s="87">
        <v>0</v>
      </c>
      <c r="BR36" s="87">
        <v>327.53738580737399</v>
      </c>
      <c r="BS36" s="87">
        <v>7047.7948156054499</v>
      </c>
      <c r="BT36" s="87">
        <v>0</v>
      </c>
      <c r="BU36" s="87">
        <v>7208.1579790386604</v>
      </c>
      <c r="BV36" s="87">
        <v>113408.36099891399</v>
      </c>
      <c r="BW36" s="87">
        <v>5514.3800077680398</v>
      </c>
      <c r="BY36" s="49">
        <f t="shared" si="5"/>
        <v>2.7288234375282658E-3</v>
      </c>
      <c r="BZ36" s="49">
        <f t="shared" si="6"/>
        <v>2.6975221629462307E-3</v>
      </c>
      <c r="CA36" s="49">
        <f t="shared" si="7"/>
        <v>2.7313718562737119E-3</v>
      </c>
      <c r="CB36" s="49">
        <f t="shared" si="8"/>
        <v>2.7341852281134024E-3</v>
      </c>
      <c r="CC36" s="49">
        <f t="shared" si="9"/>
        <v>2.7254897297345382E-3</v>
      </c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</row>
    <row r="37" spans="1:126" x14ac:dyDescent="0.25">
      <c r="A37" s="42" t="s">
        <v>36</v>
      </c>
      <c r="H37" s="87">
        <v>39838.221016000003</v>
      </c>
      <c r="I37" s="87">
        <v>0.95055142920000002</v>
      </c>
      <c r="J37" s="87">
        <v>64.220821620999999</v>
      </c>
      <c r="K37" s="87">
        <v>1809.6695433</v>
      </c>
      <c r="L37" s="87">
        <v>81.004684914999999</v>
      </c>
      <c r="M37" s="87"/>
      <c r="N37" s="87" t="s">
        <v>36</v>
      </c>
      <c r="O37" s="87">
        <v>4.0073881959494404</v>
      </c>
      <c r="P37" s="87">
        <v>3554.5790391998598</v>
      </c>
      <c r="Q37" s="87">
        <v>0.95311524213574195</v>
      </c>
      <c r="R37" s="87">
        <v>0.95311524213574195</v>
      </c>
      <c r="S37" s="87">
        <v>1.57356992876535</v>
      </c>
      <c r="T37" s="87">
        <v>0</v>
      </c>
      <c r="U37" s="87">
        <v>64.395963119026206</v>
      </c>
      <c r="V37" s="87">
        <v>0</v>
      </c>
      <c r="W37" s="87">
        <v>0</v>
      </c>
      <c r="X37" s="87">
        <v>0</v>
      </c>
      <c r="Y37" s="87">
        <v>3.7637495324066101</v>
      </c>
      <c r="Z37" s="87">
        <v>0</v>
      </c>
      <c r="AA37" s="87">
        <v>7528.2994279056602</v>
      </c>
      <c r="AB37" s="87">
        <v>0</v>
      </c>
      <c r="AC37" s="87">
        <v>0</v>
      </c>
      <c r="AD37" s="87">
        <v>0</v>
      </c>
      <c r="AE37" s="87">
        <v>0</v>
      </c>
      <c r="AF37" s="87">
        <v>45.034249620088602</v>
      </c>
      <c r="AG37" s="87">
        <v>0</v>
      </c>
      <c r="AH37" s="87">
        <v>11017.671588221699</v>
      </c>
      <c r="AI37" s="87">
        <v>202.78012717934601</v>
      </c>
      <c r="AJ37" s="87">
        <v>1814.6232012948101</v>
      </c>
      <c r="AK37" s="87">
        <v>81.224964110826903</v>
      </c>
      <c r="AL37" s="87">
        <v>46042.303816531297</v>
      </c>
      <c r="AM37" s="87">
        <v>0</v>
      </c>
      <c r="AN37" s="87">
        <v>0</v>
      </c>
      <c r="AO37" s="87">
        <v>0</v>
      </c>
      <c r="AP37" s="87">
        <v>5.0541094764408601E-2</v>
      </c>
      <c r="AQ37" s="87">
        <v>86.887446968490394</v>
      </c>
      <c r="AR37" s="87">
        <v>0</v>
      </c>
      <c r="AS37" s="87">
        <v>11952.362624735801</v>
      </c>
      <c r="AT37" s="87">
        <v>0</v>
      </c>
      <c r="AU37" s="87">
        <v>0</v>
      </c>
      <c r="AV37" s="87">
        <v>0</v>
      </c>
      <c r="AW37" s="87">
        <v>0</v>
      </c>
      <c r="AX37" s="87">
        <v>0</v>
      </c>
      <c r="AY37" s="87">
        <v>0</v>
      </c>
      <c r="AZ37" s="87">
        <v>0</v>
      </c>
      <c r="BA37" s="87">
        <v>0</v>
      </c>
      <c r="BB37" s="87">
        <v>0</v>
      </c>
      <c r="BC37" s="87">
        <v>0</v>
      </c>
      <c r="BD37" s="87">
        <v>0</v>
      </c>
      <c r="BE37" s="87">
        <v>0</v>
      </c>
      <c r="BF37" s="87">
        <v>0</v>
      </c>
      <c r="BG37" s="87">
        <v>0</v>
      </c>
      <c r="BH37" s="87">
        <v>0</v>
      </c>
      <c r="BI37" s="87">
        <v>0</v>
      </c>
      <c r="BJ37" s="87">
        <v>0</v>
      </c>
      <c r="BK37" s="87">
        <v>1984.84562552546</v>
      </c>
      <c r="BL37" s="87">
        <v>0</v>
      </c>
      <c r="BM37" s="87">
        <v>0</v>
      </c>
      <c r="BN37" s="87">
        <v>0</v>
      </c>
      <c r="BO37" s="87">
        <v>0</v>
      </c>
      <c r="BP37" s="87">
        <v>11559.446609918999</v>
      </c>
      <c r="BQ37" s="87">
        <v>0</v>
      </c>
      <c r="BR37" s="87">
        <v>114.19212212841801</v>
      </c>
      <c r="BS37" s="87">
        <v>1748.8101927656801</v>
      </c>
      <c r="BT37" s="87">
        <v>0</v>
      </c>
      <c r="BU37" s="87">
        <v>2510.2303895494201</v>
      </c>
      <c r="BV37" s="87">
        <v>39946.965590149703</v>
      </c>
      <c r="BW37" s="87">
        <v>1714.1945101753699</v>
      </c>
      <c r="BY37" s="49">
        <f t="shared" si="5"/>
        <v>2.7296543715148573E-3</v>
      </c>
      <c r="BZ37" s="49">
        <f t="shared" si="6"/>
        <v>2.6971848728897024E-3</v>
      </c>
      <c r="CA37" s="49">
        <f t="shared" si="7"/>
        <v>2.7271762273582659E-3</v>
      </c>
      <c r="CB37" s="49">
        <f t="shared" si="8"/>
        <v>2.7373273828640121E-3</v>
      </c>
      <c r="CC37" s="49">
        <f t="shared" si="9"/>
        <v>2.7193389624075247E-3</v>
      </c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</row>
    <row r="38" spans="1:126" x14ac:dyDescent="0.25">
      <c r="A38" s="42" t="s">
        <v>37</v>
      </c>
      <c r="H38" s="87">
        <v>43123.917801000003</v>
      </c>
      <c r="I38" s="87">
        <v>1.0330974415</v>
      </c>
      <c r="J38" s="87">
        <v>64.193805890999997</v>
      </c>
      <c r="K38" s="87">
        <v>751.67460867</v>
      </c>
      <c r="L38" s="87">
        <v>111.60117789</v>
      </c>
      <c r="M38" s="87"/>
      <c r="N38" s="87" t="s">
        <v>37</v>
      </c>
      <c r="O38" s="87">
        <v>4.4259233936558804</v>
      </c>
      <c r="P38" s="87">
        <v>4386.4078655677804</v>
      </c>
      <c r="Q38" s="87">
        <v>1.03588363002617</v>
      </c>
      <c r="R38" s="87">
        <v>1.03588363002617</v>
      </c>
      <c r="S38" s="87">
        <v>1.7102219573008799</v>
      </c>
      <c r="T38" s="87">
        <v>0</v>
      </c>
      <c r="U38" s="87">
        <v>64.369057376335604</v>
      </c>
      <c r="V38" s="87">
        <v>0</v>
      </c>
      <c r="W38" s="87">
        <v>0</v>
      </c>
      <c r="X38" s="87">
        <v>0</v>
      </c>
      <c r="Y38" s="87">
        <v>4.6427150946407698</v>
      </c>
      <c r="Z38" s="87">
        <v>0</v>
      </c>
      <c r="AA38" s="87">
        <v>8414.8674925585892</v>
      </c>
      <c r="AB38" s="87">
        <v>0</v>
      </c>
      <c r="AC38" s="87">
        <v>0</v>
      </c>
      <c r="AD38" s="87">
        <v>0</v>
      </c>
      <c r="AE38" s="87">
        <v>0</v>
      </c>
      <c r="AF38" s="87">
        <v>38.152106625987003</v>
      </c>
      <c r="AG38" s="87">
        <v>0</v>
      </c>
      <c r="AH38" s="87">
        <v>11801.687738925701</v>
      </c>
      <c r="AI38" s="87">
        <v>270.95504227999697</v>
      </c>
      <c r="AJ38" s="87">
        <v>753.72072160202595</v>
      </c>
      <c r="AK38" s="87">
        <v>111.904797353448</v>
      </c>
      <c r="AL38" s="87">
        <v>50598.104307280199</v>
      </c>
      <c r="AM38" s="87">
        <v>0</v>
      </c>
      <c r="AN38" s="87">
        <v>0</v>
      </c>
      <c r="AO38" s="87">
        <v>0</v>
      </c>
      <c r="AP38" s="87">
        <v>5.6870163836584699E-2</v>
      </c>
      <c r="AQ38" s="87">
        <v>90.128936315586103</v>
      </c>
      <c r="AR38" s="87">
        <v>0</v>
      </c>
      <c r="AS38" s="87">
        <v>13257.545015265399</v>
      </c>
      <c r="AT38" s="87">
        <v>0</v>
      </c>
      <c r="AU38" s="87">
        <v>0</v>
      </c>
      <c r="AV38" s="87">
        <v>0</v>
      </c>
      <c r="AW38" s="87">
        <v>0</v>
      </c>
      <c r="AX38" s="87">
        <v>0</v>
      </c>
      <c r="AY38" s="87">
        <v>0</v>
      </c>
      <c r="AZ38" s="87">
        <v>0</v>
      </c>
      <c r="BA38" s="87">
        <v>0</v>
      </c>
      <c r="BB38" s="87">
        <v>0</v>
      </c>
      <c r="BC38" s="87">
        <v>0</v>
      </c>
      <c r="BD38" s="87">
        <v>0</v>
      </c>
      <c r="BE38" s="87">
        <v>0</v>
      </c>
      <c r="BF38" s="87">
        <v>0</v>
      </c>
      <c r="BG38" s="87">
        <v>0</v>
      </c>
      <c r="BH38" s="87">
        <v>0</v>
      </c>
      <c r="BI38" s="87">
        <v>0</v>
      </c>
      <c r="BJ38" s="87">
        <v>0</v>
      </c>
      <c r="BK38" s="87">
        <v>2395.7058972091399</v>
      </c>
      <c r="BL38" s="87">
        <v>0</v>
      </c>
      <c r="BM38" s="87">
        <v>0</v>
      </c>
      <c r="BN38" s="87">
        <v>0</v>
      </c>
      <c r="BO38" s="87">
        <v>0</v>
      </c>
      <c r="BP38" s="87">
        <v>12342.721909915301</v>
      </c>
      <c r="BQ38" s="87">
        <v>0</v>
      </c>
      <c r="BR38" s="87">
        <v>135.666006509818</v>
      </c>
      <c r="BS38" s="87">
        <v>2163.59100684958</v>
      </c>
      <c r="BT38" s="87">
        <v>0</v>
      </c>
      <c r="BU38" s="87">
        <v>2828.7568523562099</v>
      </c>
      <c r="BV38" s="87">
        <v>43241.389385296199</v>
      </c>
      <c r="BW38" s="87">
        <v>1943.03594446498</v>
      </c>
      <c r="BY38" s="49">
        <f t="shared" si="5"/>
        <v>2.7240471248062689E-3</v>
      </c>
      <c r="BZ38" s="49">
        <f t="shared" si="6"/>
        <v>2.6969271379905587E-3</v>
      </c>
      <c r="CA38" s="49">
        <f t="shared" si="7"/>
        <v>2.7300373128395223E-3</v>
      </c>
      <c r="CB38" s="49">
        <f t="shared" si="8"/>
        <v>2.7220727006414458E-3</v>
      </c>
      <c r="CC38" s="49">
        <f t="shared" si="9"/>
        <v>2.7205757966754125E-3</v>
      </c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</row>
    <row r="39" spans="1:126" x14ac:dyDescent="0.25">
      <c r="A39" s="42" t="s">
        <v>130</v>
      </c>
      <c r="H39" s="87">
        <v>135646.05738000001</v>
      </c>
      <c r="I39" s="87">
        <v>2.9599174350999999</v>
      </c>
      <c r="J39" s="87">
        <v>412.72342090000001</v>
      </c>
      <c r="K39" s="87">
        <v>4419.8558222000001</v>
      </c>
      <c r="L39" s="87">
        <v>373.18961714</v>
      </c>
      <c r="M39" s="87"/>
      <c r="N39" s="87" t="s">
        <v>130</v>
      </c>
      <c r="O39" s="87">
        <v>11.517630532714699</v>
      </c>
      <c r="P39" s="87">
        <v>12303.243438568001</v>
      </c>
      <c r="Q39" s="87">
        <v>2.9679003867568201</v>
      </c>
      <c r="R39" s="87">
        <v>2.9679003867568201</v>
      </c>
      <c r="S39" s="87">
        <v>4.8999097986639901</v>
      </c>
      <c r="T39" s="87">
        <v>0</v>
      </c>
      <c r="U39" s="87">
        <v>413.85108793691398</v>
      </c>
      <c r="V39" s="87">
        <v>0</v>
      </c>
      <c r="W39" s="87">
        <v>0</v>
      </c>
      <c r="X39" s="87">
        <v>0</v>
      </c>
      <c r="Y39" s="87">
        <v>12.6197758833591</v>
      </c>
      <c r="Z39" s="87">
        <v>0</v>
      </c>
      <c r="AA39" s="87">
        <v>23736.010705446701</v>
      </c>
      <c r="AB39" s="87">
        <v>0</v>
      </c>
      <c r="AC39" s="87">
        <v>0</v>
      </c>
      <c r="AD39" s="87">
        <v>0</v>
      </c>
      <c r="AE39" s="87">
        <v>0</v>
      </c>
      <c r="AF39" s="87">
        <v>178.28774337289599</v>
      </c>
      <c r="AG39" s="87">
        <v>0</v>
      </c>
      <c r="AH39" s="87">
        <v>39116.495048055898</v>
      </c>
      <c r="AI39" s="87">
        <v>1101.9182635526299</v>
      </c>
      <c r="AJ39" s="87">
        <v>4431.9359652235398</v>
      </c>
      <c r="AK39" s="87">
        <v>374.205538063397</v>
      </c>
      <c r="AL39" s="87">
        <v>156503.50651774401</v>
      </c>
      <c r="AM39" s="87">
        <v>0</v>
      </c>
      <c r="AN39" s="87">
        <v>0</v>
      </c>
      <c r="AO39" s="87">
        <v>0</v>
      </c>
      <c r="AP39" s="87">
        <v>0.130952925208286</v>
      </c>
      <c r="AQ39" s="87">
        <v>290.26326871152497</v>
      </c>
      <c r="AR39" s="87">
        <v>0</v>
      </c>
      <c r="AS39" s="87">
        <v>38479.312933266003</v>
      </c>
      <c r="AT39" s="87">
        <v>0</v>
      </c>
      <c r="AU39" s="87">
        <v>0</v>
      </c>
      <c r="AV39" s="87">
        <v>0</v>
      </c>
      <c r="AW39" s="87">
        <v>0</v>
      </c>
      <c r="AX39" s="87">
        <v>0</v>
      </c>
      <c r="AY39" s="87">
        <v>0</v>
      </c>
      <c r="AZ39" s="87">
        <v>0</v>
      </c>
      <c r="BA39" s="87">
        <v>0</v>
      </c>
      <c r="BB39" s="87">
        <v>0</v>
      </c>
      <c r="BC39" s="87">
        <v>0</v>
      </c>
      <c r="BD39" s="87">
        <v>0</v>
      </c>
      <c r="BE39" s="87">
        <v>0</v>
      </c>
      <c r="BF39" s="87">
        <v>0</v>
      </c>
      <c r="BG39" s="87">
        <v>0</v>
      </c>
      <c r="BH39" s="87">
        <v>0</v>
      </c>
      <c r="BI39" s="87">
        <v>0</v>
      </c>
      <c r="BJ39" s="87">
        <v>0</v>
      </c>
      <c r="BK39" s="87">
        <v>6020.0713058886904</v>
      </c>
      <c r="BL39" s="87">
        <v>0</v>
      </c>
      <c r="BM39" s="87">
        <v>0</v>
      </c>
      <c r="BN39" s="87">
        <v>0</v>
      </c>
      <c r="BO39" s="87">
        <v>0</v>
      </c>
      <c r="BP39" s="87">
        <v>39724.1254513643</v>
      </c>
      <c r="BQ39" s="87">
        <v>0</v>
      </c>
      <c r="BR39" s="87">
        <v>371.89533023903698</v>
      </c>
      <c r="BS39" s="87">
        <v>7211.3831752853303</v>
      </c>
      <c r="BT39" s="87">
        <v>0</v>
      </c>
      <c r="BU39" s="87">
        <v>7983.8778279568096</v>
      </c>
      <c r="BV39" s="87">
        <v>136016.14719853099</v>
      </c>
      <c r="BW39" s="87">
        <v>6802.7631178311003</v>
      </c>
      <c r="BY39" s="49">
        <f t="shared" si="5"/>
        <v>2.7283492471454969E-3</v>
      </c>
      <c r="BZ39" s="49">
        <f t="shared" si="6"/>
        <v>2.6970183567132061E-3</v>
      </c>
      <c r="CA39" s="49">
        <f t="shared" si="7"/>
        <v>2.7322584079550027E-3</v>
      </c>
      <c r="CB39" s="49">
        <f t="shared" si="8"/>
        <v>2.7331531863242406E-3</v>
      </c>
      <c r="CC39" s="49">
        <f t="shared" si="9"/>
        <v>2.7222647060298239E-3</v>
      </c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</row>
    <row r="40" spans="1:126" x14ac:dyDescent="0.25">
      <c r="A40" s="42" t="s">
        <v>39</v>
      </c>
      <c r="H40" s="87">
        <v>8554.2795834000008</v>
      </c>
      <c r="I40" s="87">
        <v>0.23551093040000001</v>
      </c>
      <c r="J40" s="87">
        <v>22.118764694999999</v>
      </c>
      <c r="K40" s="87">
        <v>160.68832287999999</v>
      </c>
      <c r="L40" s="87">
        <v>0.33826352250000002</v>
      </c>
      <c r="M40" s="87"/>
      <c r="N40" s="87" t="s">
        <v>39</v>
      </c>
      <c r="O40" s="87">
        <v>0.89721555831103506</v>
      </c>
      <c r="P40" s="87">
        <v>948.39680142485099</v>
      </c>
      <c r="Q40" s="87">
        <v>0.23614603616190699</v>
      </c>
      <c r="R40" s="87">
        <v>0.23614603616190699</v>
      </c>
      <c r="S40" s="87">
        <v>0.38987863301311199</v>
      </c>
      <c r="T40" s="87">
        <v>0</v>
      </c>
      <c r="U40" s="87">
        <v>22.179175057498998</v>
      </c>
      <c r="V40" s="87">
        <v>0</v>
      </c>
      <c r="W40" s="87">
        <v>0</v>
      </c>
      <c r="X40" s="87">
        <v>0</v>
      </c>
      <c r="Y40" s="87">
        <v>0.97360573153789198</v>
      </c>
      <c r="Z40" s="87">
        <v>0</v>
      </c>
      <c r="AA40" s="87">
        <v>1866.8886924179701</v>
      </c>
      <c r="AB40" s="87">
        <v>0</v>
      </c>
      <c r="AC40" s="87">
        <v>0</v>
      </c>
      <c r="AD40" s="87">
        <v>0</v>
      </c>
      <c r="AE40" s="87">
        <v>0</v>
      </c>
      <c r="AF40" s="87">
        <v>0.28726088427829</v>
      </c>
      <c r="AG40" s="87">
        <v>0</v>
      </c>
      <c r="AH40" s="87">
        <v>2205.4811727392698</v>
      </c>
      <c r="AI40" s="87">
        <v>74.330726137006295</v>
      </c>
      <c r="AJ40" s="87">
        <v>161.12573820360799</v>
      </c>
      <c r="AK40" s="87">
        <v>0.33918620320474901</v>
      </c>
      <c r="AL40" s="87">
        <v>10181.828592293699</v>
      </c>
      <c r="AM40" s="87">
        <v>0</v>
      </c>
      <c r="AN40" s="87">
        <v>0</v>
      </c>
      <c r="AO40" s="87">
        <v>0</v>
      </c>
      <c r="AP40" s="87">
        <v>9.8911350156913706E-3</v>
      </c>
      <c r="AQ40" s="87">
        <v>16.1728758461614</v>
      </c>
      <c r="AR40" s="87">
        <v>0</v>
      </c>
      <c r="AS40" s="87">
        <v>2543.1843735808998</v>
      </c>
      <c r="AT40" s="87">
        <v>0</v>
      </c>
      <c r="AU40" s="87">
        <v>0</v>
      </c>
      <c r="AV40" s="87">
        <v>0</v>
      </c>
      <c r="AW40" s="87">
        <v>0</v>
      </c>
      <c r="AX40" s="87">
        <v>0</v>
      </c>
      <c r="AY40" s="87">
        <v>0</v>
      </c>
      <c r="AZ40" s="87">
        <v>0</v>
      </c>
      <c r="BA40" s="87">
        <v>0</v>
      </c>
      <c r="BB40" s="87">
        <v>0</v>
      </c>
      <c r="BC40" s="87">
        <v>0</v>
      </c>
      <c r="BD40" s="87">
        <v>0</v>
      </c>
      <c r="BE40" s="87">
        <v>0</v>
      </c>
      <c r="BF40" s="87">
        <v>0</v>
      </c>
      <c r="BG40" s="87">
        <v>0</v>
      </c>
      <c r="BH40" s="87">
        <v>0</v>
      </c>
      <c r="BI40" s="87">
        <v>0</v>
      </c>
      <c r="BJ40" s="87">
        <v>0</v>
      </c>
      <c r="BK40" s="87">
        <v>456.48868843290097</v>
      </c>
      <c r="BL40" s="87">
        <v>0</v>
      </c>
      <c r="BM40" s="87">
        <v>0</v>
      </c>
      <c r="BN40" s="87">
        <v>0</v>
      </c>
      <c r="BO40" s="87">
        <v>0</v>
      </c>
      <c r="BP40" s="87">
        <v>2522.8131052082199</v>
      </c>
      <c r="BQ40" s="87">
        <v>0</v>
      </c>
      <c r="BR40" s="87">
        <v>29.864109854638301</v>
      </c>
      <c r="BS40" s="87">
        <v>519.10796205424299</v>
      </c>
      <c r="BT40" s="87">
        <v>0</v>
      </c>
      <c r="BU40" s="87">
        <v>628.50434327948403</v>
      </c>
      <c r="BV40" s="87">
        <v>8577.6356320926807</v>
      </c>
      <c r="BW40" s="87">
        <v>376.17481775712798</v>
      </c>
      <c r="BY40" s="49">
        <f t="shared" si="5"/>
        <v>2.7303349703467097E-3</v>
      </c>
      <c r="BZ40" s="49">
        <f t="shared" si="6"/>
        <v>2.696714589120314E-3</v>
      </c>
      <c r="CA40" s="49">
        <f t="shared" si="7"/>
        <v>2.7311815705808743E-3</v>
      </c>
      <c r="CB40" s="49">
        <f t="shared" si="8"/>
        <v>2.7221350983584777E-3</v>
      </c>
      <c r="CC40" s="49">
        <f t="shared" si="9"/>
        <v>2.7276979141284451E-3</v>
      </c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</row>
    <row r="41" spans="1:126" x14ac:dyDescent="0.25">
      <c r="A41" s="42" t="s">
        <v>40</v>
      </c>
      <c r="H41" s="87">
        <v>46366.452467000003</v>
      </c>
      <c r="I41" s="87">
        <v>1.2679270776</v>
      </c>
      <c r="J41" s="87">
        <v>94.337183730999996</v>
      </c>
      <c r="K41" s="87">
        <v>737.09996867999996</v>
      </c>
      <c r="L41" s="87">
        <v>1.8675454174999999</v>
      </c>
      <c r="M41" s="87"/>
      <c r="N41" s="87" t="s">
        <v>40</v>
      </c>
      <c r="O41" s="87">
        <v>5.1412239851082102</v>
      </c>
      <c r="P41" s="87">
        <v>5346.2467682822098</v>
      </c>
      <c r="Q41" s="87">
        <v>1.2713546271114899</v>
      </c>
      <c r="R41" s="87">
        <v>1.2713546271114899</v>
      </c>
      <c r="S41" s="87">
        <v>2.0989530959837301</v>
      </c>
      <c r="T41" s="87">
        <v>0</v>
      </c>
      <c r="U41" s="87">
        <v>94.594929838518695</v>
      </c>
      <c r="V41" s="87">
        <v>0</v>
      </c>
      <c r="W41" s="87">
        <v>0</v>
      </c>
      <c r="X41" s="87">
        <v>0</v>
      </c>
      <c r="Y41" s="87">
        <v>5.94520039642686</v>
      </c>
      <c r="Z41" s="87">
        <v>0</v>
      </c>
      <c r="AA41" s="87">
        <v>10049.1126281572</v>
      </c>
      <c r="AB41" s="87">
        <v>0</v>
      </c>
      <c r="AC41" s="87">
        <v>0</v>
      </c>
      <c r="AD41" s="87">
        <v>0</v>
      </c>
      <c r="AE41" s="87">
        <v>0</v>
      </c>
      <c r="AF41" s="87">
        <v>1.55274590279601</v>
      </c>
      <c r="AG41" s="87">
        <v>0</v>
      </c>
      <c r="AH41" s="87">
        <v>11674.1966707802</v>
      </c>
      <c r="AI41" s="87">
        <v>354.835317994874</v>
      </c>
      <c r="AJ41" s="87">
        <v>739.10813007583295</v>
      </c>
      <c r="AK41" s="87">
        <v>1.87264440332168</v>
      </c>
      <c r="AL41" s="87">
        <v>55283.403492672303</v>
      </c>
      <c r="AM41" s="87">
        <v>0</v>
      </c>
      <c r="AN41" s="87">
        <v>0</v>
      </c>
      <c r="AO41" s="87">
        <v>0</v>
      </c>
      <c r="AP41" s="87">
        <v>6.1801148880250401E-2</v>
      </c>
      <c r="AQ41" s="87">
        <v>88.673882189520199</v>
      </c>
      <c r="AR41" s="87">
        <v>0</v>
      </c>
      <c r="AS41" s="87">
        <v>14152.9047813092</v>
      </c>
      <c r="AT41" s="87">
        <v>0</v>
      </c>
      <c r="AU41" s="87">
        <v>0</v>
      </c>
      <c r="AV41" s="87">
        <v>0</v>
      </c>
      <c r="AW41" s="87">
        <v>0</v>
      </c>
      <c r="AX41" s="87">
        <v>0</v>
      </c>
      <c r="AY41" s="87">
        <v>0</v>
      </c>
      <c r="AZ41" s="87">
        <v>0</v>
      </c>
      <c r="BA41" s="87">
        <v>0</v>
      </c>
      <c r="BB41" s="87">
        <v>0</v>
      </c>
      <c r="BC41" s="87">
        <v>0</v>
      </c>
      <c r="BD41" s="87">
        <v>0</v>
      </c>
      <c r="BE41" s="87">
        <v>0</v>
      </c>
      <c r="BF41" s="87">
        <v>0</v>
      </c>
      <c r="BG41" s="87">
        <v>0</v>
      </c>
      <c r="BH41" s="87">
        <v>0</v>
      </c>
      <c r="BI41" s="87">
        <v>0</v>
      </c>
      <c r="BJ41" s="87">
        <v>0</v>
      </c>
      <c r="BK41" s="87">
        <v>2907.8912684914299</v>
      </c>
      <c r="BL41" s="87">
        <v>0</v>
      </c>
      <c r="BM41" s="87">
        <v>0</v>
      </c>
      <c r="BN41" s="87">
        <v>0</v>
      </c>
      <c r="BO41" s="87">
        <v>0</v>
      </c>
      <c r="BP41" s="87">
        <v>13473.0621301955</v>
      </c>
      <c r="BQ41" s="87">
        <v>0</v>
      </c>
      <c r="BR41" s="87">
        <v>155.00739831499601</v>
      </c>
      <c r="BS41" s="87">
        <v>2749.8559090891199</v>
      </c>
      <c r="BT41" s="87">
        <v>0</v>
      </c>
      <c r="BU41" s="87">
        <v>3362.8434769814298</v>
      </c>
      <c r="BV41" s="87">
        <v>46492.981853756297</v>
      </c>
      <c r="BW41" s="87">
        <v>2047.36390110817</v>
      </c>
      <c r="BY41" s="49">
        <f t="shared" si="5"/>
        <v>2.7288994526020248E-3</v>
      </c>
      <c r="BZ41" s="49">
        <f t="shared" si="6"/>
        <v>2.7032702211690156E-3</v>
      </c>
      <c r="CA41" s="49">
        <f t="shared" si="7"/>
        <v>2.7321793732326708E-3</v>
      </c>
      <c r="CB41" s="49">
        <f t="shared" si="8"/>
        <v>2.7244084671841796E-3</v>
      </c>
      <c r="CC41" s="49">
        <f t="shared" si="9"/>
        <v>2.7303142263099011E-3</v>
      </c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</row>
    <row r="42" spans="1:126" x14ac:dyDescent="0.25">
      <c r="A42" s="42" t="s">
        <v>41</v>
      </c>
      <c r="H42" s="87">
        <v>26451.637559999999</v>
      </c>
      <c r="I42" s="87">
        <v>0.20597996730000001</v>
      </c>
      <c r="J42" s="87">
        <v>56.376023064999998</v>
      </c>
      <c r="K42" s="87">
        <v>167.32334965000001</v>
      </c>
      <c r="L42" s="87">
        <v>248.03650350999999</v>
      </c>
      <c r="M42" s="87"/>
      <c r="N42" s="87" t="s">
        <v>41</v>
      </c>
      <c r="O42" s="87">
        <v>1.8360147956961299</v>
      </c>
      <c r="P42" s="87">
        <v>1168.6962015547699</v>
      </c>
      <c r="Q42" s="87">
        <v>0.20653820253442701</v>
      </c>
      <c r="R42" s="87">
        <v>0.20653820253442701</v>
      </c>
      <c r="S42" s="87">
        <v>0.34098068746176302</v>
      </c>
      <c r="T42" s="87">
        <v>0</v>
      </c>
      <c r="U42" s="87">
        <v>56.529957329296302</v>
      </c>
      <c r="V42" s="87">
        <v>0</v>
      </c>
      <c r="W42" s="87">
        <v>0</v>
      </c>
      <c r="X42" s="87">
        <v>0</v>
      </c>
      <c r="Y42" s="87">
        <v>1.26513798794834</v>
      </c>
      <c r="Z42" s="87">
        <v>0</v>
      </c>
      <c r="AA42" s="87">
        <v>2199.8404967195802</v>
      </c>
      <c r="AB42" s="87">
        <v>0</v>
      </c>
      <c r="AC42" s="87">
        <v>0</v>
      </c>
      <c r="AD42" s="87">
        <v>0</v>
      </c>
      <c r="AE42" s="87">
        <v>0</v>
      </c>
      <c r="AF42" s="87">
        <v>119.26928642610901</v>
      </c>
      <c r="AG42" s="87">
        <v>0</v>
      </c>
      <c r="AH42" s="87">
        <v>9778.0984310982094</v>
      </c>
      <c r="AI42" s="87">
        <v>77.789025659269001</v>
      </c>
      <c r="AJ42" s="87">
        <v>167.77835681517601</v>
      </c>
      <c r="AK42" s="87">
        <v>248.70884096600599</v>
      </c>
      <c r="AL42" s="87">
        <v>28394.620243941401</v>
      </c>
      <c r="AM42" s="87">
        <v>0</v>
      </c>
      <c r="AN42" s="87">
        <v>0</v>
      </c>
      <c r="AO42" s="87">
        <v>0</v>
      </c>
      <c r="AP42" s="87">
        <v>3.7563796458859003E-2</v>
      </c>
      <c r="AQ42" s="87">
        <v>74.249504241053501</v>
      </c>
      <c r="AR42" s="87">
        <v>0</v>
      </c>
      <c r="AS42" s="87">
        <v>8011.45669254121</v>
      </c>
      <c r="AT42" s="87">
        <v>0</v>
      </c>
      <c r="AU42" s="87">
        <v>0</v>
      </c>
      <c r="AV42" s="87">
        <v>0</v>
      </c>
      <c r="AW42" s="87">
        <v>0</v>
      </c>
      <c r="AX42" s="87">
        <v>0</v>
      </c>
      <c r="AY42" s="87">
        <v>0</v>
      </c>
      <c r="AZ42" s="87">
        <v>0</v>
      </c>
      <c r="BA42" s="87">
        <v>0</v>
      </c>
      <c r="BB42" s="87">
        <v>0</v>
      </c>
      <c r="BC42" s="87">
        <v>0</v>
      </c>
      <c r="BD42" s="87">
        <v>0</v>
      </c>
      <c r="BE42" s="87">
        <v>0</v>
      </c>
      <c r="BF42" s="87">
        <v>0</v>
      </c>
      <c r="BG42" s="87">
        <v>0</v>
      </c>
      <c r="BH42" s="87">
        <v>0</v>
      </c>
      <c r="BI42" s="87">
        <v>0</v>
      </c>
      <c r="BJ42" s="87">
        <v>0</v>
      </c>
      <c r="BK42" s="87">
        <v>1096.00586933507</v>
      </c>
      <c r="BL42" s="87">
        <v>0</v>
      </c>
      <c r="BM42" s="87">
        <v>0</v>
      </c>
      <c r="BN42" s="87">
        <v>0</v>
      </c>
      <c r="BO42" s="87">
        <v>0</v>
      </c>
      <c r="BP42" s="87">
        <v>7291.8656722293499</v>
      </c>
      <c r="BQ42" s="87">
        <v>0</v>
      </c>
      <c r="BR42" s="87">
        <v>31.871742175678801</v>
      </c>
      <c r="BS42" s="87">
        <v>570.50393492866203</v>
      </c>
      <c r="BT42" s="87">
        <v>0</v>
      </c>
      <c r="BU42" s="87">
        <v>710.24371910646505</v>
      </c>
      <c r="BV42" s="87">
        <v>26523.662929501701</v>
      </c>
      <c r="BW42" s="87">
        <v>1548.71277132399</v>
      </c>
      <c r="BY42" s="49">
        <f t="shared" si="5"/>
        <v>2.7229077722816714E-3</v>
      </c>
      <c r="BZ42" s="49">
        <f t="shared" si="6"/>
        <v>2.7101433296858077E-3</v>
      </c>
      <c r="CA42" s="49">
        <f t="shared" si="7"/>
        <v>2.7304917219652326E-3</v>
      </c>
      <c r="CB42" s="49">
        <f t="shared" si="8"/>
        <v>2.7193285702668767E-3</v>
      </c>
      <c r="CC42" s="49">
        <f t="shared" si="9"/>
        <v>2.7106391458179011E-3</v>
      </c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</row>
    <row r="43" spans="1:126" x14ac:dyDescent="0.25">
      <c r="A43" s="42" t="s">
        <v>42</v>
      </c>
      <c r="H43" s="87">
        <v>69919.000696999996</v>
      </c>
      <c r="I43" s="87">
        <v>1.6936602146999999</v>
      </c>
      <c r="J43" s="87">
        <v>184.38063086</v>
      </c>
      <c r="K43" s="87">
        <v>1093.71525</v>
      </c>
      <c r="L43" s="87">
        <v>95.789138647000001</v>
      </c>
      <c r="M43" s="87"/>
      <c r="N43" s="87" t="s">
        <v>42</v>
      </c>
      <c r="O43" s="87">
        <v>6.9330944624997004</v>
      </c>
      <c r="P43" s="87">
        <v>7662.5952437510095</v>
      </c>
      <c r="Q43" s="87">
        <v>1.69823180949748</v>
      </c>
      <c r="R43" s="87">
        <v>1.69823180949748</v>
      </c>
      <c r="S43" s="87">
        <v>2.80374284568197</v>
      </c>
      <c r="T43" s="87">
        <v>0</v>
      </c>
      <c r="U43" s="87">
        <v>184.884158874999</v>
      </c>
      <c r="V43" s="87">
        <v>0</v>
      </c>
      <c r="W43" s="87">
        <v>0</v>
      </c>
      <c r="X43" s="87">
        <v>0</v>
      </c>
      <c r="Y43" s="87">
        <v>8.4827078126146294</v>
      </c>
      <c r="Z43" s="87">
        <v>0</v>
      </c>
      <c r="AA43" s="87">
        <v>13664.885598569001</v>
      </c>
      <c r="AB43" s="87">
        <v>0</v>
      </c>
      <c r="AC43" s="87">
        <v>0</v>
      </c>
      <c r="AD43" s="87">
        <v>0</v>
      </c>
      <c r="AE43" s="87">
        <v>0</v>
      </c>
      <c r="AF43" s="87">
        <v>33.465817702859802</v>
      </c>
      <c r="AG43" s="87">
        <v>0</v>
      </c>
      <c r="AH43" s="87">
        <v>18382.432122721599</v>
      </c>
      <c r="AI43" s="87">
        <v>605.68585239086599</v>
      </c>
      <c r="AJ43" s="87">
        <v>1096.69748859529</v>
      </c>
      <c r="AK43" s="87">
        <v>96.049980633754302</v>
      </c>
      <c r="AL43" s="87">
        <v>82464.876407568401</v>
      </c>
      <c r="AM43" s="87">
        <v>0</v>
      </c>
      <c r="AN43" s="87">
        <v>0</v>
      </c>
      <c r="AO43" s="87">
        <v>0</v>
      </c>
      <c r="AP43" s="87">
        <v>8.4356245867050206E-2</v>
      </c>
      <c r="AQ43" s="87">
        <v>134.96041929655399</v>
      </c>
      <c r="AR43" s="87">
        <v>0</v>
      </c>
      <c r="AS43" s="87">
        <v>20851.548482587299</v>
      </c>
      <c r="AT43" s="87">
        <v>0</v>
      </c>
      <c r="AU43" s="87">
        <v>0</v>
      </c>
      <c r="AV43" s="87">
        <v>0</v>
      </c>
      <c r="AW43" s="87">
        <v>0</v>
      </c>
      <c r="AX43" s="87">
        <v>0</v>
      </c>
      <c r="AY43" s="87">
        <v>0</v>
      </c>
      <c r="AZ43" s="87">
        <v>0</v>
      </c>
      <c r="BA43" s="87">
        <v>0</v>
      </c>
      <c r="BB43" s="87">
        <v>0</v>
      </c>
      <c r="BC43" s="87">
        <v>0</v>
      </c>
      <c r="BD43" s="87">
        <v>0</v>
      </c>
      <c r="BE43" s="87">
        <v>0</v>
      </c>
      <c r="BF43" s="87">
        <v>0</v>
      </c>
      <c r="BG43" s="87">
        <v>0</v>
      </c>
      <c r="BH43" s="87">
        <v>0</v>
      </c>
      <c r="BI43" s="87">
        <v>0</v>
      </c>
      <c r="BJ43" s="87">
        <v>0</v>
      </c>
      <c r="BK43" s="87">
        <v>4126.6361772067003</v>
      </c>
      <c r="BL43" s="87">
        <v>0</v>
      </c>
      <c r="BM43" s="87">
        <v>0</v>
      </c>
      <c r="BN43" s="87">
        <v>0</v>
      </c>
      <c r="BO43" s="87">
        <v>0</v>
      </c>
      <c r="BP43" s="87">
        <v>20190.9581566343</v>
      </c>
      <c r="BQ43" s="87">
        <v>0</v>
      </c>
      <c r="BR43" s="87">
        <v>211.89699329336199</v>
      </c>
      <c r="BS43" s="87">
        <v>4227.8586603316899</v>
      </c>
      <c r="BT43" s="87">
        <v>0</v>
      </c>
      <c r="BU43" s="87">
        <v>4577.3424602410696</v>
      </c>
      <c r="BV43" s="87">
        <v>70109.762211456298</v>
      </c>
      <c r="BW43" s="87">
        <v>3401.6121802117</v>
      </c>
      <c r="BY43" s="49">
        <f t="shared" si="5"/>
        <v>2.7283215228287349E-3</v>
      </c>
      <c r="BZ43" s="49">
        <f t="shared" si="6"/>
        <v>2.699239645473877E-3</v>
      </c>
      <c r="CA43" s="49">
        <f t="shared" si="7"/>
        <v>2.7309160005062247E-3</v>
      </c>
      <c r="CB43" s="49">
        <f t="shared" si="8"/>
        <v>2.7267047755711806E-3</v>
      </c>
      <c r="CC43" s="49">
        <f t="shared" si="9"/>
        <v>2.723085210271591E-3</v>
      </c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</row>
    <row r="44" spans="1:126" x14ac:dyDescent="0.25">
      <c r="A44" s="42" t="s">
        <v>43</v>
      </c>
      <c r="H44" s="87">
        <v>289239.02763000003</v>
      </c>
      <c r="I44" s="87">
        <v>7.5346671274999997</v>
      </c>
      <c r="J44" s="87">
        <v>361.57858838999999</v>
      </c>
      <c r="K44" s="87">
        <v>12778.102967000001</v>
      </c>
      <c r="L44" s="87">
        <v>550.30141076999996</v>
      </c>
      <c r="M44" s="87"/>
      <c r="N44" s="87" t="s">
        <v>43</v>
      </c>
      <c r="O44" s="87">
        <v>30.471822718276002</v>
      </c>
      <c r="P44" s="87">
        <v>27385.728432959098</v>
      </c>
      <c r="Q44" s="87">
        <v>7.5550030283921199</v>
      </c>
      <c r="R44" s="87">
        <v>7.5550030283921199</v>
      </c>
      <c r="S44" s="87">
        <v>12.473076030419101</v>
      </c>
      <c r="T44" s="87">
        <v>0</v>
      </c>
      <c r="U44" s="87">
        <v>362.56584395149099</v>
      </c>
      <c r="V44" s="87">
        <v>0</v>
      </c>
      <c r="W44" s="87">
        <v>0</v>
      </c>
      <c r="X44" s="87">
        <v>0</v>
      </c>
      <c r="Y44" s="87">
        <v>27.621500717740801</v>
      </c>
      <c r="Z44" s="87">
        <v>0</v>
      </c>
      <c r="AA44" s="87">
        <v>59484.807471539098</v>
      </c>
      <c r="AB44" s="87">
        <v>0</v>
      </c>
      <c r="AC44" s="87">
        <v>0</v>
      </c>
      <c r="AD44" s="87">
        <v>0</v>
      </c>
      <c r="AE44" s="87">
        <v>0</v>
      </c>
      <c r="AF44" s="87">
        <v>198.848937994229</v>
      </c>
      <c r="AG44" s="87">
        <v>0</v>
      </c>
      <c r="AH44" s="87">
        <v>77290.183578879703</v>
      </c>
      <c r="AI44" s="87">
        <v>1559.69110374908</v>
      </c>
      <c r="AJ44" s="87">
        <v>12813.017440202801</v>
      </c>
      <c r="AK44" s="87">
        <v>551.79885126013903</v>
      </c>
      <c r="AL44" s="87">
        <v>338035.40827725298</v>
      </c>
      <c r="AM44" s="87">
        <v>0</v>
      </c>
      <c r="AN44" s="87">
        <v>0</v>
      </c>
      <c r="AO44" s="87">
        <v>0</v>
      </c>
      <c r="AP44" s="87">
        <v>0.36505590944969302</v>
      </c>
      <c r="AQ44" s="87">
        <v>605.46064195286499</v>
      </c>
      <c r="AR44" s="87">
        <v>0</v>
      </c>
      <c r="AS44" s="87">
        <v>87514.174262537403</v>
      </c>
      <c r="AT44" s="87">
        <v>0</v>
      </c>
      <c r="AU44" s="87">
        <v>0</v>
      </c>
      <c r="AV44" s="87">
        <v>0</v>
      </c>
      <c r="AW44" s="87">
        <v>0</v>
      </c>
      <c r="AX44" s="87">
        <v>0</v>
      </c>
      <c r="AY44" s="87">
        <v>0</v>
      </c>
      <c r="AZ44" s="87">
        <v>0</v>
      </c>
      <c r="BA44" s="87">
        <v>0</v>
      </c>
      <c r="BB44" s="87">
        <v>0</v>
      </c>
      <c r="BC44" s="87">
        <v>0</v>
      </c>
      <c r="BD44" s="87">
        <v>0</v>
      </c>
      <c r="BE44" s="87">
        <v>0</v>
      </c>
      <c r="BF44" s="87">
        <v>0</v>
      </c>
      <c r="BG44" s="87">
        <v>0</v>
      </c>
      <c r="BH44" s="87">
        <v>0</v>
      </c>
      <c r="BI44" s="87">
        <v>0</v>
      </c>
      <c r="BJ44" s="87">
        <v>0</v>
      </c>
      <c r="BK44" s="87">
        <v>14134.6362317733</v>
      </c>
      <c r="BL44" s="87">
        <v>0</v>
      </c>
      <c r="BM44" s="87">
        <v>0</v>
      </c>
      <c r="BN44" s="87">
        <v>0</v>
      </c>
      <c r="BO44" s="87">
        <v>0</v>
      </c>
      <c r="BP44" s="87">
        <v>84361.452494713507</v>
      </c>
      <c r="BQ44" s="87">
        <v>0</v>
      </c>
      <c r="BR44" s="87">
        <v>935.97821016993998</v>
      </c>
      <c r="BS44" s="87">
        <v>13342.6257870395</v>
      </c>
      <c r="BT44" s="87">
        <v>0</v>
      </c>
      <c r="BU44" s="87">
        <v>19940.616073306901</v>
      </c>
      <c r="BV44" s="87">
        <v>290027.84745625203</v>
      </c>
      <c r="BW44" s="87">
        <v>11607.930353739701</v>
      </c>
      <c r="BY44" s="49">
        <f t="shared" si="5"/>
        <v>2.7272247203827377E-3</v>
      </c>
      <c r="BZ44" s="49">
        <f t="shared" si="6"/>
        <v>2.6989780103089537E-3</v>
      </c>
      <c r="CA44" s="49">
        <f t="shared" si="7"/>
        <v>2.7304038269714676E-3</v>
      </c>
      <c r="CB44" s="49">
        <f t="shared" si="8"/>
        <v>2.7323674956265401E-3</v>
      </c>
      <c r="CC44" s="49">
        <f t="shared" si="9"/>
        <v>2.7211278416382789E-3</v>
      </c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</row>
    <row r="45" spans="1:126" x14ac:dyDescent="0.25">
      <c r="A45" s="42" t="s">
        <v>44</v>
      </c>
      <c r="H45" s="87">
        <v>30606.511684000001</v>
      </c>
      <c r="I45" s="87">
        <v>0.80053898999999995</v>
      </c>
      <c r="J45" s="87">
        <v>68.053292283000005</v>
      </c>
      <c r="K45" s="87">
        <v>814.14006115999996</v>
      </c>
      <c r="L45" s="87">
        <v>27.332584150999999</v>
      </c>
      <c r="M45" s="87"/>
      <c r="N45" s="87" t="s">
        <v>44</v>
      </c>
      <c r="O45" s="87">
        <v>3.0869116026593502</v>
      </c>
      <c r="P45" s="87">
        <v>3287.5060890708601</v>
      </c>
      <c r="Q45" s="87">
        <v>0.80269560782074301</v>
      </c>
      <c r="R45" s="87">
        <v>0.80269560782074301</v>
      </c>
      <c r="S45" s="87">
        <v>1.3252309175416199</v>
      </c>
      <c r="T45" s="87">
        <v>0</v>
      </c>
      <c r="U45" s="87">
        <v>68.239204436716406</v>
      </c>
      <c r="V45" s="87">
        <v>0</v>
      </c>
      <c r="W45" s="87">
        <v>0</v>
      </c>
      <c r="X45" s="87">
        <v>0</v>
      </c>
      <c r="Y45" s="87">
        <v>3.3634400608655199</v>
      </c>
      <c r="Z45" s="87">
        <v>0</v>
      </c>
      <c r="AA45" s="87">
        <v>6388.4130615045697</v>
      </c>
      <c r="AB45" s="87">
        <v>0</v>
      </c>
      <c r="AC45" s="87">
        <v>0</v>
      </c>
      <c r="AD45" s="87">
        <v>0</v>
      </c>
      <c r="AE45" s="87">
        <v>0</v>
      </c>
      <c r="AF45" s="87">
        <v>10.561444098013</v>
      </c>
      <c r="AG45" s="87">
        <v>0</v>
      </c>
      <c r="AH45" s="87">
        <v>8005.0032059482301</v>
      </c>
      <c r="AI45" s="87">
        <v>241.56158636219999</v>
      </c>
      <c r="AJ45" s="87">
        <v>816.35741649925501</v>
      </c>
      <c r="AK45" s="87">
        <v>27.406950948235799</v>
      </c>
      <c r="AL45" s="87">
        <v>36247.222674978002</v>
      </c>
      <c r="AM45" s="87">
        <v>0</v>
      </c>
      <c r="AN45" s="87">
        <v>0</v>
      </c>
      <c r="AO45" s="87">
        <v>0</v>
      </c>
      <c r="AP45" s="87">
        <v>3.4643400467464801E-2</v>
      </c>
      <c r="AQ45" s="87">
        <v>59.807358081978599</v>
      </c>
      <c r="AR45" s="87">
        <v>0</v>
      </c>
      <c r="AS45" s="87">
        <v>9127.5956408717193</v>
      </c>
      <c r="AT45" s="87">
        <v>0</v>
      </c>
      <c r="AU45" s="87">
        <v>0</v>
      </c>
      <c r="AV45" s="87">
        <v>0</v>
      </c>
      <c r="AW45" s="87">
        <v>0</v>
      </c>
      <c r="AX45" s="87">
        <v>0</v>
      </c>
      <c r="AY45" s="87">
        <v>0</v>
      </c>
      <c r="AZ45" s="87">
        <v>0</v>
      </c>
      <c r="BA45" s="87">
        <v>0</v>
      </c>
      <c r="BB45" s="87">
        <v>0</v>
      </c>
      <c r="BC45" s="87">
        <v>0</v>
      </c>
      <c r="BD45" s="87">
        <v>0</v>
      </c>
      <c r="BE45" s="87">
        <v>0</v>
      </c>
      <c r="BF45" s="87">
        <v>0</v>
      </c>
      <c r="BG45" s="87">
        <v>0</v>
      </c>
      <c r="BH45" s="87">
        <v>0</v>
      </c>
      <c r="BI45" s="87">
        <v>0</v>
      </c>
      <c r="BJ45" s="87">
        <v>0</v>
      </c>
      <c r="BK45" s="87">
        <v>1588.5835277958599</v>
      </c>
      <c r="BL45" s="87">
        <v>0</v>
      </c>
      <c r="BM45" s="87">
        <v>0</v>
      </c>
      <c r="BN45" s="87">
        <v>0</v>
      </c>
      <c r="BO45" s="87">
        <v>0</v>
      </c>
      <c r="BP45" s="87">
        <v>8919.3018973963699</v>
      </c>
      <c r="BQ45" s="87">
        <v>0</v>
      </c>
      <c r="BR45" s="87">
        <v>103.87424692306401</v>
      </c>
      <c r="BS45" s="87">
        <v>1748.6400923582501</v>
      </c>
      <c r="BT45" s="87">
        <v>0</v>
      </c>
      <c r="BU45" s="87">
        <v>2157.1387485774499</v>
      </c>
      <c r="BV45" s="87">
        <v>30689.897661888099</v>
      </c>
      <c r="BW45" s="87">
        <v>1355.93981304614</v>
      </c>
      <c r="BY45" s="49">
        <f t="shared" si="5"/>
        <v>2.7244521933444993E-3</v>
      </c>
      <c r="BZ45" s="49">
        <f t="shared" si="6"/>
        <v>2.6939572559021223E-3</v>
      </c>
      <c r="CA45" s="49">
        <f t="shared" si="7"/>
        <v>2.7318612734162032E-3</v>
      </c>
      <c r="CB45" s="49">
        <f t="shared" si="8"/>
        <v>2.7235551289488524E-3</v>
      </c>
      <c r="CC45" s="49">
        <f t="shared" si="9"/>
        <v>2.7208110592455491E-3</v>
      </c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</row>
    <row r="46" spans="1:126" x14ac:dyDescent="0.25">
      <c r="A46" s="42" t="s">
        <v>45</v>
      </c>
      <c r="H46" s="87">
        <v>5144.2405351999996</v>
      </c>
      <c r="I46" s="87">
        <v>0.13942939200000001</v>
      </c>
      <c r="J46" s="87">
        <v>7.2388675253999999</v>
      </c>
      <c r="K46" s="87">
        <v>114.22475926</v>
      </c>
      <c r="L46" s="87">
        <v>3.2320921159</v>
      </c>
      <c r="M46" s="87"/>
      <c r="N46" s="87" t="s">
        <v>45</v>
      </c>
      <c r="O46" s="87">
        <v>0.53814608333162395</v>
      </c>
      <c r="P46" s="87">
        <v>608.95987551480505</v>
      </c>
      <c r="Q46" s="87">
        <v>0.13980479885470901</v>
      </c>
      <c r="R46" s="87">
        <v>0.13980479885470901</v>
      </c>
      <c r="S46" s="87">
        <v>0.23081612473751101</v>
      </c>
      <c r="T46" s="87">
        <v>0</v>
      </c>
      <c r="U46" s="87">
        <v>7.2586705273271797</v>
      </c>
      <c r="V46" s="87">
        <v>0</v>
      </c>
      <c r="W46" s="87">
        <v>0</v>
      </c>
      <c r="X46" s="87">
        <v>0</v>
      </c>
      <c r="Y46" s="87">
        <v>0.64413197052464399</v>
      </c>
      <c r="Z46" s="87">
        <v>0</v>
      </c>
      <c r="AA46" s="87">
        <v>1115.08343305465</v>
      </c>
      <c r="AB46" s="87">
        <v>0</v>
      </c>
      <c r="AC46" s="87">
        <v>0</v>
      </c>
      <c r="AD46" s="87">
        <v>0</v>
      </c>
      <c r="AE46" s="87">
        <v>0</v>
      </c>
      <c r="AF46" s="87">
        <v>1.1267741229991599</v>
      </c>
      <c r="AG46" s="87">
        <v>0</v>
      </c>
      <c r="AH46" s="87">
        <v>1302.97464426687</v>
      </c>
      <c r="AI46" s="87">
        <v>35.635983958971998</v>
      </c>
      <c r="AJ46" s="87">
        <v>114.53596535272</v>
      </c>
      <c r="AK46" s="87">
        <v>3.2409017000168698</v>
      </c>
      <c r="AL46" s="87">
        <v>6175.21264251503</v>
      </c>
      <c r="AM46" s="87">
        <v>0</v>
      </c>
      <c r="AN46" s="87">
        <v>0</v>
      </c>
      <c r="AO46" s="87">
        <v>0</v>
      </c>
      <c r="AP46" s="87">
        <v>6.0475742786862399E-3</v>
      </c>
      <c r="AQ46" s="87">
        <v>10.172250435026999</v>
      </c>
      <c r="AR46" s="87">
        <v>0</v>
      </c>
      <c r="AS46" s="87">
        <v>1577.3852251558301</v>
      </c>
      <c r="AT46" s="87">
        <v>0</v>
      </c>
      <c r="AU46" s="87">
        <v>0</v>
      </c>
      <c r="AV46" s="87">
        <v>0</v>
      </c>
      <c r="AW46" s="87">
        <v>0</v>
      </c>
      <c r="AX46" s="87">
        <v>0</v>
      </c>
      <c r="AY46" s="87">
        <v>0</v>
      </c>
      <c r="AZ46" s="87">
        <v>0</v>
      </c>
      <c r="BA46" s="87">
        <v>0</v>
      </c>
      <c r="BB46" s="87">
        <v>0</v>
      </c>
      <c r="BC46" s="87">
        <v>0</v>
      </c>
      <c r="BD46" s="87">
        <v>0</v>
      </c>
      <c r="BE46" s="87">
        <v>0</v>
      </c>
      <c r="BF46" s="87">
        <v>0</v>
      </c>
      <c r="BG46" s="87">
        <v>0</v>
      </c>
      <c r="BH46" s="87">
        <v>0</v>
      </c>
      <c r="BI46" s="87">
        <v>0</v>
      </c>
      <c r="BJ46" s="87">
        <v>0</v>
      </c>
      <c r="BK46" s="87">
        <v>299.17285390741699</v>
      </c>
      <c r="BL46" s="87">
        <v>0</v>
      </c>
      <c r="BM46" s="87">
        <v>0</v>
      </c>
      <c r="BN46" s="87">
        <v>0</v>
      </c>
      <c r="BO46" s="87">
        <v>0</v>
      </c>
      <c r="BP46" s="87">
        <v>1473.4086088429001</v>
      </c>
      <c r="BQ46" s="87">
        <v>0</v>
      </c>
      <c r="BR46" s="87">
        <v>18.767297342646302</v>
      </c>
      <c r="BS46" s="87">
        <v>294.23836593209802</v>
      </c>
      <c r="BT46" s="87">
        <v>0</v>
      </c>
      <c r="BU46" s="87">
        <v>379.58513509680898</v>
      </c>
      <c r="BV46" s="87">
        <v>5158.2771865716404</v>
      </c>
      <c r="BW46" s="87">
        <v>224.03197409141501</v>
      </c>
      <c r="BY46" s="49">
        <f t="shared" si="5"/>
        <v>2.7286148996326196E-3</v>
      </c>
      <c r="BZ46" s="49">
        <f t="shared" si="6"/>
        <v>2.6924513499204873E-3</v>
      </c>
      <c r="CA46" s="49">
        <f t="shared" si="7"/>
        <v>2.7356491685604518E-3</v>
      </c>
      <c r="CB46" s="49">
        <f t="shared" si="8"/>
        <v>2.7245064444533207E-3</v>
      </c>
      <c r="CC46" s="49">
        <f t="shared" si="9"/>
        <v>2.7256599753242906E-3</v>
      </c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</row>
    <row r="47" spans="1:126" x14ac:dyDescent="0.25">
      <c r="A47" s="42" t="s">
        <v>46</v>
      </c>
      <c r="H47" s="87">
        <v>78538.869884</v>
      </c>
      <c r="I47" s="87">
        <v>2.0776260566999998</v>
      </c>
      <c r="J47" s="87">
        <v>156.73229516999999</v>
      </c>
      <c r="K47" s="87">
        <v>1554.3550269</v>
      </c>
      <c r="L47" s="87">
        <v>120.30033005999999</v>
      </c>
      <c r="M47" s="87"/>
      <c r="N47" s="87" t="s">
        <v>46</v>
      </c>
      <c r="O47" s="87">
        <v>8.1178496596591891</v>
      </c>
      <c r="P47" s="87">
        <v>8096.2322637029602</v>
      </c>
      <c r="Q47" s="87">
        <v>2.0832328054913498</v>
      </c>
      <c r="R47" s="87">
        <v>2.0832328054913498</v>
      </c>
      <c r="S47" s="87">
        <v>3.4393414697101399</v>
      </c>
      <c r="T47" s="87">
        <v>0</v>
      </c>
      <c r="U47" s="87">
        <v>157.160617760446</v>
      </c>
      <c r="V47" s="87">
        <v>0</v>
      </c>
      <c r="W47" s="87">
        <v>0</v>
      </c>
      <c r="X47" s="87">
        <v>0</v>
      </c>
      <c r="Y47" s="87">
        <v>8.2173376137076399</v>
      </c>
      <c r="Z47" s="87">
        <v>0</v>
      </c>
      <c r="AA47" s="87">
        <v>16490.525461647401</v>
      </c>
      <c r="AB47" s="87">
        <v>0</v>
      </c>
      <c r="AC47" s="87">
        <v>0</v>
      </c>
      <c r="AD47" s="87">
        <v>0</v>
      </c>
      <c r="AE47" s="87">
        <v>0</v>
      </c>
      <c r="AF47" s="87">
        <v>41.376499497649299</v>
      </c>
      <c r="AG47" s="87">
        <v>0</v>
      </c>
      <c r="AH47" s="87">
        <v>21306.514323098902</v>
      </c>
      <c r="AI47" s="87">
        <v>570.80706505351498</v>
      </c>
      <c r="AJ47" s="87">
        <v>1558.5946240083299</v>
      </c>
      <c r="AK47" s="87">
        <v>120.627835000917</v>
      </c>
      <c r="AL47" s="87">
        <v>92656.245294950801</v>
      </c>
      <c r="AM47" s="87">
        <v>0</v>
      </c>
      <c r="AN47" s="87">
        <v>0</v>
      </c>
      <c r="AO47" s="87">
        <v>0</v>
      </c>
      <c r="AP47" s="87">
        <v>9.2836506728529403E-2</v>
      </c>
      <c r="AQ47" s="87">
        <v>161.22993273262301</v>
      </c>
      <c r="AR47" s="87">
        <v>0</v>
      </c>
      <c r="AS47" s="87">
        <v>23428.026979629201</v>
      </c>
      <c r="AT47" s="87">
        <v>0</v>
      </c>
      <c r="AU47" s="87">
        <v>0</v>
      </c>
      <c r="AV47" s="87">
        <v>0</v>
      </c>
      <c r="AW47" s="87">
        <v>0</v>
      </c>
      <c r="AX47" s="87">
        <v>0</v>
      </c>
      <c r="AY47" s="87">
        <v>0</v>
      </c>
      <c r="AZ47" s="87">
        <v>0</v>
      </c>
      <c r="BA47" s="87">
        <v>0</v>
      </c>
      <c r="BB47" s="87">
        <v>0</v>
      </c>
      <c r="BC47" s="87">
        <v>0</v>
      </c>
      <c r="BD47" s="87">
        <v>0</v>
      </c>
      <c r="BE47" s="87">
        <v>0</v>
      </c>
      <c r="BF47" s="87">
        <v>0</v>
      </c>
      <c r="BG47" s="87">
        <v>0</v>
      </c>
      <c r="BH47" s="87">
        <v>0</v>
      </c>
      <c r="BI47" s="87">
        <v>0</v>
      </c>
      <c r="BJ47" s="87">
        <v>0</v>
      </c>
      <c r="BK47" s="87">
        <v>3980.8939328735401</v>
      </c>
      <c r="BL47" s="87">
        <v>0</v>
      </c>
      <c r="BM47" s="87">
        <v>0</v>
      </c>
      <c r="BN47" s="87">
        <v>0</v>
      </c>
      <c r="BO47" s="87">
        <v>0</v>
      </c>
      <c r="BP47" s="87">
        <v>23103.7641324453</v>
      </c>
      <c r="BQ47" s="87">
        <v>0</v>
      </c>
      <c r="BR47" s="87">
        <v>264.66864722264597</v>
      </c>
      <c r="BS47" s="87">
        <v>4229.0554720991904</v>
      </c>
      <c r="BT47" s="87">
        <v>0</v>
      </c>
      <c r="BU47" s="87">
        <v>5554.55405521784</v>
      </c>
      <c r="BV47" s="87">
        <v>78753.223149081998</v>
      </c>
      <c r="BW47" s="87">
        <v>3435.6563113515599</v>
      </c>
      <c r="BY47" s="49">
        <f t="shared" si="5"/>
        <v>2.7292634258500601E-3</v>
      </c>
      <c r="BZ47" s="49">
        <f t="shared" si="6"/>
        <v>2.6986323035703176E-3</v>
      </c>
      <c r="CA47" s="49">
        <f t="shared" si="7"/>
        <v>2.7328291848303142E-3</v>
      </c>
      <c r="CB47" s="49">
        <f t="shared" si="8"/>
        <v>2.7275603288557278E-3</v>
      </c>
      <c r="CC47" s="49">
        <f t="shared" si="9"/>
        <v>2.7223943671115932E-3</v>
      </c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</row>
    <row r="48" spans="1:126" x14ac:dyDescent="0.25">
      <c r="A48" s="42" t="s">
        <v>47</v>
      </c>
      <c r="H48" s="87">
        <v>83357.765960999997</v>
      </c>
      <c r="I48" s="87">
        <v>1.8986655724999999</v>
      </c>
      <c r="J48" s="87">
        <v>99.027095923000005</v>
      </c>
      <c r="K48" s="87">
        <v>1515.1999593999999</v>
      </c>
      <c r="L48" s="87">
        <v>112.33373802</v>
      </c>
      <c r="M48" s="87"/>
      <c r="N48" s="87" t="s">
        <v>47</v>
      </c>
      <c r="O48" s="87">
        <v>9.5603181573055291</v>
      </c>
      <c r="P48" s="87">
        <v>8209.1231793785901</v>
      </c>
      <c r="Q48" s="87">
        <v>1.9037908175490801</v>
      </c>
      <c r="R48" s="87">
        <v>1.9037908175490801</v>
      </c>
      <c r="S48" s="87">
        <v>3.1430947193571299</v>
      </c>
      <c r="T48" s="87">
        <v>0</v>
      </c>
      <c r="U48" s="87">
        <v>99.297422641374197</v>
      </c>
      <c r="V48" s="87">
        <v>0</v>
      </c>
      <c r="W48" s="87">
        <v>0</v>
      </c>
      <c r="X48" s="87">
        <v>0</v>
      </c>
      <c r="Y48" s="87">
        <v>8.4593598480501004</v>
      </c>
      <c r="Z48" s="87">
        <v>0</v>
      </c>
      <c r="AA48" s="87">
        <v>16261.0186977839</v>
      </c>
      <c r="AB48" s="87">
        <v>0</v>
      </c>
      <c r="AC48" s="87">
        <v>0</v>
      </c>
      <c r="AD48" s="87">
        <v>0</v>
      </c>
      <c r="AE48" s="87">
        <v>0</v>
      </c>
      <c r="AF48" s="87">
        <v>48.807380441647403</v>
      </c>
      <c r="AG48" s="87">
        <v>0</v>
      </c>
      <c r="AH48" s="87">
        <v>21517.177758656999</v>
      </c>
      <c r="AI48" s="87">
        <v>458.087453381675</v>
      </c>
      <c r="AJ48" s="87">
        <v>1519.3189798497599</v>
      </c>
      <c r="AK48" s="87">
        <v>112.63913974182</v>
      </c>
      <c r="AL48" s="87">
        <v>97519.038494573804</v>
      </c>
      <c r="AM48" s="87">
        <v>0</v>
      </c>
      <c r="AN48" s="87">
        <v>0</v>
      </c>
      <c r="AO48" s="87">
        <v>0</v>
      </c>
      <c r="AP48" s="87">
        <v>0.14374106537252199</v>
      </c>
      <c r="AQ48" s="87">
        <v>155.85636908324599</v>
      </c>
      <c r="AR48" s="87">
        <v>0</v>
      </c>
      <c r="AS48" s="87">
        <v>27675.608366755299</v>
      </c>
      <c r="AT48" s="87">
        <v>0</v>
      </c>
      <c r="AU48" s="87">
        <v>0</v>
      </c>
      <c r="AV48" s="87">
        <v>0</v>
      </c>
      <c r="AW48" s="87">
        <v>0</v>
      </c>
      <c r="AX48" s="87">
        <v>0</v>
      </c>
      <c r="AY48" s="87">
        <v>0</v>
      </c>
      <c r="AZ48" s="87">
        <v>0</v>
      </c>
      <c r="BA48" s="87">
        <v>0</v>
      </c>
      <c r="BB48" s="87">
        <v>0</v>
      </c>
      <c r="BC48" s="87">
        <v>0</v>
      </c>
      <c r="BD48" s="87">
        <v>0</v>
      </c>
      <c r="BE48" s="87">
        <v>0</v>
      </c>
      <c r="BF48" s="87">
        <v>0</v>
      </c>
      <c r="BG48" s="87">
        <v>0</v>
      </c>
      <c r="BH48" s="87">
        <v>0</v>
      </c>
      <c r="BI48" s="87">
        <v>0</v>
      </c>
      <c r="BJ48" s="87">
        <v>0</v>
      </c>
      <c r="BK48" s="87">
        <v>5085.5989949435198</v>
      </c>
      <c r="BL48" s="87">
        <v>0</v>
      </c>
      <c r="BM48" s="87">
        <v>0</v>
      </c>
      <c r="BN48" s="87">
        <v>0</v>
      </c>
      <c r="BO48" s="87">
        <v>0</v>
      </c>
      <c r="BP48" s="87">
        <v>23143.466479415802</v>
      </c>
      <c r="BQ48" s="87">
        <v>0</v>
      </c>
      <c r="BR48" s="87">
        <v>262.77790366910102</v>
      </c>
      <c r="BS48" s="87">
        <v>3840.8719778167601</v>
      </c>
      <c r="BT48" s="87">
        <v>0</v>
      </c>
      <c r="BU48" s="87">
        <v>5396.3381948206697</v>
      </c>
      <c r="BV48" s="87">
        <v>83584.508081372594</v>
      </c>
      <c r="BW48" s="87">
        <v>3339.0812527877902</v>
      </c>
      <c r="BY48" s="49">
        <f t="shared" si="5"/>
        <v>2.7201079318594184E-3</v>
      </c>
      <c r="BZ48" s="49">
        <f t="shared" si="6"/>
        <v>2.6993932598312728E-3</v>
      </c>
      <c r="CA48" s="49">
        <f t="shared" si="7"/>
        <v>2.7298257699527959E-3</v>
      </c>
      <c r="CB48" s="49">
        <f t="shared" si="8"/>
        <v>2.7184665787551108E-3</v>
      </c>
      <c r="CC48" s="49">
        <f t="shared" si="9"/>
        <v>2.7186998955347724E-3</v>
      </c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</row>
    <row r="49" spans="1:126" x14ac:dyDescent="0.25">
      <c r="A49" s="42" t="s">
        <v>48</v>
      </c>
      <c r="H49" s="87">
        <v>17762.306451</v>
      </c>
      <c r="I49" s="87">
        <v>0.39312697610000003</v>
      </c>
      <c r="J49" s="87">
        <v>26.302165170999999</v>
      </c>
      <c r="K49" s="87">
        <v>3045.7352577000001</v>
      </c>
      <c r="L49" s="87">
        <v>11.188117732</v>
      </c>
      <c r="M49" s="87"/>
      <c r="N49" s="87" t="s">
        <v>48</v>
      </c>
      <c r="O49" s="87">
        <v>1.5105901953599301</v>
      </c>
      <c r="P49" s="87">
        <v>1444.78384815145</v>
      </c>
      <c r="Q49" s="87">
        <v>0.39418650926870502</v>
      </c>
      <c r="R49" s="87">
        <v>0.39418650926870502</v>
      </c>
      <c r="S49" s="87">
        <v>0.65079270986623305</v>
      </c>
      <c r="T49" s="87">
        <v>0</v>
      </c>
      <c r="U49" s="87">
        <v>26.374059957347999</v>
      </c>
      <c r="V49" s="87">
        <v>0</v>
      </c>
      <c r="W49" s="87">
        <v>0</v>
      </c>
      <c r="X49" s="87">
        <v>0</v>
      </c>
      <c r="Y49" s="87">
        <v>1.3872762888258701</v>
      </c>
      <c r="Z49" s="87">
        <v>0</v>
      </c>
      <c r="AA49" s="87">
        <v>3098.4918174479199</v>
      </c>
      <c r="AB49" s="87">
        <v>0</v>
      </c>
      <c r="AC49" s="87">
        <v>0</v>
      </c>
      <c r="AD49" s="87">
        <v>0</v>
      </c>
      <c r="AE49" s="87">
        <v>0</v>
      </c>
      <c r="AF49" s="87">
        <v>3.9052517632291099</v>
      </c>
      <c r="AG49" s="87">
        <v>0</v>
      </c>
      <c r="AH49" s="87">
        <v>3678.7644322013898</v>
      </c>
      <c r="AI49" s="87">
        <v>97.994671381189207</v>
      </c>
      <c r="AJ49" s="87">
        <v>3054.08147910461</v>
      </c>
      <c r="AK49" s="87">
        <v>11.2185855719699</v>
      </c>
      <c r="AL49" s="87">
        <v>20296.7040477962</v>
      </c>
      <c r="AM49" s="87">
        <v>0</v>
      </c>
      <c r="AN49" s="87">
        <v>0</v>
      </c>
      <c r="AO49" s="87">
        <v>0</v>
      </c>
      <c r="AP49" s="87">
        <v>1.68661235761614E-2</v>
      </c>
      <c r="AQ49" s="87">
        <v>28.259617477840699</v>
      </c>
      <c r="AR49" s="87">
        <v>0</v>
      </c>
      <c r="AS49" s="87">
        <v>5240.3909868020201</v>
      </c>
      <c r="AT49" s="87">
        <v>0</v>
      </c>
      <c r="AU49" s="87">
        <v>0</v>
      </c>
      <c r="AV49" s="87">
        <v>0</v>
      </c>
      <c r="AW49" s="87">
        <v>0</v>
      </c>
      <c r="AX49" s="87">
        <v>0</v>
      </c>
      <c r="AY49" s="87">
        <v>0</v>
      </c>
      <c r="AZ49" s="87">
        <v>0</v>
      </c>
      <c r="BA49" s="87">
        <v>0</v>
      </c>
      <c r="BB49" s="87">
        <v>0</v>
      </c>
      <c r="BC49" s="87">
        <v>0</v>
      </c>
      <c r="BD49" s="87">
        <v>0</v>
      </c>
      <c r="BE49" s="87">
        <v>0</v>
      </c>
      <c r="BF49" s="87">
        <v>0</v>
      </c>
      <c r="BG49" s="87">
        <v>0</v>
      </c>
      <c r="BH49" s="87">
        <v>0</v>
      </c>
      <c r="BI49" s="87">
        <v>0</v>
      </c>
      <c r="BJ49" s="87">
        <v>0</v>
      </c>
      <c r="BK49" s="87">
        <v>678.05509058482096</v>
      </c>
      <c r="BL49" s="87">
        <v>0</v>
      </c>
      <c r="BM49" s="87">
        <v>0</v>
      </c>
      <c r="BN49" s="87">
        <v>0</v>
      </c>
      <c r="BO49" s="87">
        <v>0</v>
      </c>
      <c r="BP49" s="87">
        <v>4953.7637703435903</v>
      </c>
      <c r="BQ49" s="87">
        <v>0</v>
      </c>
      <c r="BR49" s="87">
        <v>47.023914265583002</v>
      </c>
      <c r="BS49" s="87">
        <v>802.28023938645902</v>
      </c>
      <c r="BT49" s="87">
        <v>0</v>
      </c>
      <c r="BU49" s="87">
        <v>1032.4854213958499</v>
      </c>
      <c r="BV49" s="87">
        <v>17810.837660785801</v>
      </c>
      <c r="BW49" s="87">
        <v>616.32987812928297</v>
      </c>
      <c r="BY49" s="49">
        <f t="shared" si="5"/>
        <v>2.7322583314098939E-3</v>
      </c>
      <c r="BZ49" s="49">
        <f t="shared" si="6"/>
        <v>2.6951423665098006E-3</v>
      </c>
      <c r="CA49" s="49">
        <f t="shared" si="7"/>
        <v>2.733417035464042E-3</v>
      </c>
      <c r="CB49" s="49">
        <f t="shared" si="8"/>
        <v>2.7402977272924772E-3</v>
      </c>
      <c r="CC49" s="49">
        <f t="shared" si="9"/>
        <v>2.7232319769710891E-3</v>
      </c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</row>
    <row r="50" spans="1:126" x14ac:dyDescent="0.25">
      <c r="A50" s="42" t="s">
        <v>49</v>
      </c>
      <c r="H50" s="87">
        <v>77416.688529000006</v>
      </c>
      <c r="I50" s="87">
        <v>1.3794391173</v>
      </c>
      <c r="J50" s="87">
        <v>441.60728237000001</v>
      </c>
      <c r="K50" s="87">
        <v>919.33324629000003</v>
      </c>
      <c r="L50" s="87">
        <v>108.09442546</v>
      </c>
      <c r="M50" s="87"/>
      <c r="N50" s="87" t="s">
        <v>49</v>
      </c>
      <c r="O50" s="87">
        <v>5.9105396561089396</v>
      </c>
      <c r="P50" s="87">
        <v>7882.30570264788</v>
      </c>
      <c r="Q50" s="87">
        <v>1.3831701641655101</v>
      </c>
      <c r="R50" s="87">
        <v>1.3831701641655101</v>
      </c>
      <c r="S50" s="87">
        <v>2.2835642591015</v>
      </c>
      <c r="T50" s="87">
        <v>0</v>
      </c>
      <c r="U50" s="87">
        <v>442.81465470891698</v>
      </c>
      <c r="V50" s="87">
        <v>0</v>
      </c>
      <c r="W50" s="87">
        <v>0</v>
      </c>
      <c r="X50" s="87">
        <v>0</v>
      </c>
      <c r="Y50" s="87">
        <v>8.6410813418456005</v>
      </c>
      <c r="Z50" s="87">
        <v>0</v>
      </c>
      <c r="AA50" s="87">
        <v>11934.495666212901</v>
      </c>
      <c r="AB50" s="87">
        <v>0</v>
      </c>
      <c r="AC50" s="87">
        <v>0</v>
      </c>
      <c r="AD50" s="87">
        <v>0</v>
      </c>
      <c r="AE50" s="87">
        <v>0</v>
      </c>
      <c r="AF50" s="87">
        <v>52.749602737729298</v>
      </c>
      <c r="AG50" s="87">
        <v>0</v>
      </c>
      <c r="AH50" s="87">
        <v>20777.8705843098</v>
      </c>
      <c r="AI50" s="87">
        <v>1082.08947389575</v>
      </c>
      <c r="AJ50" s="87">
        <v>921.83946292652297</v>
      </c>
      <c r="AK50" s="87">
        <v>108.388686293204</v>
      </c>
      <c r="AL50" s="87">
        <v>89428.516100905501</v>
      </c>
      <c r="AM50" s="87">
        <v>0</v>
      </c>
      <c r="AN50" s="87">
        <v>0</v>
      </c>
      <c r="AO50" s="87">
        <v>0</v>
      </c>
      <c r="AP50" s="87">
        <v>7.5958889738608995E-2</v>
      </c>
      <c r="AQ50" s="87">
        <v>125.947355942332</v>
      </c>
      <c r="AR50" s="87">
        <v>0</v>
      </c>
      <c r="AS50" s="87">
        <v>21785.126941060498</v>
      </c>
      <c r="AT50" s="87">
        <v>0</v>
      </c>
      <c r="AU50" s="87">
        <v>0</v>
      </c>
      <c r="AV50" s="87">
        <v>0</v>
      </c>
      <c r="AW50" s="87">
        <v>0</v>
      </c>
      <c r="AX50" s="87">
        <v>0</v>
      </c>
      <c r="AY50" s="87">
        <v>0</v>
      </c>
      <c r="AZ50" s="87">
        <v>0</v>
      </c>
      <c r="BA50" s="87">
        <v>0</v>
      </c>
      <c r="BB50" s="87">
        <v>0</v>
      </c>
      <c r="BC50" s="87">
        <v>0</v>
      </c>
      <c r="BD50" s="87">
        <v>0</v>
      </c>
      <c r="BE50" s="87">
        <v>0</v>
      </c>
      <c r="BF50" s="87">
        <v>0</v>
      </c>
      <c r="BG50" s="87">
        <v>0</v>
      </c>
      <c r="BH50" s="87">
        <v>0</v>
      </c>
      <c r="BI50" s="87">
        <v>0</v>
      </c>
      <c r="BJ50" s="87">
        <v>0</v>
      </c>
      <c r="BK50" s="87">
        <v>4182.75194755349</v>
      </c>
      <c r="BL50" s="87">
        <v>0</v>
      </c>
      <c r="BM50" s="87">
        <v>0</v>
      </c>
      <c r="BN50" s="87">
        <v>0</v>
      </c>
      <c r="BO50" s="87">
        <v>0</v>
      </c>
      <c r="BP50" s="87">
        <v>22272.860388462501</v>
      </c>
      <c r="BQ50" s="87">
        <v>0</v>
      </c>
      <c r="BR50" s="87">
        <v>176.48397788256901</v>
      </c>
      <c r="BS50" s="87">
        <v>5747.6079253202697</v>
      </c>
      <c r="BT50" s="87">
        <v>0</v>
      </c>
      <c r="BU50" s="87">
        <v>3944.3359986362202</v>
      </c>
      <c r="BV50" s="87">
        <v>77627.880687511293</v>
      </c>
      <c r="BW50" s="87">
        <v>4591.9786345094199</v>
      </c>
      <c r="BY50" s="49">
        <f t="shared" si="5"/>
        <v>2.7279926657180001E-3</v>
      </c>
      <c r="BZ50" s="49">
        <f t="shared" si="6"/>
        <v>2.7047564613166186E-3</v>
      </c>
      <c r="CA50" s="49">
        <f t="shared" si="7"/>
        <v>2.7340408256795309E-3</v>
      </c>
      <c r="CB50" s="49">
        <f t="shared" si="8"/>
        <v>2.7261242282239401E-3</v>
      </c>
      <c r="CC50" s="49">
        <f t="shared" si="9"/>
        <v>2.7222572482509463E-3</v>
      </c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</row>
    <row r="51" spans="1:126" x14ac:dyDescent="0.25">
      <c r="A51" s="42" t="s">
        <v>50</v>
      </c>
      <c r="H51" s="87">
        <v>6516.4868291000003</v>
      </c>
      <c r="I51" s="87">
        <v>0.14082674789999999</v>
      </c>
      <c r="J51" s="87">
        <v>3.2029465566000002</v>
      </c>
      <c r="K51" s="87">
        <v>822.52273288000004</v>
      </c>
      <c r="L51" s="87">
        <v>17.451768073</v>
      </c>
      <c r="M51" s="87"/>
      <c r="N51" s="87" t="s">
        <v>50</v>
      </c>
      <c r="O51" s="87">
        <v>0.56561766453726603</v>
      </c>
      <c r="P51" s="87">
        <v>542.98034647792997</v>
      </c>
      <c r="Q51" s="87">
        <v>0.141204248590836</v>
      </c>
      <c r="R51" s="87">
        <v>0.141204248590836</v>
      </c>
      <c r="S51" s="87">
        <v>0.233129604328775</v>
      </c>
      <c r="T51" s="87">
        <v>0</v>
      </c>
      <c r="U51" s="87">
        <v>3.2116905982467698</v>
      </c>
      <c r="V51" s="87">
        <v>0</v>
      </c>
      <c r="W51" s="87">
        <v>0</v>
      </c>
      <c r="X51" s="87">
        <v>0</v>
      </c>
      <c r="Y51" s="87">
        <v>0.50008418083883599</v>
      </c>
      <c r="Z51" s="87">
        <v>0</v>
      </c>
      <c r="AA51" s="87">
        <v>1141.1186047575</v>
      </c>
      <c r="AB51" s="87">
        <v>0</v>
      </c>
      <c r="AC51" s="87">
        <v>0</v>
      </c>
      <c r="AD51" s="87">
        <v>0</v>
      </c>
      <c r="AE51" s="87">
        <v>0</v>
      </c>
      <c r="AF51" s="87">
        <v>6.1479548715443997</v>
      </c>
      <c r="AG51" s="87">
        <v>0</v>
      </c>
      <c r="AH51" s="87">
        <v>1560.07665451598</v>
      </c>
      <c r="AI51" s="87">
        <v>25.324594377885401</v>
      </c>
      <c r="AJ51" s="87">
        <v>824.75803285148595</v>
      </c>
      <c r="AK51" s="87">
        <v>17.499114345477199</v>
      </c>
      <c r="AL51" s="87">
        <v>7492.6030491024403</v>
      </c>
      <c r="AM51" s="87">
        <v>0</v>
      </c>
      <c r="AN51" s="87">
        <v>0</v>
      </c>
      <c r="AO51" s="87">
        <v>0</v>
      </c>
      <c r="AP51" s="87">
        <v>6.7153790993061003E-3</v>
      </c>
      <c r="AQ51" s="87">
        <v>12.4675778582814</v>
      </c>
      <c r="AR51" s="87">
        <v>0</v>
      </c>
      <c r="AS51" s="87">
        <v>1985.31377202665</v>
      </c>
      <c r="AT51" s="87">
        <v>0</v>
      </c>
      <c r="AU51" s="87">
        <v>0</v>
      </c>
      <c r="AV51" s="87">
        <v>0</v>
      </c>
      <c r="AW51" s="87">
        <v>0</v>
      </c>
      <c r="AX51" s="87">
        <v>0</v>
      </c>
      <c r="AY51" s="87">
        <v>0</v>
      </c>
      <c r="AZ51" s="87">
        <v>0</v>
      </c>
      <c r="BA51" s="87">
        <v>0</v>
      </c>
      <c r="BB51" s="87">
        <v>0</v>
      </c>
      <c r="BC51" s="87">
        <v>0</v>
      </c>
      <c r="BD51" s="87">
        <v>0</v>
      </c>
      <c r="BE51" s="87">
        <v>0</v>
      </c>
      <c r="BF51" s="87">
        <v>0</v>
      </c>
      <c r="BG51" s="87">
        <v>0</v>
      </c>
      <c r="BH51" s="87">
        <v>0</v>
      </c>
      <c r="BI51" s="87">
        <v>0</v>
      </c>
      <c r="BJ51" s="87">
        <v>0</v>
      </c>
      <c r="BK51" s="87">
        <v>252.95054555055401</v>
      </c>
      <c r="BL51" s="87">
        <v>0</v>
      </c>
      <c r="BM51" s="87">
        <v>0</v>
      </c>
      <c r="BN51" s="87">
        <v>0</v>
      </c>
      <c r="BO51" s="87">
        <v>0</v>
      </c>
      <c r="BP51" s="87">
        <v>1805.5120231303899</v>
      </c>
      <c r="BQ51" s="87">
        <v>0</v>
      </c>
      <c r="BR51" s="87">
        <v>19.219251559638</v>
      </c>
      <c r="BS51" s="87">
        <v>252.741477980621</v>
      </c>
      <c r="BT51" s="87">
        <v>0</v>
      </c>
      <c r="BU51" s="87">
        <v>387.05607745630601</v>
      </c>
      <c r="BV51" s="87">
        <v>6534.1973332892403</v>
      </c>
      <c r="BW51" s="87">
        <v>238.48334906878901</v>
      </c>
      <c r="BY51" s="49">
        <f t="shared" si="5"/>
        <v>2.7177994299247398E-3</v>
      </c>
      <c r="BZ51" s="49">
        <f t="shared" si="6"/>
        <v>2.6806036244198632E-3</v>
      </c>
      <c r="CA51" s="49">
        <f t="shared" si="7"/>
        <v>2.7299992342212759E-3</v>
      </c>
      <c r="CB51" s="49">
        <f t="shared" si="8"/>
        <v>2.7176148234337358E-3</v>
      </c>
      <c r="CC51" s="49">
        <f t="shared" si="9"/>
        <v>2.7129785520384926E-3</v>
      </c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</row>
    <row r="52" spans="1:126" x14ac:dyDescent="0.25">
      <c r="H52" s="87"/>
      <c r="I52" s="87"/>
      <c r="J52" s="87"/>
      <c r="K52" s="87"/>
      <c r="L52" s="87"/>
      <c r="M52" s="87"/>
    </row>
    <row r="53" spans="1:126" x14ac:dyDescent="0.25">
      <c r="H53" s="87"/>
      <c r="I53" s="87"/>
      <c r="J53" s="87"/>
      <c r="K53" s="87"/>
      <c r="L53" s="87"/>
      <c r="M53" s="87"/>
    </row>
    <row r="54" spans="1:126" x14ac:dyDescent="0.25">
      <c r="A54" s="42" t="s">
        <v>229</v>
      </c>
      <c r="H54" s="87">
        <v>87.607683600000001</v>
      </c>
      <c r="I54" s="87"/>
      <c r="J54" s="87">
        <v>8.6669459500000004E-2</v>
      </c>
      <c r="K54" s="87"/>
      <c r="L54" s="87">
        <v>2.1829266930000002</v>
      </c>
      <c r="M54" s="87"/>
      <c r="N54" s="86" t="s">
        <v>51</v>
      </c>
      <c r="O54" s="86">
        <v>0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6">
        <v>0</v>
      </c>
      <c r="V54" s="86">
        <v>0</v>
      </c>
      <c r="W54" s="86">
        <v>0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6">
        <v>0</v>
      </c>
      <c r="AD54" s="86">
        <v>0</v>
      </c>
      <c r="AE54" s="86">
        <v>0</v>
      </c>
      <c r="AF54" s="86">
        <v>0</v>
      </c>
      <c r="AG54" s="86">
        <v>0</v>
      </c>
      <c r="AH54" s="86">
        <v>0</v>
      </c>
      <c r="AI54" s="86">
        <v>0</v>
      </c>
      <c r="AJ54" s="86">
        <v>0</v>
      </c>
      <c r="AK54" s="86">
        <v>0</v>
      </c>
      <c r="AL54" s="86">
        <v>0</v>
      </c>
      <c r="AM54" s="86">
        <v>0</v>
      </c>
      <c r="AN54" s="86">
        <v>0</v>
      </c>
      <c r="AO54" s="86">
        <v>0</v>
      </c>
      <c r="AP54" s="86">
        <v>0</v>
      </c>
      <c r="AQ54" s="86">
        <v>0</v>
      </c>
      <c r="AR54" s="86">
        <v>0</v>
      </c>
      <c r="AS54" s="86">
        <v>0</v>
      </c>
      <c r="AT54" s="86">
        <v>0</v>
      </c>
      <c r="AU54" s="86">
        <v>0</v>
      </c>
      <c r="AV54" s="86">
        <v>0</v>
      </c>
      <c r="AW54" s="86">
        <v>0</v>
      </c>
      <c r="AX54" s="86">
        <v>0</v>
      </c>
      <c r="AY54" s="86">
        <v>0</v>
      </c>
      <c r="AZ54" s="86">
        <v>0</v>
      </c>
      <c r="BA54" s="86">
        <v>0</v>
      </c>
      <c r="BB54" s="86">
        <v>0</v>
      </c>
      <c r="BC54" s="86">
        <v>0</v>
      </c>
      <c r="BD54" s="86">
        <v>0</v>
      </c>
      <c r="BE54" s="86">
        <v>0</v>
      </c>
      <c r="BF54" s="86">
        <v>0</v>
      </c>
      <c r="BG54" s="86">
        <v>0</v>
      </c>
      <c r="BH54" s="86">
        <v>0</v>
      </c>
      <c r="BI54" s="86">
        <v>0</v>
      </c>
      <c r="BJ54" s="86">
        <v>0</v>
      </c>
      <c r="BK54" s="86">
        <v>0</v>
      </c>
      <c r="BL54" s="86">
        <v>0</v>
      </c>
      <c r="BM54" s="86">
        <v>0</v>
      </c>
      <c r="BN54" s="86">
        <v>0</v>
      </c>
      <c r="BO54" s="86">
        <v>0</v>
      </c>
      <c r="BP54" s="86">
        <v>0</v>
      </c>
      <c r="BQ54" s="86">
        <v>0</v>
      </c>
      <c r="BR54" s="86">
        <v>0</v>
      </c>
      <c r="BS54" s="86">
        <v>0</v>
      </c>
      <c r="BT54" s="86">
        <v>0</v>
      </c>
      <c r="BU54" s="86">
        <v>0</v>
      </c>
      <c r="BV54" s="86">
        <v>0</v>
      </c>
      <c r="BW54" s="86">
        <v>0</v>
      </c>
      <c r="BY54" s="49">
        <f t="shared" ref="BY54:BY59" si="10">(BV54-H54)/(H54+1E-50)</f>
        <v>-1</v>
      </c>
      <c r="BZ54" s="49">
        <f t="shared" ref="BZ54:BZ59" si="11">(R54-I54)/(I54+1E-50)</f>
        <v>0</v>
      </c>
      <c r="CA54" s="49">
        <f t="shared" ref="CA54:CA59" si="12">(U54-J54)/(J54+1E-50)</f>
        <v>-1</v>
      </c>
      <c r="CB54" s="49">
        <f t="shared" ref="CB54:CC59" si="13">(AJ54-K54)/(K54+1E-50)</f>
        <v>0</v>
      </c>
      <c r="CC54" s="49">
        <f t="shared" si="13"/>
        <v>-1</v>
      </c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</row>
    <row r="55" spans="1:126" x14ac:dyDescent="0.25">
      <c r="A55" s="42" t="s">
        <v>1</v>
      </c>
      <c r="H55" s="87">
        <v>5224.5878319000003</v>
      </c>
      <c r="I55" s="87">
        <v>0.1613510303</v>
      </c>
      <c r="J55" s="87">
        <v>2.5524031760999999</v>
      </c>
      <c r="K55" s="87">
        <v>148.03960362999999</v>
      </c>
      <c r="L55" s="87">
        <v>0.30148808539999999</v>
      </c>
      <c r="M55" s="87"/>
      <c r="N55" s="87" t="s">
        <v>1</v>
      </c>
      <c r="O55" s="87">
        <v>0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  <c r="AK55" s="87">
        <v>0</v>
      </c>
      <c r="AL55" s="87">
        <v>0</v>
      </c>
      <c r="AM55" s="87">
        <v>0</v>
      </c>
      <c r="AN55" s="87">
        <v>0</v>
      </c>
      <c r="AO55" s="87">
        <v>0</v>
      </c>
      <c r="AP55" s="87">
        <v>0</v>
      </c>
      <c r="AQ55" s="87">
        <v>0</v>
      </c>
      <c r="AR55" s="87">
        <v>0</v>
      </c>
      <c r="AS55" s="87">
        <v>0</v>
      </c>
      <c r="AT55" s="87">
        <v>0</v>
      </c>
      <c r="AU55" s="87">
        <v>0</v>
      </c>
      <c r="AV55" s="87">
        <v>0</v>
      </c>
      <c r="AW55" s="87">
        <v>0</v>
      </c>
      <c r="AX55" s="87">
        <v>0</v>
      </c>
      <c r="AY55" s="87">
        <v>0</v>
      </c>
      <c r="AZ55" s="87">
        <v>0</v>
      </c>
      <c r="BA55" s="87">
        <v>0</v>
      </c>
      <c r="BB55" s="87">
        <v>0</v>
      </c>
      <c r="BC55" s="87">
        <v>0</v>
      </c>
      <c r="BD55" s="87">
        <v>0</v>
      </c>
      <c r="BE55" s="87">
        <v>0</v>
      </c>
      <c r="BF55" s="87">
        <v>0</v>
      </c>
      <c r="BG55" s="87">
        <v>0</v>
      </c>
      <c r="BH55" s="87">
        <v>0</v>
      </c>
      <c r="BI55" s="87">
        <v>0</v>
      </c>
      <c r="BJ55" s="87">
        <v>0</v>
      </c>
      <c r="BK55" s="87">
        <v>0</v>
      </c>
      <c r="BL55" s="87">
        <v>0</v>
      </c>
      <c r="BM55" s="87">
        <v>0</v>
      </c>
      <c r="BN55" s="87">
        <v>0</v>
      </c>
      <c r="BO55" s="87">
        <v>0</v>
      </c>
      <c r="BP55" s="87">
        <v>0</v>
      </c>
      <c r="BQ55" s="87">
        <v>0</v>
      </c>
      <c r="BR55" s="87">
        <v>0</v>
      </c>
      <c r="BS55" s="87">
        <v>0</v>
      </c>
      <c r="BT55" s="87">
        <v>0</v>
      </c>
      <c r="BU55" s="87">
        <v>0</v>
      </c>
      <c r="BV55" s="87">
        <v>0</v>
      </c>
      <c r="BW55" s="87">
        <v>0</v>
      </c>
      <c r="BY55" s="49">
        <f t="shared" si="10"/>
        <v>-1</v>
      </c>
      <c r="BZ55" s="49">
        <f t="shared" si="11"/>
        <v>-1</v>
      </c>
      <c r="CA55" s="49">
        <f t="shared" si="12"/>
        <v>-1</v>
      </c>
      <c r="CB55" s="49">
        <f t="shared" si="13"/>
        <v>-1</v>
      </c>
      <c r="CC55" s="49">
        <f t="shared" si="13"/>
        <v>-1</v>
      </c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</row>
    <row r="56" spans="1:126" x14ac:dyDescent="0.25">
      <c r="A56" s="42" t="s">
        <v>11</v>
      </c>
      <c r="H56" s="87">
        <v>9910.7131360000003</v>
      </c>
      <c r="I56" s="87">
        <v>0.31045439460000002</v>
      </c>
      <c r="J56" s="87">
        <v>7.5127338770999996</v>
      </c>
      <c r="K56" s="87">
        <v>264.77108545999999</v>
      </c>
      <c r="L56" s="87">
        <v>0.54299285230000005</v>
      </c>
      <c r="M56" s="87"/>
      <c r="N56" s="87" t="s">
        <v>11</v>
      </c>
      <c r="O56" s="87">
        <v>0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87">
        <v>0</v>
      </c>
      <c r="AJ56" s="87">
        <v>0</v>
      </c>
      <c r="AK56" s="87">
        <v>0</v>
      </c>
      <c r="AL56" s="87">
        <v>0</v>
      </c>
      <c r="AM56" s="87">
        <v>0</v>
      </c>
      <c r="AN56" s="87">
        <v>0</v>
      </c>
      <c r="AO56" s="87">
        <v>0</v>
      </c>
      <c r="AP56" s="87">
        <v>0</v>
      </c>
      <c r="AQ56" s="87">
        <v>0</v>
      </c>
      <c r="AR56" s="87">
        <v>0</v>
      </c>
      <c r="AS56" s="87">
        <v>0</v>
      </c>
      <c r="AT56" s="87">
        <v>0</v>
      </c>
      <c r="AU56" s="87">
        <v>0</v>
      </c>
      <c r="AV56" s="87">
        <v>0</v>
      </c>
      <c r="AW56" s="87">
        <v>0</v>
      </c>
      <c r="AX56" s="87">
        <v>0</v>
      </c>
      <c r="AY56" s="87">
        <v>0</v>
      </c>
      <c r="AZ56" s="87">
        <v>0</v>
      </c>
      <c r="BA56" s="87">
        <v>0</v>
      </c>
      <c r="BB56" s="87">
        <v>0</v>
      </c>
      <c r="BC56" s="87">
        <v>0</v>
      </c>
      <c r="BD56" s="87">
        <v>0</v>
      </c>
      <c r="BE56" s="87">
        <v>0</v>
      </c>
      <c r="BF56" s="87">
        <v>0</v>
      </c>
      <c r="BG56" s="87">
        <v>0</v>
      </c>
      <c r="BH56" s="87">
        <v>0</v>
      </c>
      <c r="BI56" s="87">
        <v>0</v>
      </c>
      <c r="BJ56" s="87">
        <v>0</v>
      </c>
      <c r="BK56" s="87">
        <v>0</v>
      </c>
      <c r="BL56" s="87">
        <v>0</v>
      </c>
      <c r="BM56" s="87">
        <v>0</v>
      </c>
      <c r="BN56" s="87">
        <v>0</v>
      </c>
      <c r="BO56" s="87">
        <v>0</v>
      </c>
      <c r="BP56" s="87">
        <v>0</v>
      </c>
      <c r="BQ56" s="87">
        <v>0</v>
      </c>
      <c r="BR56" s="87">
        <v>0</v>
      </c>
      <c r="BS56" s="87">
        <v>0</v>
      </c>
      <c r="BT56" s="87">
        <v>0</v>
      </c>
      <c r="BU56" s="87">
        <v>0</v>
      </c>
      <c r="BV56" s="87">
        <v>0</v>
      </c>
      <c r="BW56" s="87">
        <v>0</v>
      </c>
      <c r="BY56" s="49">
        <f t="shared" si="10"/>
        <v>-1</v>
      </c>
      <c r="BZ56" s="49">
        <f t="shared" si="11"/>
        <v>-1</v>
      </c>
      <c r="CA56" s="49">
        <f t="shared" si="12"/>
        <v>-1</v>
      </c>
      <c r="CB56" s="49">
        <f t="shared" si="13"/>
        <v>-1</v>
      </c>
      <c r="CC56" s="49">
        <f t="shared" si="13"/>
        <v>-1</v>
      </c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</row>
    <row r="57" spans="1:126" x14ac:dyDescent="0.25">
      <c r="A57" s="42" t="s">
        <v>58</v>
      </c>
      <c r="H57" s="87">
        <v>372.12956880000002</v>
      </c>
      <c r="I57" s="87"/>
      <c r="J57" s="87">
        <v>0.24351769470000001</v>
      </c>
      <c r="K57" s="87"/>
      <c r="L57" s="87">
        <v>9.6835633175000009</v>
      </c>
      <c r="M57" s="87"/>
      <c r="N57" s="87" t="s">
        <v>58</v>
      </c>
      <c r="O57" s="87">
        <v>0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  <c r="AK57" s="87">
        <v>0</v>
      </c>
      <c r="AL57" s="87">
        <v>0</v>
      </c>
      <c r="AM57" s="87">
        <v>0</v>
      </c>
      <c r="AN57" s="87">
        <v>0</v>
      </c>
      <c r="AO57" s="87">
        <v>0</v>
      </c>
      <c r="AP57" s="87">
        <v>0</v>
      </c>
      <c r="AQ57" s="87">
        <v>0</v>
      </c>
      <c r="AR57" s="87">
        <v>0</v>
      </c>
      <c r="AS57" s="87">
        <v>0</v>
      </c>
      <c r="AT57" s="87">
        <v>0</v>
      </c>
      <c r="AU57" s="87">
        <v>0</v>
      </c>
      <c r="AV57" s="87">
        <v>0</v>
      </c>
      <c r="AW57" s="87">
        <v>0</v>
      </c>
      <c r="AX57" s="87">
        <v>0</v>
      </c>
      <c r="AY57" s="87">
        <v>0</v>
      </c>
      <c r="AZ57" s="87">
        <v>0</v>
      </c>
      <c r="BA57" s="87">
        <v>0</v>
      </c>
      <c r="BB57" s="87">
        <v>0</v>
      </c>
      <c r="BC57" s="87">
        <v>0</v>
      </c>
      <c r="BD57" s="87">
        <v>0</v>
      </c>
      <c r="BE57" s="87">
        <v>0</v>
      </c>
      <c r="BF57" s="87">
        <v>0</v>
      </c>
      <c r="BG57" s="87">
        <v>0</v>
      </c>
      <c r="BH57" s="87">
        <v>0</v>
      </c>
      <c r="BI57" s="87">
        <v>0</v>
      </c>
      <c r="BJ57" s="87">
        <v>0</v>
      </c>
      <c r="BK57" s="87">
        <v>0</v>
      </c>
      <c r="BL57" s="87">
        <v>0</v>
      </c>
      <c r="BM57" s="87">
        <v>0</v>
      </c>
      <c r="BN57" s="87">
        <v>0</v>
      </c>
      <c r="BO57" s="87">
        <v>0</v>
      </c>
      <c r="BP57" s="87">
        <v>0</v>
      </c>
      <c r="BQ57" s="87">
        <v>0</v>
      </c>
      <c r="BR57" s="87">
        <v>0</v>
      </c>
      <c r="BS57" s="87">
        <v>0</v>
      </c>
      <c r="BT57" s="87">
        <v>0</v>
      </c>
      <c r="BU57" s="87">
        <v>0</v>
      </c>
      <c r="BV57" s="87">
        <v>0</v>
      </c>
      <c r="BW57" s="87">
        <v>0</v>
      </c>
      <c r="BY57" s="49">
        <f t="shared" si="10"/>
        <v>-1</v>
      </c>
      <c r="BZ57" s="49">
        <f t="shared" si="11"/>
        <v>0</v>
      </c>
      <c r="CA57" s="49">
        <f t="shared" si="12"/>
        <v>-1</v>
      </c>
      <c r="CB57" s="49">
        <f t="shared" si="13"/>
        <v>0</v>
      </c>
      <c r="CC57" s="49">
        <f t="shared" si="13"/>
        <v>-1</v>
      </c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</row>
    <row r="58" spans="1:126" x14ac:dyDescent="0.25">
      <c r="A58" s="42" t="s">
        <v>176</v>
      </c>
      <c r="H58" s="87">
        <v>10.43523115</v>
      </c>
      <c r="I58" s="87"/>
      <c r="J58" s="87">
        <v>6.8287063E-3</v>
      </c>
      <c r="K58" s="87"/>
      <c r="L58" s="87">
        <v>0.27154581550000001</v>
      </c>
      <c r="M58" s="87"/>
      <c r="N58" s="86" t="s">
        <v>176</v>
      </c>
      <c r="O58" s="86">
        <v>0</v>
      </c>
      <c r="P58" s="86">
        <v>0</v>
      </c>
      <c r="Q58" s="86">
        <v>0</v>
      </c>
      <c r="R58" s="86">
        <v>0</v>
      </c>
      <c r="S58" s="86">
        <v>0</v>
      </c>
      <c r="T58" s="86">
        <v>0</v>
      </c>
      <c r="U58" s="86">
        <v>0</v>
      </c>
      <c r="V58" s="86">
        <v>0</v>
      </c>
      <c r="W58" s="86">
        <v>0</v>
      </c>
      <c r="X58" s="86">
        <v>0</v>
      </c>
      <c r="Y58" s="86">
        <v>0</v>
      </c>
      <c r="Z58" s="86">
        <v>0</v>
      </c>
      <c r="AA58" s="86">
        <v>0</v>
      </c>
      <c r="AB58" s="86">
        <v>0</v>
      </c>
      <c r="AC58" s="86">
        <v>0</v>
      </c>
      <c r="AD58" s="86">
        <v>0</v>
      </c>
      <c r="AE58" s="86">
        <v>0</v>
      </c>
      <c r="AF58" s="86">
        <v>0</v>
      </c>
      <c r="AG58" s="86">
        <v>0</v>
      </c>
      <c r="AH58" s="86">
        <v>0</v>
      </c>
      <c r="AI58" s="86">
        <v>0</v>
      </c>
      <c r="AJ58" s="86">
        <v>0</v>
      </c>
      <c r="AK58" s="86">
        <v>0</v>
      </c>
      <c r="AL58" s="86">
        <v>0</v>
      </c>
      <c r="AM58" s="86">
        <v>0</v>
      </c>
      <c r="AN58" s="86">
        <v>0</v>
      </c>
      <c r="AO58" s="86">
        <v>0</v>
      </c>
      <c r="AP58" s="86">
        <v>0</v>
      </c>
      <c r="AQ58" s="86">
        <v>0</v>
      </c>
      <c r="AR58" s="86">
        <v>0</v>
      </c>
      <c r="AS58" s="86">
        <v>0</v>
      </c>
      <c r="AT58" s="86">
        <v>0</v>
      </c>
      <c r="AU58" s="86">
        <v>0</v>
      </c>
      <c r="AV58" s="86">
        <v>0</v>
      </c>
      <c r="AW58" s="86">
        <v>0</v>
      </c>
      <c r="AX58" s="86">
        <v>0</v>
      </c>
      <c r="AY58" s="86">
        <v>0</v>
      </c>
      <c r="AZ58" s="86">
        <v>0</v>
      </c>
      <c r="BA58" s="86">
        <v>0</v>
      </c>
      <c r="BB58" s="86">
        <v>0</v>
      </c>
      <c r="BC58" s="86">
        <v>0</v>
      </c>
      <c r="BD58" s="86">
        <v>0</v>
      </c>
      <c r="BE58" s="86">
        <v>0</v>
      </c>
      <c r="BF58" s="86">
        <v>0</v>
      </c>
      <c r="BG58" s="86">
        <v>0</v>
      </c>
      <c r="BH58" s="86">
        <v>0</v>
      </c>
      <c r="BI58" s="86">
        <v>0</v>
      </c>
      <c r="BJ58" s="86">
        <v>0</v>
      </c>
      <c r="BK58" s="86">
        <v>0</v>
      </c>
      <c r="BL58" s="86">
        <v>0</v>
      </c>
      <c r="BM58" s="86">
        <v>0</v>
      </c>
      <c r="BN58" s="86">
        <v>0</v>
      </c>
      <c r="BO58" s="86">
        <v>0</v>
      </c>
      <c r="BP58" s="86">
        <v>0</v>
      </c>
      <c r="BQ58" s="86">
        <v>0</v>
      </c>
      <c r="BR58" s="86">
        <v>0</v>
      </c>
      <c r="BS58" s="86">
        <v>0</v>
      </c>
      <c r="BT58" s="86">
        <v>0</v>
      </c>
      <c r="BU58" s="86">
        <v>0</v>
      </c>
      <c r="BV58" s="86">
        <v>0</v>
      </c>
      <c r="BW58" s="86">
        <v>0</v>
      </c>
      <c r="BY58" s="49">
        <f t="shared" si="10"/>
        <v>-1</v>
      </c>
      <c r="BZ58" s="49">
        <f t="shared" si="11"/>
        <v>0</v>
      </c>
      <c r="CA58" s="49">
        <f t="shared" si="12"/>
        <v>-1</v>
      </c>
      <c r="CB58" s="49">
        <f t="shared" si="13"/>
        <v>0</v>
      </c>
      <c r="CC58" s="49">
        <f t="shared" si="13"/>
        <v>-1</v>
      </c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</row>
    <row r="59" spans="1:126" x14ac:dyDescent="0.25">
      <c r="A59" s="86" t="s">
        <v>235</v>
      </c>
      <c r="BY59" s="49">
        <f t="shared" si="10"/>
        <v>0</v>
      </c>
      <c r="BZ59" s="49">
        <f t="shared" si="11"/>
        <v>0</v>
      </c>
      <c r="CA59" s="49">
        <f t="shared" si="12"/>
        <v>0</v>
      </c>
      <c r="CB59" s="49">
        <f t="shared" si="13"/>
        <v>0</v>
      </c>
      <c r="CC59" s="49">
        <f t="shared" si="13"/>
        <v>0</v>
      </c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</row>
    <row r="61" spans="1:126" x14ac:dyDescent="0.25">
      <c r="A61" s="1" t="s">
        <v>55</v>
      </c>
      <c r="B61" s="1">
        <f>SUM(B3:B58)</f>
        <v>0</v>
      </c>
      <c r="C61" s="1">
        <f t="shared" ref="C61:L61" si="14">SUM(C3:C58)</f>
        <v>0</v>
      </c>
      <c r="D61" s="1">
        <f t="shared" si="14"/>
        <v>0</v>
      </c>
      <c r="E61" s="1">
        <f t="shared" si="14"/>
        <v>0</v>
      </c>
      <c r="F61" s="1">
        <f t="shared" si="14"/>
        <v>0</v>
      </c>
      <c r="G61" s="1">
        <f t="shared" si="14"/>
        <v>0</v>
      </c>
      <c r="H61" s="1">
        <f t="shared" si="14"/>
        <v>3168120.9590336508</v>
      </c>
      <c r="I61" s="1">
        <f t="shared" si="14"/>
        <v>78.592691088799995</v>
      </c>
      <c r="J61" s="1">
        <f t="shared" si="14"/>
        <v>6416.4737448548967</v>
      </c>
      <c r="K61" s="1">
        <f t="shared" si="14"/>
        <v>75990.654399209991</v>
      </c>
      <c r="L61" s="1">
        <f t="shared" si="14"/>
        <v>4143.307053446998</v>
      </c>
      <c r="M61" s="1"/>
      <c r="O61" s="1">
        <f>SUM(O3:O58)</f>
        <v>335.82447480407933</v>
      </c>
      <c r="P61" s="1">
        <f t="shared" ref="P61:BW61" si="15">SUM(P3:P58)</f>
        <v>311622.84384911979</v>
      </c>
      <c r="Q61" s="1">
        <f t="shared" si="15"/>
        <v>78.331646155054983</v>
      </c>
      <c r="R61" s="1">
        <f t="shared" si="15"/>
        <v>78.331646155054983</v>
      </c>
      <c r="S61" s="1">
        <f t="shared" si="15"/>
        <v>130.01956876619502</v>
      </c>
      <c r="T61" s="1">
        <f t="shared" si="15"/>
        <v>0</v>
      </c>
      <c r="U61" s="1">
        <f t="shared" si="15"/>
        <v>6423.5696662629107</v>
      </c>
      <c r="V61" s="1">
        <f t="shared" si="15"/>
        <v>0</v>
      </c>
      <c r="W61" s="1">
        <f t="shared" si="15"/>
        <v>0</v>
      </c>
      <c r="X61" s="1">
        <f t="shared" si="15"/>
        <v>0</v>
      </c>
      <c r="Y61" s="1">
        <f t="shared" si="15"/>
        <v>321.14713762604634</v>
      </c>
      <c r="Z61" s="1">
        <f t="shared" si="15"/>
        <v>0</v>
      </c>
      <c r="AA61" s="1">
        <f t="shared" si="15"/>
        <v>636188.06510746235</v>
      </c>
      <c r="AB61" s="1">
        <f t="shared" si="15"/>
        <v>0</v>
      </c>
      <c r="AC61" s="1">
        <f t="shared" si="15"/>
        <v>0</v>
      </c>
      <c r="AD61" s="1">
        <f t="shared" si="15"/>
        <v>0</v>
      </c>
      <c r="AE61" s="1">
        <f t="shared" si="15"/>
        <v>0</v>
      </c>
      <c r="AF61" s="1">
        <f t="shared" si="15"/>
        <v>1666.8083588451807</v>
      </c>
      <c r="AG61" s="1">
        <f t="shared" si="15"/>
        <v>0</v>
      </c>
      <c r="AH61" s="1">
        <f t="shared" si="15"/>
        <v>836829.3016179183</v>
      </c>
      <c r="AI61" s="1">
        <f t="shared" si="15"/>
        <v>22084.366253585955</v>
      </c>
      <c r="AJ61" s="1">
        <f t="shared" si="15"/>
        <v>75783.917030944533</v>
      </c>
      <c r="AK61" s="1">
        <f t="shared" si="15"/>
        <v>4141.5568623766912</v>
      </c>
      <c r="AL61" s="1">
        <f t="shared" si="15"/>
        <v>3691711.3956620703</v>
      </c>
      <c r="AM61" s="1">
        <f t="shared" si="15"/>
        <v>0</v>
      </c>
      <c r="AN61" s="1">
        <f t="shared" si="15"/>
        <v>0</v>
      </c>
      <c r="AO61" s="1">
        <f t="shared" si="15"/>
        <v>0</v>
      </c>
      <c r="AP61" s="1">
        <f t="shared" si="15"/>
        <v>4.3076669462240371</v>
      </c>
      <c r="AQ61" s="1">
        <f t="shared" si="15"/>
        <v>6184.9504368159778</v>
      </c>
      <c r="AR61" s="1">
        <f t="shared" si="15"/>
        <v>0</v>
      </c>
      <c r="AS61" s="1">
        <f t="shared" si="15"/>
        <v>967724.58994530316</v>
      </c>
      <c r="AT61" s="1">
        <f t="shared" si="15"/>
        <v>0</v>
      </c>
      <c r="AU61" s="1">
        <f t="shared" si="15"/>
        <v>0</v>
      </c>
      <c r="AV61" s="1">
        <f t="shared" si="15"/>
        <v>0</v>
      </c>
      <c r="AW61" s="1">
        <f t="shared" si="15"/>
        <v>0</v>
      </c>
      <c r="AX61" s="1">
        <f t="shared" si="15"/>
        <v>0</v>
      </c>
      <c r="AY61" s="1">
        <f t="shared" si="15"/>
        <v>0</v>
      </c>
      <c r="AZ61" s="1">
        <f t="shared" si="15"/>
        <v>0</v>
      </c>
      <c r="BA61" s="1">
        <f t="shared" si="15"/>
        <v>0</v>
      </c>
      <c r="BB61" s="1">
        <f t="shared" si="15"/>
        <v>0</v>
      </c>
      <c r="BC61" s="1">
        <f t="shared" si="15"/>
        <v>0</v>
      </c>
      <c r="BD61" s="1">
        <f t="shared" si="15"/>
        <v>0</v>
      </c>
      <c r="BE61" s="1">
        <f t="shared" si="15"/>
        <v>0</v>
      </c>
      <c r="BF61" s="1">
        <f t="shared" si="15"/>
        <v>0</v>
      </c>
      <c r="BG61" s="1">
        <f t="shared" si="15"/>
        <v>0</v>
      </c>
      <c r="BH61" s="1">
        <f t="shared" si="15"/>
        <v>0</v>
      </c>
      <c r="BI61" s="1">
        <f t="shared" si="15"/>
        <v>0</v>
      </c>
      <c r="BJ61" s="1">
        <f t="shared" si="15"/>
        <v>0</v>
      </c>
      <c r="BK61" s="1">
        <f t="shared" si="15"/>
        <v>169753.21750325599</v>
      </c>
      <c r="BL61" s="1">
        <f t="shared" si="15"/>
        <v>0</v>
      </c>
      <c r="BM61" s="1">
        <f t="shared" si="15"/>
        <v>0</v>
      </c>
      <c r="BN61" s="1">
        <f t="shared" si="15"/>
        <v>0</v>
      </c>
      <c r="BO61" s="1">
        <f t="shared" si="15"/>
        <v>0</v>
      </c>
      <c r="BP61" s="1">
        <f t="shared" si="15"/>
        <v>912808.18449407746</v>
      </c>
      <c r="BQ61" s="1">
        <f t="shared" si="15"/>
        <v>0</v>
      </c>
      <c r="BR61" s="1">
        <f t="shared" si="15"/>
        <v>9942.7856063727631</v>
      </c>
      <c r="BS61" s="1">
        <f t="shared" si="15"/>
        <v>163377.66437425723</v>
      </c>
      <c r="BT61" s="1">
        <f t="shared" si="15"/>
        <v>0</v>
      </c>
      <c r="BU61" s="1">
        <f t="shared" si="15"/>
        <v>212100.64244482719</v>
      </c>
      <c r="BV61" s="1">
        <f t="shared" si="15"/>
        <v>3161103.6641106224</v>
      </c>
      <c r="BW61" s="1">
        <f t="shared" si="15"/>
        <v>135145.54477606967</v>
      </c>
    </row>
    <row r="62" spans="1:126" x14ac:dyDescent="0.25">
      <c r="A62" s="86" t="s">
        <v>56</v>
      </c>
      <c r="B62" s="1">
        <f>SUM(B2:B51)</f>
        <v>0</v>
      </c>
      <c r="C62" s="1">
        <f t="shared" ref="C62:L62" si="16">SUM(C2:C51)</f>
        <v>0</v>
      </c>
      <c r="D62" s="1">
        <f t="shared" si="16"/>
        <v>0</v>
      </c>
      <c r="E62" s="1">
        <f t="shared" si="16"/>
        <v>0</v>
      </c>
      <c r="F62" s="1">
        <f t="shared" si="16"/>
        <v>0</v>
      </c>
      <c r="G62" s="1">
        <f t="shared" si="16"/>
        <v>0</v>
      </c>
      <c r="H62" s="1">
        <f t="shared" si="16"/>
        <v>3152515.4855822008</v>
      </c>
      <c r="I62" s="1">
        <f t="shared" si="16"/>
        <v>78.120885663899998</v>
      </c>
      <c r="J62" s="1">
        <f t="shared" si="16"/>
        <v>6406.0715919411969</v>
      </c>
      <c r="K62" s="1">
        <f t="shared" si="16"/>
        <v>75577.843710119996</v>
      </c>
      <c r="L62" s="1">
        <f t="shared" si="16"/>
        <v>4130.3245366832989</v>
      </c>
      <c r="M62" s="1"/>
      <c r="O62" s="1">
        <f>SUM(O2:O51)</f>
        <v>335.82447480407933</v>
      </c>
      <c r="P62" s="1">
        <f t="shared" ref="P62:BW62" si="17">SUM(P2:P51)</f>
        <v>311622.84384911979</v>
      </c>
      <c r="Q62" s="1">
        <f t="shared" si="17"/>
        <v>78.331646155054983</v>
      </c>
      <c r="R62" s="1">
        <f t="shared" si="17"/>
        <v>78.331646155054983</v>
      </c>
      <c r="S62" s="1">
        <f t="shared" si="17"/>
        <v>130.01956876619502</v>
      </c>
      <c r="T62" s="1">
        <f t="shared" si="17"/>
        <v>0</v>
      </c>
      <c r="U62" s="1">
        <f t="shared" si="17"/>
        <v>6423.5696662629107</v>
      </c>
      <c r="V62" s="1">
        <f t="shared" si="17"/>
        <v>0</v>
      </c>
      <c r="W62" s="1">
        <f t="shared" si="17"/>
        <v>0</v>
      </c>
      <c r="X62" s="1">
        <f t="shared" si="17"/>
        <v>0</v>
      </c>
      <c r="Y62" s="1">
        <f t="shared" si="17"/>
        <v>321.14713762604634</v>
      </c>
      <c r="Z62" s="1">
        <f t="shared" si="17"/>
        <v>0</v>
      </c>
      <c r="AA62" s="1">
        <f t="shared" si="17"/>
        <v>636188.06510746235</v>
      </c>
      <c r="AB62" s="1">
        <f t="shared" si="17"/>
        <v>0</v>
      </c>
      <c r="AC62" s="1">
        <f t="shared" si="17"/>
        <v>0</v>
      </c>
      <c r="AD62" s="1">
        <f t="shared" si="17"/>
        <v>0</v>
      </c>
      <c r="AE62" s="1">
        <f t="shared" si="17"/>
        <v>0</v>
      </c>
      <c r="AF62" s="1">
        <f t="shared" si="17"/>
        <v>1666.8083588451807</v>
      </c>
      <c r="AG62" s="1">
        <f t="shared" si="17"/>
        <v>0</v>
      </c>
      <c r="AH62" s="1">
        <f t="shared" si="17"/>
        <v>836829.3016179183</v>
      </c>
      <c r="AI62" s="1">
        <f t="shared" si="17"/>
        <v>22084.366253585955</v>
      </c>
      <c r="AJ62" s="1">
        <f t="shared" si="17"/>
        <v>75783.917030944533</v>
      </c>
      <c r="AK62" s="1">
        <f t="shared" si="17"/>
        <v>4141.5568623766912</v>
      </c>
      <c r="AL62" s="1">
        <f t="shared" si="17"/>
        <v>3691711.3956620703</v>
      </c>
      <c r="AM62" s="1">
        <f t="shared" si="17"/>
        <v>0</v>
      </c>
      <c r="AN62" s="1">
        <f t="shared" si="17"/>
        <v>0</v>
      </c>
      <c r="AO62" s="1">
        <f t="shared" si="17"/>
        <v>0</v>
      </c>
      <c r="AP62" s="1">
        <f t="shared" si="17"/>
        <v>4.3076669462240371</v>
      </c>
      <c r="AQ62" s="1">
        <f t="shared" si="17"/>
        <v>6184.9504368159778</v>
      </c>
      <c r="AR62" s="1">
        <f t="shared" si="17"/>
        <v>0</v>
      </c>
      <c r="AS62" s="1">
        <f t="shared" si="17"/>
        <v>967724.58994530316</v>
      </c>
      <c r="AT62" s="1">
        <f t="shared" si="17"/>
        <v>0</v>
      </c>
      <c r="AU62" s="1">
        <f t="shared" si="17"/>
        <v>0</v>
      </c>
      <c r="AV62" s="1">
        <f t="shared" si="17"/>
        <v>0</v>
      </c>
      <c r="AW62" s="1">
        <f t="shared" si="17"/>
        <v>0</v>
      </c>
      <c r="AX62" s="1">
        <f t="shared" si="17"/>
        <v>0</v>
      </c>
      <c r="AY62" s="1">
        <f t="shared" si="17"/>
        <v>0</v>
      </c>
      <c r="AZ62" s="1">
        <f t="shared" si="17"/>
        <v>0</v>
      </c>
      <c r="BA62" s="1">
        <f t="shared" si="17"/>
        <v>0</v>
      </c>
      <c r="BB62" s="1">
        <f t="shared" si="17"/>
        <v>0</v>
      </c>
      <c r="BC62" s="1">
        <f t="shared" si="17"/>
        <v>0</v>
      </c>
      <c r="BD62" s="1">
        <f t="shared" si="17"/>
        <v>0</v>
      </c>
      <c r="BE62" s="1">
        <f t="shared" si="17"/>
        <v>0</v>
      </c>
      <c r="BF62" s="1">
        <f t="shared" si="17"/>
        <v>0</v>
      </c>
      <c r="BG62" s="1">
        <f t="shared" si="17"/>
        <v>0</v>
      </c>
      <c r="BH62" s="1">
        <f t="shared" si="17"/>
        <v>0</v>
      </c>
      <c r="BI62" s="1">
        <f t="shared" si="17"/>
        <v>0</v>
      </c>
      <c r="BJ62" s="1">
        <f t="shared" si="17"/>
        <v>0</v>
      </c>
      <c r="BK62" s="1">
        <f t="shared" si="17"/>
        <v>169753.21750325599</v>
      </c>
      <c r="BL62" s="1">
        <f t="shared" si="17"/>
        <v>0</v>
      </c>
      <c r="BM62" s="1">
        <f t="shared" si="17"/>
        <v>0</v>
      </c>
      <c r="BN62" s="1">
        <f t="shared" si="17"/>
        <v>0</v>
      </c>
      <c r="BO62" s="1">
        <f t="shared" si="17"/>
        <v>0</v>
      </c>
      <c r="BP62" s="1">
        <f t="shared" si="17"/>
        <v>912808.18449407746</v>
      </c>
      <c r="BQ62" s="1">
        <f t="shared" si="17"/>
        <v>0</v>
      </c>
      <c r="BR62" s="1">
        <f t="shared" si="17"/>
        <v>9942.7856063727631</v>
      </c>
      <c r="BS62" s="1">
        <f t="shared" si="17"/>
        <v>163377.66437425723</v>
      </c>
      <c r="BT62" s="1">
        <f t="shared" si="17"/>
        <v>0</v>
      </c>
      <c r="BU62" s="1">
        <f t="shared" si="17"/>
        <v>212100.64244482719</v>
      </c>
      <c r="BV62" s="1">
        <f t="shared" si="17"/>
        <v>3161103.6641106224</v>
      </c>
      <c r="BW62" s="1">
        <f t="shared" si="17"/>
        <v>135145.54477606967</v>
      </c>
    </row>
    <row r="63" spans="1:126" x14ac:dyDescent="0.25">
      <c r="A63" s="86" t="s">
        <v>238</v>
      </c>
      <c r="B63" s="87">
        <f>+B3+B5+B8+B9+B11+B12+B14+B15+B16+B17+B18+B19+B20+B21+B22+B23+B24+B25+B26+B28+B30+B31+B33+B34+B35+B36+B37+B39+B40+B41+B42+B43+B44+B46+B47+B49+B50</f>
        <v>0</v>
      </c>
      <c r="C63" s="87">
        <f t="shared" ref="C63:L63" si="18">+C3+C5+C8+C9+C11+C12+C14+C15+C16+C17+C18+C19+C20+C21+C22+C23+C24+C25+C26+C28+C30+C31+C33+C34+C35+C36+C37+C39+C40+C41+C42+C43+C44+C46+C47+C49+C50</f>
        <v>0</v>
      </c>
      <c r="D63" s="87">
        <f t="shared" si="18"/>
        <v>0</v>
      </c>
      <c r="E63" s="87">
        <f t="shared" si="18"/>
        <v>0</v>
      </c>
      <c r="F63" s="87">
        <f t="shared" si="18"/>
        <v>0</v>
      </c>
      <c r="G63" s="87">
        <f t="shared" si="18"/>
        <v>0</v>
      </c>
      <c r="H63" s="87">
        <f t="shared" si="18"/>
        <v>2418980.886838601</v>
      </c>
      <c r="I63" s="87">
        <f t="shared" si="18"/>
        <v>59.000813734300003</v>
      </c>
      <c r="J63" s="87">
        <f t="shared" si="18"/>
        <v>5366.7040777143975</v>
      </c>
      <c r="K63" s="87">
        <f t="shared" si="18"/>
        <v>57570.817732229996</v>
      </c>
      <c r="L63" s="87">
        <f t="shared" si="18"/>
        <v>3200.2624164206995</v>
      </c>
      <c r="M63" s="87"/>
      <c r="O63" s="87">
        <f>+O3+O5+O8+O9+O11+O12+O14+O15+O16+O17+O18+O19+O20+O21+O22+O23+O24+O25+O26+O28+O30+O31+O33+O34+O35+O36+O37+O39+O40+O41+O42+O43+O44+O46+O47+O49+O50</f>
        <v>253.06088905858502</v>
      </c>
      <c r="P63" s="87">
        <f t="shared" ref="P63:BW63" si="19">+P3+P5+P8+P9+P11+P12+P14+P15+P16+P17+P18+P19+P20+P21+P22+P23+P24+P25+P26+P28+P30+P31+P33+P34+P35+P36+P37+P39+P40+P41+P42+P43+P44+P46+P47+P49+P50</f>
        <v>241958.24186346857</v>
      </c>
      <c r="Q63" s="87">
        <f t="shared" si="19"/>
        <v>59.160019409035428</v>
      </c>
      <c r="R63" s="87">
        <f t="shared" si="19"/>
        <v>59.160019409035428</v>
      </c>
      <c r="S63" s="87">
        <f t="shared" si="19"/>
        <v>98.367655456792789</v>
      </c>
      <c r="T63" s="87">
        <f t="shared" si="19"/>
        <v>0</v>
      </c>
      <c r="U63" s="87">
        <f t="shared" si="19"/>
        <v>5381.3652699637032</v>
      </c>
      <c r="V63" s="87">
        <f t="shared" si="19"/>
        <v>0</v>
      </c>
      <c r="W63" s="87">
        <f t="shared" si="19"/>
        <v>0</v>
      </c>
      <c r="X63" s="87">
        <f t="shared" si="19"/>
        <v>0</v>
      </c>
      <c r="Y63" s="87">
        <f t="shared" si="19"/>
        <v>253.43293238810719</v>
      </c>
      <c r="Z63" s="87">
        <f t="shared" si="19"/>
        <v>0</v>
      </c>
      <c r="AA63" s="87">
        <f t="shared" si="19"/>
        <v>481367.51818877505</v>
      </c>
      <c r="AB63" s="87">
        <f t="shared" si="19"/>
        <v>0</v>
      </c>
      <c r="AC63" s="87">
        <f t="shared" si="19"/>
        <v>0</v>
      </c>
      <c r="AD63" s="87">
        <f t="shared" si="19"/>
        <v>0</v>
      </c>
      <c r="AE63" s="87">
        <f t="shared" si="19"/>
        <v>0</v>
      </c>
      <c r="AF63" s="87">
        <f t="shared" si="19"/>
        <v>1289.6822446350143</v>
      </c>
      <c r="AG63" s="87">
        <f t="shared" si="19"/>
        <v>0</v>
      </c>
      <c r="AH63" s="87">
        <f t="shared" si="19"/>
        <v>640256.99340738449</v>
      </c>
      <c r="AI63" s="87">
        <f t="shared" si="19"/>
        <v>17873.711102546735</v>
      </c>
      <c r="AJ63" s="87">
        <f t="shared" si="19"/>
        <v>57727.983546857788</v>
      </c>
      <c r="AK63" s="87">
        <f t="shared" si="19"/>
        <v>3208.9687528159993</v>
      </c>
      <c r="AL63" s="87">
        <f t="shared" si="19"/>
        <v>2832479.4981952915</v>
      </c>
      <c r="AM63" s="87">
        <f t="shared" si="19"/>
        <v>0</v>
      </c>
      <c r="AN63" s="87">
        <f t="shared" si="19"/>
        <v>0</v>
      </c>
      <c r="AO63" s="87">
        <f t="shared" si="19"/>
        <v>0</v>
      </c>
      <c r="AP63" s="87">
        <f t="shared" si="19"/>
        <v>3.231743841939358</v>
      </c>
      <c r="AQ63" s="87">
        <f t="shared" si="19"/>
        <v>4712.9825515683569</v>
      </c>
      <c r="AR63" s="87">
        <f t="shared" si="19"/>
        <v>0</v>
      </c>
      <c r="AS63" s="87">
        <f t="shared" si="19"/>
        <v>737739.56912287197</v>
      </c>
      <c r="AT63" s="87">
        <f t="shared" si="19"/>
        <v>0</v>
      </c>
      <c r="AU63" s="87">
        <f t="shared" si="19"/>
        <v>0</v>
      </c>
      <c r="AV63" s="87">
        <f t="shared" si="19"/>
        <v>0</v>
      </c>
      <c r="AW63" s="87">
        <f t="shared" si="19"/>
        <v>0</v>
      </c>
      <c r="AX63" s="87">
        <f t="shared" si="19"/>
        <v>0</v>
      </c>
      <c r="AY63" s="87">
        <f t="shared" si="19"/>
        <v>0</v>
      </c>
      <c r="AZ63" s="87">
        <f t="shared" si="19"/>
        <v>0</v>
      </c>
      <c r="BA63" s="87">
        <f t="shared" si="19"/>
        <v>0</v>
      </c>
      <c r="BB63" s="87">
        <f t="shared" si="19"/>
        <v>0</v>
      </c>
      <c r="BC63" s="87">
        <f t="shared" si="19"/>
        <v>0</v>
      </c>
      <c r="BD63" s="87">
        <f t="shared" si="19"/>
        <v>0</v>
      </c>
      <c r="BE63" s="87">
        <f t="shared" si="19"/>
        <v>0</v>
      </c>
      <c r="BF63" s="87">
        <f t="shared" si="19"/>
        <v>0</v>
      </c>
      <c r="BG63" s="87">
        <f t="shared" si="19"/>
        <v>0</v>
      </c>
      <c r="BH63" s="87">
        <f t="shared" si="19"/>
        <v>0</v>
      </c>
      <c r="BI63" s="87">
        <f t="shared" si="19"/>
        <v>0</v>
      </c>
      <c r="BJ63" s="87">
        <f t="shared" si="19"/>
        <v>0</v>
      </c>
      <c r="BK63" s="87">
        <f t="shared" si="19"/>
        <v>132191.64698894514</v>
      </c>
      <c r="BL63" s="87">
        <f t="shared" si="19"/>
        <v>0</v>
      </c>
      <c r="BM63" s="87">
        <f t="shared" si="19"/>
        <v>0</v>
      </c>
      <c r="BN63" s="87">
        <f t="shared" si="19"/>
        <v>0</v>
      </c>
      <c r="BO63" s="87">
        <f t="shared" si="19"/>
        <v>0</v>
      </c>
      <c r="BP63" s="87">
        <f t="shared" si="19"/>
        <v>699859.46830460569</v>
      </c>
      <c r="BQ63" s="87">
        <f t="shared" si="19"/>
        <v>0</v>
      </c>
      <c r="BR63" s="87">
        <f t="shared" si="19"/>
        <v>7472.3312139460004</v>
      </c>
      <c r="BS63" s="87">
        <f t="shared" si="19"/>
        <v>129353.08508246142</v>
      </c>
      <c r="BT63" s="87">
        <f t="shared" si="19"/>
        <v>0</v>
      </c>
      <c r="BU63" s="87">
        <f t="shared" si="19"/>
        <v>160441.51549217312</v>
      </c>
      <c r="BV63" s="87">
        <f t="shared" si="19"/>
        <v>2425580.7111995853</v>
      </c>
      <c r="BW63" s="87">
        <f t="shared" si="19"/>
        <v>106710.51038707943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2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5.42578125" customWidth="1"/>
    <col min="2" max="3" width="9.28515625" bestFit="1" customWidth="1"/>
    <col min="4" max="4" width="10.42578125" customWidth="1"/>
    <col min="5" max="5" width="10.42578125" bestFit="1" customWidth="1"/>
    <col min="6" max="6" width="10.42578125" style="27" customWidth="1"/>
    <col min="7" max="8" width="9.28515625" bestFit="1" customWidth="1"/>
    <col min="9" max="9" width="9.28515625" style="27" customWidth="1"/>
    <col min="10" max="10" width="9.42578125" bestFit="1" customWidth="1"/>
    <col min="11" max="11" width="10.42578125" bestFit="1" customWidth="1"/>
    <col min="12" max="12" width="9.42578125" bestFit="1" customWidth="1"/>
    <col min="13" max="15" width="9.28515625" bestFit="1" customWidth="1"/>
    <col min="16" max="16" width="9.42578125" bestFit="1" customWidth="1"/>
    <col min="17" max="20" width="9.28515625" bestFit="1" customWidth="1"/>
    <col min="21" max="21" width="9.28515625" style="27" customWidth="1"/>
    <col min="22" max="22" width="9.28515625" bestFit="1" customWidth="1"/>
  </cols>
  <sheetData>
    <row r="1" spans="1:22" x14ac:dyDescent="0.25">
      <c r="A1" s="44" t="s">
        <v>241</v>
      </c>
      <c r="B1" s="27">
        <v>43.65</v>
      </c>
      <c r="C1" s="27">
        <v>78.111800000000002</v>
      </c>
      <c r="D1" s="27">
        <v>70.91</v>
      </c>
      <c r="E1" s="27">
        <v>28</v>
      </c>
      <c r="F1" s="27">
        <v>30.026</v>
      </c>
      <c r="G1" s="27">
        <v>36.46</v>
      </c>
      <c r="H1" s="30">
        <v>46</v>
      </c>
      <c r="I1" s="60">
        <v>128.1705</v>
      </c>
      <c r="J1" s="30">
        <v>17</v>
      </c>
      <c r="K1" s="30">
        <v>46</v>
      </c>
      <c r="L1" s="30">
        <v>46</v>
      </c>
      <c r="M1" s="30">
        <v>1</v>
      </c>
      <c r="N1" s="30">
        <v>1</v>
      </c>
      <c r="O1" s="30">
        <v>1</v>
      </c>
      <c r="P1" s="30">
        <v>1</v>
      </c>
      <c r="Q1" s="30">
        <v>1</v>
      </c>
      <c r="R1" s="30">
        <v>1</v>
      </c>
      <c r="S1" s="30">
        <v>1</v>
      </c>
      <c r="T1" s="30">
        <v>64</v>
      </c>
      <c r="U1" s="30">
        <v>92.1006</v>
      </c>
      <c r="V1" s="30">
        <v>98</v>
      </c>
    </row>
    <row r="2" spans="1:22" x14ac:dyDescent="0.25">
      <c r="A2" s="27" t="s">
        <v>219</v>
      </c>
      <c r="B2" s="27" t="s">
        <v>133</v>
      </c>
      <c r="C2" s="27" t="s">
        <v>360</v>
      </c>
      <c r="D2" s="27" t="s">
        <v>135</v>
      </c>
      <c r="E2" s="27" t="s">
        <v>59</v>
      </c>
      <c r="F2" s="27" t="s">
        <v>140</v>
      </c>
      <c r="G2" s="27" t="s">
        <v>67</v>
      </c>
      <c r="H2" s="27" t="s">
        <v>141</v>
      </c>
      <c r="I2" s="27" t="s">
        <v>367</v>
      </c>
      <c r="J2" s="27" t="s">
        <v>57</v>
      </c>
      <c r="K2" s="27" t="s">
        <v>145</v>
      </c>
      <c r="L2" s="27" t="s">
        <v>146</v>
      </c>
      <c r="M2" s="25" t="s">
        <v>152</v>
      </c>
      <c r="N2" s="25" t="s">
        <v>153</v>
      </c>
      <c r="O2" s="25" t="s">
        <v>154</v>
      </c>
      <c r="P2" s="27" t="s">
        <v>157</v>
      </c>
      <c r="Q2" s="25" t="s">
        <v>166</v>
      </c>
      <c r="R2" s="25" t="s">
        <v>167</v>
      </c>
      <c r="S2" s="25" t="s">
        <v>168</v>
      </c>
      <c r="T2" s="27" t="s">
        <v>61</v>
      </c>
      <c r="U2" s="27" t="s">
        <v>368</v>
      </c>
      <c r="V2" s="27" t="s">
        <v>169</v>
      </c>
    </row>
    <row r="3" spans="1:22" x14ac:dyDescent="0.25">
      <c r="A3" s="27" t="s">
        <v>220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>
        <f>afdust!AJ62</f>
        <v>1593.2381701127192</v>
      </c>
      <c r="N3" s="25">
        <f>afdust!AK62</f>
        <v>7279.1893140492593</v>
      </c>
      <c r="O3" s="25">
        <f>afdust!AL62</f>
        <v>38265.137921546251</v>
      </c>
      <c r="P3" s="25">
        <f>afdust!AO62</f>
        <v>5546037.2671701228</v>
      </c>
      <c r="Q3" s="25">
        <f>afdust!AX62</f>
        <v>149682.76282639036</v>
      </c>
      <c r="R3" s="25">
        <f>afdust!AY62</f>
        <v>8956.9675706265461</v>
      </c>
      <c r="S3" s="25">
        <f>afdust!AZ62</f>
        <v>3299.4245763746503</v>
      </c>
      <c r="T3" s="25"/>
      <c r="U3" s="25"/>
      <c r="V3" s="25"/>
    </row>
    <row r="4" spans="1:22" x14ac:dyDescent="0.25">
      <c r="A4" s="27" t="s">
        <v>482</v>
      </c>
      <c r="B4" s="25">
        <f>livestock!M62</f>
        <v>4836.8420745540225</v>
      </c>
      <c r="C4" s="25">
        <f>livestock!O62</f>
        <v>523.43382656744086</v>
      </c>
      <c r="D4" s="25"/>
      <c r="E4" s="25"/>
      <c r="F4" s="25">
        <f>livestock!W62</f>
        <v>0</v>
      </c>
      <c r="G4" s="25"/>
      <c r="H4" s="25"/>
      <c r="I4" s="25">
        <f>livestock!AC62</f>
        <v>0</v>
      </c>
      <c r="J4" s="25">
        <f>livestock!AD62</f>
        <v>2746971.3562099426</v>
      </c>
      <c r="K4" s="25"/>
      <c r="L4" s="25"/>
      <c r="M4" s="25"/>
      <c r="N4" s="25"/>
      <c r="O4" s="25"/>
      <c r="P4" s="25"/>
      <c r="Q4" s="25"/>
      <c r="R4" s="25"/>
      <c r="S4" s="25"/>
      <c r="T4" s="25"/>
      <c r="U4" s="25">
        <f>livestock!AK62</f>
        <v>14718.189867184958</v>
      </c>
      <c r="V4" s="25"/>
    </row>
    <row r="5" spans="1:22" s="86" customFormat="1" x14ac:dyDescent="0.25">
      <c r="A5" s="86" t="s">
        <v>483</v>
      </c>
      <c r="B5" s="87"/>
      <c r="C5" s="87"/>
      <c r="D5" s="87"/>
      <c r="E5" s="87"/>
      <c r="F5" s="87"/>
      <c r="G5" s="87"/>
      <c r="H5" s="87"/>
      <c r="I5" s="87"/>
      <c r="J5" s="87">
        <f>fertilizer!F62</f>
        <v>1186241.0080914076</v>
      </c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s="86" customFormat="1" x14ac:dyDescent="0.25">
      <c r="A6" s="86" t="s">
        <v>442</v>
      </c>
      <c r="B6" s="87">
        <f>airports!W62</f>
        <v>3699.4439765428365</v>
      </c>
      <c r="C6" s="87">
        <f>airports!Y62</f>
        <v>1070.8919096140269</v>
      </c>
      <c r="D6" s="87"/>
      <c r="E6" s="87">
        <f>airports!AB62</f>
        <v>566761.43834256718</v>
      </c>
      <c r="F6" s="87">
        <f>airports!AI62</f>
        <v>7717.4668301496886</v>
      </c>
      <c r="H6" s="87">
        <f>airports!AJ62</f>
        <v>1320.8951113627577</v>
      </c>
      <c r="I6" s="87">
        <f>airports!AP62</f>
        <v>338.68971215163981</v>
      </c>
      <c r="K6" s="87">
        <f>airports!AR62</f>
        <v>148600.65746695382</v>
      </c>
      <c r="L6" s="87">
        <f>airports!AS62</f>
        <v>15190.293725505011</v>
      </c>
      <c r="M6" s="87">
        <f>airports!AZ62</f>
        <v>2.2719834967707651E-2</v>
      </c>
      <c r="N6" s="87">
        <f>airports!BA62</f>
        <v>3222.1441896976075</v>
      </c>
      <c r="O6" s="87">
        <f>airports!BB62</f>
        <v>4.3909220169172452</v>
      </c>
      <c r="P6" s="87">
        <f>airports!BG62</f>
        <v>1290.6556260958655</v>
      </c>
      <c r="Q6" s="87">
        <f>airports!BQ62</f>
        <v>9.647562112015208E-2</v>
      </c>
      <c r="R6" s="87">
        <f>airports!BR62</f>
        <v>624.1091222364214</v>
      </c>
      <c r="S6" s="87">
        <f>airports!BS62</f>
        <v>4.433139180834409E-4</v>
      </c>
      <c r="T6" s="87">
        <f>airports!BT62</f>
        <v>20197.799391935579</v>
      </c>
      <c r="U6" s="87">
        <f>airports!BU62</f>
        <v>7609.4161817534732</v>
      </c>
      <c r="V6" s="87">
        <f>airports!BV62</f>
        <v>0</v>
      </c>
    </row>
    <row r="7" spans="1:22" s="27" customFormat="1" x14ac:dyDescent="0.25">
      <c r="A7" s="27" t="s">
        <v>370</v>
      </c>
      <c r="B7" s="25">
        <f>ptagfire!U61</f>
        <v>2414.3494862075513</v>
      </c>
      <c r="C7" s="25">
        <f>ptagfire!W61</f>
        <v>194.99407228606111</v>
      </c>
      <c r="D7" s="25"/>
      <c r="E7" s="25">
        <f>ptagfire!Z61</f>
        <v>262635.1603941677</v>
      </c>
      <c r="F7" s="25">
        <f>ptagfire!AG61</f>
        <v>940.60554251792553</v>
      </c>
      <c r="H7" s="25">
        <f>ptagfire!AI61</f>
        <v>0</v>
      </c>
      <c r="I7" s="25">
        <f>ptagfire!AO61</f>
        <v>4.0026222939144068E-2</v>
      </c>
      <c r="J7" s="25">
        <f>ptagfire!AP61</f>
        <v>51275.558841438542</v>
      </c>
      <c r="K7" s="25">
        <f>ptagfire!AS61</f>
        <v>9214.6055582256977</v>
      </c>
      <c r="L7" s="25">
        <f>ptagfire!AT61</f>
        <v>1023.8453759650967</v>
      </c>
      <c r="M7" s="25">
        <f>ptagfire!BA61</f>
        <v>2713.9572001804663</v>
      </c>
      <c r="N7" s="25">
        <f>ptagfire!BB61</f>
        <v>3327.498657109822</v>
      </c>
      <c r="O7" s="25">
        <f>ptagfire!BC61</f>
        <v>2.4744336453270241</v>
      </c>
      <c r="P7" s="25">
        <f>ptagfire!BH61</f>
        <v>11737.820775988333</v>
      </c>
      <c r="Q7" s="25">
        <f>ptagfire!BR61</f>
        <v>3.7116473678293769</v>
      </c>
      <c r="R7" s="25">
        <f>ptagfire!BS61</f>
        <v>482.4162025170383</v>
      </c>
      <c r="S7" s="25">
        <f>ptagfire!BT61</f>
        <v>0.24744341992383007</v>
      </c>
      <c r="T7" s="25">
        <f>ptagfire!BU61</f>
        <v>3694.088009408405</v>
      </c>
      <c r="U7" s="25">
        <f>ptagfire!BV61</f>
        <v>604.97222233328182</v>
      </c>
      <c r="V7" s="25">
        <f>ptagfire!BW61</f>
        <v>0</v>
      </c>
    </row>
    <row r="8" spans="1:22" x14ac:dyDescent="0.25">
      <c r="A8" s="62" t="s">
        <v>481</v>
      </c>
      <c r="B8" s="99">
        <v>205061.06032162771</v>
      </c>
      <c r="C8" s="99"/>
      <c r="D8" s="99"/>
      <c r="E8" s="99">
        <v>5922147.6265520295</v>
      </c>
      <c r="F8" s="99">
        <v>846345.49624518852</v>
      </c>
      <c r="G8" s="99"/>
      <c r="H8" s="99"/>
      <c r="I8" s="99"/>
      <c r="J8" s="99"/>
      <c r="K8" s="99">
        <v>1854323.4386145268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1:22" s="27" customFormat="1" x14ac:dyDescent="0.25">
      <c r="A9" s="27" t="s">
        <v>377</v>
      </c>
      <c r="B9" s="25">
        <f>'cmv_c1c2 12'!V61</f>
        <v>351.63555233984459</v>
      </c>
      <c r="C9" s="25">
        <f>'cmv_c1c2 12'!X61</f>
        <v>23.347260229785391</v>
      </c>
      <c r="D9" s="25"/>
      <c r="E9" s="25">
        <f>'cmv_c1c2 12'!Z61</f>
        <v>32597.340620124847</v>
      </c>
      <c r="F9" s="25">
        <f>'cmv_c1c2 12'!AG61</f>
        <v>195.00144366777525</v>
      </c>
      <c r="G9" s="25"/>
      <c r="H9" s="25">
        <f>'cmv_c1c2 12'!AH61</f>
        <v>919.01109335603644</v>
      </c>
      <c r="I9" s="25">
        <f>'cmv_c1c2 12'!AN61</f>
        <v>12.402422652269816</v>
      </c>
      <c r="J9" s="25">
        <f>'cmv_c1c2 12'!AO61</f>
        <v>61.27250401416913</v>
      </c>
      <c r="K9" s="25">
        <f>'cmv_c1c2 12'!AR61</f>
        <v>103388.7835203608</v>
      </c>
      <c r="L9" s="25">
        <f>'cmv_c1c2 12'!AS61</f>
        <v>10568.626159424484</v>
      </c>
      <c r="M9" s="25">
        <f>'cmv_c1c2 12'!AZ61</f>
        <v>0.64230437731829693</v>
      </c>
      <c r="N9" s="25">
        <f>'cmv_c1c2 12'!BA61</f>
        <v>2418.495820701397</v>
      </c>
      <c r="O9" s="25">
        <f>'cmv_c1c2 12'!BB61</f>
        <v>0.82268409562977507</v>
      </c>
      <c r="P9" s="25">
        <f>'cmv_c1c2 12'!BG61</f>
        <v>102.86663152047235</v>
      </c>
      <c r="Q9" s="25">
        <f>'cmv_c1c2 12'!BQ61</f>
        <v>2.146264598731237E-2</v>
      </c>
      <c r="R9" s="25">
        <f>'cmv_c1c2 12'!BR61</f>
        <v>9.2518565338436822</v>
      </c>
      <c r="S9" s="25">
        <f>'cmv_c1c2 12'!BS61</f>
        <v>1.2532763432495002E-2</v>
      </c>
      <c r="T9" s="25">
        <f>'cmv_c1c2 12'!BT61</f>
        <v>403.03126779681031</v>
      </c>
      <c r="U9" s="25">
        <f>'cmv_c1c2 12'!BU61</f>
        <v>692.95051132271669</v>
      </c>
      <c r="V9" s="25">
        <f>'cmv_c1c2 12'!BV61</f>
        <v>0</v>
      </c>
    </row>
    <row r="10" spans="1:22" s="27" customFormat="1" x14ac:dyDescent="0.25">
      <c r="A10" s="27" t="s">
        <v>440</v>
      </c>
      <c r="B10" s="25">
        <f>'cmv_c3 12'!V61</f>
        <v>4456.8335080616116</v>
      </c>
      <c r="C10" s="25">
        <f>'cmv_c3 12'!X61</f>
        <v>271.71854559639388</v>
      </c>
      <c r="D10" s="25"/>
      <c r="E10" s="25">
        <f>'cmv_c3 12'!Z61</f>
        <v>107497.54749293726</v>
      </c>
      <c r="F10" s="25">
        <f>'cmv_c3 12'!AG61</f>
        <v>2451.4956935403993</v>
      </c>
      <c r="H10" s="25">
        <f>'cmv_c3 12'!AH61</f>
        <v>6128.0608351587844</v>
      </c>
      <c r="I10" s="25">
        <f>'cmv_c3 12'!AN61</f>
        <v>156.40662260952024</v>
      </c>
      <c r="J10" s="25">
        <f>'cmv_c3 12'!AO61</f>
        <v>599.15097695250199</v>
      </c>
      <c r="K10" s="25">
        <f>'cmv_c3 12'!AR61</f>
        <v>689412.20053520147</v>
      </c>
      <c r="L10" s="25">
        <f>'cmv_c3 12'!AS61</f>
        <v>70473.104388575404</v>
      </c>
      <c r="M10" s="25">
        <f>'cmv_c3 12'!AZ61</f>
        <v>1.8419638899028288</v>
      </c>
      <c r="N10" s="25">
        <f>'cmv_c3 12'!BA61</f>
        <v>8471.8017656814045</v>
      </c>
      <c r="O10" s="25">
        <f>'cmv_c3 12'!BB61</f>
        <v>19.326053141392332</v>
      </c>
      <c r="P10" s="25">
        <f>'cmv_c3 12'!BG61</f>
        <v>2673.0496362093218</v>
      </c>
      <c r="Q10" s="25">
        <f>'cmv_c3 12'!BQ61</f>
        <v>74.059672786476725</v>
      </c>
      <c r="R10" s="25">
        <f>'cmv_c3 12'!BR61</f>
        <v>2654.514476835941</v>
      </c>
      <c r="S10" s="25">
        <f>'cmv_c3 12'!BS61</f>
        <v>3.121701405029826</v>
      </c>
      <c r="T10" s="25">
        <f>'cmv_c3 12'!BT61</f>
        <v>103783.1387752619</v>
      </c>
      <c r="U10" s="25">
        <f>'cmv_c3 12'!BU61</f>
        <v>8567.1951337868995</v>
      </c>
      <c r="V10" s="25">
        <f>'cmv_c3 12'!BV61</f>
        <v>0</v>
      </c>
    </row>
    <row r="11" spans="1:22" x14ac:dyDescent="0.25">
      <c r="A11" s="27" t="s">
        <v>215</v>
      </c>
      <c r="B11" s="25">
        <f>nonpt!Y62</f>
        <v>5716.8246372530139</v>
      </c>
      <c r="C11" s="25">
        <f>nonpt!AA62</f>
        <v>10610.910888245822</v>
      </c>
      <c r="D11" s="25">
        <f>nonpt!AD62</f>
        <v>36.669317089860805</v>
      </c>
      <c r="E11" s="25">
        <f>nonpt!AE62</f>
        <v>1912899.496165684</v>
      </c>
      <c r="F11" s="25">
        <f>nonpt!AL62</f>
        <v>6312.2169350646363</v>
      </c>
      <c r="G11" s="25">
        <f>nonpt!AM62</f>
        <v>1999.6028870282478</v>
      </c>
      <c r="H11" s="25">
        <f>nonpt!AN62</f>
        <v>0</v>
      </c>
      <c r="I11" s="25">
        <f>nonpt!AT62</f>
        <v>617.53859794617085</v>
      </c>
      <c r="J11" s="25">
        <f>nonpt!AU62</f>
        <v>111337.78070547266</v>
      </c>
      <c r="K11" s="25">
        <f>nonpt!AX62</f>
        <v>620586.37908843358</v>
      </c>
      <c r="L11" s="25">
        <f>nonpt!AY62</f>
        <v>68954.050747753005</v>
      </c>
      <c r="M11" s="25">
        <f>nonpt!BF62</f>
        <v>19646.960487237189</v>
      </c>
      <c r="N11" s="25">
        <f>nonpt!BG62</f>
        <v>31245.43270952443</v>
      </c>
      <c r="O11" s="25">
        <f>nonpt!BH62</f>
        <v>392.81937917947226</v>
      </c>
      <c r="P11" s="25">
        <f>nonpt!BM62</f>
        <v>76645.996976668321</v>
      </c>
      <c r="Q11" s="25">
        <f>nonpt!BW62</f>
        <v>16278.75110819178</v>
      </c>
      <c r="R11" s="25">
        <f>nonpt!BX62</f>
        <v>14697.003575885936</v>
      </c>
      <c r="S11" s="25">
        <f>nonpt!BY62</f>
        <v>57.592622431648429</v>
      </c>
      <c r="T11" s="25">
        <f>nonpt!BZ62</f>
        <v>97819.633953902419</v>
      </c>
      <c r="U11" s="25">
        <f>nonpt!CA62</f>
        <v>380596.64824002614</v>
      </c>
      <c r="V11" s="25">
        <f>nonpt!CB62</f>
        <v>1147.9888950152992</v>
      </c>
    </row>
    <row r="12" spans="1:22" s="27" customFormat="1" x14ac:dyDescent="0.25">
      <c r="A12" s="27" t="s">
        <v>216</v>
      </c>
      <c r="B12" s="25">
        <f>nonroad!U62</f>
        <v>1864.7979006933624</v>
      </c>
      <c r="C12" s="25">
        <f>nonroad!V62</f>
        <v>23509.459947503437</v>
      </c>
      <c r="D12" s="25"/>
      <c r="E12" s="25">
        <f>nonroad!Y62</f>
        <v>11216099.467265246</v>
      </c>
      <c r="F12" s="25">
        <f>nonroad!AE62</f>
        <v>12472.998208697067</v>
      </c>
      <c r="H12" s="25">
        <f>nonroad!AF62</f>
        <v>4479.8455256488942</v>
      </c>
      <c r="I12" s="25">
        <f>nonroad!AL62</f>
        <v>1208.0863138224342</v>
      </c>
      <c r="J12" s="25">
        <f>nonroad!AM62</f>
        <v>2148.2193068871256</v>
      </c>
      <c r="K12" s="25">
        <f>nonroad!AP62</f>
        <v>503982.66173375578</v>
      </c>
      <c r="L12" s="25">
        <f>nonroad!AQ62</f>
        <v>51518.239038083855</v>
      </c>
      <c r="M12" s="25">
        <f>nonroad!AW62</f>
        <v>2.4008822036310091</v>
      </c>
      <c r="N12" s="25">
        <f>nonroad!AX62</f>
        <v>14077.751402410719</v>
      </c>
      <c r="O12" s="25">
        <f>nonroad!AY62</f>
        <v>13.629516418944286</v>
      </c>
      <c r="P12" s="25">
        <f>nonroad!BC62</f>
        <v>3834.1464677571753</v>
      </c>
      <c r="Q12" s="25">
        <f>nonroad!BK62</f>
        <v>53.283647708725233</v>
      </c>
      <c r="R12" s="25">
        <f>nonroad!BL62</f>
        <v>109.18118119005472</v>
      </c>
      <c r="S12" s="25">
        <f>nonroad!BM62</f>
        <v>5.7465892206121028E-2</v>
      </c>
      <c r="T12" s="25">
        <f>nonroad!BN62</f>
        <v>1036.3470748906975</v>
      </c>
      <c r="U12" s="25">
        <f>nonroad!BO62</f>
        <v>188882.98658327779</v>
      </c>
      <c r="V12" s="25">
        <f>nonroad!BP62</f>
        <v>0</v>
      </c>
    </row>
    <row r="13" spans="1:22" s="27" customFormat="1" x14ac:dyDescent="0.25">
      <c r="A13" s="27" t="s">
        <v>309</v>
      </c>
      <c r="B13" s="25">
        <f>'onroad all'!H62</f>
        <v>905.05735492192957</v>
      </c>
      <c r="C13" s="25">
        <f>'onroad all'!J62</f>
        <v>10208.782968506503</v>
      </c>
      <c r="D13" s="25"/>
      <c r="E13" s="25">
        <f>'onroad all'!Q62</f>
        <v>8679800.5003227331</v>
      </c>
      <c r="F13" s="25">
        <f>'onroad all'!AE62</f>
        <v>3512.1768646866972</v>
      </c>
      <c r="G13" s="25"/>
      <c r="H13" s="25">
        <f>'onroad all'!AG62</f>
        <v>8157.6125462172913</v>
      </c>
      <c r="I13" s="25">
        <f>'onroad all'!AP62</f>
        <v>484.14276848474952</v>
      </c>
      <c r="J13" s="25">
        <f>'onroad all'!AR62</f>
        <v>102102.33810191898</v>
      </c>
      <c r="K13" s="25">
        <f>'onroad all'!AT62</f>
        <v>686726.9985314795</v>
      </c>
      <c r="L13" s="25">
        <f>'onroad all'!AU62</f>
        <v>324816.70500434987</v>
      </c>
      <c r="M13" s="25">
        <f>'onroad all'!BD62</f>
        <v>105.60438806676693</v>
      </c>
      <c r="N13" s="25">
        <f>'onroad all'!BE62</f>
        <v>16343.457415682191</v>
      </c>
      <c r="O13" s="25">
        <f>'onroad all'!BF62</f>
        <v>2324.9454777563351</v>
      </c>
      <c r="P13" s="25">
        <f>'onroad all'!BM62</f>
        <v>140764.4619945946</v>
      </c>
      <c r="Q13" s="25">
        <f>'onroad all'!BX62</f>
        <v>1703.954804625407</v>
      </c>
      <c r="R13" s="25">
        <f>'onroad all'!BY62</f>
        <v>2852.4702754328969</v>
      </c>
      <c r="S13" s="25">
        <f>'onroad all'!BZ62</f>
        <v>73.380035532909858</v>
      </c>
      <c r="T13" s="25">
        <f>'onroad all'!CB62</f>
        <v>9769.9023971567713</v>
      </c>
      <c r="U13" s="25">
        <f>'onroad all'!CD62</f>
        <v>166332.02005767252</v>
      </c>
      <c r="V13" s="25"/>
    </row>
    <row r="14" spans="1:22" s="27" customFormat="1" x14ac:dyDescent="0.25">
      <c r="A14" s="27" t="s">
        <v>232</v>
      </c>
      <c r="B14" s="25">
        <f>np_oilgas!X61</f>
        <v>219.06546485008846</v>
      </c>
      <c r="C14" s="25">
        <f>np_oilgas!Z61</f>
        <v>23574.058396659693</v>
      </c>
      <c r="D14" s="25">
        <f>np_oilgas!AC61</f>
        <v>0.98833564055314949</v>
      </c>
      <c r="E14" s="25">
        <f>np_oilgas!AD61</f>
        <v>731131.28868363868</v>
      </c>
      <c r="F14" s="25">
        <f>np_oilgas!AK61</f>
        <v>21536.158901550221</v>
      </c>
      <c r="H14" s="25">
        <f>np_oilgas!AL61</f>
        <v>0</v>
      </c>
      <c r="I14" s="25">
        <f>np_oilgas!AR61</f>
        <v>53.620909449658605</v>
      </c>
      <c r="J14" s="25">
        <f>np_oilgas!AS61</f>
        <v>30.486252695610219</v>
      </c>
      <c r="K14" s="25">
        <f>np_oilgas!AV61</f>
        <v>486239.3429248631</v>
      </c>
      <c r="L14" s="25">
        <f>np_oilgas!AW61</f>
        <v>54026.609999939625</v>
      </c>
      <c r="M14" s="25">
        <f>np_oilgas!BD61</f>
        <v>277.08574939752503</v>
      </c>
      <c r="N14" s="25">
        <f>np_oilgas!BE61</f>
        <v>669.70555768048303</v>
      </c>
      <c r="O14" s="25">
        <f>np_oilgas!BF61</f>
        <v>156.65624295043858</v>
      </c>
      <c r="P14" s="25">
        <f>np_oilgas!BK61</f>
        <v>128.49267174420456</v>
      </c>
      <c r="Q14" s="25">
        <f>np_oilgas!BU61</f>
        <v>244.77544378397508</v>
      </c>
      <c r="R14" s="25">
        <f>np_oilgas!BV61</f>
        <v>2108.7612394665866</v>
      </c>
      <c r="S14" s="25">
        <f>np_oilgas!BW61</f>
        <v>0</v>
      </c>
      <c r="T14" s="25">
        <f>np_oilgas!BX61</f>
        <v>64410.243112366537</v>
      </c>
      <c r="U14" s="25">
        <f>np_oilgas!BY61</f>
        <v>802628.74964276003</v>
      </c>
      <c r="V14" s="25">
        <f>np_oilgas!BZ61</f>
        <v>0</v>
      </c>
    </row>
    <row r="15" spans="1:22" x14ac:dyDescent="0.25">
      <c r="A15" s="27" t="s">
        <v>424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>
        <f>'othafdust 12US1'!AI18</f>
        <v>170.83663861791885</v>
      </c>
      <c r="N15" s="25">
        <f>'othafdust 12US1'!AJ18</f>
        <v>174.05844039125085</v>
      </c>
      <c r="O15" s="25">
        <f>'othafdust 12US1'!AK18</f>
        <v>5418.9162817534734</v>
      </c>
      <c r="P15" s="25">
        <f>'othafdust 12US1'!AN18</f>
        <v>722400.02276503749</v>
      </c>
      <c r="Q15" s="25">
        <f>'othafdust 12US1'!AW18</f>
        <v>18987.332277032467</v>
      </c>
      <c r="R15" s="25">
        <f>'othafdust 12US1'!AX18</f>
        <v>1011.3012784717432</v>
      </c>
      <c r="S15" s="25">
        <f>'othafdust 12US1'!AY18</f>
        <v>459.83205917106704</v>
      </c>
      <c r="T15" s="25"/>
      <c r="U15" s="25"/>
      <c r="V15" s="25"/>
    </row>
    <row r="16" spans="1:22" s="86" customFormat="1" x14ac:dyDescent="0.25">
      <c r="A16" s="84" t="s">
        <v>433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>
        <f>'othptdust 12US1'!AI18</f>
        <v>75.141011862241228</v>
      </c>
      <c r="N16" s="87">
        <f>'othptdust 12US1'!AJ18</f>
        <v>60.986133502102923</v>
      </c>
      <c r="O16" s="87">
        <f>'othptdust 12US1'!AK18</f>
        <v>3044.5891346344283</v>
      </c>
      <c r="P16" s="87">
        <f>'othptdust 12US1'!AN18</f>
        <v>98881.854829359596</v>
      </c>
      <c r="Q16" s="87">
        <f>'othptdust 12US1'!AW18</f>
        <v>12904.868564644326</v>
      </c>
      <c r="R16" s="87">
        <f>'othptdust 12US1'!AX18</f>
        <v>99.947064564281135</v>
      </c>
      <c r="S16" s="87">
        <f>'othptdust 12US1'!AY18</f>
        <v>274.29776533817551</v>
      </c>
      <c r="T16" s="87"/>
      <c r="U16" s="87"/>
      <c r="V16" s="87"/>
    </row>
    <row r="17" spans="1:22" x14ac:dyDescent="0.25">
      <c r="A17" s="27" t="s">
        <v>419</v>
      </c>
      <c r="B17" s="25">
        <f>'othar 12US1'!O49</f>
        <v>28109.402430966704</v>
      </c>
      <c r="C17" s="25">
        <f>'othar 12US1'!Q49</f>
        <v>22021.855112558518</v>
      </c>
      <c r="D17" s="25"/>
      <c r="E17" s="25">
        <f>'othar 12US1'!S49</f>
        <v>2340465.4229338095</v>
      </c>
      <c r="F17" s="25">
        <f>'othar 12US1'!Z49</f>
        <v>19156.054948260156</v>
      </c>
      <c r="H17" s="25">
        <f>'othar 12US1'!AA49</f>
        <v>1670.1035636809215</v>
      </c>
      <c r="I17" s="25">
        <f>'othar 12US1'!AG49</f>
        <v>4081.2879354799525</v>
      </c>
      <c r="J17" s="25">
        <f>'othar 12US1'!AH49</f>
        <v>114427.01232609259</v>
      </c>
      <c r="K17" s="25">
        <f>'othar 12US1'!AK49</f>
        <v>270387.98888469255</v>
      </c>
      <c r="L17" s="25">
        <f>'othar 12US1'!AL49</f>
        <v>28373.158377662723</v>
      </c>
      <c r="M17" s="25">
        <f>'othar 12US1'!AS49</f>
        <v>822.27579763209599</v>
      </c>
      <c r="N17" s="25">
        <f>'othar 12US1'!AT49</f>
        <v>14470.147235319013</v>
      </c>
      <c r="O17" s="25">
        <f>'othar 12US1'!AU49</f>
        <v>1838.6905926813722</v>
      </c>
      <c r="P17" s="25">
        <f>'othar 12US1'!AZ49</f>
        <v>130441.26779554015</v>
      </c>
      <c r="Q17" s="25">
        <f>'othar 12US1'!BJ49</f>
        <v>4887.7301484197105</v>
      </c>
      <c r="R17" s="25">
        <f>'othar 12US1'!BK49</f>
        <v>4460.8515143661807</v>
      </c>
      <c r="S17" s="25">
        <f>'othar 12US1'!BL49</f>
        <v>211.81431168919212</v>
      </c>
      <c r="T17" s="25">
        <f>'othar 12US1'!BM49</f>
        <v>18247.841011274519</v>
      </c>
      <c r="U17" s="25">
        <f>'othar 12US1'!BN49</f>
        <v>314699.28094677418</v>
      </c>
      <c r="V17" s="25">
        <f>'othar 12US1'!BO49</f>
        <v>7.9608805480689799</v>
      </c>
    </row>
    <row r="18" spans="1:22" x14ac:dyDescent="0.25">
      <c r="A18" s="27" t="s">
        <v>416</v>
      </c>
      <c r="B18" s="25">
        <f>'onroad_can 12US1'!O49</f>
        <v>366.54335073527574</v>
      </c>
      <c r="C18" s="25">
        <f>'onroad_can 12US1'!Q49</f>
        <v>2845.7516355533044</v>
      </c>
      <c r="D18" s="25"/>
      <c r="E18" s="25">
        <f>'onroad_can 12US1'!S49</f>
        <v>1176830.4903458846</v>
      </c>
      <c r="F18" s="25">
        <f>'onroad_can 12US1'!Z49</f>
        <v>1617.615259038299</v>
      </c>
      <c r="H18" s="25">
        <f>'onroad_can 12US1'!AA49</f>
        <v>1248.1308519598174</v>
      </c>
      <c r="I18" s="25">
        <f>'onroad_can 12US1'!AG49</f>
        <v>22.753034349852236</v>
      </c>
      <c r="J18" s="25">
        <f>'onroad_can 12US1'!AH49</f>
        <v>6504.6266726526201</v>
      </c>
      <c r="K18" s="25">
        <f>'onroad_can 12US1'!AK49</f>
        <v>140411.48693915829</v>
      </c>
      <c r="L18" s="25">
        <f>'onroad_can 12US1'!AL49</f>
        <v>14352.919433781428</v>
      </c>
      <c r="M18" s="25">
        <f>'onroad_can 12US1'!AS49</f>
        <v>7.967657762435568</v>
      </c>
      <c r="N18" s="25">
        <f>'onroad_can 12US1'!AT49</f>
        <v>3801.4884621233127</v>
      </c>
      <c r="O18" s="25">
        <f>'onroad_can 12US1'!AU49</f>
        <v>155.65611200467987</v>
      </c>
      <c r="P18" s="25">
        <f>'onroad_can 12US1'!AZ49</f>
        <v>17513.510313208339</v>
      </c>
      <c r="Q18" s="25">
        <f>'onroad_can 12US1'!BJ49</f>
        <v>121.64019194752375</v>
      </c>
      <c r="R18" s="25">
        <f>'onroad_can 12US1'!BK49</f>
        <v>87.628542390232042</v>
      </c>
      <c r="S18" s="25">
        <f>'onroad_can 12US1'!BL49</f>
        <v>4.767714871648848</v>
      </c>
      <c r="T18" s="25">
        <f>'onroad_can 12US1'!BM49</f>
        <v>846.26320762647379</v>
      </c>
      <c r="U18" s="25">
        <f>'onroad_can 12US1'!BN49</f>
        <v>20927.068870726835</v>
      </c>
      <c r="V18" s="25">
        <f>'onroad_can 12US1'!BO49</f>
        <v>0</v>
      </c>
    </row>
    <row r="19" spans="1:22" s="27" customFormat="1" x14ac:dyDescent="0.25">
      <c r="A19" s="27" t="s">
        <v>417</v>
      </c>
      <c r="B19" s="25">
        <f>'onroad_mex 12US1'!U36</f>
        <v>303.07654920295568</v>
      </c>
      <c r="C19" s="25">
        <f>'onroad_mex 12US1'!V36</f>
        <v>3218.3448069078054</v>
      </c>
      <c r="D19" s="25"/>
      <c r="E19" s="25">
        <f>'onroad_mex 12US1'!Y36</f>
        <v>1595503.7310861894</v>
      </c>
      <c r="F19" s="25">
        <f>'onroad_mex 12US1'!AE36</f>
        <v>1705.4091376447045</v>
      </c>
      <c r="H19" s="25">
        <f>'onroad_mex 12US1'!AF36</f>
        <v>3065.1630504930545</v>
      </c>
      <c r="I19" s="25">
        <f>'onroad_mex 12US1'!AK36</f>
        <v>207.23549325109093</v>
      </c>
      <c r="J19" s="25">
        <f>'onroad_mex 12US1'!AL36</f>
        <v>4194.8537578200639</v>
      </c>
      <c r="K19" s="25">
        <f>'onroad_mex 12US1'!AO36</f>
        <v>302817.48428079212</v>
      </c>
      <c r="L19" s="25">
        <f>'onroad_mex 12US1'!AP36</f>
        <v>77263.371103130106</v>
      </c>
      <c r="M19" s="25">
        <f>'onroad_mex 12US1'!AV36</f>
        <v>6.0204903576943902</v>
      </c>
      <c r="N19" s="25">
        <f>'onroad_mex 12US1'!AW36</f>
        <v>5776.9296189743791</v>
      </c>
      <c r="O19" s="25">
        <f>'onroad_mex 12US1'!AX36</f>
        <v>103.92771105910484</v>
      </c>
      <c r="P19" s="25">
        <f>'onroad_mex 12US1'!BC36</f>
        <v>6854.5959479177945</v>
      </c>
      <c r="Q19" s="25">
        <f>'onroad_mex 12US1'!BM36</f>
        <v>61.7865982562734</v>
      </c>
      <c r="R19" s="25">
        <f>'onroad_mex 12US1'!BN36</f>
        <v>5895.0839725643</v>
      </c>
      <c r="S19" s="25">
        <f>'onroad_mex 12US1'!BO36</f>
        <v>3.0260196692661134</v>
      </c>
      <c r="T19" s="25">
        <f>'onroad_mex 12US1'!BP36</f>
        <v>9391.8679741355554</v>
      </c>
      <c r="U19" s="25">
        <f>'onroad_mex 12US1'!BW36</f>
        <v>68289.753204948953</v>
      </c>
      <c r="V19" s="25">
        <f>'onroad_mex 12US1'!BQ36</f>
        <v>0</v>
      </c>
    </row>
    <row r="20" spans="1:22" x14ac:dyDescent="0.25">
      <c r="A20" s="27" t="s">
        <v>418</v>
      </c>
      <c r="B20" s="25">
        <f>'othpt 12US1'!R49</f>
        <v>382.89180751569563</v>
      </c>
      <c r="C20" s="25">
        <f>'othpt 12US1'!T49</f>
        <v>2764.8872081990939</v>
      </c>
      <c r="D20" s="25"/>
      <c r="E20" s="25">
        <f>'othpt 12US1'!V49</f>
        <v>1306722.3652526119</v>
      </c>
      <c r="F20" s="25">
        <f>'othpt 12US1'!AC49</f>
        <v>9557.0493209704091</v>
      </c>
      <c r="H20" s="25">
        <f>'othpt 12US1'!AD49</f>
        <v>54.701761975086114</v>
      </c>
      <c r="I20" s="25">
        <f>'othpt 12US1'!AJ49</f>
        <v>30.368495115257446</v>
      </c>
      <c r="J20" s="25">
        <f>'othpt 12US1'!AK49</f>
        <v>25420.937325060466</v>
      </c>
      <c r="K20" s="25">
        <f>'othpt 12US1'!AN49</f>
        <v>600280.0406409339</v>
      </c>
      <c r="L20" s="25">
        <f>'othpt 12US1'!AO49</f>
        <v>66643.080504636644</v>
      </c>
      <c r="M20" s="25">
        <f>'othpt 12US1'!AV49</f>
        <v>1349.1254837438362</v>
      </c>
      <c r="N20" s="25">
        <f>'othpt 12US1'!AW49</f>
        <v>3065.249601125538</v>
      </c>
      <c r="O20" s="25">
        <f>'othpt 12US1'!AX49</f>
        <v>2093.2509668670814</v>
      </c>
      <c r="P20" s="25">
        <f>'othpt 12US1'!BC49</f>
        <v>52688.455875517939</v>
      </c>
      <c r="Q20" s="25">
        <f>'othpt 12US1'!BM49</f>
        <v>7722.5101187651107</v>
      </c>
      <c r="R20" s="25">
        <f>'othpt 12US1'!BN49</f>
        <v>6598.6411952806584</v>
      </c>
      <c r="S20" s="25">
        <f>'othpt 12US1'!BO49</f>
        <v>504.98336789125727</v>
      </c>
      <c r="T20" s="25">
        <f>'othpt 12US1'!BP49</f>
        <v>1176135.256754407</v>
      </c>
      <c r="U20" s="25">
        <f>'othpt 12US1'!BQ49</f>
        <v>15763.845574872248</v>
      </c>
      <c r="V20" s="25">
        <f>'othpt 12US1'!BR49</f>
        <v>9179.6191724164401</v>
      </c>
    </row>
    <row r="21" spans="1:22" s="86" customFormat="1" x14ac:dyDescent="0.25">
      <c r="A21" s="86" t="s">
        <v>485</v>
      </c>
      <c r="B21" s="87">
        <f>'canada_ag 12US1'!J17</f>
        <v>408.25653938308983</v>
      </c>
      <c r="C21" s="87">
        <f>'canada_ag 12US1'!L17</f>
        <v>148.34958280782288</v>
      </c>
      <c r="E21" s="87"/>
      <c r="F21" s="87">
        <f>'canada_ag 12US1'!T17</f>
        <v>0</v>
      </c>
      <c r="H21" s="87"/>
      <c r="I21" s="87">
        <f>'canada_ag 12US1'!Z17</f>
        <v>0</v>
      </c>
      <c r="J21" s="87">
        <f>'canada_ag 12US1'!AA17</f>
        <v>666106.07794673729</v>
      </c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>
        <f>'canada_ag 12US1'!AH17</f>
        <v>19432.636077711315</v>
      </c>
      <c r="V21" s="87"/>
    </row>
    <row r="22" spans="1:22" s="86" customFormat="1" x14ac:dyDescent="0.25">
      <c r="A22" s="86" t="s">
        <v>486</v>
      </c>
      <c r="B22" s="87">
        <f>'canada_og2D 12US1'!Q10</f>
        <v>0</v>
      </c>
      <c r="C22" s="87">
        <f>'canada_og2D 12US1'!S10</f>
        <v>38080.703686586443</v>
      </c>
      <c r="E22" s="87">
        <f>'canada_og2D 12US1'!U10</f>
        <v>511.27340305683339</v>
      </c>
      <c r="F22" s="87">
        <f>'canada_og2D 12US1'!AB10</f>
        <v>0</v>
      </c>
      <c r="H22" s="87">
        <f>'canada_og2D 12US1'!AC10</f>
        <v>0</v>
      </c>
      <c r="I22" s="87">
        <f>'canada_og2D 12US1'!AI10</f>
        <v>0</v>
      </c>
      <c r="J22" s="87">
        <f>'canada_og2D 12US1'!AJ10</f>
        <v>7.3969774632516998</v>
      </c>
      <c r="K22" s="87">
        <f>'canada_og2D 12US1'!AM10</f>
        <v>1087.163225422611</v>
      </c>
      <c r="L22" s="87">
        <f>'canada_og2D 12US1'!AN10</f>
        <v>120.7958453814782</v>
      </c>
      <c r="M22" s="87">
        <f>'canada_og2D 12US1'!AU10</f>
        <v>6.5991989712700067E-2</v>
      </c>
      <c r="N22" s="87">
        <f>'canada_og2D 12US1'!AV10</f>
        <v>3.0356339348732472E-3</v>
      </c>
      <c r="O22" s="87">
        <f>'canada_og2D 12US1'!AW10</f>
        <v>4.7693443518157697</v>
      </c>
      <c r="P22" s="87">
        <f>'canada_og2D 12US1'!BB10</f>
        <v>1.6667429353421994E-4</v>
      </c>
      <c r="Q22" s="87">
        <f>'canada_og2D 12US1'!BL10</f>
        <v>15.627207796663562</v>
      </c>
      <c r="R22" s="87">
        <f>'canada_og2D 12US1'!BM10</f>
        <v>1.4302225686543006</v>
      </c>
      <c r="S22" s="87">
        <f>'canada_og2D 12US1'!BN10</f>
        <v>0.49054657400684404</v>
      </c>
      <c r="T22" s="87">
        <f>'canada_og2D 12US1'!BO10</f>
        <v>3713.4183352170458</v>
      </c>
      <c r="U22" s="87">
        <f>'canada_og2D 12US1'!BP10</f>
        <v>142042.76367013756</v>
      </c>
      <c r="V22" s="87">
        <f>'canada_og2D 12US1'!BQ10</f>
        <v>0</v>
      </c>
    </row>
    <row r="23" spans="1:22" s="27" customFormat="1" x14ac:dyDescent="0.25">
      <c r="A23" s="27" t="s">
        <v>487</v>
      </c>
      <c r="B23" s="25">
        <f>ptegu_summer!Q61+ptegu_winter!Q61+ptegu_wintershld!Q61</f>
        <v>15.684972421036289</v>
      </c>
      <c r="C23" s="87">
        <f>ptegu_summer!R61+ptegu_winter!R61+ptegu_wintershld!R61</f>
        <v>452.62062577577211</v>
      </c>
      <c r="D23" s="25"/>
      <c r="E23" s="87">
        <f>ptegu_summer!T61+ptegu_winter!T61+ptegu_wintershld!T61</f>
        <v>452538.6614555064</v>
      </c>
      <c r="F23" s="25">
        <f>ptegu_summer!AA61+ptegu_winter!AA61+ptegu_wintershld!AA61</f>
        <v>19350.540932463864</v>
      </c>
      <c r="G23" s="87">
        <f>ptegu_summer!AB61+ptegu_winter!AB61+ptegu_wintershld!AB61</f>
        <v>4183.7985743087593</v>
      </c>
      <c r="H23" s="87">
        <f>ptegu_summer!AC61+ptegu_winter!AC61+ptegu_wintershld!AC61</f>
        <v>0</v>
      </c>
      <c r="I23" s="25">
        <f>ptegu_summer!AI61+ptegu_winter!AI61+ptegu_wintershld!AI61</f>
        <v>3.3289315195178721</v>
      </c>
      <c r="J23" s="87">
        <f>ptegu_summer!AJ61+ptegu_winter!AJ61+ptegu_wintershld!AJ61</f>
        <v>36803.265338859441</v>
      </c>
      <c r="K23" s="25">
        <f>ptegu_summer!AM61+ptegu_winter!AM61+ptegu_wintershld!AM61</f>
        <v>544229.92819842708</v>
      </c>
      <c r="L23" s="87">
        <f>ptegu_summer!AN61+ptegu_winter!AN61+ptegu_wintershld!AN61</f>
        <v>60469.99956953877</v>
      </c>
      <c r="M23" s="25">
        <f>ptegu_summer!AU61+ptegu_winter!AU61+ptegu_wintershld!AU61</f>
        <v>1557.3043036979498</v>
      </c>
      <c r="N23" s="87">
        <f>ptegu_summer!AV61+ptegu_winter!AV61+ptegu_wintershld!AV61</f>
        <v>5374.413630343488</v>
      </c>
      <c r="O23" s="87">
        <f>ptegu_summer!AW61+ptegu_winter!AW61+ptegu_wintershld!AW61</f>
        <v>2197.5552656024761</v>
      </c>
      <c r="P23" s="25">
        <f>ptegu_summer!BB61+ptegu_winter!BB61+ptegu_wintershld!BB61</f>
        <v>21256.181795854238</v>
      </c>
      <c r="Q23" s="25">
        <f>ptegu_summer!BL61+ptegu_winter!BL61+ptegu_wintershld!BL61</f>
        <v>5606.7331127473171</v>
      </c>
      <c r="R23" s="87">
        <f>ptegu_summer!BM61+ptegu_winter!BM61+ptegu_wintershld!BM61</f>
        <v>11382.488902237454</v>
      </c>
      <c r="S23" s="87">
        <f>ptegu_summer!BN61+ptegu_winter!BN61+ptegu_wintershld!BN61</f>
        <v>219.65575488673315</v>
      </c>
      <c r="T23" s="87">
        <f>ptegu_summer!BO61+ptegu_winter!BO61+ptegu_wintershld!BO61</f>
        <v>713589.55319305393</v>
      </c>
      <c r="U23" s="87">
        <f>ptegu_summer!BP61+ptegu_winter!BP61+ptegu_wintershld!BP61</f>
        <v>3270.9547234000001</v>
      </c>
      <c r="V23" s="87">
        <f>ptegu_summer!BQ61+ptegu_winter!BQ61+ptegu_wintershld!BQ61</f>
        <v>15685.019830811905</v>
      </c>
    </row>
    <row r="24" spans="1:22" x14ac:dyDescent="0.25">
      <c r="A24" s="27" t="s">
        <v>466</v>
      </c>
      <c r="B24" s="25">
        <f>'ptfire-wild'!W61</f>
        <v>32634.778062529022</v>
      </c>
      <c r="C24" s="25">
        <f>'ptfire-wild'!Y61</f>
        <v>17909.301434954141</v>
      </c>
      <c r="D24" s="25"/>
      <c r="E24" s="25">
        <f>'ptfire-wild'!AB61</f>
        <v>6643600.7304637721</v>
      </c>
      <c r="F24" s="25">
        <f>'ptfire-wild'!AI61</f>
        <v>96047.048540746298</v>
      </c>
      <c r="G24" s="25"/>
      <c r="H24" s="25">
        <f>'ptfire-wild'!AK61</f>
        <v>0</v>
      </c>
      <c r="I24" s="25">
        <f>'ptfire-wild'!AQ61</f>
        <v>15116.434055526504</v>
      </c>
      <c r="J24" s="25">
        <f>'ptfire-wild'!AR61</f>
        <v>109089.87327351311</v>
      </c>
      <c r="K24" s="25">
        <f>'ptfire-wild'!AU61</f>
        <v>90028.844037069313</v>
      </c>
      <c r="L24" s="25">
        <f>'ptfire-wild'!AV61</f>
        <v>10003.205270798062</v>
      </c>
      <c r="M24" s="25">
        <f>'ptfire-wild'!BC61</f>
        <v>3384.5489831724349</v>
      </c>
      <c r="N24" s="25">
        <f>'ptfire-wild'!BD61</f>
        <v>41793.723861783081</v>
      </c>
      <c r="O24" s="25">
        <f>'ptfire-wild'!BE61</f>
        <v>7.7753046589574666</v>
      </c>
      <c r="P24" s="25">
        <f>'ptfire-wild'!BJ61</f>
        <v>104423.01986991848</v>
      </c>
      <c r="Q24" s="25">
        <f>'ptfire-wild'!BT61</f>
        <v>31.805983760414939</v>
      </c>
      <c r="R24" s="25">
        <f>'ptfire-wild'!BU61</f>
        <v>3381.9126680892173</v>
      </c>
      <c r="S24" s="25">
        <f>'ptfire-wild'!BV61</f>
        <v>2.0045875556407622</v>
      </c>
      <c r="T24" s="25">
        <f>'ptfire-wild'!BW61</f>
        <v>52719.795196651583</v>
      </c>
      <c r="U24" s="25">
        <f>'ptfire-wild'!BX61</f>
        <v>18631.237325121496</v>
      </c>
      <c r="V24" s="25">
        <f>'ptfire-wild'!BY61</f>
        <v>0</v>
      </c>
    </row>
    <row r="25" spans="1:22" s="86" customFormat="1" x14ac:dyDescent="0.25">
      <c r="A25" s="86" t="s">
        <v>467</v>
      </c>
      <c r="B25" s="87">
        <f>'ptfire-rx'!W61</f>
        <v>34098.844223079599</v>
      </c>
      <c r="C25" s="87">
        <f>'ptfire-rx'!Y61</f>
        <v>18117.306257932676</v>
      </c>
      <c r="D25" s="87"/>
      <c r="E25" s="87">
        <f>'ptfire-rx'!AB61</f>
        <v>7097451.7599981651</v>
      </c>
      <c r="F25" s="87">
        <f>'ptfire-rx'!AI61</f>
        <v>108997.44097157223</v>
      </c>
      <c r="G25" s="87"/>
      <c r="H25" s="87">
        <f>'ptfire-rx'!AK61</f>
        <v>0</v>
      </c>
      <c r="I25" s="87">
        <f>'ptfire-rx'!AQ61</f>
        <v>14762.412402740671</v>
      </c>
      <c r="J25" s="87">
        <f>'ptfire-rx'!AR61</f>
        <v>130893.56000496889</v>
      </c>
      <c r="K25" s="87">
        <f>'ptfire-rx'!AU61</f>
        <v>114748.93036699363</v>
      </c>
      <c r="L25" s="87">
        <f>'ptfire-rx'!AV61</f>
        <v>12749.882945379957</v>
      </c>
      <c r="M25" s="87">
        <f>'ptfire-rx'!BC61</f>
        <v>6616.4541330224929</v>
      </c>
      <c r="N25" s="87">
        <f>'ptfire-rx'!BD61</f>
        <v>34335.790930407507</v>
      </c>
      <c r="O25" s="87">
        <f>'ptfire-rx'!BE61</f>
        <v>14.705369351939757</v>
      </c>
      <c r="P25" s="87">
        <f>'ptfire-rx'!BJ61</f>
        <v>123552.73196828079</v>
      </c>
      <c r="Q25" s="87">
        <f>'ptfire-rx'!BT61</f>
        <v>95.382033130964928</v>
      </c>
      <c r="R25" s="87">
        <f>'ptfire-rx'!BU61</f>
        <v>3448.0551962972918</v>
      </c>
      <c r="S25" s="87">
        <f>'ptfire-rx'!BV61</f>
        <v>2.127410676957243</v>
      </c>
      <c r="T25" s="87">
        <f>'ptfire-rx'!BW61</f>
        <v>58710.443531760218</v>
      </c>
      <c r="U25" s="87">
        <f>'ptfire-rx'!BX61</f>
        <v>19995.506626942919</v>
      </c>
      <c r="V25" s="87">
        <f>'ptfire-rx'!BY61</f>
        <v>0</v>
      </c>
    </row>
    <row r="26" spans="1:22" s="27" customFormat="1" x14ac:dyDescent="0.25">
      <c r="A26" s="27" t="s">
        <v>439</v>
      </c>
      <c r="B26" s="25">
        <f>'ptfire_othna 12US1'!O59</f>
        <v>20178.146839756151</v>
      </c>
      <c r="C26" s="25">
        <f>'ptfire_othna 12US1'!Q59</f>
        <v>6575.7232915072218</v>
      </c>
      <c r="D26" s="25"/>
      <c r="E26" s="25">
        <f>'ptfire_othna 12US1'!S59</f>
        <v>1144564.6431553753</v>
      </c>
      <c r="F26" s="25">
        <f>'ptfire_othna 12US1'!Z59</f>
        <v>29607.704270632861</v>
      </c>
      <c r="G26" s="25"/>
      <c r="H26" s="25">
        <f>'ptfire_othna 12US1'!AB59</f>
        <v>0</v>
      </c>
      <c r="I26" s="25">
        <f>'ptfire_othna 12US1'!AH59</f>
        <v>0</v>
      </c>
      <c r="J26" s="25">
        <f>'ptfire_othna 12US1'!AI59</f>
        <v>20468.310335956143</v>
      </c>
      <c r="K26" s="25">
        <f>'ptfire_othna 12US1'!AL59</f>
        <v>29666.796968057435</v>
      </c>
      <c r="L26" s="25">
        <f>'ptfire_othna 12US1'!AM59</f>
        <v>3296.3146609627242</v>
      </c>
      <c r="M26" s="25">
        <f>'ptfire_othna 12US1'!AT59</f>
        <v>980.81125219133537</v>
      </c>
      <c r="N26" s="25">
        <f>'ptfire_othna 12US1'!AU59</f>
        <v>4203.8215891956943</v>
      </c>
      <c r="O26" s="25">
        <f>'ptfire_othna 12US1'!AV59</f>
        <v>19.104429496013449</v>
      </c>
      <c r="P26" s="25">
        <f>'ptfire_othna 12US1'!BA59</f>
        <v>19547.391461964493</v>
      </c>
      <c r="Q26" s="25">
        <f>'ptfire_othna 12US1'!BK59</f>
        <v>64.147778829742535</v>
      </c>
      <c r="R26" s="25">
        <f>'ptfire_othna 12US1'!BL59</f>
        <v>275.6211552180863</v>
      </c>
      <c r="S26" s="25">
        <f>'ptfire_othna 12US1'!BM59</f>
        <v>1.6062334173212709</v>
      </c>
      <c r="T26" s="25">
        <f>'ptfire_othna 12US1'!BN59</f>
        <v>9515.9841956137952</v>
      </c>
      <c r="U26" s="25">
        <f>'ptfire_othna 12US1'!BO59</f>
        <v>7919.1514966913455</v>
      </c>
      <c r="V26" s="25">
        <f>'ptfire_othna 12US1'!BP59</f>
        <v>0</v>
      </c>
    </row>
    <row r="27" spans="1:22" x14ac:dyDescent="0.25">
      <c r="A27" s="27" t="s">
        <v>217</v>
      </c>
      <c r="B27" s="25">
        <f>ptnonipm!Y62</f>
        <v>3554.1505435472222</v>
      </c>
      <c r="C27" s="25">
        <f>ptnonipm!AA62</f>
        <v>20046.350389434145</v>
      </c>
      <c r="D27" s="25">
        <f>ptnonipm!AD62</f>
        <v>3981.2967373614683</v>
      </c>
      <c r="E27" s="25">
        <f>ptnonipm!AE62</f>
        <v>1452656.6893437703</v>
      </c>
      <c r="F27" s="25">
        <f>ptnonipm!AL62</f>
        <v>11138.060407574938</v>
      </c>
      <c r="G27" s="25">
        <f>ptnonipm!AM62</f>
        <v>18596.715241026224</v>
      </c>
      <c r="H27" s="25">
        <f>ptnonipm!AN62</f>
        <v>0.39875617850824141</v>
      </c>
      <c r="I27" s="25">
        <f>ptnonipm!AT62</f>
        <v>688.75806072413354</v>
      </c>
      <c r="J27" s="25">
        <f>ptnonipm!AU62</f>
        <v>62473.62734199097</v>
      </c>
      <c r="K27" s="25">
        <f>ptnonipm!AX62</f>
        <v>829215.95592511212</v>
      </c>
      <c r="L27" s="25">
        <f>ptnonipm!AY62</f>
        <v>92134.769820345551</v>
      </c>
      <c r="M27" s="25">
        <f>ptnonipm!BF62</f>
        <v>6607.7579587258679</v>
      </c>
      <c r="N27" s="25">
        <f>ptnonipm!BG62</f>
        <v>9097.8372468818943</v>
      </c>
      <c r="O27" s="25">
        <f>ptnonipm!BH62</f>
        <v>4540.7338750342033</v>
      </c>
      <c r="P27" s="25">
        <f>ptnonipm!BM62</f>
        <v>139404.36711569136</v>
      </c>
      <c r="Q27" s="25">
        <f>ptnonipm!BW62</f>
        <v>11644.380151225205</v>
      </c>
      <c r="R27" s="25">
        <f>ptnonipm!BX62</f>
        <v>33807.721805623522</v>
      </c>
      <c r="S27" s="25">
        <f>ptnonipm!BY62</f>
        <v>580.38119207254249</v>
      </c>
      <c r="T27" s="25">
        <f>ptnonipm!BZ62</f>
        <v>539678.13277775946</v>
      </c>
      <c r="U27" s="25">
        <f>ptnonipm!CA62</f>
        <v>129655.96133115767</v>
      </c>
      <c r="V27" s="25">
        <f>ptnonipm!CB62</f>
        <v>1760.4080849020118</v>
      </c>
    </row>
    <row r="28" spans="1:22" x14ac:dyDescent="0.25">
      <c r="A28" s="27" t="s">
        <v>228</v>
      </c>
      <c r="B28" s="25">
        <f>pt_oilgas!Y61</f>
        <v>156.63949961499699</v>
      </c>
      <c r="C28" s="25">
        <f>pt_oilgas!AA61</f>
        <v>2767.139767957633</v>
      </c>
      <c r="D28" s="25">
        <f>pt_oilgas!AD61</f>
        <v>3.4167834118017693</v>
      </c>
      <c r="E28" s="25">
        <f>pt_oilgas!AE61</f>
        <v>276676.5758931539</v>
      </c>
      <c r="F28" s="25">
        <f>pt_oilgas!AL61</f>
        <v>11189.045942407953</v>
      </c>
      <c r="G28" s="25">
        <f>pt_oilgas!AM61</f>
        <v>5.0540358252203976</v>
      </c>
      <c r="H28" s="25">
        <f>pt_oilgas!AN61</f>
        <v>0</v>
      </c>
      <c r="I28" s="25">
        <f>pt_oilgas!AT61</f>
        <v>5.3709464239613007</v>
      </c>
      <c r="J28" s="25">
        <f>pt_oilgas!AU61</f>
        <v>336.43342201523848</v>
      </c>
      <c r="K28" s="25">
        <f>pt_oilgas!AX61</f>
        <v>406533.79859791743</v>
      </c>
      <c r="L28" s="25">
        <f>pt_oilgas!AY61</f>
        <v>45170.588891204337</v>
      </c>
      <c r="M28" s="25">
        <f>pt_oilgas!BF61</f>
        <v>382.24423769309772</v>
      </c>
      <c r="N28" s="25">
        <f>pt_oilgas!BG61</f>
        <v>1211.2763140601946</v>
      </c>
      <c r="O28" s="25">
        <f>pt_oilgas!BH61</f>
        <v>218.73120168062846</v>
      </c>
      <c r="P28" s="25">
        <f>pt_oilgas!BM61</f>
        <v>968.03912938730502</v>
      </c>
      <c r="Q28" s="25">
        <f>pt_oilgas!BW61</f>
        <v>356.31169328241731</v>
      </c>
      <c r="R28" s="25">
        <f>pt_oilgas!BX61</f>
        <v>1780.3166017014144</v>
      </c>
      <c r="S28" s="25">
        <f>pt_oilgas!BY61</f>
        <v>75.45342069944013</v>
      </c>
      <c r="T28" s="25">
        <f>pt_oilgas!BZ61</f>
        <v>67712.390359931407</v>
      </c>
      <c r="U28" s="25">
        <f>pt_oilgas!CA61</f>
        <v>85644.960282137909</v>
      </c>
      <c r="V28" s="25">
        <f>pt_oilgas!CB61</f>
        <v>4.9488049833866059E-2</v>
      </c>
    </row>
    <row r="29" spans="1:22" x14ac:dyDescent="0.25">
      <c r="A29" s="27" t="s">
        <v>358</v>
      </c>
      <c r="B29" s="25">
        <f>rail!V61</f>
        <v>377.9656863340926</v>
      </c>
      <c r="C29" s="25">
        <f>rail!X61</f>
        <v>36.551433926926016</v>
      </c>
      <c r="D29" s="25"/>
      <c r="E29" s="25">
        <f>rail!AA61</f>
        <v>108413.59536335018</v>
      </c>
      <c r="F29" s="25">
        <f>rail!AH61</f>
        <v>612.00949030463437</v>
      </c>
      <c r="G29" s="25"/>
      <c r="H29" s="25">
        <f>rail!AI61</f>
        <v>3351.5555767043516</v>
      </c>
      <c r="I29" s="25">
        <f>rail!AO61</f>
        <v>25.207925995277702</v>
      </c>
      <c r="J29" s="25">
        <f>rail!AP61</f>
        <v>337.86399949192645</v>
      </c>
      <c r="K29" s="25">
        <f>rail!AS61</f>
        <v>377049.94334384479</v>
      </c>
      <c r="L29" s="25">
        <f>rail!AT61</f>
        <v>38542.875991765213</v>
      </c>
      <c r="M29" s="25">
        <f>rail!BA61</f>
        <v>1.9971790917576935</v>
      </c>
      <c r="N29" s="25">
        <f>rail!BB61</f>
        <v>7513.2878323129735</v>
      </c>
      <c r="O29" s="25">
        <f>rail!BC61</f>
        <v>2.5524911453154133</v>
      </c>
      <c r="P29" s="25">
        <f>rail!BH61</f>
        <v>314.07691156914825</v>
      </c>
      <c r="Q29" s="25">
        <f>rail!BR61</f>
        <v>0</v>
      </c>
      <c r="R29" s="25">
        <f>rail!BS61</f>
        <v>28.73988749125462</v>
      </c>
      <c r="S29" s="25">
        <f>rail!BT61</f>
        <v>3.8969341635011895E-2</v>
      </c>
      <c r="T29" s="25">
        <f>rail!BU61</f>
        <v>467.31960794710824</v>
      </c>
      <c r="U29" s="25">
        <f>rail!BV61</f>
        <v>3236.8961093635608</v>
      </c>
      <c r="V29" s="25">
        <f>rail!BW61</f>
        <v>0</v>
      </c>
    </row>
    <row r="30" spans="1:22" x14ac:dyDescent="0.25">
      <c r="A30" s="27" t="s">
        <v>218</v>
      </c>
      <c r="B30" s="25">
        <f>rwc!V62</f>
        <v>58039.642645905304</v>
      </c>
      <c r="C30" s="25">
        <f>rwc!X62</f>
        <v>15550.594875545916</v>
      </c>
      <c r="D30" s="25"/>
      <c r="E30" s="25">
        <f>rwc!AA62</f>
        <v>2229912.8042146526</v>
      </c>
      <c r="F30" s="25">
        <f>rwc!AH62</f>
        <v>19924.270823828079</v>
      </c>
      <c r="H30" s="25">
        <f>rwc!AI62</f>
        <v>0</v>
      </c>
      <c r="I30" s="25">
        <f>rwc!AO62</f>
        <v>2921.2301148620863</v>
      </c>
      <c r="J30" s="25">
        <f>rwc!AP62</f>
        <v>17019.884400157676</v>
      </c>
      <c r="K30" s="25">
        <f>rwc!AS62</f>
        <v>34043.533934052117</v>
      </c>
      <c r="L30" s="25">
        <f>rwc!AT62</f>
        <v>3782.6151722968229</v>
      </c>
      <c r="M30" s="25">
        <f>rwc!BA62</f>
        <v>903.08457401442456</v>
      </c>
      <c r="N30" s="25">
        <f>rwc!BB62</f>
        <v>16995.654289358463</v>
      </c>
      <c r="O30" s="25">
        <f>rwc!BC62</f>
        <v>27.412347867903765</v>
      </c>
      <c r="P30" s="25">
        <f>rwc!BH62</f>
        <v>915.27223766036377</v>
      </c>
      <c r="Q30" s="25">
        <f>rwc!BR62</f>
        <v>103.55776444239284</v>
      </c>
      <c r="R30" s="25">
        <f>rwc!BS62</f>
        <v>1248.7847396503607</v>
      </c>
      <c r="S30" s="25">
        <f>rwc!BT62</f>
        <v>0</v>
      </c>
      <c r="T30" s="25">
        <f>rwc!BU62</f>
        <v>7617.1721274353758</v>
      </c>
      <c r="U30" s="25">
        <f>rwc!BV62</f>
        <v>1770.8460421866437</v>
      </c>
      <c r="V30" s="25">
        <f>rwc!BW62</f>
        <v>0</v>
      </c>
    </row>
    <row r="31" spans="1:22" s="86" customFormat="1" x14ac:dyDescent="0.25">
      <c r="A31" s="86" t="s">
        <v>480</v>
      </c>
      <c r="B31" s="87">
        <f>solvents!S62</f>
        <v>130.01956876619502</v>
      </c>
      <c r="C31" s="87">
        <f>solvents!U62</f>
        <v>6423.5696662629107</v>
      </c>
      <c r="E31" s="87">
        <f>solvents!W62</f>
        <v>0</v>
      </c>
      <c r="F31" s="87">
        <f>solvents!AD62</f>
        <v>0</v>
      </c>
      <c r="H31" s="87">
        <f>solvents!AE62</f>
        <v>0</v>
      </c>
      <c r="I31" s="87">
        <f>solvents!AK62</f>
        <v>4141.5568623766912</v>
      </c>
      <c r="J31" s="87"/>
      <c r="K31" s="87">
        <f>solvents!AM62</f>
        <v>0</v>
      </c>
      <c r="L31" s="87">
        <f>solvents!AN62</f>
        <v>0</v>
      </c>
      <c r="M31" s="87">
        <f>solvents!AU62</f>
        <v>0</v>
      </c>
      <c r="N31" s="87">
        <f>solvents!AV62</f>
        <v>0</v>
      </c>
      <c r="O31" s="87">
        <f>solvents!AW62</f>
        <v>0</v>
      </c>
      <c r="P31" s="87">
        <f>solvents!BB62</f>
        <v>0</v>
      </c>
      <c r="Q31" s="87">
        <f>solvents!BL62</f>
        <v>0</v>
      </c>
      <c r="R31" s="87">
        <f>solvents!BM62</f>
        <v>0</v>
      </c>
      <c r="S31" s="87">
        <f>solvents!BN62</f>
        <v>0</v>
      </c>
      <c r="T31" s="87">
        <f>solvents!BO62</f>
        <v>0</v>
      </c>
      <c r="U31" s="87">
        <f>solvents!BP62</f>
        <v>912808.18449407746</v>
      </c>
      <c r="V31" s="87">
        <f>solvents!BQ62</f>
        <v>0</v>
      </c>
    </row>
    <row r="32" spans="1:22" x14ac:dyDescent="0.25">
      <c r="A32" s="25" t="s">
        <v>406</v>
      </c>
      <c r="B32" s="25"/>
      <c r="C32" s="25"/>
      <c r="D32" s="31">
        <v>79027.682927232498</v>
      </c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</row>
    <row r="33" spans="1:22" x14ac:dyDescent="0.25">
      <c r="A33" s="32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2"/>
      <c r="U33" s="32"/>
      <c r="V33" s="32"/>
    </row>
    <row r="34" spans="1:22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</row>
    <row r="35" spans="1:22" x14ac:dyDescent="0.25">
      <c r="A35" s="33" t="s">
        <v>221</v>
      </c>
      <c r="B35" s="25">
        <f>SUM(B3:B32)</f>
        <v>408281.95299680938</v>
      </c>
      <c r="C35" s="25">
        <f t="shared" ref="C35:V35" si="0">SUM(C3:C32)</f>
        <v>226946.64759111946</v>
      </c>
      <c r="D35" s="25">
        <f t="shared" si="0"/>
        <v>83050.054100736175</v>
      </c>
      <c r="E35" s="25">
        <f t="shared" si="0"/>
        <v>55257418.608748421</v>
      </c>
      <c r="F35" s="25">
        <f t="shared" si="0"/>
        <v>1230385.8667105075</v>
      </c>
      <c r="G35" s="25">
        <f t="shared" si="0"/>
        <v>24785.170738188452</v>
      </c>
      <c r="H35" s="25">
        <f t="shared" si="0"/>
        <v>30395.478672735502</v>
      </c>
      <c r="I35" s="25">
        <f t="shared" si="0"/>
        <v>44876.871631704373</v>
      </c>
      <c r="J35" s="25">
        <f t="shared" si="0"/>
        <v>5394850.8941135081</v>
      </c>
      <c r="K35" s="25">
        <f t="shared" si="0"/>
        <v>8842976.9633162748</v>
      </c>
      <c r="L35" s="25">
        <f t="shared" si="0"/>
        <v>1049475.05202648</v>
      </c>
      <c r="M35" s="25">
        <f t="shared" si="0"/>
        <v>47207.389558875773</v>
      </c>
      <c r="N35" s="25">
        <f t="shared" si="0"/>
        <v>234930.14505395017</v>
      </c>
      <c r="O35" s="25">
        <f t="shared" si="0"/>
        <v>60868.573058940106</v>
      </c>
      <c r="P35" s="25">
        <f t="shared" si="0"/>
        <v>7222375.5461342847</v>
      </c>
      <c r="Q35" s="25">
        <f t="shared" si="0"/>
        <v>230645.23071340221</v>
      </c>
      <c r="R35" s="25">
        <f t="shared" si="0"/>
        <v>106003.20024723992</v>
      </c>
      <c r="S35" s="25">
        <f t="shared" si="0"/>
        <v>5774.3161749886012</v>
      </c>
      <c r="T35" s="25">
        <f t="shared" si="0"/>
        <v>2959459.6222555325</v>
      </c>
      <c r="U35" s="25">
        <f>SUM(U3:U32)</f>
        <v>3334722.1752163684</v>
      </c>
      <c r="V35" s="25">
        <f t="shared" si="0"/>
        <v>27781.046351743556</v>
      </c>
    </row>
    <row r="36" spans="1:22" x14ac:dyDescent="0.25">
      <c r="A36" s="33" t="s">
        <v>308</v>
      </c>
      <c r="B36" s="25">
        <f>SUM(B3:B30)-B8-B17-B18-B20</f>
        <v>174232.03551719783</v>
      </c>
      <c r="C36" s="25">
        <f t="shared" ref="C36:V36" si="1">SUM(C3:C30)-C8-C17-C18-C20</f>
        <v>192890.5839685456</v>
      </c>
      <c r="D36" s="25">
        <f t="shared" si="1"/>
        <v>4022.3711735036841</v>
      </c>
      <c r="E36" s="25">
        <f t="shared" si="1"/>
        <v>44511252.703664079</v>
      </c>
      <c r="F36" s="25">
        <f t="shared" si="1"/>
        <v>353709.65093705017</v>
      </c>
      <c r="G36" s="25">
        <f t="shared" si="1"/>
        <v>24785.170738188452</v>
      </c>
      <c r="H36" s="25">
        <f>SUM(H3:H30)-H8-H17-H18-H20</f>
        <v>27422.542495119676</v>
      </c>
      <c r="I36" s="25">
        <f t="shared" si="1"/>
        <v>36600.905304382621</v>
      </c>
      <c r="J36" s="25">
        <f t="shared" si="1"/>
        <v>5248498.3177897027</v>
      </c>
      <c r="K36" s="25">
        <f>SUM(K3:K30)-K8-K17-K18-K20</f>
        <v>5977574.0082369633</v>
      </c>
      <c r="L36" s="25">
        <f t="shared" si="1"/>
        <v>940105.89371039916</v>
      </c>
      <c r="M36" s="25">
        <f t="shared" si="1"/>
        <v>45028.020619737406</v>
      </c>
      <c r="N36" s="25">
        <f t="shared" si="1"/>
        <v>213593.25975538229</v>
      </c>
      <c r="O36" s="25">
        <f t="shared" si="1"/>
        <v>56780.97538738697</v>
      </c>
      <c r="P36" s="25">
        <f t="shared" si="1"/>
        <v>7021732.3121500183</v>
      </c>
      <c r="Q36" s="25">
        <f t="shared" si="1"/>
        <v>217913.35025426987</v>
      </c>
      <c r="R36" s="25">
        <f t="shared" si="1"/>
        <v>94856.078995202857</v>
      </c>
      <c r="S36" s="25">
        <f t="shared" si="1"/>
        <v>5052.750780536503</v>
      </c>
      <c r="T36" s="25">
        <f t="shared" si="1"/>
        <v>1764230.2612822244</v>
      </c>
      <c r="U36" s="25">
        <f>SUM(U3:U30)-U8-U17-U18-U20</f>
        <v>2070523.7953299177</v>
      </c>
      <c r="V36" s="25">
        <f t="shared" si="1"/>
        <v>18593.466298779051</v>
      </c>
    </row>
    <row r="37" spans="1:22" x14ac:dyDescent="0.25">
      <c r="A37" s="30" t="s">
        <v>222</v>
      </c>
      <c r="B37" s="25">
        <v>310081</v>
      </c>
      <c r="C37" s="25">
        <v>157962</v>
      </c>
      <c r="D37" s="25">
        <v>79066</v>
      </c>
      <c r="E37" s="25">
        <v>36491113</v>
      </c>
      <c r="F37" s="25">
        <v>940958</v>
      </c>
      <c r="G37" s="25">
        <v>2000</v>
      </c>
      <c r="H37" s="25">
        <v>23300</v>
      </c>
      <c r="I37" s="25">
        <v>14108</v>
      </c>
      <c r="J37" s="25">
        <v>4957479</v>
      </c>
      <c r="K37" s="25">
        <v>5427300</v>
      </c>
      <c r="L37" s="25">
        <v>677053</v>
      </c>
      <c r="M37" s="25">
        <v>23614</v>
      </c>
      <c r="N37" s="25">
        <v>121676</v>
      </c>
      <c r="O37" s="25">
        <v>51756</v>
      </c>
      <c r="P37" s="25">
        <v>6746152</v>
      </c>
      <c r="Q37" s="25">
        <v>205048</v>
      </c>
      <c r="R37" s="25">
        <v>42191</v>
      </c>
      <c r="S37" s="25">
        <v>4385</v>
      </c>
      <c r="T37" s="25">
        <v>233545</v>
      </c>
      <c r="U37" s="25">
        <v>3045394</v>
      </c>
      <c r="V37" s="25">
        <v>1156</v>
      </c>
    </row>
    <row r="38" spans="1:22" s="27" customFormat="1" x14ac:dyDescent="0.25">
      <c r="A38" s="30" t="s">
        <v>381</v>
      </c>
      <c r="B38" s="25">
        <f>B10</f>
        <v>4456.8335080616116</v>
      </c>
      <c r="C38" s="25">
        <f t="shared" ref="C38:V38" si="2">C10</f>
        <v>271.71854559639388</v>
      </c>
      <c r="D38" s="25">
        <f t="shared" si="2"/>
        <v>0</v>
      </c>
      <c r="E38" s="25">
        <f t="shared" si="2"/>
        <v>107497.54749293726</v>
      </c>
      <c r="F38" s="25">
        <f t="shared" si="2"/>
        <v>2451.4956935403993</v>
      </c>
      <c r="G38" s="25">
        <f t="shared" si="2"/>
        <v>0</v>
      </c>
      <c r="H38" s="25">
        <f t="shared" si="2"/>
        <v>6128.0608351587844</v>
      </c>
      <c r="I38" s="25">
        <f t="shared" si="2"/>
        <v>156.40662260952024</v>
      </c>
      <c r="J38" s="25">
        <f t="shared" si="2"/>
        <v>599.15097695250199</v>
      </c>
      <c r="K38" s="25">
        <f t="shared" si="2"/>
        <v>689412.20053520147</v>
      </c>
      <c r="L38" s="25">
        <f t="shared" si="2"/>
        <v>70473.104388575404</v>
      </c>
      <c r="M38" s="25">
        <f t="shared" si="2"/>
        <v>1.8419638899028288</v>
      </c>
      <c r="N38" s="25">
        <f t="shared" si="2"/>
        <v>8471.8017656814045</v>
      </c>
      <c r="O38" s="25">
        <f t="shared" si="2"/>
        <v>19.326053141392332</v>
      </c>
      <c r="P38" s="25">
        <f t="shared" si="2"/>
        <v>2673.0496362093218</v>
      </c>
      <c r="Q38" s="25">
        <f t="shared" si="2"/>
        <v>74.059672786476725</v>
      </c>
      <c r="R38" s="25">
        <f t="shared" si="2"/>
        <v>2654.514476835941</v>
      </c>
      <c r="S38" s="25">
        <f t="shared" si="2"/>
        <v>3.121701405029826</v>
      </c>
      <c r="T38" s="25">
        <f t="shared" si="2"/>
        <v>103783.1387752619</v>
      </c>
      <c r="U38" s="25">
        <f t="shared" si="2"/>
        <v>8567.1951337868995</v>
      </c>
      <c r="V38" s="25">
        <f t="shared" si="2"/>
        <v>0</v>
      </c>
    </row>
    <row r="39" spans="1:22" s="86" customFormat="1" x14ac:dyDescent="0.25">
      <c r="A39" s="30" t="s">
        <v>448</v>
      </c>
      <c r="B39" s="87">
        <f>B9</f>
        <v>351.63555233984459</v>
      </c>
      <c r="C39" s="87">
        <f t="shared" ref="C39:V39" si="3">C9</f>
        <v>23.347260229785391</v>
      </c>
      <c r="D39" s="87">
        <f t="shared" si="3"/>
        <v>0</v>
      </c>
      <c r="E39" s="87">
        <f t="shared" si="3"/>
        <v>32597.340620124847</v>
      </c>
      <c r="F39" s="87">
        <f t="shared" si="3"/>
        <v>195.00144366777525</v>
      </c>
      <c r="G39" s="87">
        <f t="shared" si="3"/>
        <v>0</v>
      </c>
      <c r="H39" s="87">
        <f t="shared" si="3"/>
        <v>919.01109335603644</v>
      </c>
      <c r="I39" s="87">
        <f t="shared" si="3"/>
        <v>12.402422652269816</v>
      </c>
      <c r="J39" s="87">
        <f t="shared" si="3"/>
        <v>61.27250401416913</v>
      </c>
      <c r="K39" s="87">
        <f t="shared" si="3"/>
        <v>103388.7835203608</v>
      </c>
      <c r="L39" s="87">
        <f t="shared" si="3"/>
        <v>10568.626159424484</v>
      </c>
      <c r="M39" s="87">
        <f t="shared" si="3"/>
        <v>0.64230437731829693</v>
      </c>
      <c r="N39" s="87">
        <f t="shared" si="3"/>
        <v>2418.495820701397</v>
      </c>
      <c r="O39" s="87">
        <f t="shared" si="3"/>
        <v>0.82268409562977507</v>
      </c>
      <c r="P39" s="87">
        <f t="shared" si="3"/>
        <v>102.86663152047235</v>
      </c>
      <c r="Q39" s="87">
        <f t="shared" si="3"/>
        <v>2.146264598731237E-2</v>
      </c>
      <c r="R39" s="87">
        <f t="shared" si="3"/>
        <v>9.2518565338436822</v>
      </c>
      <c r="S39" s="87">
        <f t="shared" si="3"/>
        <v>1.2532763432495002E-2</v>
      </c>
      <c r="T39" s="87">
        <f t="shared" si="3"/>
        <v>403.03126779681031</v>
      </c>
      <c r="U39" s="87">
        <f t="shared" si="3"/>
        <v>692.95051132271669</v>
      </c>
      <c r="V39" s="87">
        <f t="shared" si="3"/>
        <v>0</v>
      </c>
    </row>
    <row r="40" spans="1:22" s="86" customFormat="1" x14ac:dyDescent="0.25">
      <c r="A40" s="30" t="s">
        <v>434</v>
      </c>
      <c r="B40" s="87">
        <f>B7</f>
        <v>2414.3494862075513</v>
      </c>
      <c r="C40" s="87">
        <f t="shared" ref="C40:V40" si="4">C7</f>
        <v>194.99407228606111</v>
      </c>
      <c r="D40" s="87">
        <f t="shared" si="4"/>
        <v>0</v>
      </c>
      <c r="E40" s="87">
        <f t="shared" si="4"/>
        <v>262635.1603941677</v>
      </c>
      <c r="F40" s="87">
        <f t="shared" si="4"/>
        <v>940.60554251792553</v>
      </c>
      <c r="G40" s="87">
        <f t="shared" si="4"/>
        <v>0</v>
      </c>
      <c r="H40" s="87">
        <f t="shared" si="4"/>
        <v>0</v>
      </c>
      <c r="I40" s="87">
        <f t="shared" si="4"/>
        <v>4.0026222939144068E-2</v>
      </c>
      <c r="J40" s="87">
        <f t="shared" si="4"/>
        <v>51275.558841438542</v>
      </c>
      <c r="K40" s="87">
        <f t="shared" si="4"/>
        <v>9214.6055582256977</v>
      </c>
      <c r="L40" s="87">
        <f t="shared" si="4"/>
        <v>1023.8453759650967</v>
      </c>
      <c r="M40" s="87">
        <f t="shared" si="4"/>
        <v>2713.9572001804663</v>
      </c>
      <c r="N40" s="87">
        <f t="shared" si="4"/>
        <v>3327.498657109822</v>
      </c>
      <c r="O40" s="87">
        <f t="shared" si="4"/>
        <v>2.4744336453270241</v>
      </c>
      <c r="P40" s="87">
        <f t="shared" si="4"/>
        <v>11737.820775988333</v>
      </c>
      <c r="Q40" s="87">
        <f t="shared" si="4"/>
        <v>3.7116473678293769</v>
      </c>
      <c r="R40" s="87">
        <f t="shared" si="4"/>
        <v>482.4162025170383</v>
      </c>
      <c r="S40" s="87">
        <f t="shared" si="4"/>
        <v>0.24744341992383007</v>
      </c>
      <c r="T40" s="87">
        <f t="shared" si="4"/>
        <v>3694.088009408405</v>
      </c>
      <c r="U40" s="87">
        <f t="shared" si="4"/>
        <v>604.97222233328182</v>
      </c>
      <c r="V40" s="87">
        <f t="shared" si="4"/>
        <v>0</v>
      </c>
    </row>
    <row r="41" spans="1:22" s="27" customFormat="1" x14ac:dyDescent="0.25">
      <c r="A41" s="31" t="s">
        <v>376</v>
      </c>
      <c r="B41" s="25">
        <f>B23</f>
        <v>15.684972421036289</v>
      </c>
      <c r="C41" s="25">
        <f t="shared" ref="C41:V41" si="5">C23</f>
        <v>452.62062577577211</v>
      </c>
      <c r="D41" s="25">
        <f t="shared" si="5"/>
        <v>0</v>
      </c>
      <c r="E41" s="25">
        <f t="shared" si="5"/>
        <v>452538.6614555064</v>
      </c>
      <c r="F41" s="25">
        <f t="shared" si="5"/>
        <v>19350.540932463864</v>
      </c>
      <c r="G41" s="25">
        <f t="shared" si="5"/>
        <v>4183.7985743087593</v>
      </c>
      <c r="H41" s="25">
        <f t="shared" si="5"/>
        <v>0</v>
      </c>
      <c r="I41" s="25">
        <f t="shared" si="5"/>
        <v>3.3289315195178721</v>
      </c>
      <c r="J41" s="25">
        <f t="shared" si="5"/>
        <v>36803.265338859441</v>
      </c>
      <c r="K41" s="25">
        <f t="shared" si="5"/>
        <v>544229.92819842708</v>
      </c>
      <c r="L41" s="25">
        <f t="shared" si="5"/>
        <v>60469.99956953877</v>
      </c>
      <c r="M41" s="25">
        <f t="shared" si="5"/>
        <v>1557.3043036979498</v>
      </c>
      <c r="N41" s="25">
        <f t="shared" si="5"/>
        <v>5374.413630343488</v>
      </c>
      <c r="O41" s="25">
        <f t="shared" si="5"/>
        <v>2197.5552656024761</v>
      </c>
      <c r="P41" s="25">
        <f t="shared" si="5"/>
        <v>21256.181795854238</v>
      </c>
      <c r="Q41" s="25">
        <f t="shared" si="5"/>
        <v>5606.7331127473171</v>
      </c>
      <c r="R41" s="25">
        <f t="shared" si="5"/>
        <v>11382.488902237454</v>
      </c>
      <c r="S41" s="25">
        <f t="shared" si="5"/>
        <v>219.65575488673315</v>
      </c>
      <c r="T41" s="25">
        <f t="shared" si="5"/>
        <v>713589.55319305393</v>
      </c>
      <c r="U41" s="25">
        <f t="shared" si="5"/>
        <v>3270.9547234000001</v>
      </c>
      <c r="V41" s="25">
        <f t="shared" si="5"/>
        <v>15685.019830811905</v>
      </c>
    </row>
    <row r="42" spans="1:22" x14ac:dyDescent="0.25">
      <c r="A42" s="85" t="s">
        <v>372</v>
      </c>
      <c r="B42" s="87">
        <f>B27</f>
        <v>3554.1505435472222</v>
      </c>
      <c r="C42" s="87">
        <f t="shared" ref="C42:V43" si="6">C27</f>
        <v>20046.350389434145</v>
      </c>
      <c r="D42" s="87">
        <f t="shared" si="6"/>
        <v>3981.2967373614683</v>
      </c>
      <c r="E42" s="87">
        <f t="shared" si="6"/>
        <v>1452656.6893437703</v>
      </c>
      <c r="F42" s="87">
        <f t="shared" si="6"/>
        <v>11138.060407574938</v>
      </c>
      <c r="G42" s="87">
        <f t="shared" si="6"/>
        <v>18596.715241026224</v>
      </c>
      <c r="H42" s="87">
        <f t="shared" si="6"/>
        <v>0.39875617850824141</v>
      </c>
      <c r="I42" s="87">
        <f t="shared" si="6"/>
        <v>688.75806072413354</v>
      </c>
      <c r="J42" s="87">
        <f t="shared" si="6"/>
        <v>62473.62734199097</v>
      </c>
      <c r="K42" s="87">
        <f t="shared" si="6"/>
        <v>829215.95592511212</v>
      </c>
      <c r="L42" s="87">
        <f t="shared" si="6"/>
        <v>92134.769820345551</v>
      </c>
      <c r="M42" s="87">
        <f t="shared" si="6"/>
        <v>6607.7579587258679</v>
      </c>
      <c r="N42" s="87">
        <f t="shared" si="6"/>
        <v>9097.8372468818943</v>
      </c>
      <c r="O42" s="87">
        <f t="shared" si="6"/>
        <v>4540.7338750342033</v>
      </c>
      <c r="P42" s="87">
        <f t="shared" si="6"/>
        <v>139404.36711569136</v>
      </c>
      <c r="Q42" s="87">
        <f t="shared" si="6"/>
        <v>11644.380151225205</v>
      </c>
      <c r="R42" s="87">
        <f t="shared" si="6"/>
        <v>33807.721805623522</v>
      </c>
      <c r="S42" s="87">
        <f t="shared" si="6"/>
        <v>580.38119207254249</v>
      </c>
      <c r="T42" s="87">
        <f t="shared" si="6"/>
        <v>539678.13277775946</v>
      </c>
      <c r="U42" s="87">
        <f t="shared" si="6"/>
        <v>129655.96133115767</v>
      </c>
      <c r="V42" s="87">
        <f t="shared" si="6"/>
        <v>1760.4080849020118</v>
      </c>
    </row>
    <row r="43" spans="1:22" s="27" customFormat="1" x14ac:dyDescent="0.25">
      <c r="A43" s="30" t="s">
        <v>373</v>
      </c>
      <c r="B43" s="87">
        <f>B28</f>
        <v>156.63949961499699</v>
      </c>
      <c r="C43" s="87">
        <f t="shared" si="6"/>
        <v>2767.139767957633</v>
      </c>
      <c r="D43" s="87">
        <f t="shared" si="6"/>
        <v>3.4167834118017693</v>
      </c>
      <c r="E43" s="87">
        <f t="shared" si="6"/>
        <v>276676.5758931539</v>
      </c>
      <c r="F43" s="87">
        <f t="shared" si="6"/>
        <v>11189.045942407953</v>
      </c>
      <c r="G43" s="87">
        <f t="shared" si="6"/>
        <v>5.0540358252203976</v>
      </c>
      <c r="H43" s="87">
        <f t="shared" si="6"/>
        <v>0</v>
      </c>
      <c r="I43" s="87">
        <f t="shared" si="6"/>
        <v>5.3709464239613007</v>
      </c>
      <c r="J43" s="87">
        <f t="shared" si="6"/>
        <v>336.43342201523848</v>
      </c>
      <c r="K43" s="87">
        <f t="shared" si="6"/>
        <v>406533.79859791743</v>
      </c>
      <c r="L43" s="87">
        <f t="shared" si="6"/>
        <v>45170.588891204337</v>
      </c>
      <c r="M43" s="87">
        <f t="shared" si="6"/>
        <v>382.24423769309772</v>
      </c>
      <c r="N43" s="87">
        <f t="shared" si="6"/>
        <v>1211.2763140601946</v>
      </c>
      <c r="O43" s="87">
        <f t="shared" si="6"/>
        <v>218.73120168062846</v>
      </c>
      <c r="P43" s="87">
        <f t="shared" si="6"/>
        <v>968.03912938730502</v>
      </c>
      <c r="Q43" s="87">
        <f t="shared" si="6"/>
        <v>356.31169328241731</v>
      </c>
      <c r="R43" s="87">
        <f t="shared" si="6"/>
        <v>1780.3166017014144</v>
      </c>
      <c r="S43" s="87">
        <f t="shared" si="6"/>
        <v>75.45342069944013</v>
      </c>
      <c r="T43" s="87">
        <f t="shared" si="6"/>
        <v>67712.390359931407</v>
      </c>
      <c r="U43" s="87">
        <f t="shared" si="6"/>
        <v>85644.960282137909</v>
      </c>
      <c r="V43" s="87">
        <f t="shared" si="6"/>
        <v>4.9488049833866059E-2</v>
      </c>
    </row>
    <row r="44" spans="1:22" x14ac:dyDescent="0.25">
      <c r="A44" s="30" t="s">
        <v>375</v>
      </c>
      <c r="B44" s="25">
        <f>B20</f>
        <v>382.89180751569563</v>
      </c>
      <c r="C44" s="25">
        <f t="shared" ref="C44:V44" si="7">C20</f>
        <v>2764.8872081990939</v>
      </c>
      <c r="D44" s="25">
        <f t="shared" si="7"/>
        <v>0</v>
      </c>
      <c r="E44" s="25">
        <f t="shared" si="7"/>
        <v>1306722.3652526119</v>
      </c>
      <c r="F44" s="25">
        <f t="shared" si="7"/>
        <v>9557.0493209704091</v>
      </c>
      <c r="G44" s="25">
        <f t="shared" si="7"/>
        <v>0</v>
      </c>
      <c r="H44" s="25">
        <f t="shared" si="7"/>
        <v>54.701761975086114</v>
      </c>
      <c r="I44" s="25">
        <f t="shared" si="7"/>
        <v>30.368495115257446</v>
      </c>
      <c r="J44" s="25">
        <f t="shared" si="7"/>
        <v>25420.937325060466</v>
      </c>
      <c r="K44" s="25">
        <f t="shared" si="7"/>
        <v>600280.0406409339</v>
      </c>
      <c r="L44" s="25">
        <f t="shared" si="7"/>
        <v>66643.080504636644</v>
      </c>
      <c r="M44" s="25">
        <f t="shared" si="7"/>
        <v>1349.1254837438362</v>
      </c>
      <c r="N44" s="25">
        <f t="shared" si="7"/>
        <v>3065.249601125538</v>
      </c>
      <c r="O44" s="25">
        <f t="shared" si="7"/>
        <v>2093.2509668670814</v>
      </c>
      <c r="P44" s="25">
        <f t="shared" si="7"/>
        <v>52688.455875517939</v>
      </c>
      <c r="Q44" s="25">
        <f t="shared" si="7"/>
        <v>7722.5101187651107</v>
      </c>
      <c r="R44" s="25">
        <f t="shared" si="7"/>
        <v>6598.6411952806584</v>
      </c>
      <c r="S44" s="25">
        <f t="shared" si="7"/>
        <v>504.98336789125727</v>
      </c>
      <c r="T44" s="25">
        <f t="shared" si="7"/>
        <v>1176135.256754407</v>
      </c>
      <c r="U44" s="25">
        <f t="shared" si="7"/>
        <v>15763.845574872248</v>
      </c>
      <c r="V44" s="25">
        <f t="shared" si="7"/>
        <v>9179.6191724164401</v>
      </c>
    </row>
    <row r="45" spans="1:22" x14ac:dyDescent="0.25">
      <c r="A45" s="25" t="s">
        <v>435</v>
      </c>
      <c r="B45" s="25">
        <f>B24+B26+B25</f>
        <v>86911.769125364779</v>
      </c>
      <c r="C45" s="87">
        <f t="shared" ref="C45:V45" si="8">C24+C26+C25</f>
        <v>42602.330984394037</v>
      </c>
      <c r="D45" s="87">
        <f t="shared" si="8"/>
        <v>0</v>
      </c>
      <c r="E45" s="87">
        <f t="shared" si="8"/>
        <v>14885617.133617312</v>
      </c>
      <c r="F45" s="87">
        <f t="shared" si="8"/>
        <v>234652.19378295139</v>
      </c>
      <c r="G45" s="87">
        <f t="shared" si="8"/>
        <v>0</v>
      </c>
      <c r="H45" s="87">
        <f t="shared" si="8"/>
        <v>0</v>
      </c>
      <c r="I45" s="87">
        <f t="shared" si="8"/>
        <v>29878.846458267173</v>
      </c>
      <c r="J45" s="87">
        <f t="shared" si="8"/>
        <v>260451.74361443814</v>
      </c>
      <c r="K45" s="87">
        <f t="shared" si="8"/>
        <v>234444.57137212038</v>
      </c>
      <c r="L45" s="87">
        <f t="shared" si="8"/>
        <v>26049.402877140743</v>
      </c>
      <c r="M45" s="87">
        <f t="shared" si="8"/>
        <v>10981.814368386264</v>
      </c>
      <c r="N45" s="87">
        <f t="shared" si="8"/>
        <v>80333.336381386282</v>
      </c>
      <c r="O45" s="87">
        <f t="shared" si="8"/>
        <v>41.58510350691067</v>
      </c>
      <c r="P45" s="87">
        <f t="shared" si="8"/>
        <v>247523.14330016376</v>
      </c>
      <c r="Q45" s="87">
        <f t="shared" si="8"/>
        <v>191.33579572112239</v>
      </c>
      <c r="R45" s="87">
        <f t="shared" si="8"/>
        <v>7105.5890196045948</v>
      </c>
      <c r="S45" s="87">
        <f t="shared" si="8"/>
        <v>5.7382316499192765</v>
      </c>
      <c r="T45" s="87">
        <f t="shared" si="8"/>
        <v>120946.2229240256</v>
      </c>
      <c r="U45" s="87">
        <f t="shared" si="8"/>
        <v>46545.895448755764</v>
      </c>
      <c r="V45" s="87">
        <f t="shared" si="8"/>
        <v>0</v>
      </c>
    </row>
    <row r="46" spans="1:22" x14ac:dyDescent="0.25">
      <c r="A46" s="33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</row>
    <row r="47" spans="1:22" x14ac:dyDescent="0.25">
      <c r="A47" s="33" t="s">
        <v>223</v>
      </c>
      <c r="B47" s="25">
        <f>SUM(B37:B45)</f>
        <v>408324.95449507271</v>
      </c>
      <c r="C47" s="87">
        <f t="shared" ref="C47:V47" si="9">SUM(C37:C45)</f>
        <v>227085.38885387295</v>
      </c>
      <c r="D47" s="87">
        <f t="shared" si="9"/>
        <v>83050.713520773264</v>
      </c>
      <c r="E47" s="87">
        <f t="shared" si="9"/>
        <v>55268054.474069588</v>
      </c>
      <c r="F47" s="87">
        <f t="shared" si="9"/>
        <v>1230431.9930660948</v>
      </c>
      <c r="G47" s="87">
        <f t="shared" si="9"/>
        <v>24785.567851160205</v>
      </c>
      <c r="H47" s="87">
        <f t="shared" si="9"/>
        <v>30402.172446668414</v>
      </c>
      <c r="I47" s="87">
        <f t="shared" si="9"/>
        <v>44883.521963534775</v>
      </c>
      <c r="J47" s="87">
        <f t="shared" si="9"/>
        <v>5394900.9893647693</v>
      </c>
      <c r="K47" s="87">
        <f t="shared" si="9"/>
        <v>8844019.8843482975</v>
      </c>
      <c r="L47" s="87">
        <f t="shared" si="9"/>
        <v>1049586.4175868309</v>
      </c>
      <c r="M47" s="87">
        <f t="shared" si="9"/>
        <v>47208.687820694708</v>
      </c>
      <c r="N47" s="87">
        <f t="shared" si="9"/>
        <v>234975.90941729001</v>
      </c>
      <c r="O47" s="87">
        <f t="shared" si="9"/>
        <v>60870.479583573651</v>
      </c>
      <c r="P47" s="87">
        <f t="shared" si="9"/>
        <v>7222505.9242603332</v>
      </c>
      <c r="Q47" s="87">
        <f t="shared" si="9"/>
        <v>230647.06365454147</v>
      </c>
      <c r="R47" s="87">
        <f t="shared" si="9"/>
        <v>106011.94006033445</v>
      </c>
      <c r="S47" s="87">
        <f t="shared" si="9"/>
        <v>5774.5936447882787</v>
      </c>
      <c r="T47" s="87">
        <f t="shared" si="9"/>
        <v>2959486.8140616445</v>
      </c>
      <c r="U47" s="87">
        <f t="shared" si="9"/>
        <v>3336140.7352277669</v>
      </c>
      <c r="V47" s="87">
        <f t="shared" si="9"/>
        <v>27781.096576180193</v>
      </c>
    </row>
    <row r="48" spans="1:22" x14ac:dyDescent="0.25">
      <c r="A48" s="25" t="s">
        <v>224</v>
      </c>
      <c r="B48" s="29">
        <f t="shared" ref="B48:V48" si="10">(B47-B35)/B47</f>
        <v>1.0531195262485034E-4</v>
      </c>
      <c r="C48" s="29">
        <f t="shared" si="10"/>
        <v>6.1096516800899343E-4</v>
      </c>
      <c r="D48" s="29">
        <f t="shared" si="10"/>
        <v>7.9399683534833145E-6</v>
      </c>
      <c r="E48" s="29">
        <f t="shared" si="10"/>
        <v>1.9244146410394997E-4</v>
      </c>
      <c r="F48" s="29">
        <f t="shared" si="10"/>
        <v>3.7487935820272689E-5</v>
      </c>
      <c r="G48" s="29">
        <f t="shared" si="10"/>
        <v>1.6021943662477943E-5</v>
      </c>
      <c r="H48" s="29">
        <f t="shared" si="10"/>
        <v>2.2017419790160278E-4</v>
      </c>
      <c r="I48" s="29">
        <f t="shared" si="10"/>
        <v>1.4816867169660039E-4</v>
      </c>
      <c r="J48" s="29">
        <f t="shared" si="10"/>
        <v>9.2856664765510684E-6</v>
      </c>
      <c r="K48" s="29">
        <f t="shared" si="10"/>
        <v>1.1792386784073089E-4</v>
      </c>
      <c r="L48" s="29">
        <f t="shared" si="10"/>
        <v>1.061042316143792E-4</v>
      </c>
      <c r="M48" s="29">
        <f t="shared" si="10"/>
        <v>2.7500485162082649E-5</v>
      </c>
      <c r="N48" s="29">
        <f t="shared" si="10"/>
        <v>1.9476193731233951E-4</v>
      </c>
      <c r="O48" s="29">
        <f t="shared" si="10"/>
        <v>3.1321005626829237E-5</v>
      </c>
      <c r="P48" s="29">
        <f t="shared" si="10"/>
        <v>1.8051646812852584E-5</v>
      </c>
      <c r="Q48" s="29">
        <f t="shared" si="10"/>
        <v>7.9469519803111162E-6</v>
      </c>
      <c r="R48" s="29">
        <f t="shared" si="10"/>
        <v>8.244178051606807E-5</v>
      </c>
      <c r="S48" s="29">
        <f t="shared" si="10"/>
        <v>4.8050099581958133E-5</v>
      </c>
      <c r="T48" s="29">
        <f t="shared" si="10"/>
        <v>9.1880139430768337E-6</v>
      </c>
      <c r="U48" s="29">
        <f t="shared" si="10"/>
        <v>4.252098829103096E-4</v>
      </c>
      <c r="V48" s="29">
        <f t="shared" si="10"/>
        <v>1.8078637212348993E-6</v>
      </c>
    </row>
    <row r="49" spans="1:28" s="86" customFormat="1" x14ac:dyDescent="0.25">
      <c r="B49" s="87">
        <f t="shared" ref="B49:V49" si="11">+B47-B35</f>
        <v>43.001498263329268</v>
      </c>
      <c r="C49" s="87">
        <f t="shared" si="11"/>
        <v>138.74126275349408</v>
      </c>
      <c r="D49" s="87">
        <f t="shared" si="11"/>
        <v>0.65942003708914854</v>
      </c>
      <c r="E49" s="87">
        <f t="shared" si="11"/>
        <v>10635.865321166813</v>
      </c>
      <c r="F49" s="87">
        <f t="shared" si="11"/>
        <v>46.126355587271973</v>
      </c>
      <c r="G49" s="87">
        <f t="shared" si="11"/>
        <v>0.39711297175381333</v>
      </c>
      <c r="H49" s="87">
        <f t="shared" si="11"/>
        <v>6.6937739329114265</v>
      </c>
      <c r="I49" s="87">
        <f t="shared" si="11"/>
        <v>6.6503318304021377</v>
      </c>
      <c r="J49" s="87">
        <f t="shared" si="11"/>
        <v>50.095251261256635</v>
      </c>
      <c r="K49" s="87">
        <f t="shared" si="11"/>
        <v>1042.9210320226848</v>
      </c>
      <c r="L49" s="87">
        <f t="shared" si="11"/>
        <v>111.36556035093963</v>
      </c>
      <c r="M49" s="87">
        <f t="shared" si="11"/>
        <v>1.2982618189344066</v>
      </c>
      <c r="N49" s="87">
        <f t="shared" si="11"/>
        <v>45.764363339840202</v>
      </c>
      <c r="O49" s="87">
        <f t="shared" si="11"/>
        <v>1.9065246335449046</v>
      </c>
      <c r="P49" s="87">
        <f t="shared" si="11"/>
        <v>130.37812604848295</v>
      </c>
      <c r="Q49" s="87">
        <f t="shared" si="11"/>
        <v>1.8329411392624024</v>
      </c>
      <c r="R49" s="87">
        <f t="shared" si="11"/>
        <v>8.7398130945366574</v>
      </c>
      <c r="S49" s="87">
        <f t="shared" si="11"/>
        <v>0.27746979967741936</v>
      </c>
      <c r="T49" s="87">
        <f t="shared" si="11"/>
        <v>27.191806111950427</v>
      </c>
      <c r="U49" s="87">
        <f t="shared" si="11"/>
        <v>1418.5600113985129</v>
      </c>
      <c r="V49" s="87">
        <f t="shared" si="11"/>
        <v>5.0224436636199243E-2</v>
      </c>
    </row>
    <row r="50" spans="1:28" s="86" customFormat="1" x14ac:dyDescent="0.25"/>
    <row r="51" spans="1:28" s="86" customFormat="1" x14ac:dyDescent="0.25">
      <c r="A51" s="86" t="s">
        <v>499</v>
      </c>
      <c r="B51" s="87">
        <v>46980</v>
      </c>
      <c r="C51" s="87">
        <v>142411</v>
      </c>
      <c r="D51" s="87">
        <v>79066</v>
      </c>
      <c r="E51" s="87">
        <v>28339050</v>
      </c>
      <c r="F51" s="87">
        <v>74688</v>
      </c>
      <c r="G51" s="87">
        <v>2000</v>
      </c>
      <c r="H51" s="87">
        <v>23300</v>
      </c>
      <c r="I51" s="87">
        <v>11187</v>
      </c>
      <c r="J51" s="87">
        <v>4940459</v>
      </c>
      <c r="K51" s="87">
        <v>3538933</v>
      </c>
      <c r="L51" s="87">
        <v>673270</v>
      </c>
      <c r="M51" s="87">
        <v>22711</v>
      </c>
      <c r="N51" s="87">
        <v>104680</v>
      </c>
      <c r="O51" s="87">
        <v>51728</v>
      </c>
      <c r="P51" s="87">
        <v>6745237</v>
      </c>
      <c r="Q51" s="87">
        <v>204944</v>
      </c>
      <c r="R51" s="87">
        <v>40943</v>
      </c>
      <c r="S51" s="87">
        <v>4385</v>
      </c>
      <c r="T51" s="87">
        <v>225928</v>
      </c>
      <c r="U51" s="87">
        <v>3043623</v>
      </c>
      <c r="V51" s="87">
        <v>1156</v>
      </c>
    </row>
    <row r="52" spans="1:28" s="86" customFormat="1" x14ac:dyDescent="0.25">
      <c r="A52" s="86" t="s">
        <v>55</v>
      </c>
      <c r="B52" s="87">
        <f>B51+SUM(B38:B45)+B30+B8</f>
        <v>408324.65746260574</v>
      </c>
      <c r="C52" s="87">
        <f t="shared" ref="C52:V52" si="12">C51+SUM(C38:C45)+C30+C8</f>
        <v>227084.98372941883</v>
      </c>
      <c r="D52" s="87">
        <f t="shared" si="12"/>
        <v>83050.713520773264</v>
      </c>
      <c r="E52" s="87">
        <f t="shared" si="12"/>
        <v>55268051.904836267</v>
      </c>
      <c r="F52" s="87">
        <f t="shared" si="12"/>
        <v>1230431.7601351112</v>
      </c>
      <c r="G52" s="87">
        <f t="shared" si="12"/>
        <v>24785.567851160205</v>
      </c>
      <c r="H52" s="87">
        <f t="shared" si="12"/>
        <v>30402.172446668414</v>
      </c>
      <c r="I52" s="87">
        <f t="shared" si="12"/>
        <v>44883.752078396865</v>
      </c>
      <c r="J52" s="87">
        <f t="shared" si="12"/>
        <v>5394900.8737649266</v>
      </c>
      <c r="K52" s="87">
        <f t="shared" si="12"/>
        <v>8844019.8568968773</v>
      </c>
      <c r="L52" s="87">
        <f t="shared" si="12"/>
        <v>1049586.0327591279</v>
      </c>
      <c r="M52" s="87">
        <f t="shared" si="12"/>
        <v>47208.772394709122</v>
      </c>
      <c r="N52" s="87">
        <f t="shared" si="12"/>
        <v>234975.56370664848</v>
      </c>
      <c r="O52" s="87">
        <f t="shared" si="12"/>
        <v>60869.891931441547</v>
      </c>
      <c r="P52" s="87">
        <f t="shared" si="12"/>
        <v>7222506.1964979935</v>
      </c>
      <c r="Q52" s="87">
        <f t="shared" si="12"/>
        <v>230646.62141898388</v>
      </c>
      <c r="R52" s="87">
        <f t="shared" si="12"/>
        <v>106012.72479998483</v>
      </c>
      <c r="S52" s="87">
        <f t="shared" si="12"/>
        <v>5774.5936447882787</v>
      </c>
      <c r="T52" s="87">
        <f t="shared" si="12"/>
        <v>2959486.9861890799</v>
      </c>
      <c r="U52" s="87">
        <f t="shared" si="12"/>
        <v>3336140.5812699529</v>
      </c>
      <c r="V52" s="87">
        <f t="shared" si="12"/>
        <v>27781.096576180193</v>
      </c>
    </row>
    <row r="53" spans="1:28" s="86" customFormat="1" x14ac:dyDescent="0.25">
      <c r="A53" s="86" t="s">
        <v>224</v>
      </c>
      <c r="B53" s="29">
        <f>(B52-B35)/B52</f>
        <v>1.0458458732746737E-4</v>
      </c>
      <c r="C53" s="29">
        <f t="shared" ref="C53:V53" si="13">(C52-C35)/C52</f>
        <v>6.0918223665642525E-4</v>
      </c>
      <c r="D53" s="29">
        <f t="shared" si="13"/>
        <v>7.9399683534833145E-6</v>
      </c>
      <c r="E53" s="29">
        <f t="shared" si="13"/>
        <v>1.9239498627806142E-4</v>
      </c>
      <c r="F53" s="29">
        <f t="shared" si="13"/>
        <v>3.7298634585458801E-5</v>
      </c>
      <c r="G53" s="29">
        <f t="shared" si="13"/>
        <v>1.6021943662477943E-5</v>
      </c>
      <c r="H53" s="29">
        <f t="shared" si="13"/>
        <v>2.2017419790160278E-4</v>
      </c>
      <c r="I53" s="29">
        <f t="shared" si="13"/>
        <v>1.5329481992669154E-4</v>
      </c>
      <c r="J53" s="29">
        <f t="shared" si="13"/>
        <v>9.2642390635132038E-6</v>
      </c>
      <c r="K53" s="29">
        <f t="shared" si="13"/>
        <v>1.1792076425396047E-4</v>
      </c>
      <c r="L53" s="29">
        <f t="shared" si="13"/>
        <v>1.0573762339061554E-4</v>
      </c>
      <c r="M53" s="29">
        <f t="shared" si="13"/>
        <v>2.9291925275809301E-5</v>
      </c>
      <c r="N53" s="29">
        <f t="shared" si="13"/>
        <v>1.9329096175725116E-4</v>
      </c>
      <c r="O53" s="29">
        <f t="shared" si="13"/>
        <v>2.1667074798261485E-5</v>
      </c>
      <c r="P53" s="29">
        <f t="shared" si="13"/>
        <v>1.8089339095644565E-5</v>
      </c>
      <c r="Q53" s="29">
        <f t="shared" si="13"/>
        <v>6.0295944207256857E-6</v>
      </c>
      <c r="R53" s="29">
        <f t="shared" si="13"/>
        <v>8.9843485891766167E-5</v>
      </c>
      <c r="S53" s="29">
        <f t="shared" si="13"/>
        <v>4.8050099581958133E-5</v>
      </c>
      <c r="T53" s="29">
        <f t="shared" si="13"/>
        <v>9.246174649558561E-6</v>
      </c>
      <c r="U53" s="29">
        <f t="shared" si="13"/>
        <v>4.2516375405397236E-4</v>
      </c>
      <c r="V53" s="29">
        <f t="shared" si="13"/>
        <v>1.8078637212348993E-6</v>
      </c>
    </row>
    <row r="54" spans="1:28" s="27" customFormat="1" x14ac:dyDescent="0.25"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</row>
    <row r="55" spans="1:28" s="87" customFormat="1" x14ac:dyDescent="0.25">
      <c r="A55" t="s">
        <v>500</v>
      </c>
      <c r="B55" s="87">
        <v>48045</v>
      </c>
      <c r="C55" s="87">
        <v>151409</v>
      </c>
      <c r="D55" s="87">
        <v>79066</v>
      </c>
      <c r="E55" s="87">
        <v>29211496</v>
      </c>
      <c r="F55" s="87">
        <v>77432</v>
      </c>
      <c r="G55" s="87">
        <v>2000</v>
      </c>
      <c r="H55" s="87">
        <v>26449</v>
      </c>
      <c r="I55" s="87">
        <v>11266</v>
      </c>
      <c r="J55" s="87">
        <v>4767306</v>
      </c>
      <c r="K55" s="87">
        <v>3919701</v>
      </c>
      <c r="L55" s="87">
        <v>685581</v>
      </c>
      <c r="M55" s="87">
        <v>22737</v>
      </c>
      <c r="N55" s="87">
        <v>113679</v>
      </c>
      <c r="O55" s="87">
        <v>50708</v>
      </c>
      <c r="P55" s="87">
        <v>6591607</v>
      </c>
      <c r="Q55" s="87">
        <v>201197</v>
      </c>
      <c r="R55" s="87">
        <v>37668</v>
      </c>
      <c r="S55" s="87">
        <v>4291</v>
      </c>
      <c r="T55" s="87">
        <v>223684</v>
      </c>
      <c r="U55" s="87">
        <v>3031626</v>
      </c>
      <c r="V55" s="87">
        <v>1148</v>
      </c>
    </row>
    <row r="56" spans="1:28" s="87" customFormat="1" x14ac:dyDescent="0.25">
      <c r="A56" s="86" t="s">
        <v>55</v>
      </c>
      <c r="B56" s="87">
        <f>B55+SUM(B38:B45)+B30+B8</f>
        <v>409389.65746260574</v>
      </c>
      <c r="C56" s="87">
        <f t="shared" ref="C56:V56" si="14">C55+SUM(C38:C45)+C30+C8</f>
        <v>236082.98372941883</v>
      </c>
      <c r="D56" s="87">
        <f t="shared" si="14"/>
        <v>83050.713520773264</v>
      </c>
      <c r="E56" s="87">
        <f t="shared" si="14"/>
        <v>56140497.904836267</v>
      </c>
      <c r="F56" s="87">
        <f t="shared" si="14"/>
        <v>1233175.7601351112</v>
      </c>
      <c r="G56" s="87">
        <f t="shared" si="14"/>
        <v>24785.567851160205</v>
      </c>
      <c r="H56" s="87">
        <f t="shared" si="14"/>
        <v>33551.172446668417</v>
      </c>
      <c r="I56" s="87">
        <f t="shared" si="14"/>
        <v>44962.752078396865</v>
      </c>
      <c r="J56" s="87">
        <f t="shared" si="14"/>
        <v>5221747.8737649266</v>
      </c>
      <c r="K56" s="87">
        <f t="shared" si="14"/>
        <v>9224787.8568968773</v>
      </c>
      <c r="L56" s="87">
        <f t="shared" si="14"/>
        <v>1061897.0327591277</v>
      </c>
      <c r="M56" s="87">
        <f t="shared" si="14"/>
        <v>47234.772394709122</v>
      </c>
      <c r="N56" s="87">
        <f t="shared" si="14"/>
        <v>243974.56370664848</v>
      </c>
      <c r="O56" s="87">
        <f t="shared" si="14"/>
        <v>59849.891931441547</v>
      </c>
      <c r="P56" s="87">
        <f t="shared" si="14"/>
        <v>7068876.1964979935</v>
      </c>
      <c r="Q56" s="87">
        <f t="shared" si="14"/>
        <v>226899.62141898388</v>
      </c>
      <c r="R56" s="87">
        <f t="shared" si="14"/>
        <v>102737.72479998483</v>
      </c>
      <c r="S56" s="87">
        <f t="shared" si="14"/>
        <v>5680.5936447882787</v>
      </c>
      <c r="T56" s="87">
        <f t="shared" si="14"/>
        <v>2957242.9861890799</v>
      </c>
      <c r="U56" s="87">
        <f t="shared" si="14"/>
        <v>3324143.5812699529</v>
      </c>
      <c r="V56" s="87">
        <f t="shared" si="14"/>
        <v>27773.096576180193</v>
      </c>
    </row>
    <row r="57" spans="1:28" s="87" customFormat="1" x14ac:dyDescent="0.25">
      <c r="A57" s="86" t="s">
        <v>508</v>
      </c>
      <c r="B57" s="87">
        <f>B35-SUM(B15:B19)-SUM(B21:B22)+SUM(B59:B65)</f>
        <v>409344.18718029541</v>
      </c>
      <c r="C57" s="87">
        <f t="shared" ref="C57:V57" si="15">C35-SUM(C15:C19)-SUM(C21:C22)+SUM(C59:C65)</f>
        <v>235929.62957230274</v>
      </c>
      <c r="D57" s="87">
        <f t="shared" si="15"/>
        <v>83050.054100736175</v>
      </c>
      <c r="E57" s="87">
        <f t="shared" si="15"/>
        <v>56129731.557740964</v>
      </c>
      <c r="F57" s="87">
        <f t="shared" si="15"/>
        <v>1233123.1226757907</v>
      </c>
      <c r="G57" s="87">
        <f t="shared" si="15"/>
        <v>24785.170738188452</v>
      </c>
      <c r="H57" s="87">
        <f t="shared" si="15"/>
        <v>33540.031527852399</v>
      </c>
      <c r="I57" s="87">
        <f t="shared" si="15"/>
        <v>44956.637092123485</v>
      </c>
      <c r="J57" s="87">
        <f t="shared" si="15"/>
        <v>5221704.5102746375</v>
      </c>
      <c r="K57" s="87">
        <f t="shared" si="15"/>
        <v>9223199.8070520312</v>
      </c>
      <c r="L57" s="87">
        <f t="shared" si="15"/>
        <v>1061731.5776926766</v>
      </c>
      <c r="M57" s="87">
        <f t="shared" si="15"/>
        <v>47232.740526591799</v>
      </c>
      <c r="N57" s="87">
        <f t="shared" si="15"/>
        <v>243897.57825174101</v>
      </c>
      <c r="O57" s="87">
        <f t="shared" si="15"/>
        <v>59848.229845900103</v>
      </c>
      <c r="P57" s="87">
        <f t="shared" si="15"/>
        <v>7068794.3656068454</v>
      </c>
      <c r="Q57" s="87">
        <f t="shared" si="15"/>
        <v>226898.35986473633</v>
      </c>
      <c r="R57" s="87">
        <f t="shared" si="15"/>
        <v>102729.17807644932</v>
      </c>
      <c r="S57" s="87">
        <f t="shared" si="15"/>
        <v>5680.1971872118665</v>
      </c>
      <c r="T57" s="87">
        <f t="shared" si="15"/>
        <v>2957218.0068671312</v>
      </c>
      <c r="U57" s="87">
        <f t="shared" si="15"/>
        <v>3322782.8994204132</v>
      </c>
      <c r="V57" s="87">
        <f t="shared" si="15"/>
        <v>27773.085471195489</v>
      </c>
    </row>
    <row r="58" spans="1:28" x14ac:dyDescent="0.25">
      <c r="A58" s="86" t="s">
        <v>224</v>
      </c>
      <c r="B58" s="29">
        <f>(B56-B57)/B56</f>
        <v>1.1106846858846754E-4</v>
      </c>
      <c r="C58" s="29">
        <f t="shared" ref="C58:V58" si="16">(C56-C57)/C56</f>
        <v>6.4957734222748076E-4</v>
      </c>
      <c r="D58" s="29">
        <f t="shared" si="16"/>
        <v>7.9399683534833145E-6</v>
      </c>
      <c r="E58" s="29">
        <f t="shared" si="16"/>
        <v>1.9177505538966306E-4</v>
      </c>
      <c r="F58" s="29">
        <f t="shared" si="16"/>
        <v>4.2684474526741197E-5</v>
      </c>
      <c r="G58" s="29">
        <f t="shared" si="16"/>
        <v>1.6021943662477943E-5</v>
      </c>
      <c r="H58" s="29">
        <f t="shared" si="16"/>
        <v>3.3205751106692188E-4</v>
      </c>
      <c r="I58" s="29">
        <f t="shared" si="16"/>
        <v>1.3600115630640203E-4</v>
      </c>
      <c r="J58" s="29">
        <f t="shared" si="16"/>
        <v>8.3044013876931403E-6</v>
      </c>
      <c r="K58" s="29">
        <f t="shared" si="16"/>
        <v>1.7215028350585105E-4</v>
      </c>
      <c r="L58" s="29">
        <f t="shared" si="16"/>
        <v>1.5581083791260097E-4</v>
      </c>
      <c r="M58" s="29">
        <f t="shared" si="16"/>
        <v>4.3016363037469047E-5</v>
      </c>
      <c r="N58" s="29">
        <f t="shared" si="16"/>
        <v>3.1554705432338597E-4</v>
      </c>
      <c r="O58" s="29">
        <f t="shared" si="16"/>
        <v>2.7770902967508907E-5</v>
      </c>
      <c r="P58" s="29">
        <f t="shared" si="16"/>
        <v>1.1576223557109011E-5</v>
      </c>
      <c r="Q58" s="29">
        <f t="shared" si="16"/>
        <v>5.5599662955127746E-6</v>
      </c>
      <c r="R58" s="29">
        <f t="shared" si="16"/>
        <v>8.3189729499620886E-5</v>
      </c>
      <c r="S58" s="29">
        <f t="shared" si="16"/>
        <v>6.9791574825254029E-5</v>
      </c>
      <c r="T58" s="29">
        <f t="shared" si="16"/>
        <v>8.4468276923393648E-6</v>
      </c>
      <c r="U58" s="29">
        <f t="shared" si="16"/>
        <v>4.093330556497538E-4</v>
      </c>
      <c r="V58" s="29">
        <f t="shared" si="16"/>
        <v>3.9984683282421062E-7</v>
      </c>
    </row>
    <row r="59" spans="1:28" x14ac:dyDescent="0.25">
      <c r="A59" s="27" t="s">
        <v>501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>
        <v>138.70468665932233</v>
      </c>
      <c r="N59" s="59">
        <v>140.92452447825028</v>
      </c>
      <c r="O59" s="59">
        <v>4420.8025886004798</v>
      </c>
      <c r="P59" s="59">
        <v>588465.53028398065</v>
      </c>
      <c r="Q59" s="59">
        <v>15483.585212749322</v>
      </c>
      <c r="R59" s="59">
        <v>829.82614981769575</v>
      </c>
      <c r="S59" s="59">
        <v>375.82677458338901</v>
      </c>
      <c r="T59" s="59"/>
      <c r="U59" s="59"/>
      <c r="V59" s="59"/>
      <c r="W59" s="59"/>
      <c r="X59" s="59"/>
      <c r="Y59" s="59"/>
      <c r="Z59" s="59"/>
      <c r="AA59" s="59"/>
      <c r="AB59" s="59"/>
    </row>
    <row r="60" spans="1:28" x14ac:dyDescent="0.25">
      <c r="A60" s="27" t="s">
        <v>502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>
        <v>75.141011862241228</v>
      </c>
      <c r="N60" s="59">
        <v>60.986133502102923</v>
      </c>
      <c r="O60" s="59">
        <v>3044.5891346344283</v>
      </c>
      <c r="P60" s="59">
        <v>98881.854829359596</v>
      </c>
      <c r="Q60" s="59">
        <v>12904.868564644326</v>
      </c>
      <c r="R60" s="59">
        <v>99.947064564281135</v>
      </c>
      <c r="S60" s="59">
        <v>274.29776533817551</v>
      </c>
      <c r="T60" s="59"/>
      <c r="U60" s="59"/>
      <c r="V60" s="59"/>
      <c r="W60" s="59"/>
      <c r="X60" s="59"/>
      <c r="Y60" s="59"/>
      <c r="Z60" s="59"/>
      <c r="AA60" s="59"/>
      <c r="AB60" s="59"/>
    </row>
    <row r="61" spans="1:28" x14ac:dyDescent="0.25">
      <c r="A61" s="27" t="s">
        <v>503</v>
      </c>
      <c r="B61" s="59">
        <v>28633.594632702854</v>
      </c>
      <c r="C61" s="59">
        <v>21311.634812816705</v>
      </c>
      <c r="D61" s="59"/>
      <c r="E61" s="59">
        <v>2307338.1980673727</v>
      </c>
      <c r="F61" s="59">
        <v>20121.207823157572</v>
      </c>
      <c r="G61" s="59"/>
      <c r="H61" s="59">
        <v>2329.4006630090926</v>
      </c>
      <c r="I61" s="59">
        <v>4095.3560770194986</v>
      </c>
      <c r="J61" s="59">
        <v>115824.64000284464</v>
      </c>
      <c r="K61" s="59">
        <v>345011.66272781603</v>
      </c>
      <c r="L61" s="59">
        <v>36006.818755994078</v>
      </c>
      <c r="M61" s="59">
        <v>872.08065904699663</v>
      </c>
      <c r="N61" s="59">
        <v>20842.180687294949</v>
      </c>
      <c r="O61" s="59">
        <v>1827.6268228938984</v>
      </c>
      <c r="P61" s="59">
        <v>118843.00717436749</v>
      </c>
      <c r="Q61" s="59">
        <v>4645.8266131378432</v>
      </c>
      <c r="R61" s="59">
        <v>4735.1517520798516</v>
      </c>
      <c r="S61" s="59">
        <v>201.98300313620291</v>
      </c>
      <c r="T61" s="59">
        <v>18027.748983956542</v>
      </c>
      <c r="U61" s="59">
        <v>274069.068445816</v>
      </c>
      <c r="V61" s="59">
        <v>0</v>
      </c>
      <c r="W61" s="59"/>
      <c r="X61" s="59"/>
      <c r="Y61" s="59"/>
      <c r="Z61" s="59"/>
      <c r="AA61" s="59"/>
      <c r="AB61" s="59"/>
    </row>
    <row r="62" spans="1:28" x14ac:dyDescent="0.25">
      <c r="A62" s="27" t="s">
        <v>504</v>
      </c>
      <c r="B62" s="59">
        <v>781.29434927116029</v>
      </c>
      <c r="C62" s="59">
        <v>7059.9632711257518</v>
      </c>
      <c r="D62" s="59"/>
      <c r="E62" s="59">
        <v>1849516.9871659139</v>
      </c>
      <c r="F62" s="59">
        <v>3461.2106852030893</v>
      </c>
      <c r="G62" s="59"/>
      <c r="H62" s="59">
        <v>3259.2602946660541</v>
      </c>
      <c r="I62" s="59">
        <v>53.698412677100016</v>
      </c>
      <c r="J62" s="59">
        <v>7684.6039703843744</v>
      </c>
      <c r="K62" s="59">
        <v>366680.95635215048</v>
      </c>
      <c r="L62" s="59">
        <v>37482.446612708081</v>
      </c>
      <c r="M62" s="59">
        <v>9.705999453057677</v>
      </c>
      <c r="N62" s="59">
        <v>7500.3504540338745</v>
      </c>
      <c r="O62" s="59">
        <v>157.33765426204531</v>
      </c>
      <c r="P62" s="59">
        <v>12004.445486759885</v>
      </c>
      <c r="Q62" s="59">
        <v>124.28769000148365</v>
      </c>
      <c r="R62" s="59">
        <v>109.72596102094134</v>
      </c>
      <c r="S62" s="59">
        <v>4.714102468590295</v>
      </c>
      <c r="T62" s="59">
        <v>1739.1887883311613</v>
      </c>
      <c r="U62" s="59">
        <v>50377.577050525957</v>
      </c>
      <c r="V62" s="59">
        <v>0</v>
      </c>
      <c r="W62" s="59"/>
      <c r="X62" s="59"/>
      <c r="Y62" s="59"/>
      <c r="Z62" s="59"/>
      <c r="AA62" s="59"/>
      <c r="AB62" s="59"/>
    </row>
    <row r="63" spans="1:28" x14ac:dyDescent="0.25">
      <c r="A63" s="27" t="s">
        <v>505</v>
      </c>
      <c r="B63" s="59">
        <v>425.45774255933429</v>
      </c>
      <c r="C63" s="59">
        <v>3998.5960360724152</v>
      </c>
      <c r="D63" s="27"/>
      <c r="E63" s="59">
        <v>1828101.2299781998</v>
      </c>
      <c r="F63" s="59">
        <v>1633.9168018656524</v>
      </c>
      <c r="G63" s="27"/>
      <c r="H63" s="59">
        <v>3539.2893635755431</v>
      </c>
      <c r="I63" s="27">
        <v>241.98743380340846</v>
      </c>
      <c r="J63" s="27">
        <v>2789.3818693268709</v>
      </c>
      <c r="K63" s="59">
        <v>380317.33901119942</v>
      </c>
      <c r="L63" s="59">
        <v>58553.393586603619</v>
      </c>
      <c r="M63">
        <v>11.936095652981896</v>
      </c>
      <c r="N63">
        <v>4706.6020496976962</v>
      </c>
      <c r="O63">
        <v>89.33411138922007</v>
      </c>
      <c r="P63">
        <v>4315.233338835119</v>
      </c>
      <c r="Q63">
        <v>52.197566226749849</v>
      </c>
      <c r="R63">
        <v>2505.6177703064891</v>
      </c>
      <c r="S63">
        <v>2.6225471969472638</v>
      </c>
      <c r="T63">
        <v>6246.91734373094</v>
      </c>
      <c r="U63" s="27">
        <v>56871.557723058111</v>
      </c>
      <c r="V63">
        <v>0</v>
      </c>
      <c r="W63" s="59"/>
    </row>
    <row r="64" spans="1:28" x14ac:dyDescent="0.25">
      <c r="A64" s="27" t="s">
        <v>506</v>
      </c>
      <c r="B64" s="59">
        <v>409.16632924072815</v>
      </c>
      <c r="C64" s="59">
        <v>148.66705491603688</v>
      </c>
      <c r="D64" s="59"/>
      <c r="E64" s="59"/>
      <c r="F64" s="59">
        <v>0</v>
      </c>
      <c r="G64" s="59"/>
      <c r="H64" s="59"/>
      <c r="I64" s="59">
        <v>0</v>
      </c>
      <c r="J64" s="59">
        <v>491787.51918454358</v>
      </c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>
        <v>19476.374763325239</v>
      </c>
      <c r="V64" s="59"/>
      <c r="W64" s="59"/>
      <c r="X64" s="59"/>
      <c r="Y64" s="59"/>
      <c r="Z64" s="59"/>
      <c r="AA64" s="59"/>
      <c r="AB64" s="59"/>
    </row>
    <row r="65" spans="1:28" x14ac:dyDescent="0.25">
      <c r="A65" s="27" t="s">
        <v>507</v>
      </c>
      <c r="B65" s="59">
        <v>0</v>
      </c>
      <c r="C65" s="59">
        <v>42779.125630666254</v>
      </c>
      <c r="D65" s="59"/>
      <c r="E65" s="59">
        <v>667.45154999800218</v>
      </c>
      <c r="F65" s="59">
        <v>0</v>
      </c>
      <c r="G65" s="59"/>
      <c r="H65" s="59">
        <v>0</v>
      </c>
      <c r="I65" s="59">
        <v>0</v>
      </c>
      <c r="J65" s="59">
        <v>7.4388147952181303</v>
      </c>
      <c r="K65" s="59">
        <v>2917.0089746555727</v>
      </c>
      <c r="L65" s="59">
        <v>324.11147084643972</v>
      </c>
      <c r="M65" s="59">
        <v>9.0103263524258084E-2</v>
      </c>
      <c r="N65" s="59">
        <v>2.2747279852312263E-3</v>
      </c>
      <c r="O65" s="59">
        <v>6.5156516647967999</v>
      </c>
      <c r="P65" s="59">
        <v>1.7699594289311661E-4</v>
      </c>
      <c r="Q65" s="59">
        <v>21.348492671387092</v>
      </c>
      <c r="R65" s="59">
        <v>1.9517263455276246</v>
      </c>
      <c r="S65" s="59">
        <v>0.66523681331701834</v>
      </c>
      <c r="T65" s="59">
        <v>3943.9200238335634</v>
      </c>
      <c r="U65" s="59">
        <v>152657.64899161842</v>
      </c>
      <c r="V65" s="59">
        <v>0</v>
      </c>
      <c r="W65" s="59"/>
      <c r="X65" s="59"/>
      <c r="Y65" s="59"/>
      <c r="Z65" s="59"/>
      <c r="AA65" s="59"/>
      <c r="AB65" s="59"/>
    </row>
    <row r="66" spans="1:28" x14ac:dyDescent="0.25">
      <c r="A66" s="27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</row>
    <row r="67" spans="1:28" x14ac:dyDescent="0.25">
      <c r="A67" s="27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</row>
    <row r="68" spans="1:28" x14ac:dyDescent="0.25">
      <c r="A68" s="27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</row>
    <row r="69" spans="1:28" x14ac:dyDescent="0.25">
      <c r="A69" s="27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</row>
    <row r="70" spans="1:28" x14ac:dyDescent="0.25">
      <c r="A70" s="27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</row>
    <row r="71" spans="1:28" x14ac:dyDescent="0.25">
      <c r="A71" s="27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</row>
    <row r="72" spans="1:28" x14ac:dyDescent="0.25">
      <c r="A72" s="27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</row>
    <row r="73" spans="1:28" x14ac:dyDescent="0.25">
      <c r="A73" s="27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</row>
    <row r="74" spans="1:28" x14ac:dyDescent="0.25">
      <c r="A74" s="27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</row>
    <row r="75" spans="1:28" x14ac:dyDescent="0.25">
      <c r="A75" s="27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</row>
    <row r="76" spans="1:28" x14ac:dyDescent="0.25">
      <c r="A76" s="27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</row>
    <row r="77" spans="1:28" x14ac:dyDescent="0.25">
      <c r="A77" s="27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</row>
    <row r="78" spans="1:28" x14ac:dyDescent="0.25">
      <c r="A78" s="27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</row>
    <row r="79" spans="1:28" x14ac:dyDescent="0.25">
      <c r="A79" s="27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</row>
    <row r="80" spans="1:28" x14ac:dyDescent="0.25">
      <c r="A80" s="27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</row>
    <row r="81" spans="1:28" x14ac:dyDescent="0.25">
      <c r="A81" s="27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</row>
    <row r="82" spans="1:28" x14ac:dyDescent="0.25">
      <c r="A82" s="27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</row>
    <row r="83" spans="1:28" x14ac:dyDescent="0.25">
      <c r="A83" s="27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</row>
    <row r="84" spans="1:28" x14ac:dyDescent="0.25">
      <c r="A84" s="27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</row>
    <row r="85" spans="1:28" x14ac:dyDescent="0.25">
      <c r="A85" s="27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</row>
    <row r="86" spans="1:28" x14ac:dyDescent="0.25">
      <c r="A86" s="27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</row>
    <row r="87" spans="1:28" x14ac:dyDescent="0.25">
      <c r="A87" s="27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</row>
    <row r="88" spans="1:28" x14ac:dyDescent="0.25">
      <c r="A88" s="27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</row>
    <row r="89" spans="1:28" x14ac:dyDescent="0.25">
      <c r="A89" s="27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28" x14ac:dyDescent="0.25">
      <c r="A90" s="27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1:28" x14ac:dyDescent="0.25">
      <c r="A91" s="27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</row>
    <row r="92" spans="1:28" x14ac:dyDescent="0.25">
      <c r="A92" s="27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</row>
    <row r="93" spans="1:28" x14ac:dyDescent="0.25">
      <c r="A93" s="27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1:28" x14ac:dyDescent="0.25">
      <c r="A94" s="27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1:28" x14ac:dyDescent="0.25">
      <c r="A95" s="27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1:28" x14ac:dyDescent="0.25">
      <c r="A96" s="27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1:28" x14ac:dyDescent="0.25">
      <c r="A97" s="27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1:28" x14ac:dyDescent="0.25">
      <c r="A98" s="27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1:28" x14ac:dyDescent="0.25">
      <c r="A99" s="27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1:28" x14ac:dyDescent="0.25">
      <c r="A100" s="27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</row>
    <row r="101" spans="1:28" x14ac:dyDescent="0.25">
      <c r="A101" s="27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</row>
    <row r="102" spans="1:28" x14ac:dyDescent="0.25">
      <c r="A102" s="27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1:28" x14ac:dyDescent="0.25">
      <c r="A103" s="27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1:28" x14ac:dyDescent="0.25">
      <c r="A104" s="27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</row>
    <row r="105" spans="1:28" x14ac:dyDescent="0.25">
      <c r="A105" s="27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1:28" x14ac:dyDescent="0.25">
      <c r="A106" s="27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</row>
    <row r="107" spans="1:28" x14ac:dyDescent="0.25">
      <c r="A107" s="27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1:28" x14ac:dyDescent="0.25">
      <c r="A108" s="27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1:28" x14ac:dyDescent="0.25">
      <c r="A109" s="27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</row>
    <row r="110" spans="1:28" x14ac:dyDescent="0.25">
      <c r="A110" s="27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1:28" x14ac:dyDescent="0.25">
      <c r="A111" s="27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</row>
    <row r="112" spans="1:28" x14ac:dyDescent="0.25">
      <c r="A112" s="27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</row>
    <row r="113" spans="1:28" x14ac:dyDescent="0.25">
      <c r="A113" s="27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</row>
    <row r="114" spans="1:28" x14ac:dyDescent="0.25">
      <c r="A114" s="27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</row>
    <row r="115" spans="1:28" x14ac:dyDescent="0.25">
      <c r="A115" s="27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</row>
    <row r="116" spans="1:28" x14ac:dyDescent="0.25">
      <c r="A116" s="27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1:28" x14ac:dyDescent="0.25">
      <c r="A117" s="27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</row>
    <row r="118" spans="1:28" x14ac:dyDescent="0.25">
      <c r="A118" s="27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</row>
    <row r="119" spans="1:28" x14ac:dyDescent="0.25">
      <c r="A119" s="27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</row>
    <row r="120" spans="1:28" x14ac:dyDescent="0.25">
      <c r="A120" s="27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</row>
    <row r="121" spans="1:28" x14ac:dyDescent="0.25">
      <c r="A121" s="27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</row>
    <row r="122" spans="1:28" x14ac:dyDescent="0.25">
      <c r="A122" s="27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</row>
    <row r="123" spans="1:28" x14ac:dyDescent="0.25">
      <c r="A123" s="27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</row>
    <row r="124" spans="1:28" x14ac:dyDescent="0.25">
      <c r="A124" s="27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1:28" x14ac:dyDescent="0.25">
      <c r="A125" s="27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1:28" x14ac:dyDescent="0.25">
      <c r="A126" s="27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1:28" x14ac:dyDescent="0.25">
      <c r="A127" s="27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1:28" x14ac:dyDescent="0.25">
      <c r="A128" s="27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1:28" x14ac:dyDescent="0.25">
      <c r="A129" s="27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</row>
    <row r="130" spans="1:28" x14ac:dyDescent="0.25">
      <c r="A130" s="27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1:28" x14ac:dyDescent="0.25">
      <c r="A131" s="27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1:28" x14ac:dyDescent="0.25">
      <c r="A132" s="27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</row>
    <row r="133" spans="1:28" x14ac:dyDescent="0.25">
      <c r="A133" s="27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</row>
    <row r="134" spans="1:28" x14ac:dyDescent="0.25">
      <c r="A134" s="27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</row>
    <row r="135" spans="1:28" x14ac:dyDescent="0.25">
      <c r="A135" s="27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</row>
    <row r="136" spans="1:28" x14ac:dyDescent="0.25">
      <c r="A136" s="27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</row>
    <row r="137" spans="1:28" x14ac:dyDescent="0.25">
      <c r="A137" s="27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</row>
    <row r="138" spans="1:28" x14ac:dyDescent="0.25">
      <c r="A138" s="27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</row>
    <row r="139" spans="1:28" x14ac:dyDescent="0.25">
      <c r="A139" s="27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</row>
    <row r="140" spans="1:28" x14ac:dyDescent="0.25">
      <c r="A140" s="27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</row>
    <row r="141" spans="1:28" x14ac:dyDescent="0.25">
      <c r="A141" s="27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</row>
    <row r="142" spans="1:28" x14ac:dyDescent="0.25">
      <c r="A142" s="27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</row>
    <row r="143" spans="1:28" x14ac:dyDescent="0.25">
      <c r="A143" s="27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</row>
    <row r="144" spans="1:28" x14ac:dyDescent="0.25">
      <c r="A144" s="27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</row>
    <row r="145" spans="1:28" x14ac:dyDescent="0.25">
      <c r="A145" s="27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</row>
    <row r="146" spans="1:28" x14ac:dyDescent="0.25">
      <c r="A146" s="27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</row>
    <row r="147" spans="1:28" x14ac:dyDescent="0.25">
      <c r="A147" s="27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</row>
    <row r="148" spans="1:28" x14ac:dyDescent="0.25">
      <c r="A148" s="27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</row>
    <row r="149" spans="1:28" x14ac:dyDescent="0.25">
      <c r="A149" s="27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</row>
    <row r="150" spans="1:28" x14ac:dyDescent="0.25">
      <c r="A150" s="27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</row>
    <row r="151" spans="1:28" x14ac:dyDescent="0.25">
      <c r="A151" s="2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</row>
    <row r="152" spans="1:28" x14ac:dyDescent="0.25">
      <c r="A152" s="27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</row>
    <row r="153" spans="1:28" x14ac:dyDescent="0.25">
      <c r="A153" s="27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</row>
    <row r="154" spans="1:28" x14ac:dyDescent="0.25">
      <c r="A154" s="27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</row>
    <row r="155" spans="1:28" x14ac:dyDescent="0.25">
      <c r="A155" s="27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</row>
    <row r="156" spans="1:28" x14ac:dyDescent="0.25">
      <c r="A156" s="27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</row>
    <row r="157" spans="1:28" x14ac:dyDescent="0.25">
      <c r="A157" s="27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</row>
    <row r="158" spans="1:28" x14ac:dyDescent="0.25">
      <c r="A158" s="27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</row>
    <row r="159" spans="1:28" x14ac:dyDescent="0.25">
      <c r="A159" s="27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</row>
    <row r="160" spans="1:28" x14ac:dyDescent="0.25">
      <c r="A160" s="27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</row>
    <row r="161" spans="1:28" x14ac:dyDescent="0.25">
      <c r="A161" s="27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</row>
    <row r="162" spans="1:28" x14ac:dyDescent="0.25">
      <c r="A162" s="27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</row>
    <row r="163" spans="1:28" x14ac:dyDescent="0.25">
      <c r="A163" s="27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</row>
    <row r="164" spans="1:28" x14ac:dyDescent="0.25">
      <c r="A164" s="27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</row>
    <row r="165" spans="1:28" x14ac:dyDescent="0.25">
      <c r="A165" s="27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</row>
    <row r="166" spans="1:28" x14ac:dyDescent="0.25">
      <c r="A166" s="27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</row>
    <row r="167" spans="1:28" x14ac:dyDescent="0.25">
      <c r="A167" s="27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</row>
    <row r="168" spans="1:28" x14ac:dyDescent="0.25">
      <c r="A168" s="27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</row>
    <row r="169" spans="1:28" x14ac:dyDescent="0.25">
      <c r="A169" s="27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</row>
    <row r="170" spans="1:28" x14ac:dyDescent="0.25">
      <c r="A170" s="27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</row>
    <row r="171" spans="1:28" x14ac:dyDescent="0.25">
      <c r="A171" s="27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</row>
    <row r="172" spans="1:28" x14ac:dyDescent="0.25">
      <c r="A172" s="27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</row>
    <row r="173" spans="1:28" x14ac:dyDescent="0.25">
      <c r="A173" s="27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</row>
    <row r="174" spans="1:28" x14ac:dyDescent="0.25">
      <c r="A174" s="27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</row>
    <row r="175" spans="1:28" x14ac:dyDescent="0.25">
      <c r="A175" s="27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</row>
    <row r="176" spans="1:28" x14ac:dyDescent="0.25">
      <c r="A176" s="27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</row>
    <row r="177" spans="1:28" x14ac:dyDescent="0.25">
      <c r="A177" s="27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</row>
    <row r="178" spans="1:28" x14ac:dyDescent="0.25">
      <c r="A178" s="27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</row>
    <row r="179" spans="1:28" x14ac:dyDescent="0.25">
      <c r="A179" s="27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</row>
    <row r="180" spans="1:28" x14ac:dyDescent="0.25">
      <c r="A180" s="27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</row>
    <row r="181" spans="1:28" x14ac:dyDescent="0.25">
      <c r="A181" s="27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</row>
    <row r="182" spans="1:28" x14ac:dyDescent="0.25">
      <c r="A182" s="27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</row>
    <row r="183" spans="1:28" x14ac:dyDescent="0.25">
      <c r="A183" s="27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</row>
    <row r="184" spans="1:28" x14ac:dyDescent="0.25">
      <c r="A184" s="27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</row>
    <row r="185" spans="1:28" x14ac:dyDescent="0.25">
      <c r="A185" s="27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</row>
    <row r="186" spans="1:28" x14ac:dyDescent="0.25">
      <c r="A186" s="27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</row>
    <row r="187" spans="1:28" x14ac:dyDescent="0.25">
      <c r="A187" s="2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</row>
    <row r="188" spans="1:28" x14ac:dyDescent="0.25">
      <c r="A188" s="27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</row>
    <row r="189" spans="1:28" x14ac:dyDescent="0.25">
      <c r="A189" s="27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</row>
    <row r="190" spans="1:28" x14ac:dyDescent="0.25">
      <c r="A190" s="27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</row>
    <row r="191" spans="1:28" x14ac:dyDescent="0.25">
      <c r="A191" s="27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</row>
    <row r="192" spans="1:28" x14ac:dyDescent="0.25">
      <c r="A192" s="27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</row>
    <row r="193" spans="1:28" x14ac:dyDescent="0.25">
      <c r="A193" s="27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</row>
    <row r="194" spans="1:28" x14ac:dyDescent="0.25">
      <c r="A194" s="27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</row>
    <row r="195" spans="1:28" x14ac:dyDescent="0.25">
      <c r="A195" s="27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</row>
    <row r="196" spans="1:28" x14ac:dyDescent="0.25">
      <c r="A196" s="27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</row>
    <row r="197" spans="1:28" x14ac:dyDescent="0.25">
      <c r="A197" s="27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</row>
    <row r="198" spans="1:28" x14ac:dyDescent="0.25">
      <c r="A198" s="27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</row>
    <row r="199" spans="1:28" x14ac:dyDescent="0.25">
      <c r="A199" s="27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</row>
    <row r="200" spans="1:28" x14ac:dyDescent="0.25">
      <c r="A200" s="27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</row>
    <row r="201" spans="1:28" x14ac:dyDescent="0.25">
      <c r="A201" s="27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</row>
    <row r="202" spans="1:28" x14ac:dyDescent="0.25">
      <c r="A202" s="27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</row>
    <row r="203" spans="1:28" x14ac:dyDescent="0.25">
      <c r="A203" s="27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</row>
    <row r="204" spans="1:28" x14ac:dyDescent="0.25">
      <c r="A204" s="27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</row>
    <row r="205" spans="1:28" x14ac:dyDescent="0.25">
      <c r="A205" s="27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</row>
    <row r="206" spans="1:28" x14ac:dyDescent="0.25">
      <c r="A206" s="27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</row>
    <row r="207" spans="1:28" x14ac:dyDescent="0.25">
      <c r="A207" s="27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</row>
    <row r="208" spans="1:28" x14ac:dyDescent="0.25">
      <c r="A208" s="27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</row>
    <row r="209" spans="1:28" x14ac:dyDescent="0.25">
      <c r="A209" s="27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</row>
    <row r="210" spans="1:28" x14ac:dyDescent="0.25">
      <c r="A210" s="27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</row>
    <row r="211" spans="1:28" x14ac:dyDescent="0.25">
      <c r="A211" s="27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</row>
    <row r="212" spans="1:28" x14ac:dyDescent="0.25">
      <c r="A212" s="27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</row>
    <row r="213" spans="1:28" x14ac:dyDescent="0.25">
      <c r="A213" s="27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</row>
    <row r="214" spans="1:28" x14ac:dyDescent="0.25">
      <c r="A214" s="27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</row>
    <row r="215" spans="1:28" x14ac:dyDescent="0.25">
      <c r="A215" s="27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</row>
    <row r="216" spans="1:28" x14ac:dyDescent="0.25">
      <c r="A216" s="27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</row>
    <row r="217" spans="1:28" x14ac:dyDescent="0.25">
      <c r="A217" s="27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</row>
    <row r="218" spans="1:28" x14ac:dyDescent="0.25">
      <c r="A218" s="27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</row>
    <row r="219" spans="1:28" x14ac:dyDescent="0.25">
      <c r="A219" s="27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</row>
    <row r="220" spans="1:28" x14ac:dyDescent="0.25">
      <c r="A220" s="27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</row>
    <row r="221" spans="1:28" x14ac:dyDescent="0.25">
      <c r="A221" s="27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</row>
    <row r="222" spans="1:28" x14ac:dyDescent="0.25">
      <c r="A222" s="27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</row>
    <row r="223" spans="1:28" x14ac:dyDescent="0.25">
      <c r="A223" s="27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</row>
    <row r="224" spans="1:28" x14ac:dyDescent="0.25">
      <c r="A224" s="2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</row>
    <row r="225" spans="1:28" x14ac:dyDescent="0.25">
      <c r="A225" s="27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</row>
    <row r="226" spans="1:28" x14ac:dyDescent="0.25">
      <c r="A226" s="27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</row>
    <row r="227" spans="1:28" x14ac:dyDescent="0.25">
      <c r="A227" s="27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</row>
    <row r="228" spans="1:28" x14ac:dyDescent="0.25">
      <c r="A228" s="27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</row>
    <row r="229" spans="1:28" x14ac:dyDescent="0.25">
      <c r="A229" s="27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</row>
    <row r="230" spans="1:28" x14ac:dyDescent="0.25">
      <c r="A230" s="27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</row>
    <row r="231" spans="1:28" x14ac:dyDescent="0.25">
      <c r="A231" s="27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</row>
    <row r="232" spans="1:28" x14ac:dyDescent="0.25">
      <c r="A232" s="27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</row>
    <row r="233" spans="1:28" x14ac:dyDescent="0.25">
      <c r="A233" s="27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</row>
    <row r="234" spans="1:28" x14ac:dyDescent="0.25">
      <c r="A234" s="27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</row>
    <row r="235" spans="1:28" x14ac:dyDescent="0.25">
      <c r="A235" s="27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</row>
    <row r="236" spans="1:28" x14ac:dyDescent="0.25">
      <c r="A236" s="27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</row>
    <row r="237" spans="1:28" x14ac:dyDescent="0.25">
      <c r="A237" s="27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</row>
    <row r="238" spans="1:28" x14ac:dyDescent="0.25">
      <c r="A238" s="27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</row>
    <row r="239" spans="1:28" x14ac:dyDescent="0.25">
      <c r="A239" s="27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</row>
    <row r="240" spans="1:28" x14ac:dyDescent="0.25">
      <c r="A240" s="27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</row>
    <row r="241" spans="1:28" x14ac:dyDescent="0.25">
      <c r="A241" s="27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</row>
    <row r="242" spans="1:28" x14ac:dyDescent="0.25">
      <c r="A242" s="27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</row>
    <row r="243" spans="1:28" x14ac:dyDescent="0.25">
      <c r="A243" s="27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</row>
    <row r="244" spans="1:28" x14ac:dyDescent="0.25">
      <c r="A244" s="27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</row>
    <row r="245" spans="1:28" x14ac:dyDescent="0.25">
      <c r="A245" s="27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</row>
    <row r="246" spans="1:28" x14ac:dyDescent="0.25">
      <c r="A246" s="27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</row>
    <row r="247" spans="1:28" x14ac:dyDescent="0.25">
      <c r="A247" s="27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</row>
    <row r="248" spans="1:28" x14ac:dyDescent="0.25">
      <c r="A248" s="27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</row>
    <row r="249" spans="1:28" x14ac:dyDescent="0.25">
      <c r="A249" s="27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</row>
    <row r="250" spans="1:28" x14ac:dyDescent="0.25">
      <c r="A250" s="27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</row>
    <row r="251" spans="1:28" x14ac:dyDescent="0.25">
      <c r="A251" s="27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</row>
    <row r="252" spans="1:28" x14ac:dyDescent="0.25">
      <c r="A252" s="27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</row>
    <row r="253" spans="1:28" x14ac:dyDescent="0.25">
      <c r="A253" s="27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</row>
    <row r="254" spans="1:28" x14ac:dyDescent="0.25">
      <c r="A254" s="27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</row>
    <row r="255" spans="1:28" x14ac:dyDescent="0.25">
      <c r="A255" s="27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</row>
    <row r="256" spans="1:28" x14ac:dyDescent="0.25">
      <c r="A256" s="27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</row>
    <row r="257" spans="1:28" x14ac:dyDescent="0.25">
      <c r="A257" s="27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</row>
    <row r="258" spans="1:28" x14ac:dyDescent="0.25">
      <c r="A258" s="27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</row>
    <row r="259" spans="1:28" x14ac:dyDescent="0.25">
      <c r="A259" s="27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</row>
    <row r="260" spans="1:28" x14ac:dyDescent="0.25">
      <c r="A260" s="2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</row>
    <row r="261" spans="1:28" x14ac:dyDescent="0.25">
      <c r="A261" s="27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</row>
    <row r="262" spans="1:28" x14ac:dyDescent="0.25">
      <c r="A262" s="27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</row>
    <row r="263" spans="1:28" x14ac:dyDescent="0.25">
      <c r="A263" s="27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</row>
    <row r="264" spans="1:28" x14ac:dyDescent="0.25">
      <c r="A264" s="27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</row>
    <row r="265" spans="1:28" x14ac:dyDescent="0.25">
      <c r="A265" s="27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</row>
    <row r="266" spans="1:28" x14ac:dyDescent="0.25">
      <c r="A266" s="27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</row>
    <row r="267" spans="1:28" x14ac:dyDescent="0.25">
      <c r="A267" s="27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</row>
    <row r="268" spans="1:28" x14ac:dyDescent="0.25">
      <c r="A268" s="27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</row>
    <row r="269" spans="1:28" x14ac:dyDescent="0.25">
      <c r="A269" s="27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</row>
    <row r="270" spans="1:28" x14ac:dyDescent="0.25">
      <c r="A270" s="27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</row>
    <row r="271" spans="1:28" x14ac:dyDescent="0.25">
      <c r="A271" s="27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</row>
    <row r="272" spans="1:28" x14ac:dyDescent="0.25">
      <c r="A272" s="27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</row>
    <row r="273" spans="1:28" x14ac:dyDescent="0.25">
      <c r="A273" s="27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</row>
    <row r="274" spans="1:28" x14ac:dyDescent="0.25">
      <c r="A274" s="27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</row>
    <row r="275" spans="1:28" x14ac:dyDescent="0.25">
      <c r="A275" s="27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</row>
    <row r="276" spans="1:28" x14ac:dyDescent="0.25">
      <c r="A276" s="27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</row>
    <row r="277" spans="1:28" x14ac:dyDescent="0.25">
      <c r="A277" s="27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</row>
    <row r="278" spans="1:28" x14ac:dyDescent="0.25">
      <c r="A278" s="27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</row>
    <row r="279" spans="1:28" x14ac:dyDescent="0.25">
      <c r="A279" s="27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</row>
    <row r="280" spans="1:28" x14ac:dyDescent="0.25">
      <c r="A280" s="27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</row>
    <row r="281" spans="1:28" x14ac:dyDescent="0.25">
      <c r="A281" s="27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</row>
    <row r="282" spans="1:28" x14ac:dyDescent="0.25">
      <c r="A282" s="27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</row>
    <row r="283" spans="1:28" x14ac:dyDescent="0.25">
      <c r="A283" s="27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</row>
    <row r="284" spans="1:28" x14ac:dyDescent="0.25">
      <c r="A284" s="27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</row>
    <row r="285" spans="1:28" x14ac:dyDescent="0.25">
      <c r="A285" s="27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</row>
    <row r="286" spans="1:28" x14ac:dyDescent="0.25">
      <c r="A286" s="27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</row>
    <row r="287" spans="1:28" x14ac:dyDescent="0.25">
      <c r="A287" s="27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</row>
    <row r="288" spans="1:28" x14ac:dyDescent="0.25">
      <c r="A288" s="27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</row>
    <row r="289" spans="1:28" x14ac:dyDescent="0.25">
      <c r="A289" s="27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</row>
    <row r="290" spans="1:28" x14ac:dyDescent="0.25">
      <c r="A290" s="27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</row>
    <row r="291" spans="1:28" x14ac:dyDescent="0.25">
      <c r="A291" s="27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</row>
    <row r="292" spans="1:28" x14ac:dyDescent="0.25">
      <c r="A292" s="27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</row>
    <row r="293" spans="1:28" x14ac:dyDescent="0.25">
      <c r="A293" s="27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</row>
    <row r="294" spans="1:28" x14ac:dyDescent="0.25">
      <c r="A294" s="27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</row>
    <row r="295" spans="1:28" x14ac:dyDescent="0.25">
      <c r="A295" s="2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</row>
    <row r="296" spans="1:28" x14ac:dyDescent="0.25">
      <c r="A296" s="27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</row>
    <row r="297" spans="1:28" x14ac:dyDescent="0.25">
      <c r="A297" s="27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</row>
    <row r="298" spans="1:28" x14ac:dyDescent="0.25">
      <c r="A298" s="27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</row>
    <row r="299" spans="1:28" x14ac:dyDescent="0.25">
      <c r="A299" s="27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</row>
    <row r="300" spans="1:28" x14ac:dyDescent="0.25">
      <c r="A300" s="27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</row>
    <row r="301" spans="1:28" x14ac:dyDescent="0.25">
      <c r="A301" s="27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</row>
    <row r="302" spans="1:28" x14ac:dyDescent="0.25">
      <c r="A302" s="27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</row>
    <row r="303" spans="1:28" x14ac:dyDescent="0.25">
      <c r="A303" s="27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</row>
    <row r="304" spans="1:28" x14ac:dyDescent="0.25">
      <c r="A304" s="27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</row>
    <row r="305" spans="1:28" x14ac:dyDescent="0.25">
      <c r="A305" s="27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</row>
    <row r="306" spans="1:28" x14ac:dyDescent="0.25">
      <c r="A306" s="27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</row>
    <row r="307" spans="1:28" x14ac:dyDescent="0.25">
      <c r="A307" s="27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</row>
    <row r="308" spans="1:28" x14ac:dyDescent="0.25">
      <c r="A308" s="27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</row>
    <row r="309" spans="1:28" x14ac:dyDescent="0.25">
      <c r="A309" s="27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</row>
    <row r="310" spans="1:28" x14ac:dyDescent="0.25">
      <c r="A310" s="27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</row>
    <row r="311" spans="1:28" x14ac:dyDescent="0.25">
      <c r="A311" s="27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</row>
    <row r="312" spans="1:28" x14ac:dyDescent="0.25">
      <c r="A312" s="27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</row>
    <row r="313" spans="1:28" x14ac:dyDescent="0.25">
      <c r="A313" s="27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</row>
    <row r="314" spans="1:28" x14ac:dyDescent="0.25">
      <c r="A314" s="27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</row>
    <row r="315" spans="1:28" x14ac:dyDescent="0.25">
      <c r="A315" s="27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</row>
    <row r="316" spans="1:28" x14ac:dyDescent="0.25">
      <c r="A316" s="27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</row>
    <row r="317" spans="1:28" x14ac:dyDescent="0.25">
      <c r="A317" s="27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</row>
    <row r="318" spans="1:28" x14ac:dyDescent="0.25">
      <c r="A318" s="27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</row>
    <row r="319" spans="1:28" x14ac:dyDescent="0.25">
      <c r="A319" s="27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</row>
    <row r="320" spans="1:28" x14ac:dyDescent="0.25">
      <c r="A320" s="27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</row>
    <row r="321" spans="1:28" x14ac:dyDescent="0.25">
      <c r="A321" s="27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</row>
    <row r="322" spans="1:28" x14ac:dyDescent="0.25">
      <c r="A322" s="27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</row>
    <row r="323" spans="1:28" x14ac:dyDescent="0.25">
      <c r="A323" s="27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</row>
    <row r="324" spans="1:28" x14ac:dyDescent="0.25">
      <c r="A324" s="27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</row>
    <row r="325" spans="1:28" x14ac:dyDescent="0.25">
      <c r="A325" s="27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</row>
    <row r="326" spans="1:28" x14ac:dyDescent="0.25">
      <c r="A326" s="27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</row>
    <row r="327" spans="1:28" x14ac:dyDescent="0.25">
      <c r="A327" s="27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</row>
    <row r="328" spans="1:28" x14ac:dyDescent="0.25">
      <c r="A328" s="27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</row>
    <row r="329" spans="1:28" x14ac:dyDescent="0.25">
      <c r="A329" s="27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</row>
    <row r="330" spans="1:28" x14ac:dyDescent="0.25">
      <c r="A330" s="27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</row>
    <row r="331" spans="1:28" x14ac:dyDescent="0.25">
      <c r="A331" s="27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</row>
    <row r="332" spans="1:28" x14ac:dyDescent="0.25">
      <c r="A332" s="27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</row>
    <row r="333" spans="1:28" x14ac:dyDescent="0.25">
      <c r="A333" s="27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</row>
    <row r="334" spans="1:28" x14ac:dyDescent="0.25">
      <c r="A334" s="27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</row>
    <row r="335" spans="1:28" x14ac:dyDescent="0.25">
      <c r="A335" s="27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</row>
    <row r="336" spans="1:28" x14ac:dyDescent="0.25">
      <c r="A336" s="27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</row>
    <row r="337" spans="1:28" x14ac:dyDescent="0.25">
      <c r="A337" s="27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</row>
    <row r="338" spans="1:28" x14ac:dyDescent="0.25">
      <c r="A338" s="27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</row>
    <row r="339" spans="1:28" x14ac:dyDescent="0.25">
      <c r="A339" s="27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</row>
    <row r="340" spans="1:28" x14ac:dyDescent="0.25">
      <c r="A340" s="27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</row>
    <row r="341" spans="1:28" x14ac:dyDescent="0.25">
      <c r="A341" s="27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</row>
    <row r="342" spans="1:28" x14ac:dyDescent="0.25">
      <c r="A342" s="27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</row>
    <row r="343" spans="1:28" x14ac:dyDescent="0.25">
      <c r="A343" s="27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</row>
    <row r="344" spans="1:28" x14ac:dyDescent="0.25">
      <c r="A344" s="27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</row>
    <row r="345" spans="1:28" x14ac:dyDescent="0.25">
      <c r="A345" s="27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</row>
    <row r="346" spans="1:28" x14ac:dyDescent="0.25">
      <c r="A346" s="27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</row>
    <row r="347" spans="1:28" x14ac:dyDescent="0.25">
      <c r="A347" s="27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</row>
    <row r="348" spans="1:28" x14ac:dyDescent="0.25">
      <c r="A348" s="27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</row>
    <row r="349" spans="1:28" x14ac:dyDescent="0.25">
      <c r="A349" s="27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</row>
    <row r="350" spans="1:28" x14ac:dyDescent="0.25">
      <c r="A350" s="27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</row>
    <row r="351" spans="1:28" x14ac:dyDescent="0.25">
      <c r="A351" s="27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</row>
    <row r="352" spans="1:28" x14ac:dyDescent="0.25">
      <c r="A352" s="27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</row>
    <row r="353" spans="1:28" x14ac:dyDescent="0.25">
      <c r="A353" s="27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</row>
    <row r="354" spans="1:28" x14ac:dyDescent="0.25">
      <c r="A354" s="27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</row>
    <row r="355" spans="1:28" x14ac:dyDescent="0.25">
      <c r="A355" s="27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</row>
    <row r="356" spans="1:28" x14ac:dyDescent="0.25">
      <c r="A356" s="27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</row>
    <row r="357" spans="1:28" x14ac:dyDescent="0.25">
      <c r="A357" s="27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</row>
    <row r="358" spans="1:28" x14ac:dyDescent="0.25">
      <c r="A358" s="27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</row>
    <row r="359" spans="1:28" x14ac:dyDescent="0.25">
      <c r="A359" s="27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</row>
    <row r="360" spans="1:28" x14ac:dyDescent="0.25">
      <c r="A360" s="27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</row>
    <row r="361" spans="1:28" x14ac:dyDescent="0.25">
      <c r="A361" s="27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</row>
    <row r="362" spans="1:28" x14ac:dyDescent="0.25">
      <c r="A362" s="27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</row>
    <row r="363" spans="1:28" x14ac:dyDescent="0.25">
      <c r="A363" s="27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</row>
    <row r="364" spans="1:28" x14ac:dyDescent="0.25">
      <c r="A364" s="27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</row>
    <row r="365" spans="1:28" x14ac:dyDescent="0.25">
      <c r="A365" s="27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</row>
    <row r="366" spans="1:28" x14ac:dyDescent="0.25">
      <c r="A366" s="27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</row>
    <row r="367" spans="1:28" x14ac:dyDescent="0.25">
      <c r="A367" s="27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</row>
    <row r="368" spans="1:28" x14ac:dyDescent="0.25">
      <c r="A368" s="27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</row>
    <row r="369" spans="1:28" x14ac:dyDescent="0.25">
      <c r="A369" s="27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</row>
    <row r="370" spans="1:28" x14ac:dyDescent="0.25">
      <c r="A370" s="27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</row>
    <row r="371" spans="1:28" x14ac:dyDescent="0.25">
      <c r="A371" s="27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</row>
    <row r="372" spans="1:28" x14ac:dyDescent="0.25">
      <c r="A372" s="27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</row>
    <row r="373" spans="1:28" x14ac:dyDescent="0.25">
      <c r="A373" s="27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</row>
    <row r="374" spans="1:28" x14ac:dyDescent="0.25">
      <c r="A374" s="27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</row>
    <row r="375" spans="1:28" x14ac:dyDescent="0.25">
      <c r="A375" s="27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</row>
    <row r="376" spans="1:28" x14ac:dyDescent="0.25">
      <c r="A376" s="27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</row>
    <row r="377" spans="1:28" x14ac:dyDescent="0.25">
      <c r="A377" s="27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</row>
    <row r="378" spans="1:28" x14ac:dyDescent="0.25">
      <c r="A378" s="27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</row>
    <row r="379" spans="1:28" x14ac:dyDescent="0.25">
      <c r="A379" s="27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</row>
    <row r="380" spans="1:28" x14ac:dyDescent="0.25">
      <c r="A380" s="27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</row>
    <row r="381" spans="1:28" x14ac:dyDescent="0.25">
      <c r="A381" s="27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</row>
    <row r="382" spans="1:28" x14ac:dyDescent="0.25">
      <c r="A382" s="27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</row>
    <row r="383" spans="1:28" x14ac:dyDescent="0.25">
      <c r="A383" s="27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</row>
    <row r="384" spans="1:28" x14ac:dyDescent="0.25">
      <c r="A384" s="27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</row>
    <row r="385" spans="1:28" x14ac:dyDescent="0.25">
      <c r="A385" s="27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</row>
    <row r="386" spans="1:28" x14ac:dyDescent="0.25">
      <c r="A386" s="27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</row>
    <row r="387" spans="1:28" x14ac:dyDescent="0.25">
      <c r="A387" s="27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</row>
    <row r="388" spans="1:28" x14ac:dyDescent="0.25">
      <c r="A388" s="27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</row>
    <row r="389" spans="1:28" x14ac:dyDescent="0.25">
      <c r="A389" s="27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</row>
    <row r="390" spans="1:28" x14ac:dyDescent="0.25">
      <c r="A390" s="27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</row>
    <row r="391" spans="1:28" x14ac:dyDescent="0.25">
      <c r="A391" s="27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</row>
    <row r="392" spans="1:28" x14ac:dyDescent="0.25">
      <c r="A392" s="27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</row>
    <row r="393" spans="1:28" x14ac:dyDescent="0.25">
      <c r="A393" s="27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</row>
    <row r="394" spans="1:28" x14ac:dyDescent="0.25">
      <c r="A394" s="27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</row>
    <row r="395" spans="1:28" x14ac:dyDescent="0.25">
      <c r="A395" s="27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</row>
    <row r="396" spans="1:28" x14ac:dyDescent="0.25">
      <c r="A396" s="27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</row>
    <row r="397" spans="1:28" x14ac:dyDescent="0.25">
      <c r="A397" s="27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</row>
    <row r="398" spans="1:28" x14ac:dyDescent="0.25">
      <c r="A398" s="27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</row>
    <row r="399" spans="1:28" x14ac:dyDescent="0.25">
      <c r="A399" s="27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</row>
    <row r="400" spans="1:28" x14ac:dyDescent="0.25">
      <c r="A400" s="27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</row>
    <row r="401" spans="1:28" x14ac:dyDescent="0.25">
      <c r="A401" s="27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</row>
    <row r="402" spans="1:28" x14ac:dyDescent="0.25">
      <c r="A402" s="27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</row>
    <row r="403" spans="1:28" x14ac:dyDescent="0.25">
      <c r="A403" s="27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</row>
    <row r="404" spans="1:28" x14ac:dyDescent="0.25">
      <c r="A404" s="27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</row>
    <row r="405" spans="1:28" x14ac:dyDescent="0.25">
      <c r="A405" s="27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</row>
    <row r="406" spans="1:28" x14ac:dyDescent="0.25">
      <c r="A406" s="27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</row>
    <row r="407" spans="1:28" x14ac:dyDescent="0.25">
      <c r="A407" s="27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</row>
    <row r="408" spans="1:28" x14ac:dyDescent="0.25">
      <c r="A408" s="27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</row>
    <row r="409" spans="1:28" x14ac:dyDescent="0.25">
      <c r="A409" s="27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</row>
    <row r="410" spans="1:28" x14ac:dyDescent="0.25">
      <c r="A410" s="27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</row>
    <row r="411" spans="1:28" x14ac:dyDescent="0.25">
      <c r="A411" s="27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</row>
    <row r="412" spans="1:28" x14ac:dyDescent="0.25">
      <c r="A412" s="27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</row>
    <row r="413" spans="1:28" x14ac:dyDescent="0.25">
      <c r="A413" s="27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</row>
    <row r="414" spans="1:28" x14ac:dyDescent="0.25">
      <c r="A414" s="27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</row>
    <row r="415" spans="1:28" x14ac:dyDescent="0.25">
      <c r="A415" s="27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</row>
    <row r="416" spans="1:28" x14ac:dyDescent="0.25">
      <c r="A416" s="27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</row>
    <row r="417" spans="1:28" x14ac:dyDescent="0.25">
      <c r="A417" s="27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</row>
    <row r="418" spans="1:28" x14ac:dyDescent="0.25">
      <c r="A418" s="27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</row>
    <row r="419" spans="1:28" x14ac:dyDescent="0.25">
      <c r="A419" s="27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</row>
    <row r="420" spans="1:28" x14ac:dyDescent="0.25">
      <c r="A420" s="27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</row>
    <row r="421" spans="1:28" x14ac:dyDescent="0.25">
      <c r="A421" s="27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</row>
    <row r="422" spans="1:28" x14ac:dyDescent="0.25">
      <c r="A422" s="27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</row>
    <row r="423" spans="1:28" x14ac:dyDescent="0.25">
      <c r="A423" s="27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</row>
    <row r="424" spans="1:28" x14ac:dyDescent="0.25"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</row>
    <row r="425" spans="1:28" x14ac:dyDescent="0.25"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</row>
    <row r="426" spans="1:28" x14ac:dyDescent="0.25"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</row>
    <row r="427" spans="1:28" x14ac:dyDescent="0.25"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</row>
    <row r="428" spans="1:28" x14ac:dyDescent="0.25"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</row>
    <row r="429" spans="1:28" x14ac:dyDescent="0.25">
      <c r="B429" s="59"/>
      <c r="C429" s="59"/>
      <c r="D429" s="59"/>
      <c r="E429" s="59"/>
      <c r="F429" s="59"/>
      <c r="G429" s="59"/>
      <c r="H429" s="59"/>
      <c r="I429" s="59"/>
      <c r="J429" s="59"/>
    </row>
  </sheetData>
  <sortState xmlns:xlrd2="http://schemas.microsoft.com/office/spreadsheetml/2017/richdata2" columnSort="1" ref="D63:BI428">
    <sortCondition ref="D63:BI6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ACCB-FD43-47CE-815C-F01D2EB44CE7}">
  <dimension ref="A1:CS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7" sqref="B7"/>
    </sheetView>
  </sheetViews>
  <sheetFormatPr defaultColWidth="8.85546875" defaultRowHeight="15" x14ac:dyDescent="0.25"/>
  <cols>
    <col min="1" max="1" width="19" style="86" customWidth="1"/>
    <col min="2" max="2" width="9.42578125" style="86" bestFit="1" customWidth="1"/>
    <col min="3" max="5" width="9.28515625" style="86" bestFit="1" customWidth="1"/>
    <col min="6" max="6" width="9.7109375" style="86" customWidth="1"/>
    <col min="7" max="7" width="10.5703125" style="86" customWidth="1"/>
    <col min="8" max="8" width="9.28515625" style="86" bestFit="1" customWidth="1"/>
    <col min="9" max="9" width="10.42578125" style="82" customWidth="1"/>
    <col min="10" max="10" width="9.7109375" style="82" customWidth="1"/>
    <col min="11" max="11" width="11.42578125" style="82" customWidth="1"/>
    <col min="12" max="12" width="11.5703125" style="82" customWidth="1"/>
    <col min="13" max="14" width="9" style="84" customWidth="1"/>
    <col min="15" max="15" width="9" style="82" customWidth="1"/>
    <col min="16" max="16" width="8.85546875" style="86"/>
    <col min="17" max="17" width="19.7109375" style="86" customWidth="1"/>
    <col min="18" max="18" width="6" style="86" bestFit="1" customWidth="1"/>
    <col min="19" max="19" width="6.7109375" style="86" bestFit="1" customWidth="1"/>
    <col min="20" max="20" width="9.7109375" style="86" bestFit="1" customWidth="1"/>
    <col min="21" max="21" width="5.7109375" style="87" bestFit="1" customWidth="1"/>
    <col min="22" max="22" width="14.5703125" style="87" bestFit="1" customWidth="1"/>
    <col min="23" max="23" width="5.7109375" style="87" bestFit="1" customWidth="1"/>
    <col min="24" max="24" width="5.7109375" style="87" customWidth="1"/>
    <col min="25" max="25" width="6.7109375" style="87" bestFit="1" customWidth="1"/>
    <col min="26" max="26" width="12.85546875" style="87" bestFit="1" customWidth="1"/>
    <col min="27" max="27" width="7.7109375" style="87" bestFit="1" customWidth="1"/>
    <col min="28" max="28" width="9.28515625" style="87" bestFit="1" customWidth="1"/>
    <col min="29" max="30" width="6.7109375" style="87" bestFit="1" customWidth="1"/>
    <col min="31" max="31" width="5.7109375" style="87" bestFit="1" customWidth="1"/>
    <col min="32" max="32" width="6.7109375" style="87" bestFit="1" customWidth="1"/>
    <col min="33" max="33" width="6.7109375" style="87" customWidth="1"/>
    <col min="34" max="34" width="6.7109375" style="87" bestFit="1" customWidth="1"/>
    <col min="35" max="35" width="15.42578125" style="87" bestFit="1" customWidth="1"/>
    <col min="36" max="36" width="6.5703125" style="87" bestFit="1" customWidth="1"/>
    <col min="37" max="37" width="6.7109375" style="87" bestFit="1" customWidth="1"/>
    <col min="38" max="38" width="5.140625" style="87" bestFit="1" customWidth="1"/>
    <col min="39" max="39" width="5.140625" style="87" customWidth="1"/>
    <col min="40" max="40" width="5.7109375" style="87" bestFit="1" customWidth="1"/>
    <col min="41" max="41" width="6.7109375" style="87" bestFit="1" customWidth="1"/>
    <col min="42" max="42" width="6.140625" style="87" bestFit="1" customWidth="1"/>
    <col min="43" max="43" width="6.85546875" style="87" bestFit="1" customWidth="1"/>
    <col min="44" max="44" width="9.28515625" style="87" bestFit="1" customWidth="1"/>
    <col min="45" max="45" width="7.7109375" style="87" bestFit="1" customWidth="1"/>
    <col min="46" max="46" width="9.28515625" style="87" bestFit="1" customWidth="1"/>
    <col min="47" max="47" width="6" style="87" bestFit="1" customWidth="1"/>
    <col min="48" max="48" width="6.7109375" style="87" bestFit="1" customWidth="1"/>
    <col min="49" max="49" width="5.7109375" style="87" bestFit="1" customWidth="1"/>
    <col min="50" max="50" width="7.7109375" style="87" bestFit="1" customWidth="1"/>
    <col min="51" max="52" width="5.7109375" style="87" bestFit="1" customWidth="1"/>
    <col min="53" max="53" width="6.7109375" style="87" bestFit="1" customWidth="1"/>
    <col min="54" max="54" width="5.7109375" style="87" bestFit="1" customWidth="1"/>
    <col min="55" max="55" width="5.85546875" style="87" bestFit="1" customWidth="1"/>
    <col min="56" max="56" width="5.7109375" style="87" bestFit="1" customWidth="1"/>
    <col min="57" max="59" width="7.7109375" style="87" bestFit="1" customWidth="1"/>
    <col min="60" max="60" width="5.140625" style="87" bestFit="1" customWidth="1"/>
    <col min="61" max="61" width="5.28515625" style="87" bestFit="1" customWidth="1"/>
    <col min="62" max="62" width="8.7109375" style="87" bestFit="1" customWidth="1"/>
    <col min="63" max="63" width="5.7109375" style="87" bestFit="1" customWidth="1"/>
    <col min="64" max="64" width="7.85546875" style="87" bestFit="1" customWidth="1"/>
    <col min="65" max="65" width="5.85546875" style="87" bestFit="1" customWidth="1"/>
    <col min="66" max="66" width="6" style="87" bestFit="1" customWidth="1"/>
    <col min="67" max="70" width="6.7109375" style="87" bestFit="1" customWidth="1"/>
    <col min="71" max="71" width="5.7109375" style="87" bestFit="1" customWidth="1"/>
    <col min="72" max="72" width="7.7109375" style="87" bestFit="1" customWidth="1"/>
    <col min="73" max="73" width="8" style="87" bestFit="1" customWidth="1"/>
    <col min="74" max="74" width="5.7109375" style="87" bestFit="1" customWidth="1"/>
    <col min="75" max="76" width="6.7109375" style="87" bestFit="1" customWidth="1"/>
    <col min="77" max="78" width="6.7109375" style="87" customWidth="1"/>
    <col min="79" max="79" width="9.140625" style="87" bestFit="1" customWidth="1"/>
    <col min="80" max="80" width="7.140625" style="87" bestFit="1" customWidth="1"/>
    <col min="81" max="81" width="6.7109375" style="87" customWidth="1"/>
    <col min="82" max="91" width="8.85546875" style="86"/>
    <col min="92" max="92" width="8.85546875" style="82"/>
    <col min="93" max="93" width="8.85546875" style="86"/>
    <col min="94" max="94" width="8.85546875" style="82"/>
    <col min="95" max="96" width="8.85546875" style="86"/>
    <col min="97" max="97" width="8.85546875" style="82"/>
    <col min="98" max="16384" width="8.85546875" style="86"/>
  </cols>
  <sheetData>
    <row r="1" spans="1:97" x14ac:dyDescent="0.25">
      <c r="B1" s="86" t="s">
        <v>491</v>
      </c>
      <c r="I1" s="86"/>
      <c r="J1" s="86"/>
      <c r="K1" s="86"/>
      <c r="L1" s="86"/>
      <c r="M1" s="86"/>
      <c r="N1" s="86"/>
      <c r="O1" s="86"/>
      <c r="Q1" s="86" t="s">
        <v>490</v>
      </c>
      <c r="CF1" s="86" t="s">
        <v>310</v>
      </c>
    </row>
    <row r="2" spans="1:97" x14ac:dyDescent="0.25">
      <c r="A2" s="86" t="s">
        <v>227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2" t="s">
        <v>63</v>
      </c>
      <c r="J2" s="82" t="s">
        <v>64</v>
      </c>
      <c r="K2" s="82" t="s">
        <v>65</v>
      </c>
      <c r="L2" s="82" t="s">
        <v>68</v>
      </c>
      <c r="M2" s="84" t="s">
        <v>311</v>
      </c>
      <c r="N2" s="84" t="s">
        <v>314</v>
      </c>
      <c r="O2" s="82" t="s">
        <v>321</v>
      </c>
      <c r="Q2" s="86" t="s">
        <v>226</v>
      </c>
      <c r="R2" s="86" t="s">
        <v>457</v>
      </c>
      <c r="S2" s="86" t="s">
        <v>359</v>
      </c>
      <c r="T2" s="86" t="s">
        <v>178</v>
      </c>
      <c r="U2" s="86" t="s">
        <v>131</v>
      </c>
      <c r="V2" s="86" t="s">
        <v>132</v>
      </c>
      <c r="W2" s="86" t="s">
        <v>133</v>
      </c>
      <c r="X2" s="86" t="s">
        <v>335</v>
      </c>
      <c r="Y2" s="86" t="s">
        <v>360</v>
      </c>
      <c r="Z2" s="86" t="s">
        <v>179</v>
      </c>
      <c r="AA2" s="86" t="s">
        <v>134</v>
      </c>
      <c r="AB2" s="86" t="s">
        <v>59</v>
      </c>
      <c r="AC2" s="86" t="s">
        <v>136</v>
      </c>
      <c r="AD2" s="86" t="s">
        <v>137</v>
      </c>
      <c r="AE2" s="86" t="s">
        <v>361</v>
      </c>
      <c r="AF2" s="86" t="s">
        <v>138</v>
      </c>
      <c r="AG2" s="86" t="s">
        <v>458</v>
      </c>
      <c r="AH2" s="86" t="s">
        <v>139</v>
      </c>
      <c r="AI2" s="86" t="s">
        <v>140</v>
      </c>
      <c r="AJ2" s="86" t="s">
        <v>141</v>
      </c>
      <c r="AK2" s="86" t="s">
        <v>142</v>
      </c>
      <c r="AL2" s="86" t="s">
        <v>143</v>
      </c>
      <c r="AM2" s="86" t="s">
        <v>459</v>
      </c>
      <c r="AN2" s="86" t="s">
        <v>362</v>
      </c>
      <c r="AO2" s="86" t="s">
        <v>144</v>
      </c>
      <c r="AP2" s="86" t="s">
        <v>367</v>
      </c>
      <c r="AQ2" s="86" t="s">
        <v>460</v>
      </c>
      <c r="AR2" s="86" t="s">
        <v>145</v>
      </c>
      <c r="AS2" s="86" t="s">
        <v>146</v>
      </c>
      <c r="AT2" s="86" t="s">
        <v>60</v>
      </c>
      <c r="AU2" s="86" t="s">
        <v>147</v>
      </c>
      <c r="AV2" s="86" t="s">
        <v>148</v>
      </c>
      <c r="AW2" s="86" t="s">
        <v>149</v>
      </c>
      <c r="AX2" s="86" t="s">
        <v>150</v>
      </c>
      <c r="AY2" s="86" t="s">
        <v>151</v>
      </c>
      <c r="AZ2" s="86" t="s">
        <v>152</v>
      </c>
      <c r="BA2" s="86" t="s">
        <v>153</v>
      </c>
      <c r="BB2" s="86" t="s">
        <v>154</v>
      </c>
      <c r="BC2" s="86" t="s">
        <v>155</v>
      </c>
      <c r="BD2" s="86" t="s">
        <v>156</v>
      </c>
      <c r="BE2" s="86" t="s">
        <v>54</v>
      </c>
      <c r="BF2" s="86" t="s">
        <v>53</v>
      </c>
      <c r="BG2" s="86" t="s">
        <v>157</v>
      </c>
      <c r="BH2" s="86" t="s">
        <v>158</v>
      </c>
      <c r="BI2" s="86" t="s">
        <v>159</v>
      </c>
      <c r="BJ2" s="86" t="s">
        <v>160</v>
      </c>
      <c r="BK2" s="86" t="s">
        <v>161</v>
      </c>
      <c r="BL2" s="86" t="s">
        <v>162</v>
      </c>
      <c r="BM2" s="86" t="s">
        <v>163</v>
      </c>
      <c r="BN2" s="86" t="s">
        <v>164</v>
      </c>
      <c r="BO2" s="86" t="s">
        <v>165</v>
      </c>
      <c r="BP2" s="86" t="s">
        <v>363</v>
      </c>
      <c r="BQ2" s="86" t="s">
        <v>166</v>
      </c>
      <c r="BR2" s="86" t="s">
        <v>167</v>
      </c>
      <c r="BS2" s="86" t="s">
        <v>168</v>
      </c>
      <c r="BT2" s="86" t="s">
        <v>61</v>
      </c>
      <c r="BU2" s="86" t="s">
        <v>368</v>
      </c>
      <c r="BV2" s="86" t="s">
        <v>169</v>
      </c>
      <c r="BW2" s="86" t="s">
        <v>170</v>
      </c>
      <c r="BX2" s="86" t="s">
        <v>171</v>
      </c>
      <c r="BY2" s="86" t="s">
        <v>172</v>
      </c>
      <c r="BZ2" s="86" t="s">
        <v>173</v>
      </c>
      <c r="CA2" s="86" t="s">
        <v>174</v>
      </c>
      <c r="CB2" s="86" t="s">
        <v>369</v>
      </c>
      <c r="CE2" s="34" t="s">
        <v>141</v>
      </c>
      <c r="CF2" s="86" t="s">
        <v>59</v>
      </c>
      <c r="CH2" s="86" t="s">
        <v>60</v>
      </c>
      <c r="CI2" s="86" t="s">
        <v>54</v>
      </c>
      <c r="CJ2" s="86" t="s">
        <v>53</v>
      </c>
      <c r="CK2" s="86" t="s">
        <v>61</v>
      </c>
      <c r="CL2" s="86" t="s">
        <v>62</v>
      </c>
      <c r="CN2" s="82" t="s">
        <v>65</v>
      </c>
      <c r="CP2" s="82" t="s">
        <v>68</v>
      </c>
      <c r="CQ2" s="86" t="s">
        <v>311</v>
      </c>
      <c r="CR2" s="86" t="s">
        <v>314</v>
      </c>
      <c r="CS2" s="82" t="s">
        <v>321</v>
      </c>
    </row>
    <row r="3" spans="1:97" x14ac:dyDescent="0.25">
      <c r="A3" s="86" t="s">
        <v>0</v>
      </c>
      <c r="B3" s="87">
        <v>11150.376111</v>
      </c>
      <c r="C3" s="87"/>
      <c r="D3" s="87">
        <v>4226.3505039000001</v>
      </c>
      <c r="E3" s="87">
        <v>372.06678649000003</v>
      </c>
      <c r="F3" s="87">
        <v>338.90641233999997</v>
      </c>
      <c r="G3" s="87">
        <v>430.85369831000003</v>
      </c>
      <c r="H3" s="87">
        <v>2115.0821887000002</v>
      </c>
      <c r="I3" s="83">
        <v>88.112597913000002</v>
      </c>
      <c r="J3" s="83">
        <v>37.297774353999998</v>
      </c>
      <c r="K3" s="83">
        <v>254.51001126</v>
      </c>
      <c r="L3" s="83">
        <v>37.037990686000001</v>
      </c>
      <c r="M3" s="85">
        <v>50.292458064999998</v>
      </c>
      <c r="N3" s="85">
        <v>35.274032349000002</v>
      </c>
      <c r="O3" s="83">
        <v>19.130671458999998</v>
      </c>
      <c r="P3" s="87"/>
      <c r="Q3" s="86" t="s">
        <v>0</v>
      </c>
      <c r="R3" s="86">
        <v>0</v>
      </c>
      <c r="S3" s="87">
        <v>7.8424926835717601</v>
      </c>
      <c r="T3" s="87">
        <v>50.2219379499032</v>
      </c>
      <c r="U3" s="87">
        <v>90.951601797495996</v>
      </c>
      <c r="V3" s="87">
        <v>90.951601797495996</v>
      </c>
      <c r="W3" s="87">
        <v>124.609282214896</v>
      </c>
      <c r="X3" s="87">
        <v>0</v>
      </c>
      <c r="Y3" s="87">
        <v>35.798945345065299</v>
      </c>
      <c r="Z3" s="87">
        <v>35.224575795160597</v>
      </c>
      <c r="AA3" s="87">
        <v>0.11012503201830701</v>
      </c>
      <c r="AB3" s="87">
        <v>11134.7454399444</v>
      </c>
      <c r="AC3" s="87">
        <v>328.830409915882</v>
      </c>
      <c r="AD3" s="87">
        <v>11.1048331405628</v>
      </c>
      <c r="AE3" s="87">
        <v>83.883903219616897</v>
      </c>
      <c r="AF3" s="87">
        <v>0</v>
      </c>
      <c r="AG3" s="87">
        <v>0</v>
      </c>
      <c r="AH3" s="87">
        <v>261.74759428704903</v>
      </c>
      <c r="AI3" s="87">
        <v>261.74759428704903</v>
      </c>
      <c r="AJ3" s="87">
        <v>33.763406119466403</v>
      </c>
      <c r="AK3" s="87">
        <v>91.052331562066399</v>
      </c>
      <c r="AL3" s="87">
        <v>4.4947266460299597E-3</v>
      </c>
      <c r="AM3" s="87">
        <v>219.52804036301899</v>
      </c>
      <c r="AN3" s="87">
        <v>1.6855827266256802E-2</v>
      </c>
      <c r="AO3" s="87">
        <v>38.258151443830201</v>
      </c>
      <c r="AP3" s="87">
        <v>11.5017471203988</v>
      </c>
      <c r="AQ3" s="87">
        <v>2130.9068320276401</v>
      </c>
      <c r="AR3" s="87">
        <v>3798.3823249861898</v>
      </c>
      <c r="AS3" s="87">
        <v>388.27921746115697</v>
      </c>
      <c r="AT3" s="87">
        <v>4220.4249485668097</v>
      </c>
      <c r="AU3" s="87">
        <v>1.71754020370846E-5</v>
      </c>
      <c r="AV3" s="87">
        <v>133.71551775553101</v>
      </c>
      <c r="AW3" s="87">
        <v>0</v>
      </c>
      <c r="AX3" s="87">
        <v>558.45685453591102</v>
      </c>
      <c r="AY3" s="87">
        <v>0.14467896493217999</v>
      </c>
      <c r="AZ3" s="87">
        <v>7.1846939859014403E-5</v>
      </c>
      <c r="BA3" s="87">
        <v>116.62124140842199</v>
      </c>
      <c r="BB3" s="87">
        <v>0.16207182071683199</v>
      </c>
      <c r="BC3" s="87">
        <v>0</v>
      </c>
      <c r="BD3" s="87">
        <v>3.29879873928691</v>
      </c>
      <c r="BE3" s="87">
        <v>371.57062636263697</v>
      </c>
      <c r="BF3" s="87">
        <v>338.456735917468</v>
      </c>
      <c r="BG3" s="87">
        <v>33.113890445168302</v>
      </c>
      <c r="BH3" s="87">
        <v>0</v>
      </c>
      <c r="BI3" s="87">
        <v>0</v>
      </c>
      <c r="BJ3" s="87">
        <v>107.73370923846799</v>
      </c>
      <c r="BK3" s="87">
        <v>0</v>
      </c>
      <c r="BL3" s="87">
        <v>15.999850846409499</v>
      </c>
      <c r="BM3" s="87">
        <v>7.26061954849341</v>
      </c>
      <c r="BN3" s="87">
        <v>6.6426355317823695E-4</v>
      </c>
      <c r="BO3" s="87">
        <v>64.033142974916899</v>
      </c>
      <c r="BP3" s="87">
        <v>1.65798148532152</v>
      </c>
      <c r="BQ3" s="87">
        <v>4.53209031377282E-4</v>
      </c>
      <c r="BR3" s="87">
        <v>23.2014316544034</v>
      </c>
      <c r="BS3" s="87">
        <v>1.40189385005263E-6</v>
      </c>
      <c r="BT3" s="87">
        <v>430.24993055361301</v>
      </c>
      <c r="BU3" s="87">
        <v>247.66791771710299</v>
      </c>
      <c r="BV3" s="87">
        <v>0</v>
      </c>
      <c r="BW3" s="87">
        <v>0</v>
      </c>
      <c r="BX3" s="87">
        <v>33.169157853384696</v>
      </c>
      <c r="BY3" s="87">
        <v>0</v>
      </c>
      <c r="BZ3" s="87">
        <v>8.12028457213062</v>
      </c>
      <c r="CA3" s="87">
        <v>2112.1173919994199</v>
      </c>
      <c r="CB3" s="87">
        <v>35.214629231234802</v>
      </c>
      <c r="CE3" s="34">
        <f t="shared" ref="CE3:CE34" si="0">AJ3/AT3</f>
        <v>8.0000015474583734E-3</v>
      </c>
      <c r="CF3" s="78">
        <f t="shared" ref="CF3:CF34" si="1">+(AB3-B3)/B3</f>
        <v>-1.4018066206914904E-3</v>
      </c>
      <c r="CG3" s="78"/>
      <c r="CH3" s="78">
        <f t="shared" ref="CH3:CH34" si="2">+(AT3-D3)/D3</f>
        <v>-1.4020501441426743E-3</v>
      </c>
      <c r="CI3" s="78">
        <f t="shared" ref="CI3:CI34" si="3">+(BE3-E3)/E3</f>
        <v>-1.3335243708360142E-3</v>
      </c>
      <c r="CJ3" s="78">
        <f t="shared" ref="CJ3:CJ34" si="4">+(BF3-F3)/F3</f>
        <v>-1.3268454244555633E-3</v>
      </c>
      <c r="CK3" s="78">
        <f t="shared" ref="CK3:CK34" si="5">+(BT3-G3)/G3</f>
        <v>-1.4013289400909418E-3</v>
      </c>
      <c r="CL3" s="78">
        <f t="shared" ref="CL3:CL34" si="6">+(CA3-H3)/H3</f>
        <v>-1.4017406587885832E-3</v>
      </c>
      <c r="CM3" s="78"/>
      <c r="CN3" s="71">
        <f t="shared" ref="CN3:CN34" si="7">+(AI3-K3)/K3</f>
        <v>2.8437321546677091E-2</v>
      </c>
      <c r="CO3" s="78"/>
      <c r="CP3" s="71">
        <f t="shared" ref="CP3:CP34" si="8">+(AO3-L3)/L3</f>
        <v>3.294349221518135E-2</v>
      </c>
      <c r="CQ3" s="78">
        <f t="shared" ref="CQ3:CQ34" si="9">+(T3-M3)/M3</f>
        <v>-1.4022006044257167E-3</v>
      </c>
      <c r="CR3" s="78">
        <f t="shared" ref="CR3:CR34" si="10">+(Z3-N3)/N3</f>
        <v>-1.4020669185219386E-3</v>
      </c>
      <c r="CS3" s="71">
        <f t="shared" ref="CS3:CS34" si="11">+(AP3-O3)/O3</f>
        <v>-0.39877974774440972</v>
      </c>
    </row>
    <row r="4" spans="1:97" x14ac:dyDescent="0.25">
      <c r="A4" s="86" t="s">
        <v>2</v>
      </c>
      <c r="B4" s="87">
        <v>19226.415697</v>
      </c>
      <c r="C4" s="87"/>
      <c r="D4" s="87">
        <v>5239.3025414000003</v>
      </c>
      <c r="E4" s="87">
        <v>453.09597329000002</v>
      </c>
      <c r="F4" s="87">
        <v>399.37789521000002</v>
      </c>
      <c r="G4" s="87">
        <v>635.81798139</v>
      </c>
      <c r="H4" s="87">
        <v>2290.9519832000001</v>
      </c>
      <c r="I4" s="83">
        <v>89.552278627999996</v>
      </c>
      <c r="J4" s="83">
        <v>40.025704324000003</v>
      </c>
      <c r="K4" s="83">
        <v>259.10349567999998</v>
      </c>
      <c r="L4" s="83">
        <v>37.425663253000003</v>
      </c>
      <c r="M4" s="85">
        <v>50.845729138000003</v>
      </c>
      <c r="N4" s="85">
        <v>36.103137973999999</v>
      </c>
      <c r="O4" s="83">
        <v>25.570662493</v>
      </c>
      <c r="P4" s="87"/>
      <c r="Q4" s="86" t="s">
        <v>2</v>
      </c>
      <c r="R4" s="86">
        <v>0</v>
      </c>
      <c r="S4" s="87">
        <v>8.3870935311864994</v>
      </c>
      <c r="T4" s="87">
        <v>50.779410672123099</v>
      </c>
      <c r="U4" s="87">
        <v>98.459425671725</v>
      </c>
      <c r="V4" s="87">
        <v>98.459425671725</v>
      </c>
      <c r="W4" s="87">
        <v>134.174372526827</v>
      </c>
      <c r="X4" s="87">
        <v>0</v>
      </c>
      <c r="Y4" s="87">
        <v>38.754941295855602</v>
      </c>
      <c r="Z4" s="87">
        <v>36.056214324811997</v>
      </c>
      <c r="AA4" s="87">
        <v>0.66698020782638101</v>
      </c>
      <c r="AB4" s="87">
        <v>19201.419047978001</v>
      </c>
      <c r="AC4" s="87">
        <v>352.88319289899903</v>
      </c>
      <c r="AD4" s="87">
        <v>12.0306132841334</v>
      </c>
      <c r="AE4" s="87">
        <v>90.435770328132705</v>
      </c>
      <c r="AF4" s="87">
        <v>0</v>
      </c>
      <c r="AG4" s="87">
        <v>0</v>
      </c>
      <c r="AH4" s="87">
        <v>280.56020238095999</v>
      </c>
      <c r="AI4" s="87">
        <v>280.56020238095999</v>
      </c>
      <c r="AJ4" s="87">
        <v>41.859699786217803</v>
      </c>
      <c r="AK4" s="87">
        <v>98.522542337051306</v>
      </c>
      <c r="AL4" s="87">
        <v>2.72225665018021E-2</v>
      </c>
      <c r="AM4" s="87">
        <v>235.49370404051501</v>
      </c>
      <c r="AN4" s="87">
        <v>0.12069435687348901</v>
      </c>
      <c r="AO4" s="87">
        <v>40.914781413077797</v>
      </c>
      <c r="AP4" s="87">
        <v>12.318030710958</v>
      </c>
      <c r="AQ4" s="87">
        <v>2308.2232025220901</v>
      </c>
      <c r="AR4" s="87">
        <v>4709.2100519294299</v>
      </c>
      <c r="AS4" s="87">
        <v>481.38588401704101</v>
      </c>
      <c r="AT4" s="87">
        <v>5232.4556357326801</v>
      </c>
      <c r="AU4" s="87">
        <v>1.2298211681619501E-4</v>
      </c>
      <c r="AV4" s="87">
        <v>143.86558361156199</v>
      </c>
      <c r="AW4" s="87">
        <v>0</v>
      </c>
      <c r="AX4" s="87">
        <v>614.26229790069306</v>
      </c>
      <c r="AY4" s="87">
        <v>0.17060800742957599</v>
      </c>
      <c r="AZ4" s="87">
        <v>5.1658155836020205E-4</v>
      </c>
      <c r="BA4" s="87">
        <v>137.939390733973</v>
      </c>
      <c r="BB4" s="87">
        <v>0.189862585746016</v>
      </c>
      <c r="BC4" s="87">
        <v>0</v>
      </c>
      <c r="BD4" s="87">
        <v>3.8495735941401099</v>
      </c>
      <c r="BE4" s="87">
        <v>452.53671813465598</v>
      </c>
      <c r="BF4" s="87">
        <v>398.88844674127898</v>
      </c>
      <c r="BG4" s="87">
        <v>53.648271393376099</v>
      </c>
      <c r="BH4" s="87">
        <v>0</v>
      </c>
      <c r="BI4" s="87">
        <v>0</v>
      </c>
      <c r="BJ4" s="87">
        <v>126.23923896228401</v>
      </c>
      <c r="BK4" s="87">
        <v>0</v>
      </c>
      <c r="BL4" s="87">
        <v>18.979642186544002</v>
      </c>
      <c r="BM4" s="87">
        <v>8.4726998077569693</v>
      </c>
      <c r="BN4" s="87">
        <v>4.4573818005147698E-3</v>
      </c>
      <c r="BO4" s="87">
        <v>75.957964622430893</v>
      </c>
      <c r="BP4" s="87">
        <v>1.7731122918015001</v>
      </c>
      <c r="BQ4" s="87">
        <v>2.7122645440014999E-3</v>
      </c>
      <c r="BR4" s="87">
        <v>27.081769933365202</v>
      </c>
      <c r="BS4" s="87">
        <v>1.00797060029321E-5</v>
      </c>
      <c r="BT4" s="87">
        <v>634.98749573152099</v>
      </c>
      <c r="BU4" s="87">
        <v>273.112067940933</v>
      </c>
      <c r="BV4" s="87">
        <v>0</v>
      </c>
      <c r="BW4" s="87">
        <v>0</v>
      </c>
      <c r="BX4" s="87">
        <v>36.803026256871497</v>
      </c>
      <c r="BY4" s="87">
        <v>0</v>
      </c>
      <c r="BZ4" s="87">
        <v>9.7856318695487605</v>
      </c>
      <c r="CA4" s="87">
        <v>2287.9773631067501</v>
      </c>
      <c r="CB4" s="87">
        <v>39.364436400688597</v>
      </c>
      <c r="CE4" s="34">
        <f t="shared" si="0"/>
        <v>8.0000104540506739E-3</v>
      </c>
      <c r="CF4" s="78">
        <f t="shared" si="1"/>
        <v>-1.3001200752098497E-3</v>
      </c>
      <c r="CG4" s="78"/>
      <c r="CH4" s="78">
        <f t="shared" si="2"/>
        <v>-1.3068353303168237E-3</v>
      </c>
      <c r="CI4" s="78">
        <f t="shared" si="3"/>
        <v>-1.2342973416497056E-3</v>
      </c>
      <c r="CJ4" s="78">
        <f t="shared" si="4"/>
        <v>-1.2255271876368515E-3</v>
      </c>
      <c r="CK4" s="78">
        <f t="shared" si="5"/>
        <v>-1.3061688766074706E-3</v>
      </c>
      <c r="CL4" s="78">
        <f t="shared" si="6"/>
        <v>-1.298420968690513E-3</v>
      </c>
      <c r="CM4" s="78"/>
      <c r="CN4" s="71">
        <f t="shared" si="7"/>
        <v>8.2811336237082811E-2</v>
      </c>
      <c r="CO4" s="78"/>
      <c r="CP4" s="71">
        <f t="shared" si="8"/>
        <v>9.3227957952037366E-2</v>
      </c>
      <c r="CQ4" s="78">
        <f t="shared" si="9"/>
        <v>-1.3043075003784409E-3</v>
      </c>
      <c r="CR4" s="78">
        <f t="shared" si="10"/>
        <v>-1.2997111005086319E-3</v>
      </c>
      <c r="CS4" s="71">
        <f t="shared" si="11"/>
        <v>-0.5182748701043598</v>
      </c>
    </row>
    <row r="5" spans="1:97" x14ac:dyDescent="0.25">
      <c r="A5" s="86" t="s">
        <v>3</v>
      </c>
      <c r="B5" s="87">
        <v>6915.3490100999998</v>
      </c>
      <c r="C5" s="87"/>
      <c r="D5" s="87">
        <v>1015.1066292</v>
      </c>
      <c r="E5" s="87">
        <v>168.28906984</v>
      </c>
      <c r="F5" s="87">
        <v>141.11005129</v>
      </c>
      <c r="G5" s="87">
        <v>122.00940985</v>
      </c>
      <c r="H5" s="87">
        <v>550.71680974000003</v>
      </c>
      <c r="I5" s="83">
        <v>21.200472735999998</v>
      </c>
      <c r="J5" s="83">
        <v>10.822513777999999</v>
      </c>
      <c r="K5" s="83">
        <v>61.671001335</v>
      </c>
      <c r="L5" s="83">
        <v>8.781246436</v>
      </c>
      <c r="M5" s="85">
        <v>11.952024958999999</v>
      </c>
      <c r="N5" s="85">
        <v>8.8343256708000002</v>
      </c>
      <c r="O5" s="83">
        <v>10.290399463</v>
      </c>
      <c r="P5" s="87"/>
      <c r="Q5" s="86" t="s">
        <v>3</v>
      </c>
      <c r="R5" s="86">
        <v>0</v>
      </c>
      <c r="S5" s="87">
        <v>2.03516755504377</v>
      </c>
      <c r="T5" s="87">
        <v>11.9352584494433</v>
      </c>
      <c r="U5" s="87">
        <v>23.664429680423801</v>
      </c>
      <c r="V5" s="87">
        <v>23.664429680423801</v>
      </c>
      <c r="W5" s="87">
        <v>32.384198359729702</v>
      </c>
      <c r="X5" s="87">
        <v>0</v>
      </c>
      <c r="Y5" s="87">
        <v>9.3202652646008399</v>
      </c>
      <c r="Z5" s="87">
        <v>8.8219442576571208</v>
      </c>
      <c r="AA5" s="87">
        <v>6.5258794778475404E-2</v>
      </c>
      <c r="AB5" s="87">
        <v>6905.6548056120801</v>
      </c>
      <c r="AC5" s="87">
        <v>85.411017090288894</v>
      </c>
      <c r="AD5" s="87">
        <v>2.8920938448483602</v>
      </c>
      <c r="AE5" s="87">
        <v>21.814949341292699</v>
      </c>
      <c r="AF5" s="87">
        <v>0</v>
      </c>
      <c r="AG5" s="87">
        <v>0</v>
      </c>
      <c r="AH5" s="87">
        <v>67.957941253136696</v>
      </c>
      <c r="AI5" s="87">
        <v>67.957941253136696</v>
      </c>
      <c r="AJ5" s="87">
        <v>8.1094757056649094</v>
      </c>
      <c r="AK5" s="87">
        <v>23.704511199059901</v>
      </c>
      <c r="AL5" s="87">
        <v>2.6635134846559002E-3</v>
      </c>
      <c r="AM5" s="87">
        <v>57.0069374243891</v>
      </c>
      <c r="AN5" s="87">
        <v>9.7163574054191792E-3</v>
      </c>
      <c r="AO5" s="87">
        <v>9.9281920455375605</v>
      </c>
      <c r="AP5" s="87">
        <v>2.9856754277511399</v>
      </c>
      <c r="AQ5" s="87">
        <v>554.83078417323895</v>
      </c>
      <c r="AR5" s="87">
        <v>912.31501297382295</v>
      </c>
      <c r="AS5" s="87">
        <v>93.258881389404806</v>
      </c>
      <c r="AT5" s="87">
        <v>1013.68337006889</v>
      </c>
      <c r="AU5" s="87">
        <v>9.9008604147945492E-6</v>
      </c>
      <c r="AV5" s="87">
        <v>34.7537302325808</v>
      </c>
      <c r="AW5" s="87">
        <v>0</v>
      </c>
      <c r="AX5" s="87">
        <v>146.03101498615001</v>
      </c>
      <c r="AY5" s="87">
        <v>6.0239865713288897E-2</v>
      </c>
      <c r="AZ5" s="87">
        <v>4.12322849088113E-5</v>
      </c>
      <c r="BA5" s="87">
        <v>48.566094158655602</v>
      </c>
      <c r="BB5" s="87">
        <v>6.7444145703401195E-2</v>
      </c>
      <c r="BC5" s="87">
        <v>0</v>
      </c>
      <c r="BD5" s="87">
        <v>1.3723247678213299</v>
      </c>
      <c r="BE5" s="87">
        <v>168.06374691776301</v>
      </c>
      <c r="BF5" s="87">
        <v>140.922824370245</v>
      </c>
      <c r="BG5" s="87">
        <v>27.1409225475178</v>
      </c>
      <c r="BH5" s="87">
        <v>0</v>
      </c>
      <c r="BI5" s="87">
        <v>0</v>
      </c>
      <c r="BJ5" s="87">
        <v>44.837084879743401</v>
      </c>
      <c r="BK5" s="87">
        <v>0</v>
      </c>
      <c r="BL5" s="87">
        <v>6.6664547580890297</v>
      </c>
      <c r="BM5" s="87">
        <v>3.0204665811526801</v>
      </c>
      <c r="BN5" s="87">
        <v>3.8650137872649898E-4</v>
      </c>
      <c r="BO5" s="87">
        <v>26.679866643440899</v>
      </c>
      <c r="BP5" s="87">
        <v>0.43025496722951501</v>
      </c>
      <c r="BQ5" s="87">
        <v>2.6915875686359402E-4</v>
      </c>
      <c r="BR5" s="87">
        <v>9.6521508729751897</v>
      </c>
      <c r="BS5" s="87">
        <v>8.0453005131257595E-7</v>
      </c>
      <c r="BT5" s="87">
        <v>121.838492304721</v>
      </c>
      <c r="BU5" s="87">
        <v>64.815022641512002</v>
      </c>
      <c r="BV5" s="87">
        <v>0</v>
      </c>
      <c r="BW5" s="87">
        <v>0</v>
      </c>
      <c r="BX5" s="87">
        <v>8.6916652995431392</v>
      </c>
      <c r="BY5" s="87">
        <v>0</v>
      </c>
      <c r="BZ5" s="87">
        <v>2.1733985156003</v>
      </c>
      <c r="CA5" s="87">
        <v>549.94465489861398</v>
      </c>
      <c r="CB5" s="87">
        <v>9.2489137335255194</v>
      </c>
      <c r="CE5" s="34">
        <f t="shared" si="0"/>
        <v>8.0000086270664468E-3</v>
      </c>
      <c r="CF5" s="78">
        <f t="shared" si="1"/>
        <v>-1.4018387898804723E-3</v>
      </c>
      <c r="CG5" s="78"/>
      <c r="CH5" s="78">
        <f t="shared" si="2"/>
        <v>-1.4020784518289674E-3</v>
      </c>
      <c r="CI5" s="78">
        <f t="shared" si="3"/>
        <v>-1.3389040800523087E-3</v>
      </c>
      <c r="CJ5" s="78">
        <f t="shared" si="4"/>
        <v>-1.3268149082465363E-3</v>
      </c>
      <c r="CK5" s="78">
        <f t="shared" si="5"/>
        <v>-1.4008554380283021E-3</v>
      </c>
      <c r="CL5" s="78">
        <f t="shared" si="6"/>
        <v>-1.4020905622085481E-3</v>
      </c>
      <c r="CM5" s="78"/>
      <c r="CN5" s="71">
        <f t="shared" si="7"/>
        <v>0.10194321126692463</v>
      </c>
      <c r="CO5" s="78"/>
      <c r="CP5" s="71">
        <f t="shared" si="8"/>
        <v>0.13061307616143078</v>
      </c>
      <c r="CQ5" s="78">
        <f t="shared" si="9"/>
        <v>-1.4028174819091391E-3</v>
      </c>
      <c r="CR5" s="78">
        <f t="shared" si="10"/>
        <v>-1.4015119664202089E-3</v>
      </c>
      <c r="CS5" s="71">
        <f t="shared" si="11"/>
        <v>-0.70985816065873941</v>
      </c>
    </row>
    <row r="6" spans="1:97" x14ac:dyDescent="0.25">
      <c r="A6" s="86" t="s">
        <v>4</v>
      </c>
      <c r="B6" s="87">
        <v>60301.243392999997</v>
      </c>
      <c r="C6" s="87"/>
      <c r="D6" s="87">
        <v>15661.243904999999</v>
      </c>
      <c r="E6" s="87">
        <v>873.09761665999997</v>
      </c>
      <c r="F6" s="87">
        <v>742.64373561000002</v>
      </c>
      <c r="G6" s="87">
        <v>2158.1465785</v>
      </c>
      <c r="H6" s="87">
        <v>5450.9310314000004</v>
      </c>
      <c r="I6" s="83">
        <v>196.60810212000001</v>
      </c>
      <c r="J6" s="83">
        <v>90.868890183999994</v>
      </c>
      <c r="K6" s="83">
        <v>569.38591297999994</v>
      </c>
      <c r="L6" s="83">
        <v>81.710068469999996</v>
      </c>
      <c r="M6" s="85">
        <v>111.04269297</v>
      </c>
      <c r="N6" s="85">
        <v>79.371294806999998</v>
      </c>
      <c r="O6" s="83">
        <v>61.769916447999996</v>
      </c>
      <c r="P6" s="87"/>
      <c r="Q6" s="86" t="s">
        <v>4</v>
      </c>
      <c r="R6" s="86">
        <v>0</v>
      </c>
      <c r="S6" s="87">
        <v>19.657751580686501</v>
      </c>
      <c r="T6" s="87">
        <v>110.892592462875</v>
      </c>
      <c r="U6" s="87">
        <v>234.50922220679999</v>
      </c>
      <c r="V6" s="87">
        <v>234.50922220679999</v>
      </c>
      <c r="W6" s="87">
        <v>317.34266012190398</v>
      </c>
      <c r="X6" s="87">
        <v>0</v>
      </c>
      <c r="Y6" s="87">
        <v>92.1181519808449</v>
      </c>
      <c r="Z6" s="87">
        <v>79.264469666022904</v>
      </c>
      <c r="AA6" s="87">
        <v>3.0189599759350698</v>
      </c>
      <c r="AB6" s="87">
        <v>60219.884909155197</v>
      </c>
      <c r="AC6" s="87">
        <v>830.44583186474802</v>
      </c>
      <c r="AD6" s="87">
        <v>28.607655532781799</v>
      </c>
      <c r="AE6" s="87">
        <v>213.95631164769799</v>
      </c>
      <c r="AF6" s="87">
        <v>0</v>
      </c>
      <c r="AG6" s="87">
        <v>0</v>
      </c>
      <c r="AH6" s="87">
        <v>659.57678330584599</v>
      </c>
      <c r="AI6" s="87">
        <v>659.57678330584599</v>
      </c>
      <c r="AJ6" s="87">
        <v>125.120956464527</v>
      </c>
      <c r="AK6" s="87">
        <v>233.98466087686899</v>
      </c>
      <c r="AL6" s="87">
        <v>0.123218180759082</v>
      </c>
      <c r="AM6" s="87">
        <v>554.19310954309299</v>
      </c>
      <c r="AN6" s="87">
        <v>0.60497237402144199</v>
      </c>
      <c r="AO6" s="87">
        <v>95.896813325390696</v>
      </c>
      <c r="AP6" s="87">
        <v>28.9264909809723</v>
      </c>
      <c r="AQ6" s="87">
        <v>5491.4462670844396</v>
      </c>
      <c r="AR6" s="87">
        <v>14076.0964072399</v>
      </c>
      <c r="AS6" s="87">
        <v>1438.8897182656001</v>
      </c>
      <c r="AT6" s="87">
        <v>15640.1070819701</v>
      </c>
      <c r="AU6" s="87">
        <v>6.1644853479624799E-4</v>
      </c>
      <c r="AV6" s="87">
        <v>339.61861423879498</v>
      </c>
      <c r="AW6" s="87">
        <v>0</v>
      </c>
      <c r="AX6" s="87">
        <v>1485.79787054964</v>
      </c>
      <c r="AY6" s="87">
        <v>0.31785401407430602</v>
      </c>
      <c r="AZ6" s="87">
        <v>2.77436322481864E-3</v>
      </c>
      <c r="BA6" s="87">
        <v>258.94839839459399</v>
      </c>
      <c r="BB6" s="87">
        <v>0.348867754691711</v>
      </c>
      <c r="BC6" s="87">
        <v>0</v>
      </c>
      <c r="BD6" s="87">
        <v>7.0141792379724102</v>
      </c>
      <c r="BE6" s="87">
        <v>871.97460066935798</v>
      </c>
      <c r="BF6" s="87">
        <v>741.69642003420699</v>
      </c>
      <c r="BG6" s="87">
        <v>130.27818063515099</v>
      </c>
      <c r="BH6" s="87">
        <v>0</v>
      </c>
      <c r="BI6" s="87">
        <v>0</v>
      </c>
      <c r="BJ6" s="87">
        <v>231.72675603906501</v>
      </c>
      <c r="BK6" s="87">
        <v>0</v>
      </c>
      <c r="BL6" s="87">
        <v>35.684460818465901</v>
      </c>
      <c r="BM6" s="87">
        <v>15.437075810887499</v>
      </c>
      <c r="BN6" s="87">
        <v>2.2516086583437699E-2</v>
      </c>
      <c r="BO6" s="87">
        <v>142.80961843670201</v>
      </c>
      <c r="BP6" s="87">
        <v>4.1558532273577304</v>
      </c>
      <c r="BQ6" s="87">
        <v>1.21274808451771E-2</v>
      </c>
      <c r="BR6" s="87">
        <v>49.371737463472101</v>
      </c>
      <c r="BS6" s="87">
        <v>5.4133627136317302E-5</v>
      </c>
      <c r="BT6" s="87">
        <v>2155.2281390077601</v>
      </c>
      <c r="BU6" s="87">
        <v>662.21111589854195</v>
      </c>
      <c r="BV6" s="87">
        <v>0</v>
      </c>
      <c r="BW6" s="87">
        <v>0</v>
      </c>
      <c r="BX6" s="87">
        <v>89.944569006449498</v>
      </c>
      <c r="BY6" s="87">
        <v>0</v>
      </c>
      <c r="BZ6" s="87">
        <v>26.099838838788401</v>
      </c>
      <c r="CA6" s="87">
        <v>5443.5917502295497</v>
      </c>
      <c r="CB6" s="87">
        <v>96.891093941258205</v>
      </c>
      <c r="CE6" s="34">
        <f t="shared" si="0"/>
        <v>8.0000063815909746E-3</v>
      </c>
      <c r="CF6" s="78">
        <f t="shared" si="1"/>
        <v>-1.349200767131195E-3</v>
      </c>
      <c r="CG6" s="78"/>
      <c r="CH6" s="78">
        <f t="shared" si="2"/>
        <v>-1.3496260678981782E-3</v>
      </c>
      <c r="CI6" s="78">
        <f t="shared" si="3"/>
        <v>-1.2862433354680789E-3</v>
      </c>
      <c r="CJ6" s="78">
        <f t="shared" si="4"/>
        <v>-1.2755989586512998E-3</v>
      </c>
      <c r="CK6" s="78">
        <f t="shared" si="5"/>
        <v>-1.3522897477465943E-3</v>
      </c>
      <c r="CL6" s="78">
        <f t="shared" si="6"/>
        <v>-1.3464270834051822E-3</v>
      </c>
      <c r="CM6" s="78"/>
      <c r="CN6" s="71">
        <f t="shared" si="7"/>
        <v>0.15840024888184065</v>
      </c>
      <c r="CO6" s="78"/>
      <c r="CP6" s="71">
        <f t="shared" si="8"/>
        <v>0.17362297108586305</v>
      </c>
      <c r="CQ6" s="78">
        <f t="shared" si="9"/>
        <v>-1.3517369140674169E-3</v>
      </c>
      <c r="CR6" s="78">
        <f t="shared" si="10"/>
        <v>-1.3458913734096282E-3</v>
      </c>
      <c r="CS6" s="71">
        <f t="shared" si="11"/>
        <v>-0.53170584251439623</v>
      </c>
    </row>
    <row r="7" spans="1:97" x14ac:dyDescent="0.25">
      <c r="A7" s="86" t="s">
        <v>5</v>
      </c>
      <c r="B7" s="87">
        <v>15431.895934</v>
      </c>
      <c r="C7" s="87"/>
      <c r="D7" s="87">
        <v>4204.1436248999998</v>
      </c>
      <c r="E7" s="87">
        <v>249.31924900999999</v>
      </c>
      <c r="F7" s="87">
        <v>218.42938215999999</v>
      </c>
      <c r="G7" s="87">
        <v>568.93403255999999</v>
      </c>
      <c r="H7" s="87">
        <v>1657.2693555000001</v>
      </c>
      <c r="I7" s="83">
        <v>61.688972612000001</v>
      </c>
      <c r="J7" s="83">
        <v>27.473272010999999</v>
      </c>
      <c r="K7" s="83">
        <v>178.40750485999999</v>
      </c>
      <c r="L7" s="83">
        <v>25.738783089999998</v>
      </c>
      <c r="M7" s="85">
        <v>34.961826983999998</v>
      </c>
      <c r="N7" s="85">
        <v>24.7327662</v>
      </c>
      <c r="O7" s="83">
        <v>16.222875712</v>
      </c>
      <c r="P7" s="87"/>
      <c r="Q7" s="86" t="s">
        <v>5</v>
      </c>
      <c r="R7" s="86">
        <v>0</v>
      </c>
      <c r="S7" s="87">
        <v>5.9858835750886099</v>
      </c>
      <c r="T7" s="87">
        <v>34.9138060699661</v>
      </c>
      <c r="U7" s="87">
        <v>71.097795785390403</v>
      </c>
      <c r="V7" s="87">
        <v>71.097795785390403</v>
      </c>
      <c r="W7" s="87">
        <v>96.393615343874799</v>
      </c>
      <c r="X7" s="87">
        <v>0</v>
      </c>
      <c r="Y7" s="87">
        <v>28.0182060320837</v>
      </c>
      <c r="Z7" s="87">
        <v>24.6987784391216</v>
      </c>
      <c r="AA7" s="87">
        <v>0.90275269756723997</v>
      </c>
      <c r="AB7" s="87">
        <v>15410.687290936199</v>
      </c>
      <c r="AC7" s="87">
        <v>252.78045167388601</v>
      </c>
      <c r="AD7" s="87">
        <v>8.7064644823027209</v>
      </c>
      <c r="AE7" s="87">
        <v>65.098429030601096</v>
      </c>
      <c r="AF7" s="87">
        <v>0</v>
      </c>
      <c r="AG7" s="87">
        <v>0</v>
      </c>
      <c r="AH7" s="87">
        <v>200.67780363114699</v>
      </c>
      <c r="AI7" s="87">
        <v>200.67780363114699</v>
      </c>
      <c r="AJ7" s="87">
        <v>33.586846492616999</v>
      </c>
      <c r="AK7" s="87">
        <v>71.203823059385599</v>
      </c>
      <c r="AL7" s="87">
        <v>3.6845618601277497E-2</v>
      </c>
      <c r="AM7" s="87">
        <v>168.57678097668699</v>
      </c>
      <c r="AN7" s="87">
        <v>0.15739230436644899</v>
      </c>
      <c r="AO7" s="87">
        <v>29.200970494960899</v>
      </c>
      <c r="AP7" s="87">
        <v>8.8036086061980505</v>
      </c>
      <c r="AQ7" s="87">
        <v>1669.55885121755</v>
      </c>
      <c r="AR7" s="87">
        <v>3778.52192615896</v>
      </c>
      <c r="AS7" s="87">
        <v>386.24952854972997</v>
      </c>
      <c r="AT7" s="87">
        <v>4198.3583012012996</v>
      </c>
      <c r="AU7" s="87">
        <v>1.60378595649954E-4</v>
      </c>
      <c r="AV7" s="87">
        <v>103.32758881158701</v>
      </c>
      <c r="AW7" s="87">
        <v>0</v>
      </c>
      <c r="AX7" s="87">
        <v>451.469341845543</v>
      </c>
      <c r="AY7" s="87">
        <v>9.3341785531065799E-2</v>
      </c>
      <c r="AZ7" s="87">
        <v>6.3932387934959305E-4</v>
      </c>
      <c r="BA7" s="87">
        <v>75.775231728699097</v>
      </c>
      <c r="BB7" s="87">
        <v>0.102764675446573</v>
      </c>
      <c r="BC7" s="87">
        <v>0</v>
      </c>
      <c r="BD7" s="87">
        <v>2.0705868382193202</v>
      </c>
      <c r="BE7" s="87">
        <v>248.992496791815</v>
      </c>
      <c r="BF7" s="87">
        <v>218.14508653778799</v>
      </c>
      <c r="BG7" s="87">
        <v>30.847410254027501</v>
      </c>
      <c r="BH7" s="87">
        <v>0</v>
      </c>
      <c r="BI7" s="87">
        <v>0</v>
      </c>
      <c r="BJ7" s="87">
        <v>68.422760768972097</v>
      </c>
      <c r="BK7" s="87">
        <v>0</v>
      </c>
      <c r="BL7" s="87">
        <v>10.5039711177984</v>
      </c>
      <c r="BM7" s="87">
        <v>4.5570950100585801</v>
      </c>
      <c r="BN7" s="87">
        <v>5.6952056506533897E-3</v>
      </c>
      <c r="BO7" s="87">
        <v>42.037088930813397</v>
      </c>
      <c r="BP7" s="87">
        <v>1.2654731229943299</v>
      </c>
      <c r="BQ7" s="87">
        <v>3.6631235888975201E-3</v>
      </c>
      <c r="BR7" s="87">
        <v>14.5722355544899</v>
      </c>
      <c r="BS7" s="87">
        <v>1.24746404534091E-5</v>
      </c>
      <c r="BT7" s="87">
        <v>568.15123225002196</v>
      </c>
      <c r="BU7" s="87">
        <v>201.290250463619</v>
      </c>
      <c r="BV7" s="87">
        <v>0</v>
      </c>
      <c r="BW7" s="87">
        <v>0</v>
      </c>
      <c r="BX7" s="87">
        <v>27.273575223681402</v>
      </c>
      <c r="BY7" s="87">
        <v>0</v>
      </c>
      <c r="BZ7" s="87">
        <v>7.7980886485642902</v>
      </c>
      <c r="CA7" s="87">
        <v>1654.99156603349</v>
      </c>
      <c r="CB7" s="87">
        <v>29.400331953007999</v>
      </c>
      <c r="CE7" s="34">
        <f t="shared" si="0"/>
        <v>7.9999952560043785E-3</v>
      </c>
      <c r="CF7" s="78">
        <f t="shared" si="1"/>
        <v>-1.3743381341156853E-3</v>
      </c>
      <c r="CG7" s="78"/>
      <c r="CH7" s="78">
        <f t="shared" si="2"/>
        <v>-1.3761003940101779E-3</v>
      </c>
      <c r="CI7" s="78">
        <f t="shared" si="3"/>
        <v>-1.3105775806820552E-3</v>
      </c>
      <c r="CJ7" s="78">
        <f t="shared" si="4"/>
        <v>-1.3015447802885434E-3</v>
      </c>
      <c r="CK7" s="78">
        <f t="shared" si="5"/>
        <v>-1.3759069860097965E-3</v>
      </c>
      <c r="CL7" s="78">
        <f t="shared" si="6"/>
        <v>-1.3744232094503707E-3</v>
      </c>
      <c r="CM7" s="78"/>
      <c r="CN7" s="71">
        <f t="shared" si="7"/>
        <v>0.1248282620656735</v>
      </c>
      <c r="CO7" s="78"/>
      <c r="CP7" s="71">
        <f t="shared" si="8"/>
        <v>0.13451247453520929</v>
      </c>
      <c r="CQ7" s="78">
        <f t="shared" si="9"/>
        <v>-1.3735241598179326E-3</v>
      </c>
      <c r="CR7" s="78">
        <f t="shared" si="10"/>
        <v>-1.3741997398738217E-3</v>
      </c>
      <c r="CS7" s="71">
        <f t="shared" si="11"/>
        <v>-0.45733365881080784</v>
      </c>
    </row>
    <row r="8" spans="1:97" x14ac:dyDescent="0.25">
      <c r="A8" s="86" t="s">
        <v>6</v>
      </c>
      <c r="B8" s="87">
        <v>2215.6946674000001</v>
      </c>
      <c r="C8" s="87"/>
      <c r="D8" s="87">
        <v>424.79766067000003</v>
      </c>
      <c r="E8" s="87">
        <v>37.388545620999999</v>
      </c>
      <c r="F8" s="87">
        <v>31.264931839999999</v>
      </c>
      <c r="G8" s="87">
        <v>60.404270763</v>
      </c>
      <c r="H8" s="87">
        <v>174.73675410999999</v>
      </c>
      <c r="I8" s="83">
        <v>6.2782288809000004</v>
      </c>
      <c r="J8" s="83">
        <v>3.0883410798000002</v>
      </c>
      <c r="K8" s="83">
        <v>18.225258139000001</v>
      </c>
      <c r="L8" s="83">
        <v>2.5971712078000002</v>
      </c>
      <c r="M8" s="85">
        <v>3.5321499927</v>
      </c>
      <c r="N8" s="85">
        <v>2.5699348289000001</v>
      </c>
      <c r="O8" s="83">
        <v>2.5379276907000001</v>
      </c>
      <c r="P8" s="87"/>
      <c r="Q8" s="86" t="s">
        <v>6</v>
      </c>
      <c r="R8" s="86">
        <v>0</v>
      </c>
      <c r="S8" s="87">
        <v>0.62941176810187505</v>
      </c>
      <c r="T8" s="87">
        <v>3.52710700723126</v>
      </c>
      <c r="U8" s="87">
        <v>7.5040734345177604</v>
      </c>
      <c r="V8" s="87">
        <v>7.5040734345177604</v>
      </c>
      <c r="W8" s="87">
        <v>10.157307923427901</v>
      </c>
      <c r="X8" s="87">
        <v>0</v>
      </c>
      <c r="Y8" s="87">
        <v>2.9531620859245602</v>
      </c>
      <c r="Z8" s="87">
        <v>2.56626562685855</v>
      </c>
      <c r="AA8" s="87">
        <v>0.102235944582282</v>
      </c>
      <c r="AB8" s="87">
        <v>2212.5329439970901</v>
      </c>
      <c r="AC8" s="87">
        <v>26.598451401114399</v>
      </c>
      <c r="AD8" s="87">
        <v>0.91754014642437698</v>
      </c>
      <c r="AE8" s="87">
        <v>6.8560960842193097</v>
      </c>
      <c r="AF8" s="87">
        <v>0</v>
      </c>
      <c r="AG8" s="87">
        <v>0</v>
      </c>
      <c r="AH8" s="87">
        <v>21.116203945861699</v>
      </c>
      <c r="AI8" s="87">
        <v>21.116203945861699</v>
      </c>
      <c r="AJ8" s="87">
        <v>3.3935328098678799</v>
      </c>
      <c r="AK8" s="87">
        <v>7.5028097228977604</v>
      </c>
      <c r="AL8" s="87">
        <v>4.1728539554956997E-3</v>
      </c>
      <c r="AM8" s="87">
        <v>17.742289934878102</v>
      </c>
      <c r="AN8" s="87">
        <v>1.89770443178718E-2</v>
      </c>
      <c r="AO8" s="87">
        <v>3.0704735923858899</v>
      </c>
      <c r="AP8" s="87">
        <v>0.92611057097147698</v>
      </c>
      <c r="AQ8" s="87">
        <v>176.021172748667</v>
      </c>
      <c r="AR8" s="87">
        <v>381.77213701174497</v>
      </c>
      <c r="AS8" s="87">
        <v>39.025608048633899</v>
      </c>
      <c r="AT8" s="87">
        <v>424.19127787024701</v>
      </c>
      <c r="AU8" s="87">
        <v>1.9337060234344101E-5</v>
      </c>
      <c r="AV8" s="87">
        <v>10.8791191913832</v>
      </c>
      <c r="AW8" s="87">
        <v>0</v>
      </c>
      <c r="AX8" s="87">
        <v>47.718561313480699</v>
      </c>
      <c r="AY8" s="87">
        <v>1.33710852802901E-2</v>
      </c>
      <c r="AZ8" s="87">
        <v>8.9419675855530997E-5</v>
      </c>
      <c r="BA8" s="87">
        <v>10.863654734150099</v>
      </c>
      <c r="BB8" s="87">
        <v>1.47489677408687E-2</v>
      </c>
      <c r="BC8" s="87">
        <v>0</v>
      </c>
      <c r="BD8" s="87">
        <v>0.29744327672966298</v>
      </c>
      <c r="BE8" s="87">
        <v>37.337478471186799</v>
      </c>
      <c r="BF8" s="87">
        <v>31.222603115002499</v>
      </c>
      <c r="BG8" s="87">
        <v>6.1148753561842302</v>
      </c>
      <c r="BH8" s="87">
        <v>0</v>
      </c>
      <c r="BI8" s="87">
        <v>0</v>
      </c>
      <c r="BJ8" s="87">
        <v>9.8001544007010608</v>
      </c>
      <c r="BK8" s="87">
        <v>0</v>
      </c>
      <c r="BL8" s="87">
        <v>1.4962166669422401</v>
      </c>
      <c r="BM8" s="87">
        <v>0.65463512624216602</v>
      </c>
      <c r="BN8" s="87">
        <v>7.32872256816415E-4</v>
      </c>
      <c r="BO8" s="87">
        <v>5.9879105474627501</v>
      </c>
      <c r="BP8" s="87">
        <v>0.13306413645763501</v>
      </c>
      <c r="BQ8" s="87">
        <v>4.0318335168681101E-4</v>
      </c>
      <c r="BR8" s="87">
        <v>2.0932410897446401</v>
      </c>
      <c r="BS8" s="87">
        <v>1.7447243787099601E-6</v>
      </c>
      <c r="BT8" s="87">
        <v>60.318102621185197</v>
      </c>
      <c r="BU8" s="87">
        <v>21.280198987644901</v>
      </c>
      <c r="BV8" s="87">
        <v>0</v>
      </c>
      <c r="BW8" s="87">
        <v>0</v>
      </c>
      <c r="BX8" s="87">
        <v>2.88886077804858</v>
      </c>
      <c r="BY8" s="87">
        <v>0</v>
      </c>
      <c r="BZ8" s="87">
        <v>0.83982812508804705</v>
      </c>
      <c r="CA8" s="87">
        <v>174.48740984473901</v>
      </c>
      <c r="CB8" s="87">
        <v>3.1164560238986398</v>
      </c>
      <c r="CE8" s="34">
        <f t="shared" si="0"/>
        <v>8.0000060984419964E-3</v>
      </c>
      <c r="CF8" s="78">
        <f t="shared" si="1"/>
        <v>-1.4269671040098998E-3</v>
      </c>
      <c r="CG8" s="78"/>
      <c r="CH8" s="78">
        <f t="shared" si="2"/>
        <v>-1.4274626625688594E-3</v>
      </c>
      <c r="CI8" s="78">
        <f t="shared" si="3"/>
        <v>-1.3658501277599032E-3</v>
      </c>
      <c r="CJ8" s="78">
        <f t="shared" si="4"/>
        <v>-1.353872294176725E-3</v>
      </c>
      <c r="CK8" s="78">
        <f t="shared" si="5"/>
        <v>-1.426523997829368E-3</v>
      </c>
      <c r="CL8" s="78">
        <f t="shared" si="6"/>
        <v>-1.4269709113631606E-3</v>
      </c>
      <c r="CM8" s="78"/>
      <c r="CN8" s="71">
        <f t="shared" si="7"/>
        <v>0.15862303758954169</v>
      </c>
      <c r="CO8" s="78"/>
      <c r="CP8" s="71">
        <f t="shared" si="8"/>
        <v>0.18223765270631215</v>
      </c>
      <c r="CQ8" s="78">
        <f t="shared" si="9"/>
        <v>-1.427738198876725E-3</v>
      </c>
      <c r="CR8" s="78">
        <f t="shared" si="10"/>
        <v>-1.4277412797353598E-3</v>
      </c>
      <c r="CS8" s="71">
        <f t="shared" si="11"/>
        <v>-0.63509182142378484</v>
      </c>
    </row>
    <row r="9" spans="1:97" x14ac:dyDescent="0.25">
      <c r="A9" s="86" t="s">
        <v>7</v>
      </c>
      <c r="B9" s="87">
        <v>1235.8656765999999</v>
      </c>
      <c r="C9" s="87"/>
      <c r="D9" s="87">
        <v>233.49947811999999</v>
      </c>
      <c r="E9" s="87">
        <v>36.266648791000001</v>
      </c>
      <c r="F9" s="87">
        <v>31.183537393999998</v>
      </c>
      <c r="G9" s="87">
        <v>23.658214900000001</v>
      </c>
      <c r="H9" s="87">
        <v>135.73553835000001</v>
      </c>
      <c r="I9" s="83">
        <v>5.5049825179000003</v>
      </c>
      <c r="J9" s="83">
        <v>2.6109746014000002</v>
      </c>
      <c r="K9" s="83">
        <v>15.968471632</v>
      </c>
      <c r="L9" s="83">
        <v>2.2953405559000002</v>
      </c>
      <c r="M9" s="85">
        <v>3.1212961707</v>
      </c>
      <c r="N9" s="85">
        <v>2.2597949035</v>
      </c>
      <c r="O9" s="83">
        <v>2.0773628372999999</v>
      </c>
      <c r="P9" s="87"/>
      <c r="Q9" s="86" t="s">
        <v>7</v>
      </c>
      <c r="R9" s="86">
        <v>0</v>
      </c>
      <c r="S9" s="87">
        <v>0.50459384883358904</v>
      </c>
      <c r="T9" s="87">
        <v>3.1168415072343501</v>
      </c>
      <c r="U9" s="87">
        <v>5.8394503890223</v>
      </c>
      <c r="V9" s="87">
        <v>5.8394503890223</v>
      </c>
      <c r="W9" s="87">
        <v>8.0079349767687802</v>
      </c>
      <c r="X9" s="87">
        <v>0</v>
      </c>
      <c r="Y9" s="87">
        <v>2.2975456055348098</v>
      </c>
      <c r="Z9" s="87">
        <v>2.25657013641045</v>
      </c>
      <c r="AA9" s="87">
        <v>1.1138529904132E-4</v>
      </c>
      <c r="AB9" s="87">
        <v>1234.1021890794</v>
      </c>
      <c r="AC9" s="87">
        <v>21.1423752729774</v>
      </c>
      <c r="AD9" s="87">
        <v>0.71253241671158496</v>
      </c>
      <c r="AE9" s="87">
        <v>5.3882395123034401</v>
      </c>
      <c r="AF9" s="87">
        <v>0</v>
      </c>
      <c r="AG9" s="87">
        <v>0</v>
      </c>
      <c r="AH9" s="87">
        <v>16.834464072011698</v>
      </c>
      <c r="AI9" s="87">
        <v>16.834464072011698</v>
      </c>
      <c r="AJ9" s="87">
        <v>1.86533146579804</v>
      </c>
      <c r="AK9" s="87">
        <v>5.84394873481153</v>
      </c>
      <c r="AL9" s="87">
        <v>4.5460838361822499E-6</v>
      </c>
      <c r="AM9" s="87">
        <v>14.1169884383033</v>
      </c>
      <c r="AN9" s="87">
        <v>9.7274922892904805E-6</v>
      </c>
      <c r="AO9" s="87">
        <v>2.46157057115781</v>
      </c>
      <c r="AP9" s="87">
        <v>0.739852369905587</v>
      </c>
      <c r="AQ9" s="87">
        <v>136.74887239096699</v>
      </c>
      <c r="AR9" s="87">
        <v>209.84962542369999</v>
      </c>
      <c r="AS9" s="87">
        <v>21.4512970783247</v>
      </c>
      <c r="AT9" s="87">
        <v>233.166253967823</v>
      </c>
      <c r="AU9" s="87">
        <v>9.9120773369003993E-9</v>
      </c>
      <c r="AV9" s="87">
        <v>8.5930049053390292</v>
      </c>
      <c r="AW9" s="87">
        <v>0</v>
      </c>
      <c r="AX9" s="87">
        <v>35.719800917673801</v>
      </c>
      <c r="AY9" s="87">
        <v>1.33113047504092E-2</v>
      </c>
      <c r="AZ9" s="87">
        <v>4.1445790990812203E-8</v>
      </c>
      <c r="BA9" s="87">
        <v>10.724305847208599</v>
      </c>
      <c r="BB9" s="87">
        <v>1.4932265414441301E-2</v>
      </c>
      <c r="BC9" s="87">
        <v>0</v>
      </c>
      <c r="BD9" s="87">
        <v>0.30417080198636398</v>
      </c>
      <c r="BE9" s="87">
        <v>36.217246440022301</v>
      </c>
      <c r="BF9" s="87">
        <v>31.1413931135233</v>
      </c>
      <c r="BG9" s="87">
        <v>5.0758533264989998</v>
      </c>
      <c r="BH9" s="87">
        <v>0</v>
      </c>
      <c r="BI9" s="87">
        <v>0</v>
      </c>
      <c r="BJ9" s="87">
        <v>9.9239405413449298</v>
      </c>
      <c r="BK9" s="87">
        <v>0</v>
      </c>
      <c r="BL9" s="87">
        <v>1.46978620678251</v>
      </c>
      <c r="BM9" s="87">
        <v>0.66947903680065202</v>
      </c>
      <c r="BN9" s="87">
        <v>4.3451223620319902E-7</v>
      </c>
      <c r="BO9" s="87">
        <v>5.8822445256480096</v>
      </c>
      <c r="BP9" s="87">
        <v>0.106676369888832</v>
      </c>
      <c r="BQ9" s="87">
        <v>3.4940621703401101E-7</v>
      </c>
      <c r="BR9" s="87">
        <v>2.1392217574144099</v>
      </c>
      <c r="BS9" s="87">
        <v>8.0869902831285795E-10</v>
      </c>
      <c r="BT9" s="87">
        <v>23.624446912151299</v>
      </c>
      <c r="BU9" s="87">
        <v>15.8315251667567</v>
      </c>
      <c r="BV9" s="87">
        <v>0</v>
      </c>
      <c r="BW9" s="87">
        <v>0</v>
      </c>
      <c r="BX9" s="87">
        <v>2.1179600374027299</v>
      </c>
      <c r="BY9" s="87">
        <v>0</v>
      </c>
      <c r="BZ9" s="87">
        <v>0.50960341470592996</v>
      </c>
      <c r="CA9" s="87">
        <v>135.54186654320699</v>
      </c>
      <c r="CB9" s="87">
        <v>2.2446049387087501</v>
      </c>
      <c r="CE9" s="34">
        <f t="shared" si="0"/>
        <v>8.0000061503559435E-3</v>
      </c>
      <c r="CF9" s="78">
        <f t="shared" si="1"/>
        <v>-1.4269249110077098E-3</v>
      </c>
      <c r="CG9" s="78"/>
      <c r="CH9" s="78">
        <f t="shared" si="2"/>
        <v>-1.4270873530849836E-3</v>
      </c>
      <c r="CI9" s="78">
        <f t="shared" si="3"/>
        <v>-1.3621978491147665E-3</v>
      </c>
      <c r="CJ9" s="78">
        <f t="shared" si="4"/>
        <v>-1.3514913316026559E-3</v>
      </c>
      <c r="CK9" s="78">
        <f t="shared" si="5"/>
        <v>-1.4273261102510995E-3</v>
      </c>
      <c r="CL9" s="78">
        <f t="shared" si="6"/>
        <v>-1.4268319789149757E-3</v>
      </c>
      <c r="CM9" s="78"/>
      <c r="CN9" s="71">
        <f t="shared" si="7"/>
        <v>5.4231391705408673E-2</v>
      </c>
      <c r="CO9" s="78"/>
      <c r="CP9" s="71">
        <f t="shared" si="8"/>
        <v>7.2420632672797955E-2</v>
      </c>
      <c r="CQ9" s="78">
        <f t="shared" si="9"/>
        <v>-1.4271838435155303E-3</v>
      </c>
      <c r="CR9" s="78">
        <f t="shared" si="10"/>
        <v>-1.4270175955151657E-3</v>
      </c>
      <c r="CS9" s="71">
        <f t="shared" si="11"/>
        <v>-0.64385019476559446</v>
      </c>
    </row>
    <row r="10" spans="1:97" x14ac:dyDescent="0.25">
      <c r="A10" s="86" t="s">
        <v>8</v>
      </c>
      <c r="B10" s="87">
        <v>4.0610192999999999</v>
      </c>
      <c r="C10" s="87"/>
      <c r="D10" s="87">
        <v>7.8913748000000006E-2</v>
      </c>
      <c r="E10" s="87">
        <v>9.0064350000000001E-2</v>
      </c>
      <c r="F10" s="87">
        <v>7.6319990000000004E-2</v>
      </c>
      <c r="G10" s="87">
        <v>1.7118017999999999E-2</v>
      </c>
      <c r="H10" s="87">
        <v>0.17012474599999999</v>
      </c>
      <c r="I10" s="83">
        <v>6.4224948999999998E-3</v>
      </c>
      <c r="J10" s="83">
        <v>3.7611200000000002E-3</v>
      </c>
      <c r="K10" s="83">
        <v>1.87996577E-2</v>
      </c>
      <c r="L10" s="83">
        <v>2.6286959999999998E-3</v>
      </c>
      <c r="M10" s="85">
        <v>3.5860327000000001E-3</v>
      </c>
      <c r="N10" s="85">
        <v>2.7745640999999998E-3</v>
      </c>
      <c r="O10" s="83">
        <v>4.6092371999999996E-3</v>
      </c>
      <c r="P10" s="87"/>
      <c r="Q10" s="86" t="s">
        <v>8</v>
      </c>
      <c r="R10" s="86">
        <v>0</v>
      </c>
      <c r="S10" s="87">
        <v>6.3245440385367897E-4</v>
      </c>
      <c r="T10" s="87">
        <v>3.5809727205476298E-3</v>
      </c>
      <c r="U10" s="87">
        <v>7.3190438708973298E-3</v>
      </c>
      <c r="V10" s="87">
        <v>7.3190438708973298E-3</v>
      </c>
      <c r="W10" s="87">
        <v>1.0037096612047099E-2</v>
      </c>
      <c r="X10" s="87">
        <v>0</v>
      </c>
      <c r="Y10" s="87">
        <v>2.8795368291274601E-3</v>
      </c>
      <c r="Z10" s="87">
        <v>2.77048371338591E-3</v>
      </c>
      <c r="AA10" s="87">
        <v>0</v>
      </c>
      <c r="AB10" s="87">
        <v>4.0552226061938796</v>
      </c>
      <c r="AC10" s="87">
        <v>2.6499588916483401E-2</v>
      </c>
      <c r="AD10" s="87">
        <v>8.93043516129566E-4</v>
      </c>
      <c r="AE10" s="87">
        <v>6.7534240982820397E-3</v>
      </c>
      <c r="AF10" s="87">
        <v>0</v>
      </c>
      <c r="AG10" s="87">
        <v>0</v>
      </c>
      <c r="AH10" s="87">
        <v>2.1100312803231901E-2</v>
      </c>
      <c r="AI10" s="87">
        <v>2.1100312803231901E-2</v>
      </c>
      <c r="AJ10" s="87">
        <v>6.30409695927511E-4</v>
      </c>
      <c r="AK10" s="87">
        <v>7.3244614791911199E-3</v>
      </c>
      <c r="AL10" s="87">
        <v>0</v>
      </c>
      <c r="AM10" s="87">
        <v>1.76941594045756E-2</v>
      </c>
      <c r="AN10" s="87">
        <v>0</v>
      </c>
      <c r="AO10" s="87">
        <v>3.0853579585200298E-3</v>
      </c>
      <c r="AP10" s="87">
        <v>9.2735546166437897E-4</v>
      </c>
      <c r="AQ10" s="87">
        <v>0.171394842286854</v>
      </c>
      <c r="AR10" s="87">
        <v>7.0921114877340305E-2</v>
      </c>
      <c r="AS10" s="87">
        <v>7.2498253388228297E-3</v>
      </c>
      <c r="AT10" s="87">
        <v>7.8801349912090701E-2</v>
      </c>
      <c r="AU10" s="87">
        <v>0</v>
      </c>
      <c r="AV10" s="87">
        <v>1.0770298064893E-2</v>
      </c>
      <c r="AW10" s="87">
        <v>0</v>
      </c>
      <c r="AX10" s="87">
        <v>4.4767219325716402E-2</v>
      </c>
      <c r="AY10" s="87">
        <v>3.2578603041275998E-5</v>
      </c>
      <c r="AZ10" s="87">
        <v>0</v>
      </c>
      <c r="BA10" s="87">
        <v>2.6247080804907501E-2</v>
      </c>
      <c r="BB10" s="87">
        <v>3.6546073843813502E-5</v>
      </c>
      <c r="BC10" s="87">
        <v>0</v>
      </c>
      <c r="BD10" s="87">
        <v>7.4445201364661004E-4</v>
      </c>
      <c r="BE10" s="87">
        <v>8.99415926960873E-2</v>
      </c>
      <c r="BF10" s="87">
        <v>7.6216817705319198E-2</v>
      </c>
      <c r="BG10" s="87">
        <v>1.37247749907681E-2</v>
      </c>
      <c r="BH10" s="87">
        <v>0</v>
      </c>
      <c r="BI10" s="87">
        <v>0</v>
      </c>
      <c r="BJ10" s="87">
        <v>2.42884836058797E-2</v>
      </c>
      <c r="BK10" s="87">
        <v>0</v>
      </c>
      <c r="BL10" s="87">
        <v>3.5971666198184502E-3</v>
      </c>
      <c r="BM10" s="87">
        <v>1.63854031978042E-3</v>
      </c>
      <c r="BN10" s="87">
        <v>0</v>
      </c>
      <c r="BO10" s="87">
        <v>1.4396268677281899E-2</v>
      </c>
      <c r="BP10" s="87">
        <v>1.3370758220208599E-4</v>
      </c>
      <c r="BQ10" s="87">
        <v>0</v>
      </c>
      <c r="BR10" s="87">
        <v>5.2357009871194897E-3</v>
      </c>
      <c r="BS10" s="87">
        <v>0</v>
      </c>
      <c r="BT10" s="87">
        <v>1.7093630075453101E-2</v>
      </c>
      <c r="BU10" s="87">
        <v>1.9841124181153798E-2</v>
      </c>
      <c r="BV10" s="87">
        <v>0</v>
      </c>
      <c r="BW10" s="87">
        <v>0</v>
      </c>
      <c r="BX10" s="87">
        <v>2.65436274543781E-3</v>
      </c>
      <c r="BY10" s="87">
        <v>0</v>
      </c>
      <c r="BZ10" s="87">
        <v>6.3852119710973996E-4</v>
      </c>
      <c r="CA10" s="87">
        <v>0.16988189839999501</v>
      </c>
      <c r="CB10" s="87">
        <v>2.8129883593754298E-3</v>
      </c>
      <c r="CE10" s="34">
        <f t="shared" si="0"/>
        <v>7.9999859980924709E-3</v>
      </c>
      <c r="CF10" s="78">
        <f t="shared" si="1"/>
        <v>-1.427398733643114E-3</v>
      </c>
      <c r="CG10" s="78"/>
      <c r="CH10" s="78">
        <f t="shared" si="2"/>
        <v>-1.4243156706902895E-3</v>
      </c>
      <c r="CI10" s="78">
        <f t="shared" si="3"/>
        <v>-1.3629955016907541E-3</v>
      </c>
      <c r="CJ10" s="78">
        <f t="shared" si="4"/>
        <v>-1.3518384198007117E-3</v>
      </c>
      <c r="CK10" s="78">
        <f t="shared" si="5"/>
        <v>-1.4246932411741879E-3</v>
      </c>
      <c r="CL10" s="78">
        <f t="shared" si="6"/>
        <v>-1.4274678182619044E-3</v>
      </c>
      <c r="CM10" s="78"/>
      <c r="CN10" s="71">
        <f t="shared" si="7"/>
        <v>0.12237749963032045</v>
      </c>
      <c r="CO10" s="78"/>
      <c r="CP10" s="71">
        <f t="shared" si="8"/>
        <v>0.17372186000968923</v>
      </c>
      <c r="CQ10" s="78">
        <f t="shared" si="9"/>
        <v>-1.4110243479849762E-3</v>
      </c>
      <c r="CR10" s="78">
        <f t="shared" si="10"/>
        <v>-1.4706406004783804E-3</v>
      </c>
      <c r="CS10" s="71">
        <f t="shared" si="11"/>
        <v>-0.79880500364260298</v>
      </c>
    </row>
    <row r="11" spans="1:97" x14ac:dyDescent="0.25">
      <c r="A11" s="86" t="s">
        <v>9</v>
      </c>
      <c r="B11" s="87">
        <v>50849.588630999999</v>
      </c>
      <c r="C11" s="87"/>
      <c r="D11" s="87">
        <v>13652.154667000001</v>
      </c>
      <c r="E11" s="87">
        <v>940.77537695000001</v>
      </c>
      <c r="F11" s="87">
        <v>840.67709521999996</v>
      </c>
      <c r="G11" s="87">
        <v>1919.3575593999999</v>
      </c>
      <c r="H11" s="87">
        <v>5987.2113771000004</v>
      </c>
      <c r="I11" s="83">
        <v>230.22010978</v>
      </c>
      <c r="J11" s="83">
        <v>100.07750781</v>
      </c>
      <c r="K11" s="83">
        <v>665.36249523000004</v>
      </c>
      <c r="L11" s="83">
        <v>96.284125810000006</v>
      </c>
      <c r="M11" s="85">
        <v>130.75537955999999</v>
      </c>
      <c r="N11" s="85">
        <v>92.056281377999994</v>
      </c>
      <c r="O11" s="83">
        <v>55.322545009999999</v>
      </c>
      <c r="P11" s="87"/>
      <c r="Q11" s="86" t="s">
        <v>9</v>
      </c>
      <c r="R11" s="86">
        <v>0</v>
      </c>
      <c r="S11" s="87">
        <v>21.779524508846499</v>
      </c>
      <c r="T11" s="87">
        <v>130.569155059292</v>
      </c>
      <c r="U11" s="87">
        <v>257.548104275448</v>
      </c>
      <c r="V11" s="87">
        <v>257.548104275448</v>
      </c>
      <c r="W11" s="87">
        <v>349.85410860724102</v>
      </c>
      <c r="X11" s="87">
        <v>0</v>
      </c>
      <c r="Y11" s="87">
        <v>101.22230292242401</v>
      </c>
      <c r="Z11" s="87">
        <v>91.925372301248004</v>
      </c>
      <c r="AA11" s="87">
        <v>2.3787076749717402</v>
      </c>
      <c r="AB11" s="87">
        <v>50777.135766339998</v>
      </c>
      <c r="AC11" s="87">
        <v>917.89505899226594</v>
      </c>
      <c r="AD11" s="87">
        <v>31.4231599479292</v>
      </c>
      <c r="AE11" s="87">
        <v>235.75051014647801</v>
      </c>
      <c r="AF11" s="87">
        <v>0</v>
      </c>
      <c r="AG11" s="87">
        <v>0</v>
      </c>
      <c r="AH11" s="87">
        <v>729.55487732930806</v>
      </c>
      <c r="AI11" s="87">
        <v>729.55487732930806</v>
      </c>
      <c r="AJ11" s="87">
        <v>109.061459908131</v>
      </c>
      <c r="AK11" s="87">
        <v>257.21288732916099</v>
      </c>
      <c r="AL11" s="87">
        <v>9.70860931034363E-2</v>
      </c>
      <c r="AM11" s="87">
        <v>612.63952418195095</v>
      </c>
      <c r="AN11" s="87">
        <v>0.47451044628068501</v>
      </c>
      <c r="AO11" s="87">
        <v>106.24722101179201</v>
      </c>
      <c r="AP11" s="87">
        <v>32.014960401756298</v>
      </c>
      <c r="AQ11" s="87">
        <v>6031.4466231720098</v>
      </c>
      <c r="AR11" s="87">
        <v>12269.4181771644</v>
      </c>
      <c r="AS11" s="87">
        <v>1254.20891255017</v>
      </c>
      <c r="AT11" s="87">
        <v>13632.688549622701</v>
      </c>
      <c r="AU11" s="87">
        <v>4.8351272095007998E-4</v>
      </c>
      <c r="AV11" s="87">
        <v>374.71317623923397</v>
      </c>
      <c r="AW11" s="87">
        <v>0</v>
      </c>
      <c r="AX11" s="87">
        <v>1615.9241758860901</v>
      </c>
      <c r="AY11" s="87">
        <v>0.35948280774053798</v>
      </c>
      <c r="AZ11" s="87">
        <v>2.1485590573860798E-3</v>
      </c>
      <c r="BA11" s="87">
        <v>291.82931441782</v>
      </c>
      <c r="BB11" s="87">
        <v>0.397281899417538</v>
      </c>
      <c r="BC11" s="87">
        <v>0</v>
      </c>
      <c r="BD11" s="87">
        <v>8.02104021090957</v>
      </c>
      <c r="BE11" s="87">
        <v>939.49832391924997</v>
      </c>
      <c r="BF11" s="87">
        <v>839.54263518056996</v>
      </c>
      <c r="BG11" s="87">
        <v>99.955688738680607</v>
      </c>
      <c r="BH11" s="87">
        <v>0</v>
      </c>
      <c r="BI11" s="87">
        <v>0</v>
      </c>
      <c r="BJ11" s="87">
        <v>263.95021610999902</v>
      </c>
      <c r="BK11" s="87">
        <v>0</v>
      </c>
      <c r="BL11" s="87">
        <v>40.1553792524237</v>
      </c>
      <c r="BM11" s="87">
        <v>17.6534143442715</v>
      </c>
      <c r="BN11" s="87">
        <v>1.7496663143452499E-2</v>
      </c>
      <c r="BO11" s="87">
        <v>160.703632860695</v>
      </c>
      <c r="BP11" s="87">
        <v>4.60440190248117</v>
      </c>
      <c r="BQ11" s="87">
        <v>9.4939150412616993E-3</v>
      </c>
      <c r="BR11" s="87">
        <v>56.443692216967797</v>
      </c>
      <c r="BS11" s="87">
        <v>4.1923081685340903E-5</v>
      </c>
      <c r="BT11" s="87">
        <v>1916.6191048631499</v>
      </c>
      <c r="BU11" s="87">
        <v>719.10981319366897</v>
      </c>
      <c r="BV11" s="87">
        <v>0</v>
      </c>
      <c r="BW11" s="87">
        <v>0</v>
      </c>
      <c r="BX11" s="87">
        <v>97.263591197578293</v>
      </c>
      <c r="BY11" s="87">
        <v>0</v>
      </c>
      <c r="BZ11" s="87">
        <v>26.905224835498199</v>
      </c>
      <c r="CA11" s="87">
        <v>5978.6931223977399</v>
      </c>
      <c r="CB11" s="87">
        <v>104.317010759211</v>
      </c>
      <c r="CE11" s="34">
        <f t="shared" si="0"/>
        <v>7.999996443192374E-3</v>
      </c>
      <c r="CF11" s="78">
        <f t="shared" si="1"/>
        <v>-1.424846623357555E-3</v>
      </c>
      <c r="CG11" s="78"/>
      <c r="CH11" s="78">
        <f t="shared" si="2"/>
        <v>-1.425864110985623E-3</v>
      </c>
      <c r="CI11" s="78">
        <f t="shared" si="3"/>
        <v>-1.3574473376314904E-3</v>
      </c>
      <c r="CJ11" s="78">
        <f t="shared" si="4"/>
        <v>-1.3494599125876206E-3</v>
      </c>
      <c r="CK11" s="78">
        <f t="shared" si="5"/>
        <v>-1.4267558034918931E-3</v>
      </c>
      <c r="CL11" s="78">
        <f t="shared" si="6"/>
        <v>-1.4227416013473776E-3</v>
      </c>
      <c r="CM11" s="78"/>
      <c r="CN11" s="71">
        <f t="shared" si="7"/>
        <v>9.6477307572195262E-2</v>
      </c>
      <c r="CO11" s="78"/>
      <c r="CP11" s="71">
        <f t="shared" si="8"/>
        <v>0.10347598960863433</v>
      </c>
      <c r="CQ11" s="78">
        <f t="shared" si="9"/>
        <v>-1.4242205661797664E-3</v>
      </c>
      <c r="CR11" s="78">
        <f t="shared" si="10"/>
        <v>-1.4220547994378979E-3</v>
      </c>
      <c r="CS11" s="71">
        <f t="shared" si="11"/>
        <v>-0.42130355000896408</v>
      </c>
    </row>
    <row r="12" spans="1:97" x14ac:dyDescent="0.25">
      <c r="A12" s="86" t="s">
        <v>10</v>
      </c>
      <c r="B12" s="87">
        <v>16731.570049999998</v>
      </c>
      <c r="C12" s="87"/>
      <c r="D12" s="87">
        <v>9661.6729381000005</v>
      </c>
      <c r="E12" s="87">
        <v>353.51108785000002</v>
      </c>
      <c r="F12" s="87">
        <v>324.72370652000001</v>
      </c>
      <c r="G12" s="87">
        <v>231.00499034000001</v>
      </c>
      <c r="H12" s="87">
        <v>2014.3773649</v>
      </c>
      <c r="I12" s="83">
        <v>72.741126424000001</v>
      </c>
      <c r="J12" s="83">
        <v>32.058111154000002</v>
      </c>
      <c r="K12" s="83">
        <v>210.24027720999999</v>
      </c>
      <c r="L12" s="83">
        <v>30.323600097</v>
      </c>
      <c r="M12" s="85">
        <v>41.179704366000003</v>
      </c>
      <c r="N12" s="85">
        <v>28.976368245</v>
      </c>
      <c r="O12" s="83">
        <v>16.916116770999999</v>
      </c>
      <c r="P12" s="87"/>
      <c r="Q12" s="86" t="s">
        <v>10</v>
      </c>
      <c r="R12" s="86">
        <v>0</v>
      </c>
      <c r="S12" s="87">
        <v>7.2330037191433698</v>
      </c>
      <c r="T12" s="87">
        <v>41.120967260058997</v>
      </c>
      <c r="U12" s="87">
        <v>85.719349883654502</v>
      </c>
      <c r="V12" s="87">
        <v>85.719349883654502</v>
      </c>
      <c r="W12" s="87">
        <v>116.330241012111</v>
      </c>
      <c r="X12" s="87">
        <v>0</v>
      </c>
      <c r="Y12" s="87">
        <v>34.076325364362603</v>
      </c>
      <c r="Z12" s="87">
        <v>28.935001706049999</v>
      </c>
      <c r="AA12" s="87">
        <v>1.41722210620325</v>
      </c>
      <c r="AB12" s="87">
        <v>16707.6965023425</v>
      </c>
      <c r="AC12" s="87">
        <v>305.98619802973502</v>
      </c>
      <c r="AD12" s="87">
        <v>10.6123327434285</v>
      </c>
      <c r="AE12" s="87">
        <v>78.994697693452693</v>
      </c>
      <c r="AF12" s="87">
        <v>0</v>
      </c>
      <c r="AG12" s="87">
        <v>0</v>
      </c>
      <c r="AH12" s="87">
        <v>242.38576052449901</v>
      </c>
      <c r="AI12" s="87">
        <v>242.38576052449901</v>
      </c>
      <c r="AJ12" s="87">
        <v>77.183066928162503</v>
      </c>
      <c r="AK12" s="87">
        <v>86.684934724574205</v>
      </c>
      <c r="AL12" s="87">
        <v>5.7843499843095399E-2</v>
      </c>
      <c r="AM12" s="87">
        <v>203.62023271721699</v>
      </c>
      <c r="AN12" s="87">
        <v>0.17370755684535699</v>
      </c>
      <c r="AO12" s="87">
        <v>35.284858840328198</v>
      </c>
      <c r="AP12" s="87">
        <v>10.634954303832201</v>
      </c>
      <c r="AQ12" s="87">
        <v>2029.1965214503</v>
      </c>
      <c r="AR12" s="87">
        <v>8683.0974918406901</v>
      </c>
      <c r="AS12" s="87">
        <v>887.60567184830097</v>
      </c>
      <c r="AT12" s="87">
        <v>9647.8862306171395</v>
      </c>
      <c r="AU12" s="87">
        <v>1.7700461896951201E-4</v>
      </c>
      <c r="AV12" s="87">
        <v>125.16835326109801</v>
      </c>
      <c r="AW12" s="87">
        <v>0</v>
      </c>
      <c r="AX12" s="87">
        <v>554.18307850715996</v>
      </c>
      <c r="AY12" s="87">
        <v>0.13949872800149901</v>
      </c>
      <c r="AZ12" s="87">
        <v>1.2135809572975699E-3</v>
      </c>
      <c r="BA12" s="87">
        <v>114.137682303521</v>
      </c>
      <c r="BB12" s="87">
        <v>0.15409849156983399</v>
      </c>
      <c r="BC12" s="87">
        <v>0</v>
      </c>
      <c r="BD12" s="87">
        <v>3.10705399350518</v>
      </c>
      <c r="BE12" s="87">
        <v>353.03046631338799</v>
      </c>
      <c r="BF12" s="87">
        <v>324.28416567129199</v>
      </c>
      <c r="BG12" s="87">
        <v>28.746300642096099</v>
      </c>
      <c r="BH12" s="87">
        <v>0</v>
      </c>
      <c r="BI12" s="87">
        <v>0</v>
      </c>
      <c r="BJ12" s="87">
        <v>101.468566418889</v>
      </c>
      <c r="BK12" s="87">
        <v>0</v>
      </c>
      <c r="BL12" s="87">
        <v>15.3062046730821</v>
      </c>
      <c r="BM12" s="87">
        <v>6.8381210228123299</v>
      </c>
      <c r="BN12" s="87">
        <v>6.9564998378544704E-3</v>
      </c>
      <c r="BO12" s="87">
        <v>61.256613011193899</v>
      </c>
      <c r="BP12" s="87">
        <v>1.52912723850768</v>
      </c>
      <c r="BQ12" s="87">
        <v>3.4609544452564799E-4</v>
      </c>
      <c r="BR12" s="87">
        <v>21.867787172814801</v>
      </c>
      <c r="BS12" s="87">
        <v>2.3679662799890799E-5</v>
      </c>
      <c r="BT12" s="87">
        <v>230.67510599755599</v>
      </c>
      <c r="BU12" s="87">
        <v>247.77797838537501</v>
      </c>
      <c r="BV12" s="87">
        <v>0</v>
      </c>
      <c r="BW12" s="87">
        <v>0</v>
      </c>
      <c r="BX12" s="87">
        <v>33.502600471023598</v>
      </c>
      <c r="BY12" s="87">
        <v>0</v>
      </c>
      <c r="BZ12" s="87">
        <v>9.6976510184623699</v>
      </c>
      <c r="CA12" s="87">
        <v>2011.50326316716</v>
      </c>
      <c r="CB12" s="87">
        <v>36.368844258658797</v>
      </c>
      <c r="CE12" s="34">
        <f t="shared" si="0"/>
        <v>7.9999976246844066E-3</v>
      </c>
      <c r="CF12" s="78">
        <f t="shared" si="1"/>
        <v>-1.4268563910114593E-3</v>
      </c>
      <c r="CG12" s="78"/>
      <c r="CH12" s="78">
        <f t="shared" si="2"/>
        <v>-1.4269482698481975E-3</v>
      </c>
      <c r="CI12" s="78">
        <f t="shared" si="3"/>
        <v>-1.3595656632302546E-3</v>
      </c>
      <c r="CJ12" s="78">
        <f t="shared" si="4"/>
        <v>-1.3535841082207795E-3</v>
      </c>
      <c r="CK12" s="78">
        <f t="shared" si="5"/>
        <v>-1.4280398962744671E-3</v>
      </c>
      <c r="CL12" s="78">
        <f t="shared" si="6"/>
        <v>-1.4267940967370317E-3</v>
      </c>
      <c r="CM12" s="78"/>
      <c r="CN12" s="71">
        <f t="shared" si="7"/>
        <v>0.15289878676477522</v>
      </c>
      <c r="CO12" s="78"/>
      <c r="CP12" s="71">
        <f t="shared" si="8"/>
        <v>0.16361047921282373</v>
      </c>
      <c r="CQ12" s="78">
        <f t="shared" si="9"/>
        <v>-1.4263605541933483E-3</v>
      </c>
      <c r="CR12" s="78">
        <f t="shared" si="10"/>
        <v>-1.427595708345509E-3</v>
      </c>
      <c r="CS12" s="71">
        <f t="shared" si="11"/>
        <v>-0.37131231429756123</v>
      </c>
    </row>
    <row r="13" spans="1:97" x14ac:dyDescent="0.25">
      <c r="A13" s="86" t="s">
        <v>12</v>
      </c>
      <c r="B13" s="87">
        <v>5131.0343173000001</v>
      </c>
      <c r="C13" s="87"/>
      <c r="D13" s="87">
        <v>464.68510415999998</v>
      </c>
      <c r="E13" s="87">
        <v>114.16235786</v>
      </c>
      <c r="F13" s="87">
        <v>93.495754751000007</v>
      </c>
      <c r="G13" s="87">
        <v>66.83481922</v>
      </c>
      <c r="H13" s="87">
        <v>311.13211464</v>
      </c>
      <c r="I13" s="83">
        <v>11.443769734</v>
      </c>
      <c r="J13" s="83">
        <v>6.3900965011000004</v>
      </c>
      <c r="K13" s="83">
        <v>33.415191239999999</v>
      </c>
      <c r="L13" s="83">
        <v>4.6969379920999996</v>
      </c>
      <c r="M13" s="85">
        <v>6.4014224918</v>
      </c>
      <c r="N13" s="85">
        <v>4.8639841218999997</v>
      </c>
      <c r="O13" s="83">
        <v>7.3445466341000003</v>
      </c>
      <c r="P13" s="87"/>
      <c r="Q13" s="86" t="s">
        <v>12</v>
      </c>
      <c r="R13" s="86">
        <v>0</v>
      </c>
      <c r="S13" s="87">
        <v>1.14283914323592</v>
      </c>
      <c r="T13" s="87">
        <v>6.3926405614967701</v>
      </c>
      <c r="U13" s="87">
        <v>13.3726152659167</v>
      </c>
      <c r="V13" s="87">
        <v>13.3726152659167</v>
      </c>
      <c r="W13" s="87">
        <v>18.249457898429199</v>
      </c>
      <c r="X13" s="87">
        <v>0</v>
      </c>
      <c r="Y13" s="87">
        <v>5.2638023970591998</v>
      </c>
      <c r="Z13" s="87">
        <v>4.8573301267332596</v>
      </c>
      <c r="AA13" s="87">
        <v>7.1047817056379498E-2</v>
      </c>
      <c r="AB13" s="87">
        <v>5124.0157912178902</v>
      </c>
      <c r="AC13" s="87">
        <v>48.040462023034799</v>
      </c>
      <c r="AD13" s="87">
        <v>1.6337319986360199</v>
      </c>
      <c r="AE13" s="87">
        <v>12.296652954655199</v>
      </c>
      <c r="AF13" s="87">
        <v>0</v>
      </c>
      <c r="AG13" s="87">
        <v>0</v>
      </c>
      <c r="AH13" s="87">
        <v>38.2063579535047</v>
      </c>
      <c r="AI13" s="87">
        <v>38.2063579535047</v>
      </c>
      <c r="AJ13" s="87">
        <v>3.7123863600742899</v>
      </c>
      <c r="AK13" s="87">
        <v>13.383418182905</v>
      </c>
      <c r="AL13" s="87">
        <v>2.8997993867406801E-3</v>
      </c>
      <c r="AM13" s="87">
        <v>32.062402363090499</v>
      </c>
      <c r="AN13" s="87">
        <v>1.2686834655789E-2</v>
      </c>
      <c r="AO13" s="87">
        <v>5.5751262289306602</v>
      </c>
      <c r="AP13" s="87">
        <v>1.6778349091506299</v>
      </c>
      <c r="AQ13" s="87">
        <v>313.45905832327401</v>
      </c>
      <c r="AR13" s="87">
        <v>417.64243707799397</v>
      </c>
      <c r="AS13" s="87">
        <v>42.692377633580698</v>
      </c>
      <c r="AT13" s="87">
        <v>464.047201071649</v>
      </c>
      <c r="AU13" s="87">
        <v>1.29274667801283E-5</v>
      </c>
      <c r="AV13" s="87">
        <v>19.572057013315298</v>
      </c>
      <c r="AW13" s="87">
        <v>0</v>
      </c>
      <c r="AX13" s="87">
        <v>83.084751020661599</v>
      </c>
      <c r="AY13" s="87">
        <v>3.9927457089788697E-2</v>
      </c>
      <c r="AZ13" s="87">
        <v>6.0181542413069001E-5</v>
      </c>
      <c r="BA13" s="87">
        <v>32.2268348916703</v>
      </c>
      <c r="BB13" s="87">
        <v>4.4617148985047102E-2</v>
      </c>
      <c r="BC13" s="87">
        <v>0</v>
      </c>
      <c r="BD13" s="87">
        <v>0.90680404019025795</v>
      </c>
      <c r="BE13" s="87">
        <v>114.013247054646</v>
      </c>
      <c r="BF13" s="87">
        <v>93.374890072774207</v>
      </c>
      <c r="BG13" s="87">
        <v>20.638356981872398</v>
      </c>
      <c r="BH13" s="87">
        <v>0</v>
      </c>
      <c r="BI13" s="87">
        <v>0</v>
      </c>
      <c r="BJ13" s="87">
        <v>29.654899020927299</v>
      </c>
      <c r="BK13" s="87">
        <v>0</v>
      </c>
      <c r="BL13" s="87">
        <v>4.4234841772075102</v>
      </c>
      <c r="BM13" s="87">
        <v>1.9958487113433301</v>
      </c>
      <c r="BN13" s="87">
        <v>5.0589720840842805E-4</v>
      </c>
      <c r="BO13" s="87">
        <v>17.703199261782299</v>
      </c>
      <c r="BP13" s="87">
        <v>0.24160747281786499</v>
      </c>
      <c r="BQ13" s="87">
        <v>2.9303303806059401E-4</v>
      </c>
      <c r="BR13" s="87">
        <v>6.3784150775200201</v>
      </c>
      <c r="BS13" s="87">
        <v>1.1742692947634701E-6</v>
      </c>
      <c r="BT13" s="87">
        <v>66.743202746959</v>
      </c>
      <c r="BU13" s="87">
        <v>36.9168062185963</v>
      </c>
      <c r="BV13" s="87">
        <v>0</v>
      </c>
      <c r="BW13" s="87">
        <v>0</v>
      </c>
      <c r="BX13" s="87">
        <v>4.9666439408401297</v>
      </c>
      <c r="BY13" s="87">
        <v>0</v>
      </c>
      <c r="BZ13" s="87">
        <v>1.29337635403475</v>
      </c>
      <c r="CA13" s="87">
        <v>310.70582909439599</v>
      </c>
      <c r="CB13" s="87">
        <v>5.3022143812194704</v>
      </c>
      <c r="CE13" s="34">
        <f t="shared" si="0"/>
        <v>8.000018859075279E-3</v>
      </c>
      <c r="CF13" s="78">
        <f t="shared" si="1"/>
        <v>-1.3678579498963759E-3</v>
      </c>
      <c r="CG13" s="78"/>
      <c r="CH13" s="78">
        <f t="shared" si="2"/>
        <v>-1.3727642281628615E-3</v>
      </c>
      <c r="CI13" s="78">
        <f t="shared" si="3"/>
        <v>-1.306129342010061E-3</v>
      </c>
      <c r="CJ13" s="78">
        <f t="shared" si="4"/>
        <v>-1.2927290500802904E-3</v>
      </c>
      <c r="CK13" s="78">
        <f t="shared" si="5"/>
        <v>-1.3707895691230433E-3</v>
      </c>
      <c r="CL13" s="78">
        <f t="shared" si="6"/>
        <v>-1.3701110414051693E-3</v>
      </c>
      <c r="CM13" s="78"/>
      <c r="CN13" s="71">
        <f t="shared" si="7"/>
        <v>0.14338289070658933</v>
      </c>
      <c r="CO13" s="78"/>
      <c r="CP13" s="71">
        <f t="shared" si="8"/>
        <v>0.18697037054943597</v>
      </c>
      <c r="CQ13" s="78">
        <f t="shared" si="9"/>
        <v>-1.3718716917184082E-3</v>
      </c>
      <c r="CR13" s="78">
        <f t="shared" si="10"/>
        <v>-1.3680133405001578E-3</v>
      </c>
      <c r="CS13" s="71">
        <f t="shared" si="11"/>
        <v>-0.77155364480080912</v>
      </c>
    </row>
    <row r="14" spans="1:97" x14ac:dyDescent="0.25">
      <c r="A14" s="86" t="s">
        <v>13</v>
      </c>
      <c r="B14" s="87">
        <v>23525.260545000001</v>
      </c>
      <c r="C14" s="87"/>
      <c r="D14" s="87">
        <v>7063.3649647000002</v>
      </c>
      <c r="E14" s="87">
        <v>294.49201775</v>
      </c>
      <c r="F14" s="87">
        <v>258.86487762000002</v>
      </c>
      <c r="G14" s="87">
        <v>1024.6103430999999</v>
      </c>
      <c r="H14" s="87">
        <v>2151.9512942000001</v>
      </c>
      <c r="I14" s="83">
        <v>77.262623106000007</v>
      </c>
      <c r="J14" s="83">
        <v>34.393384558999998</v>
      </c>
      <c r="K14" s="83">
        <v>223.41166421</v>
      </c>
      <c r="L14" s="83">
        <v>32.198482437999999</v>
      </c>
      <c r="M14" s="85">
        <v>43.730745976000001</v>
      </c>
      <c r="N14" s="85">
        <v>30.890696661</v>
      </c>
      <c r="O14" s="83">
        <v>19.654637119</v>
      </c>
      <c r="P14" s="87"/>
      <c r="Q14" s="86" t="s">
        <v>13</v>
      </c>
      <c r="R14" s="86">
        <v>0</v>
      </c>
      <c r="S14" s="87">
        <v>7.7237167533138003</v>
      </c>
      <c r="T14" s="87">
        <v>43.669350772986803</v>
      </c>
      <c r="U14" s="87">
        <v>92.332986861999004</v>
      </c>
      <c r="V14" s="87">
        <v>92.332986861999004</v>
      </c>
      <c r="W14" s="87">
        <v>124.833595012581</v>
      </c>
      <c r="X14" s="87">
        <v>0</v>
      </c>
      <c r="Y14" s="87">
        <v>36.367238358381897</v>
      </c>
      <c r="Z14" s="87">
        <v>30.847343142231001</v>
      </c>
      <c r="AA14" s="87">
        <v>1.41108172833572</v>
      </c>
      <c r="AB14" s="87">
        <v>23492.2372095918</v>
      </c>
      <c r="AC14" s="87">
        <v>326.72728888791102</v>
      </c>
      <c r="AD14" s="87">
        <v>11.303511434521999</v>
      </c>
      <c r="AE14" s="87">
        <v>84.330588089882696</v>
      </c>
      <c r="AF14" s="87">
        <v>0</v>
      </c>
      <c r="AG14" s="87">
        <v>0</v>
      </c>
      <c r="AH14" s="87">
        <v>259.25612689771901</v>
      </c>
      <c r="AI14" s="87">
        <v>259.25612689771901</v>
      </c>
      <c r="AJ14" s="87">
        <v>56.427528931782298</v>
      </c>
      <c r="AK14" s="87">
        <v>92.392805386247304</v>
      </c>
      <c r="AL14" s="87">
        <v>5.7592959029474498E-2</v>
      </c>
      <c r="AM14" s="87">
        <v>217.87578080450101</v>
      </c>
      <c r="AN14" s="87">
        <v>0.25425292353407403</v>
      </c>
      <c r="AO14" s="87">
        <v>37.678744057069203</v>
      </c>
      <c r="AP14" s="87">
        <v>11.36828476064</v>
      </c>
      <c r="AQ14" s="87">
        <v>2167.7978512393802</v>
      </c>
      <c r="AR14" s="87">
        <v>6348.0945593809902</v>
      </c>
      <c r="AS14" s="87">
        <v>648.91707036105902</v>
      </c>
      <c r="AT14" s="87">
        <v>7053.4391586738402</v>
      </c>
      <c r="AU14" s="87">
        <v>2.5907492496787999E-4</v>
      </c>
      <c r="AV14" s="87">
        <v>133.72715518624901</v>
      </c>
      <c r="AW14" s="87">
        <v>0</v>
      </c>
      <c r="AX14" s="87">
        <v>590.272588972682</v>
      </c>
      <c r="AY14" s="87">
        <v>0.110746931446254</v>
      </c>
      <c r="AZ14" s="87">
        <v>1.1236592912442301E-3</v>
      </c>
      <c r="BA14" s="87">
        <v>90.302265894155994</v>
      </c>
      <c r="BB14" s="87">
        <v>0.12095342980931099</v>
      </c>
      <c r="BC14" s="87">
        <v>0</v>
      </c>
      <c r="BD14" s="87">
        <v>2.4250500914719701</v>
      </c>
      <c r="BE14" s="87">
        <v>294.097360693665</v>
      </c>
      <c r="BF14" s="87">
        <v>258.520168775765</v>
      </c>
      <c r="BG14" s="87">
        <v>35.577191917899803</v>
      </c>
      <c r="BH14" s="87">
        <v>0</v>
      </c>
      <c r="BI14" s="87">
        <v>0</v>
      </c>
      <c r="BJ14" s="87">
        <v>80.481545963590605</v>
      </c>
      <c r="BK14" s="87">
        <v>0</v>
      </c>
      <c r="BL14" s="87">
        <v>12.525773437675801</v>
      </c>
      <c r="BM14" s="87">
        <v>5.3370665689401804</v>
      </c>
      <c r="BN14" s="87">
        <v>9.6034053539531608E-3</v>
      </c>
      <c r="BO14" s="87">
        <v>50.127900766017902</v>
      </c>
      <c r="BP14" s="87">
        <v>1.6328691637883399</v>
      </c>
      <c r="BQ14" s="87">
        <v>5.7416173988767303E-3</v>
      </c>
      <c r="BR14" s="87">
        <v>17.072375085500699</v>
      </c>
      <c r="BS14" s="87">
        <v>2.1925112401111101E-5</v>
      </c>
      <c r="BT14" s="87">
        <v>1023.16869376554</v>
      </c>
      <c r="BU14" s="87">
        <v>263.45003447399199</v>
      </c>
      <c r="BV14" s="87">
        <v>0</v>
      </c>
      <c r="BW14" s="87">
        <v>0</v>
      </c>
      <c r="BX14" s="87">
        <v>35.804565758896402</v>
      </c>
      <c r="BY14" s="87">
        <v>0</v>
      </c>
      <c r="BZ14" s="87">
        <v>10.581041103881599</v>
      </c>
      <c r="CA14" s="87">
        <v>2148.9330794409002</v>
      </c>
      <c r="CB14" s="87">
        <v>38.711505604173297</v>
      </c>
      <c r="CE14" s="34">
        <f t="shared" si="0"/>
        <v>8.0000022205325982E-3</v>
      </c>
      <c r="CF14" s="78">
        <f t="shared" si="1"/>
        <v>-1.4037394121537068E-3</v>
      </c>
      <c r="CG14" s="78"/>
      <c r="CH14" s="78">
        <f t="shared" si="2"/>
        <v>-1.4052517568843429E-3</v>
      </c>
      <c r="CI14" s="78">
        <f t="shared" si="3"/>
        <v>-1.3401281954950593E-3</v>
      </c>
      <c r="CJ14" s="78">
        <f t="shared" si="4"/>
        <v>-1.3316168937411023E-3</v>
      </c>
      <c r="CK14" s="78">
        <f t="shared" si="5"/>
        <v>-1.4070220393229535E-3</v>
      </c>
      <c r="CL14" s="78">
        <f t="shared" si="6"/>
        <v>-1.4025478955935003E-3</v>
      </c>
      <c r="CM14" s="78"/>
      <c r="CN14" s="71">
        <f t="shared" si="7"/>
        <v>0.16044132169404701</v>
      </c>
      <c r="CO14" s="78"/>
      <c r="CP14" s="71">
        <f t="shared" si="8"/>
        <v>0.1702024817356457</v>
      </c>
      <c r="CQ14" s="78">
        <f t="shared" si="9"/>
        <v>-1.4039367873324828E-3</v>
      </c>
      <c r="CR14" s="78">
        <f t="shared" si="10"/>
        <v>-1.403449046318647E-3</v>
      </c>
      <c r="CS14" s="71">
        <f t="shared" si="11"/>
        <v>-0.42159782997721396</v>
      </c>
    </row>
    <row r="15" spans="1:97" x14ac:dyDescent="0.25">
      <c r="A15" s="86" t="s">
        <v>14</v>
      </c>
      <c r="B15" s="87">
        <v>7512.4740469999997</v>
      </c>
      <c r="C15" s="87"/>
      <c r="D15" s="87">
        <v>1352.9492732000001</v>
      </c>
      <c r="E15" s="87">
        <v>133.17532666</v>
      </c>
      <c r="F15" s="87">
        <v>111.2820128</v>
      </c>
      <c r="G15" s="87">
        <v>190.02205807999999</v>
      </c>
      <c r="H15" s="87">
        <v>593.61113002000002</v>
      </c>
      <c r="I15" s="83">
        <v>21.588143036000002</v>
      </c>
      <c r="J15" s="83">
        <v>10.605789231999999</v>
      </c>
      <c r="K15" s="83">
        <v>62.675745008</v>
      </c>
      <c r="L15" s="83">
        <v>8.9346284848999993</v>
      </c>
      <c r="M15" s="85">
        <v>12.152351286</v>
      </c>
      <c r="N15" s="85">
        <v>8.8503069286000002</v>
      </c>
      <c r="O15" s="83">
        <v>8.9490165592000004</v>
      </c>
      <c r="P15" s="87"/>
      <c r="Q15" s="86" t="s">
        <v>14</v>
      </c>
      <c r="R15" s="86">
        <v>0</v>
      </c>
      <c r="S15" s="87">
        <v>2.1501983067659398</v>
      </c>
      <c r="T15" s="87">
        <v>12.1349979661403</v>
      </c>
      <c r="U15" s="87">
        <v>25.5528781176758</v>
      </c>
      <c r="V15" s="87">
        <v>25.5528781176758</v>
      </c>
      <c r="W15" s="87">
        <v>34.636214477831601</v>
      </c>
      <c r="X15" s="87">
        <v>0</v>
      </c>
      <c r="Y15" s="87">
        <v>10.032603817444899</v>
      </c>
      <c r="Z15" s="87">
        <v>8.8376916198950202</v>
      </c>
      <c r="AA15" s="87">
        <v>0.27839898745930097</v>
      </c>
      <c r="AB15" s="87">
        <v>7501.7751986864796</v>
      </c>
      <c r="AC15" s="87">
        <v>90.723149340708005</v>
      </c>
      <c r="AD15" s="87">
        <v>3.1145472441722002</v>
      </c>
      <c r="AE15" s="87">
        <v>23.335864027138101</v>
      </c>
      <c r="AF15" s="87">
        <v>0</v>
      </c>
      <c r="AG15" s="87">
        <v>0</v>
      </c>
      <c r="AH15" s="87">
        <v>72.093262457796598</v>
      </c>
      <c r="AI15" s="87">
        <v>72.093262457796598</v>
      </c>
      <c r="AJ15" s="87">
        <v>10.808165590699801</v>
      </c>
      <c r="AK15" s="87">
        <v>25.485866197586201</v>
      </c>
      <c r="AL15" s="87">
        <v>1.13627081902905E-2</v>
      </c>
      <c r="AM15" s="87">
        <v>60.558390227600903</v>
      </c>
      <c r="AN15" s="87">
        <v>5.7720810648090599E-2</v>
      </c>
      <c r="AO15" s="87">
        <v>10.4893439882962</v>
      </c>
      <c r="AP15" s="87">
        <v>3.16256425656925</v>
      </c>
      <c r="AQ15" s="87">
        <v>597.98509765736799</v>
      </c>
      <c r="AR15" s="87">
        <v>1215.9183977103401</v>
      </c>
      <c r="AS15" s="87">
        <v>124.29383536067699</v>
      </c>
      <c r="AT15" s="87">
        <v>1351.02039866172</v>
      </c>
      <c r="AU15" s="87">
        <v>5.8816175307132899E-5</v>
      </c>
      <c r="AV15" s="87">
        <v>37.069523522589897</v>
      </c>
      <c r="AW15" s="87">
        <v>0</v>
      </c>
      <c r="AX15" s="87">
        <v>160.93542694408401</v>
      </c>
      <c r="AY15" s="87">
        <v>4.7614195877026103E-2</v>
      </c>
      <c r="AZ15" s="87">
        <v>3.0175504412214698E-4</v>
      </c>
      <c r="BA15" s="87">
        <v>38.693404029387601</v>
      </c>
      <c r="BB15" s="87">
        <v>5.2617088352100098E-2</v>
      </c>
      <c r="BC15" s="87">
        <v>0</v>
      </c>
      <c r="BD15" s="87">
        <v>1.06213373321869</v>
      </c>
      <c r="BE15" s="87">
        <v>132.99390296747899</v>
      </c>
      <c r="BF15" s="87">
        <v>111.131744999369</v>
      </c>
      <c r="BG15" s="87">
        <v>21.8621579681101</v>
      </c>
      <c r="BH15" s="87">
        <v>0</v>
      </c>
      <c r="BI15" s="87">
        <v>0</v>
      </c>
      <c r="BJ15" s="87">
        <v>34.917508812866103</v>
      </c>
      <c r="BK15" s="87">
        <v>0</v>
      </c>
      <c r="BL15" s="87">
        <v>5.3063756731537604</v>
      </c>
      <c r="BM15" s="87">
        <v>2.3376319605482898</v>
      </c>
      <c r="BN15" s="87">
        <v>2.32672194172412E-3</v>
      </c>
      <c r="BO15" s="87">
        <v>21.2363611445295</v>
      </c>
      <c r="BP15" s="87">
        <v>0.45457409206605898</v>
      </c>
      <c r="BQ15" s="87">
        <v>1.10947496953212E-3</v>
      </c>
      <c r="BR15" s="87">
        <v>7.4743545213379798</v>
      </c>
      <c r="BS15" s="87">
        <v>5.8881425242635197E-6</v>
      </c>
      <c r="BT15" s="87">
        <v>189.751219074495</v>
      </c>
      <c r="BU15" s="87">
        <v>71.661266077983399</v>
      </c>
      <c r="BV15" s="87">
        <v>0</v>
      </c>
      <c r="BW15" s="87">
        <v>0</v>
      </c>
      <c r="BX15" s="87">
        <v>9.7165735790849794</v>
      </c>
      <c r="BY15" s="87">
        <v>0</v>
      </c>
      <c r="BZ15" s="87">
        <v>2.7569854986452298</v>
      </c>
      <c r="CA15" s="87">
        <v>592.76496747223496</v>
      </c>
      <c r="CB15" s="87">
        <v>10.4399892556739</v>
      </c>
      <c r="CE15" s="34">
        <f t="shared" si="0"/>
        <v>8.000001777475783E-3</v>
      </c>
      <c r="CF15" s="78">
        <f t="shared" si="1"/>
        <v>-1.4241444624747204E-3</v>
      </c>
      <c r="CG15" s="78"/>
      <c r="CH15" s="78">
        <f t="shared" si="2"/>
        <v>-1.4256813440742604E-3</v>
      </c>
      <c r="CI15" s="78">
        <f t="shared" si="3"/>
        <v>-1.3622920782029506E-3</v>
      </c>
      <c r="CJ15" s="78">
        <f t="shared" si="4"/>
        <v>-1.3503332376011731E-3</v>
      </c>
      <c r="CK15" s="78">
        <f t="shared" si="5"/>
        <v>-1.425302979251871E-3</v>
      </c>
      <c r="CL15" s="78">
        <f t="shared" si="6"/>
        <v>-1.4254492629485441E-3</v>
      </c>
      <c r="CM15" s="78"/>
      <c r="CN15" s="71">
        <f t="shared" si="7"/>
        <v>0.15025776635913202</v>
      </c>
      <c r="CO15" s="78"/>
      <c r="CP15" s="71">
        <f t="shared" si="8"/>
        <v>0.17401008962194159</v>
      </c>
      <c r="CQ15" s="78">
        <f t="shared" si="9"/>
        <v>-1.4279804336870424E-3</v>
      </c>
      <c r="CR15" s="78">
        <f t="shared" si="10"/>
        <v>-1.4254091758347232E-3</v>
      </c>
      <c r="CS15" s="71">
        <f t="shared" si="11"/>
        <v>-0.64660203323481524</v>
      </c>
    </row>
    <row r="16" spans="1:97" x14ac:dyDescent="0.25">
      <c r="A16" s="86" t="s">
        <v>15</v>
      </c>
      <c r="B16" s="87">
        <v>3731.6042871</v>
      </c>
      <c r="C16" s="87"/>
      <c r="D16" s="87">
        <v>449.62287147000001</v>
      </c>
      <c r="E16" s="87">
        <v>76.625204030000006</v>
      </c>
      <c r="F16" s="87">
        <v>62.936403196999997</v>
      </c>
      <c r="G16" s="87">
        <v>64.292431053000001</v>
      </c>
      <c r="H16" s="87">
        <v>221.04077267</v>
      </c>
      <c r="I16" s="83">
        <v>7.8532325165000003</v>
      </c>
      <c r="J16" s="83">
        <v>4.3806737649</v>
      </c>
      <c r="K16" s="83">
        <v>22.92627336</v>
      </c>
      <c r="L16" s="83">
        <v>3.2196080741999999</v>
      </c>
      <c r="M16" s="85">
        <v>4.3872450170999997</v>
      </c>
      <c r="N16" s="85">
        <v>3.3280657373999998</v>
      </c>
      <c r="O16" s="83">
        <v>4.9036852154000004</v>
      </c>
      <c r="P16" s="87"/>
      <c r="Q16" s="86" t="s">
        <v>15</v>
      </c>
      <c r="R16" s="86">
        <v>0</v>
      </c>
      <c r="S16" s="87">
        <v>0.80609063389278002</v>
      </c>
      <c r="T16" s="87">
        <v>4.3810931433832501</v>
      </c>
      <c r="U16" s="87">
        <v>9.4980547107820605</v>
      </c>
      <c r="V16" s="87">
        <v>9.4980547107820605</v>
      </c>
      <c r="W16" s="87">
        <v>12.9224626592337</v>
      </c>
      <c r="X16" s="87">
        <v>0</v>
      </c>
      <c r="Y16" s="87">
        <v>3.7381089468606099</v>
      </c>
      <c r="Z16" s="87">
        <v>3.32340209832237</v>
      </c>
      <c r="AA16" s="87">
        <v>7.9578010410605707E-2</v>
      </c>
      <c r="AB16" s="87">
        <v>3726.37377816873</v>
      </c>
      <c r="AC16" s="87">
        <v>33.950620028779198</v>
      </c>
      <c r="AD16" s="87">
        <v>1.1606328367028</v>
      </c>
      <c r="AE16" s="87">
        <v>8.7125357274651698</v>
      </c>
      <c r="AF16" s="87">
        <v>0</v>
      </c>
      <c r="AG16" s="87">
        <v>0</v>
      </c>
      <c r="AH16" s="87">
        <v>26.983569379462399</v>
      </c>
      <c r="AI16" s="87">
        <v>26.983569379462399</v>
      </c>
      <c r="AJ16" s="87">
        <v>3.5919396912903099</v>
      </c>
      <c r="AK16" s="87">
        <v>9.5015062880968806</v>
      </c>
      <c r="AL16" s="87">
        <v>3.2479573997135601E-3</v>
      </c>
      <c r="AM16" s="87">
        <v>22.654639645770299</v>
      </c>
      <c r="AN16" s="87">
        <v>1.4618536901130999E-2</v>
      </c>
      <c r="AO16" s="87">
        <v>3.9323606911233</v>
      </c>
      <c r="AP16" s="87">
        <v>1.1844152258378799</v>
      </c>
      <c r="AQ16" s="87">
        <v>222.68103825636399</v>
      </c>
      <c r="AR16" s="87">
        <v>404.093252016512</v>
      </c>
      <c r="AS16" s="87">
        <v>41.307275270135499</v>
      </c>
      <c r="AT16" s="87">
        <v>448.99246697793802</v>
      </c>
      <c r="AU16" s="87">
        <v>1.4895892881692901E-5</v>
      </c>
      <c r="AV16" s="87">
        <v>13.8518048213495</v>
      </c>
      <c r="AW16" s="87">
        <v>0</v>
      </c>
      <c r="AX16" s="87">
        <v>59.519474305352198</v>
      </c>
      <c r="AY16" s="87">
        <v>2.68889195577528E-2</v>
      </c>
      <c r="AZ16" s="87">
        <v>7.5165860425491994E-5</v>
      </c>
      <c r="BA16" s="87">
        <v>21.741242806924699</v>
      </c>
      <c r="BB16" s="87">
        <v>2.99558876282125E-2</v>
      </c>
      <c r="BC16" s="87">
        <v>0</v>
      </c>
      <c r="BD16" s="87">
        <v>0.60771228966528301</v>
      </c>
      <c r="BE16" s="87">
        <v>76.522466472996797</v>
      </c>
      <c r="BF16" s="87">
        <v>62.852851608884201</v>
      </c>
      <c r="BG16" s="87">
        <v>13.669614864112599</v>
      </c>
      <c r="BH16" s="87">
        <v>0</v>
      </c>
      <c r="BI16" s="87">
        <v>0</v>
      </c>
      <c r="BJ16" s="87">
        <v>19.904279273025899</v>
      </c>
      <c r="BK16" s="87">
        <v>0</v>
      </c>
      <c r="BL16" s="87">
        <v>2.9845717668391698</v>
      </c>
      <c r="BM16" s="87">
        <v>1.3375422985388801</v>
      </c>
      <c r="BN16" s="87">
        <v>6.07524153467044E-4</v>
      </c>
      <c r="BO16" s="87">
        <v>11.9445162754013</v>
      </c>
      <c r="BP16" s="87">
        <v>0.17041539639856301</v>
      </c>
      <c r="BQ16" s="87">
        <v>3.2428496130667899E-4</v>
      </c>
      <c r="BR16" s="87">
        <v>4.2751336496965902</v>
      </c>
      <c r="BS16" s="87">
        <v>1.46663116474147E-6</v>
      </c>
      <c r="BT16" s="87">
        <v>64.2023417133572</v>
      </c>
      <c r="BU16" s="87">
        <v>26.482086230255099</v>
      </c>
      <c r="BV16" s="87">
        <v>0</v>
      </c>
      <c r="BW16" s="87">
        <v>0</v>
      </c>
      <c r="BX16" s="87">
        <v>3.5750708897691599</v>
      </c>
      <c r="BY16" s="87">
        <v>0</v>
      </c>
      <c r="BZ16" s="87">
        <v>0.97215526809986896</v>
      </c>
      <c r="CA16" s="87">
        <v>220.730930534675</v>
      </c>
      <c r="CB16" s="87">
        <v>3.8316706882205298</v>
      </c>
      <c r="CE16" s="34">
        <f t="shared" si="0"/>
        <v>7.9999999008152755E-3</v>
      </c>
      <c r="CF16" s="78">
        <f t="shared" si="1"/>
        <v>-1.401678347661775E-3</v>
      </c>
      <c r="CG16" s="78"/>
      <c r="CH16" s="78">
        <f t="shared" si="2"/>
        <v>-1.4020738980669196E-3</v>
      </c>
      <c r="CI16" s="78">
        <f t="shared" si="3"/>
        <v>-1.3407802080759978E-3</v>
      </c>
      <c r="CJ16" s="78">
        <f t="shared" si="4"/>
        <v>-1.327555816214465E-3</v>
      </c>
      <c r="CK16" s="78">
        <f t="shared" si="5"/>
        <v>-1.4012433216055533E-3</v>
      </c>
      <c r="CL16" s="78">
        <f t="shared" si="6"/>
        <v>-1.4017420025380287E-3</v>
      </c>
      <c r="CM16" s="78"/>
      <c r="CN16" s="71">
        <f t="shared" si="7"/>
        <v>0.17697145784457308</v>
      </c>
      <c r="CO16" s="78"/>
      <c r="CP16" s="71">
        <f t="shared" si="8"/>
        <v>0.22137868973396801</v>
      </c>
      <c r="CQ16" s="78">
        <f t="shared" si="9"/>
        <v>-1.4022179506208811E-3</v>
      </c>
      <c r="CR16" s="78">
        <f t="shared" si="10"/>
        <v>-1.4013061777058482E-3</v>
      </c>
      <c r="CS16" s="71">
        <f t="shared" si="11"/>
        <v>-0.75846426232290987</v>
      </c>
    </row>
    <row r="17" spans="1:97" x14ac:dyDescent="0.25">
      <c r="A17" s="86" t="s">
        <v>16</v>
      </c>
      <c r="B17" s="87">
        <v>6728.5776703000001</v>
      </c>
      <c r="C17" s="87"/>
      <c r="D17" s="87">
        <v>1750.4527509</v>
      </c>
      <c r="E17" s="87">
        <v>201.68780247000001</v>
      </c>
      <c r="F17" s="87">
        <v>177.3934993</v>
      </c>
      <c r="G17" s="87">
        <v>180.47313338000001</v>
      </c>
      <c r="H17" s="87">
        <v>926.05449960999999</v>
      </c>
      <c r="I17" s="83">
        <v>37.982032799000002</v>
      </c>
      <c r="J17" s="83">
        <v>16.999383175999998</v>
      </c>
      <c r="K17" s="83">
        <v>109.92988861000001</v>
      </c>
      <c r="L17" s="83">
        <v>15.902444945999999</v>
      </c>
      <c r="M17" s="85">
        <v>21.608003098000001</v>
      </c>
      <c r="N17" s="85">
        <v>15.385058410999999</v>
      </c>
      <c r="O17" s="83">
        <v>11.193682703</v>
      </c>
      <c r="P17" s="87"/>
      <c r="Q17" s="86" t="s">
        <v>16</v>
      </c>
      <c r="R17" s="86">
        <v>0</v>
      </c>
      <c r="S17" s="87">
        <v>3.4352527924479501</v>
      </c>
      <c r="T17" s="87">
        <v>21.577698147960099</v>
      </c>
      <c r="U17" s="87">
        <v>39.831294766470897</v>
      </c>
      <c r="V17" s="87">
        <v>39.831294766470897</v>
      </c>
      <c r="W17" s="87">
        <v>54.576339305431503</v>
      </c>
      <c r="X17" s="87">
        <v>0</v>
      </c>
      <c r="Y17" s="87">
        <v>15.673922434943499</v>
      </c>
      <c r="Z17" s="87">
        <v>15.3635112977063</v>
      </c>
      <c r="AA17" s="87">
        <v>3.9028769208211203E-2</v>
      </c>
      <c r="AB17" s="87">
        <v>6719.1497452316798</v>
      </c>
      <c r="AC17" s="87">
        <v>144.01994001506799</v>
      </c>
      <c r="AD17" s="87">
        <v>4.8616664128068896</v>
      </c>
      <c r="AE17" s="87">
        <v>36.732798013976698</v>
      </c>
      <c r="AF17" s="87">
        <v>0</v>
      </c>
      <c r="AG17" s="87">
        <v>0</v>
      </c>
      <c r="AH17" s="87">
        <v>114.649129283303</v>
      </c>
      <c r="AI17" s="87">
        <v>114.649129283303</v>
      </c>
      <c r="AJ17" s="87">
        <v>13.984000324271801</v>
      </c>
      <c r="AK17" s="87">
        <v>39.8649460929065</v>
      </c>
      <c r="AL17" s="87">
        <v>1.5929476782559301E-3</v>
      </c>
      <c r="AM17" s="87">
        <v>96.154569030988299</v>
      </c>
      <c r="AN17" s="87">
        <v>6.6546917587989403E-3</v>
      </c>
      <c r="AO17" s="87">
        <v>16.758254327668599</v>
      </c>
      <c r="AP17" s="87">
        <v>5.0380003902526402</v>
      </c>
      <c r="AQ17" s="87">
        <v>932.98426494320199</v>
      </c>
      <c r="AR17" s="87">
        <v>1573.1987526857199</v>
      </c>
      <c r="AS17" s="87">
        <v>160.81576437869799</v>
      </c>
      <c r="AT17" s="87">
        <v>1747.9985173886901</v>
      </c>
      <c r="AU17" s="87">
        <v>6.7808993765890598E-6</v>
      </c>
      <c r="AV17" s="87">
        <v>58.559688326650502</v>
      </c>
      <c r="AW17" s="87">
        <v>0</v>
      </c>
      <c r="AX17" s="87">
        <v>244.354843209801</v>
      </c>
      <c r="AY17" s="87">
        <v>7.57328365052332E-2</v>
      </c>
      <c r="AZ17" s="87">
        <v>3.1289165967250297E-5</v>
      </c>
      <c r="BA17" s="87">
        <v>61.044567213192401</v>
      </c>
      <c r="BB17" s="87">
        <v>8.4864873461311593E-2</v>
      </c>
      <c r="BC17" s="87">
        <v>0</v>
      </c>
      <c r="BD17" s="87">
        <v>1.72763692111311</v>
      </c>
      <c r="BE17" s="87">
        <v>201.41842610902401</v>
      </c>
      <c r="BF17" s="87">
        <v>177.15816039034399</v>
      </c>
      <c r="BG17" s="87">
        <v>24.2602657186792</v>
      </c>
      <c r="BH17" s="87">
        <v>0</v>
      </c>
      <c r="BI17" s="87">
        <v>0</v>
      </c>
      <c r="BJ17" s="87">
        <v>56.403142278256297</v>
      </c>
      <c r="BK17" s="87">
        <v>0</v>
      </c>
      <c r="BL17" s="87">
        <v>8.3701433392306903</v>
      </c>
      <c r="BM17" s="87">
        <v>3.8025062458043202</v>
      </c>
      <c r="BN17" s="87">
        <v>2.6615462062754502E-4</v>
      </c>
      <c r="BO17" s="87">
        <v>33.498258339809396</v>
      </c>
      <c r="BP17" s="87">
        <v>0.72624691543834896</v>
      </c>
      <c r="BQ17" s="87">
        <v>1.5772307943804099E-4</v>
      </c>
      <c r="BR17" s="87">
        <v>12.1508525655737</v>
      </c>
      <c r="BS17" s="87">
        <v>6.1053221433334896E-7</v>
      </c>
      <c r="BT17" s="87">
        <v>180.220100947595</v>
      </c>
      <c r="BU17" s="87">
        <v>108.352604285712</v>
      </c>
      <c r="BV17" s="87">
        <v>0</v>
      </c>
      <c r="BW17" s="87">
        <v>0</v>
      </c>
      <c r="BX17" s="87">
        <v>14.5099407174552</v>
      </c>
      <c r="BY17" s="87">
        <v>0</v>
      </c>
      <c r="BZ17" s="87">
        <v>3.5433367977800501</v>
      </c>
      <c r="CA17" s="87">
        <v>924.75647189360495</v>
      </c>
      <c r="CB17" s="87">
        <v>15.3986637196577</v>
      </c>
      <c r="CE17" s="34">
        <f t="shared" si="0"/>
        <v>8.0000069709225494E-3</v>
      </c>
      <c r="CF17" s="78">
        <f t="shared" si="1"/>
        <v>-1.4011765235222347E-3</v>
      </c>
      <c r="CG17" s="78"/>
      <c r="CH17" s="78">
        <f t="shared" si="2"/>
        <v>-1.4020564165745369E-3</v>
      </c>
      <c r="CI17" s="78">
        <f t="shared" si="3"/>
        <v>-1.3356105707783951E-3</v>
      </c>
      <c r="CJ17" s="78">
        <f t="shared" si="4"/>
        <v>-1.3266490067824481E-3</v>
      </c>
      <c r="CK17" s="78">
        <f t="shared" si="5"/>
        <v>-1.4020504197277269E-3</v>
      </c>
      <c r="CL17" s="78">
        <f t="shared" si="6"/>
        <v>-1.4016752976651955E-3</v>
      </c>
      <c r="CM17" s="78"/>
      <c r="CN17" s="71">
        <f t="shared" si="7"/>
        <v>4.2929550215824522E-2</v>
      </c>
      <c r="CO17" s="78"/>
      <c r="CP17" s="71">
        <f t="shared" si="8"/>
        <v>5.3816214083725819E-2</v>
      </c>
      <c r="CQ17" s="78">
        <f t="shared" si="9"/>
        <v>-1.402487305395978E-3</v>
      </c>
      <c r="CR17" s="78">
        <f t="shared" si="10"/>
        <v>-1.4005220336566287E-3</v>
      </c>
      <c r="CS17" s="71">
        <f t="shared" si="11"/>
        <v>-0.54992467412870172</v>
      </c>
    </row>
    <row r="18" spans="1:97" x14ac:dyDescent="0.25">
      <c r="A18" s="86" t="s">
        <v>17</v>
      </c>
      <c r="B18" s="87">
        <v>9147.0758470000001</v>
      </c>
      <c r="C18" s="87"/>
      <c r="D18" s="87">
        <v>2955.4304790000001</v>
      </c>
      <c r="E18" s="87">
        <v>129.92892771999999</v>
      </c>
      <c r="F18" s="87">
        <v>116.36065662</v>
      </c>
      <c r="G18" s="87">
        <v>406.59386615</v>
      </c>
      <c r="H18" s="87">
        <v>957.21612412000002</v>
      </c>
      <c r="I18" s="83">
        <v>34.988538914999999</v>
      </c>
      <c r="J18" s="83">
        <v>15.185239112</v>
      </c>
      <c r="K18" s="83">
        <v>101.10322862</v>
      </c>
      <c r="L18" s="83">
        <v>14.587469304000001</v>
      </c>
      <c r="M18" s="85">
        <v>19.80723819</v>
      </c>
      <c r="N18" s="85">
        <v>13.918312452</v>
      </c>
      <c r="O18" s="83">
        <v>8.0571740248000001</v>
      </c>
      <c r="P18" s="87"/>
      <c r="Q18" s="86" t="s">
        <v>17</v>
      </c>
      <c r="R18" s="86">
        <v>0</v>
      </c>
      <c r="S18" s="87">
        <v>3.4438591777440699</v>
      </c>
      <c r="T18" s="87">
        <v>19.7790104967494</v>
      </c>
      <c r="U18" s="87">
        <v>41.376904979130302</v>
      </c>
      <c r="V18" s="87">
        <v>41.376904979130302</v>
      </c>
      <c r="W18" s="87">
        <v>55.819622517768899</v>
      </c>
      <c r="X18" s="87">
        <v>0</v>
      </c>
      <c r="Y18" s="87">
        <v>16.163621784678099</v>
      </c>
      <c r="Z18" s="87">
        <v>13.898511962982999</v>
      </c>
      <c r="AA18" s="87">
        <v>0.53766722946657097</v>
      </c>
      <c r="AB18" s="87">
        <v>9134.05556168984</v>
      </c>
      <c r="AC18" s="87">
        <v>145.561439939465</v>
      </c>
      <c r="AD18" s="87">
        <v>5.0142420517949002</v>
      </c>
      <c r="AE18" s="87">
        <v>37.524885592599297</v>
      </c>
      <c r="AF18" s="87">
        <v>0</v>
      </c>
      <c r="AG18" s="87">
        <v>0</v>
      </c>
      <c r="AH18" s="87">
        <v>115.708207438388</v>
      </c>
      <c r="AI18" s="87">
        <v>115.708207438388</v>
      </c>
      <c r="AJ18" s="87">
        <v>23.609726697412</v>
      </c>
      <c r="AK18" s="87">
        <v>41.021160845231996</v>
      </c>
      <c r="AL18" s="87">
        <v>2.19446730282058E-2</v>
      </c>
      <c r="AM18" s="87">
        <v>97.255259224533802</v>
      </c>
      <c r="AN18" s="87">
        <v>0.131231010874619</v>
      </c>
      <c r="AO18" s="87">
        <v>16.800222825707301</v>
      </c>
      <c r="AP18" s="87">
        <v>5.0719638625119803</v>
      </c>
      <c r="AQ18" s="87">
        <v>964.23879793107199</v>
      </c>
      <c r="AR18" s="87">
        <v>2656.0929309109601</v>
      </c>
      <c r="AS18" s="87">
        <v>271.51179404986499</v>
      </c>
      <c r="AT18" s="87">
        <v>2951.2144516582398</v>
      </c>
      <c r="AU18" s="87">
        <v>1.3371925562246999E-4</v>
      </c>
      <c r="AV18" s="87">
        <v>59.572986704116801</v>
      </c>
      <c r="AW18" s="87">
        <v>0</v>
      </c>
      <c r="AX18" s="87">
        <v>261.01629451770901</v>
      </c>
      <c r="AY18" s="87">
        <v>5.0058859750767397E-2</v>
      </c>
      <c r="AZ18" s="87">
        <v>8.0446738661485797E-4</v>
      </c>
      <c r="BA18" s="87">
        <v>41.303774046958402</v>
      </c>
      <c r="BB18" s="87">
        <v>5.4203761505183599E-2</v>
      </c>
      <c r="BC18" s="87">
        <v>0</v>
      </c>
      <c r="BD18" s="87">
        <v>1.07978612714275</v>
      </c>
      <c r="BE18" s="87">
        <v>129.75259214046301</v>
      </c>
      <c r="BF18" s="87">
        <v>116.203545053849</v>
      </c>
      <c r="BG18" s="87">
        <v>13.549047086613999</v>
      </c>
      <c r="BH18" s="87">
        <v>0</v>
      </c>
      <c r="BI18" s="87">
        <v>0</v>
      </c>
      <c r="BJ18" s="87">
        <v>35.731695273367599</v>
      </c>
      <c r="BK18" s="87">
        <v>0</v>
      </c>
      <c r="BL18" s="87">
        <v>5.5965202738559299</v>
      </c>
      <c r="BM18" s="87">
        <v>2.3762785316379702</v>
      </c>
      <c r="BN18" s="87">
        <v>5.7001056398816004E-3</v>
      </c>
      <c r="BO18" s="87">
        <v>22.397121262322401</v>
      </c>
      <c r="BP18" s="87">
        <v>0.72806436841527999</v>
      </c>
      <c r="BQ18" s="87">
        <v>2.0957767844728401E-3</v>
      </c>
      <c r="BR18" s="87">
        <v>7.6054908707264604</v>
      </c>
      <c r="BS18" s="87">
        <v>1.56967711576425E-5</v>
      </c>
      <c r="BT18" s="87">
        <v>406.01381479225699</v>
      </c>
      <c r="BU18" s="87">
        <v>116.25161550932199</v>
      </c>
      <c r="BV18" s="87">
        <v>0</v>
      </c>
      <c r="BW18" s="87">
        <v>0</v>
      </c>
      <c r="BX18" s="87">
        <v>15.853007683329499</v>
      </c>
      <c r="BY18" s="87">
        <v>0</v>
      </c>
      <c r="BZ18" s="87">
        <v>4.7057381836157601</v>
      </c>
      <c r="CA18" s="87">
        <v>955.85301223994895</v>
      </c>
      <c r="CB18" s="87">
        <v>17.053414201283001</v>
      </c>
      <c r="CE18" s="34">
        <f t="shared" si="0"/>
        <v>8.0000037557914766E-3</v>
      </c>
      <c r="CF18" s="78">
        <f t="shared" si="1"/>
        <v>-1.4234369024534047E-3</v>
      </c>
      <c r="CG18" s="78"/>
      <c r="CH18" s="78">
        <f t="shared" si="2"/>
        <v>-1.426535786146066E-3</v>
      </c>
      <c r="CI18" s="78">
        <f t="shared" si="3"/>
        <v>-1.3571695128354276E-3</v>
      </c>
      <c r="CJ18" s="78">
        <f t="shared" si="4"/>
        <v>-1.3502120967234027E-3</v>
      </c>
      <c r="CK18" s="78">
        <f t="shared" si="5"/>
        <v>-1.4266111863306141E-3</v>
      </c>
      <c r="CL18" s="78">
        <f t="shared" si="6"/>
        <v>-1.4240377336980383E-3</v>
      </c>
      <c r="CM18" s="78"/>
      <c r="CN18" s="71">
        <f t="shared" si="7"/>
        <v>0.14445610706737494</v>
      </c>
      <c r="CO18" s="78"/>
      <c r="CP18" s="71">
        <f t="shared" si="8"/>
        <v>0.15168864973039195</v>
      </c>
      <c r="CQ18" s="78">
        <f t="shared" si="9"/>
        <v>-1.4251200990176699E-3</v>
      </c>
      <c r="CR18" s="78">
        <f t="shared" si="10"/>
        <v>-1.4226213907244129E-3</v>
      </c>
      <c r="CS18" s="71">
        <f t="shared" si="11"/>
        <v>-0.37050337414824802</v>
      </c>
    </row>
    <row r="19" spans="1:97" x14ac:dyDescent="0.25">
      <c r="A19" s="86" t="s">
        <v>18</v>
      </c>
      <c r="B19" s="87">
        <v>6190.0444424999996</v>
      </c>
      <c r="C19" s="87"/>
      <c r="D19" s="87">
        <v>1265.6496619</v>
      </c>
      <c r="E19" s="87">
        <v>67.570471084999994</v>
      </c>
      <c r="F19" s="87">
        <v>60.547956006</v>
      </c>
      <c r="G19" s="87">
        <v>196.37011064999999</v>
      </c>
      <c r="H19" s="87">
        <v>1174.0119122999999</v>
      </c>
      <c r="I19" s="83">
        <v>46.432701385000001</v>
      </c>
      <c r="J19" s="83">
        <v>19.182126736000001</v>
      </c>
      <c r="K19" s="83">
        <v>133.95872510999999</v>
      </c>
      <c r="L19" s="83">
        <v>19.488088210000001</v>
      </c>
      <c r="M19" s="85">
        <v>26.446658266</v>
      </c>
      <c r="N19" s="85">
        <v>18.368260579000001</v>
      </c>
      <c r="O19" s="83">
        <v>7.8280443721999999</v>
      </c>
      <c r="P19" s="87"/>
      <c r="Q19" s="86" t="s">
        <v>18</v>
      </c>
      <c r="R19" s="86">
        <v>0</v>
      </c>
      <c r="S19" s="87">
        <v>4.2654635737597202</v>
      </c>
      <c r="T19" s="87">
        <v>26.409565304625701</v>
      </c>
      <c r="U19" s="87">
        <v>50.5030647127831</v>
      </c>
      <c r="V19" s="87">
        <v>50.5030647127831</v>
      </c>
      <c r="W19" s="87">
        <v>68.566243773129401</v>
      </c>
      <c r="X19" s="87">
        <v>0</v>
      </c>
      <c r="Y19" s="87">
        <v>19.847390494773901</v>
      </c>
      <c r="Z19" s="87">
        <v>18.342503841309</v>
      </c>
      <c r="AA19" s="87">
        <v>0.49263281679917198</v>
      </c>
      <c r="AB19" s="87">
        <v>6181.3661288314897</v>
      </c>
      <c r="AC19" s="87">
        <v>179.82802908169</v>
      </c>
      <c r="AD19" s="87">
        <v>6.1616917657205503</v>
      </c>
      <c r="AE19" s="87">
        <v>46.207221839120599</v>
      </c>
      <c r="AF19" s="87">
        <v>0</v>
      </c>
      <c r="AG19" s="87">
        <v>0</v>
      </c>
      <c r="AH19" s="87">
        <v>142.91500097773101</v>
      </c>
      <c r="AI19" s="87">
        <v>142.91500097773101</v>
      </c>
      <c r="AJ19" s="87">
        <v>10.1109924238385</v>
      </c>
      <c r="AK19" s="87">
        <v>50.430699693744302</v>
      </c>
      <c r="AL19" s="87">
        <v>2.0106610040463199E-2</v>
      </c>
      <c r="AM19" s="87">
        <v>120.021879901228</v>
      </c>
      <c r="AN19" s="87">
        <v>9.8349372146792693E-2</v>
      </c>
      <c r="AO19" s="87">
        <v>20.808280747779602</v>
      </c>
      <c r="AP19" s="87">
        <v>6.2709879354641398</v>
      </c>
      <c r="AQ19" s="87">
        <v>1182.7041092004299</v>
      </c>
      <c r="AR19" s="87">
        <v>1137.4866670072799</v>
      </c>
      <c r="AS19" s="87">
        <v>116.276514981178</v>
      </c>
      <c r="AT19" s="87">
        <v>1263.8741744122899</v>
      </c>
      <c r="AU19" s="87">
        <v>1.00214209937407E-4</v>
      </c>
      <c r="AV19" s="87">
        <v>73.4300115806505</v>
      </c>
      <c r="AW19" s="87">
        <v>0</v>
      </c>
      <c r="AX19" s="87">
        <v>317.31253555143098</v>
      </c>
      <c r="AY19" s="87">
        <v>2.60561194739771E-2</v>
      </c>
      <c r="AZ19" s="87">
        <v>5.4047897843549002E-4</v>
      </c>
      <c r="BA19" s="87">
        <v>21.598321649167499</v>
      </c>
      <c r="BB19" s="87">
        <v>2.78234638568759E-2</v>
      </c>
      <c r="BC19" s="87">
        <v>0</v>
      </c>
      <c r="BD19" s="87">
        <v>0.54959055639147503</v>
      </c>
      <c r="BE19" s="87">
        <v>67.479885846258696</v>
      </c>
      <c r="BF19" s="87">
        <v>60.467213462676597</v>
      </c>
      <c r="BG19" s="87">
        <v>7.0126723835821698</v>
      </c>
      <c r="BH19" s="87">
        <v>0</v>
      </c>
      <c r="BI19" s="87">
        <v>0</v>
      </c>
      <c r="BJ19" s="87">
        <v>18.381390112601</v>
      </c>
      <c r="BK19" s="87">
        <v>0</v>
      </c>
      <c r="BL19" s="87">
        <v>2.9578658123756401</v>
      </c>
      <c r="BM19" s="87">
        <v>1.2094265104691899</v>
      </c>
      <c r="BN19" s="87">
        <v>4.1101562966980197E-3</v>
      </c>
      <c r="BO19" s="87">
        <v>11.837082222369199</v>
      </c>
      <c r="BP19" s="87">
        <v>0.90176129009444494</v>
      </c>
      <c r="BQ19" s="87">
        <v>1.88898115395426E-3</v>
      </c>
      <c r="BR19" s="87">
        <v>3.8731068535083701</v>
      </c>
      <c r="BS19" s="87">
        <v>1.05460342262493E-5</v>
      </c>
      <c r="BT19" s="87">
        <v>196.094637710103</v>
      </c>
      <c r="BU19" s="87">
        <v>141.239951574744</v>
      </c>
      <c r="BV19" s="87">
        <v>0</v>
      </c>
      <c r="BW19" s="87">
        <v>0</v>
      </c>
      <c r="BX19" s="87">
        <v>19.1150203335872</v>
      </c>
      <c r="BY19" s="87">
        <v>0</v>
      </c>
      <c r="BZ19" s="87">
        <v>5.3250268013605302</v>
      </c>
      <c r="CA19" s="87">
        <v>1172.3651891719901</v>
      </c>
      <c r="CB19" s="87">
        <v>20.514265415989701</v>
      </c>
      <c r="CE19" s="34">
        <f t="shared" si="0"/>
        <v>7.999999231363502E-3</v>
      </c>
      <c r="CF19" s="78">
        <f t="shared" si="1"/>
        <v>-1.4019792182630799E-3</v>
      </c>
      <c r="CG19" s="78"/>
      <c r="CH19" s="78">
        <f t="shared" si="2"/>
        <v>-1.4028269758668294E-3</v>
      </c>
      <c r="CI19" s="78">
        <f t="shared" si="3"/>
        <v>-1.3406039248615928E-3</v>
      </c>
      <c r="CJ19" s="78">
        <f t="shared" si="4"/>
        <v>-1.3335304550231529E-3</v>
      </c>
      <c r="CK19" s="78">
        <f t="shared" si="5"/>
        <v>-1.4028252007657854E-3</v>
      </c>
      <c r="CL19" s="78">
        <f t="shared" si="6"/>
        <v>-1.4026460130066034E-3</v>
      </c>
      <c r="CM19" s="78"/>
      <c r="CN19" s="71">
        <f t="shared" si="7"/>
        <v>6.6858473461706897E-2</v>
      </c>
      <c r="CO19" s="78"/>
      <c r="CP19" s="71">
        <f t="shared" si="8"/>
        <v>6.774356332716952E-2</v>
      </c>
      <c r="CQ19" s="78">
        <f t="shared" si="9"/>
        <v>-1.4025575935234774E-3</v>
      </c>
      <c r="CR19" s="78">
        <f t="shared" si="10"/>
        <v>-1.4022415231003493E-3</v>
      </c>
      <c r="CS19" s="71">
        <f t="shared" si="11"/>
        <v>-0.19890746177493418</v>
      </c>
    </row>
    <row r="20" spans="1:97" x14ac:dyDescent="0.25">
      <c r="A20" s="86" t="s">
        <v>19</v>
      </c>
      <c r="B20" s="87">
        <v>2256.5192103999998</v>
      </c>
      <c r="C20" s="87"/>
      <c r="D20" s="87">
        <v>312.06348047</v>
      </c>
      <c r="E20" s="87">
        <v>55.021871744000002</v>
      </c>
      <c r="F20" s="87">
        <v>46.396813893999997</v>
      </c>
      <c r="G20" s="87">
        <v>38.698428262999997</v>
      </c>
      <c r="H20" s="87">
        <v>162.31788614000001</v>
      </c>
      <c r="I20" s="83">
        <v>6.1005292362999999</v>
      </c>
      <c r="J20" s="83">
        <v>3.1791384096000002</v>
      </c>
      <c r="K20" s="83">
        <v>17.759050535</v>
      </c>
      <c r="L20" s="83">
        <v>2.5206514205000001</v>
      </c>
      <c r="M20" s="85">
        <v>3.4314378451000001</v>
      </c>
      <c r="N20" s="85">
        <v>2.5498368566999998</v>
      </c>
      <c r="O20" s="83">
        <v>3.1770314284999999</v>
      </c>
      <c r="P20" s="87"/>
      <c r="Q20" s="86" t="s">
        <v>19</v>
      </c>
      <c r="R20" s="86">
        <v>0</v>
      </c>
      <c r="S20" s="87">
        <v>0.59640801746548</v>
      </c>
      <c r="T20" s="87">
        <v>3.4265420942359102</v>
      </c>
      <c r="U20" s="87">
        <v>6.9676760037175702</v>
      </c>
      <c r="V20" s="87">
        <v>6.9676760037175702</v>
      </c>
      <c r="W20" s="87">
        <v>9.5153169206501396</v>
      </c>
      <c r="X20" s="87">
        <v>0</v>
      </c>
      <c r="Y20" s="87">
        <v>2.7464325697213199</v>
      </c>
      <c r="Z20" s="87">
        <v>2.54619943507659</v>
      </c>
      <c r="AA20" s="87">
        <v>3.7305030159955399E-2</v>
      </c>
      <c r="AB20" s="87">
        <v>2253.2993026119202</v>
      </c>
      <c r="AC20" s="87">
        <v>25.068773130550099</v>
      </c>
      <c r="AD20" s="87">
        <v>0.85265060107237201</v>
      </c>
      <c r="AE20" s="87">
        <v>6.4162180971818303</v>
      </c>
      <c r="AF20" s="87">
        <v>0</v>
      </c>
      <c r="AG20" s="87">
        <v>0</v>
      </c>
      <c r="AH20" s="87">
        <v>19.932679670229501</v>
      </c>
      <c r="AI20" s="87">
        <v>19.932679670229501</v>
      </c>
      <c r="AJ20" s="87">
        <v>2.4929462874496302</v>
      </c>
      <c r="AK20" s="87">
        <v>6.9843609187785303</v>
      </c>
      <c r="AL20" s="87">
        <v>1.5225972162204401E-3</v>
      </c>
      <c r="AM20" s="87">
        <v>16.726053292227999</v>
      </c>
      <c r="AN20" s="87">
        <v>5.6717860937428796E-3</v>
      </c>
      <c r="AO20" s="87">
        <v>2.9094658428865499</v>
      </c>
      <c r="AP20" s="87">
        <v>0.87544053571626701</v>
      </c>
      <c r="AQ20" s="87">
        <v>163.52320450955401</v>
      </c>
      <c r="AR20" s="87">
        <v>280.456035772196</v>
      </c>
      <c r="AS20" s="87">
        <v>28.668849674388301</v>
      </c>
      <c r="AT20" s="87">
        <v>311.61783173403398</v>
      </c>
      <c r="AU20" s="87">
        <v>5.7793224649009001E-6</v>
      </c>
      <c r="AV20" s="87">
        <v>10.2117606341374</v>
      </c>
      <c r="AW20" s="87">
        <v>0</v>
      </c>
      <c r="AX20" s="87">
        <v>43.347342176524002</v>
      </c>
      <c r="AY20" s="87">
        <v>1.9806630356542398E-2</v>
      </c>
      <c r="AZ20" s="87">
        <v>2.3286844267596901E-5</v>
      </c>
      <c r="BA20" s="87">
        <v>15.9759893329364</v>
      </c>
      <c r="BB20" s="87">
        <v>2.2143643038630399E-2</v>
      </c>
      <c r="BC20" s="87">
        <v>0</v>
      </c>
      <c r="BD20" s="87">
        <v>0.45020429217855201</v>
      </c>
      <c r="BE20" s="87">
        <v>54.946822188233199</v>
      </c>
      <c r="BF20" s="87">
        <v>46.334073043350998</v>
      </c>
      <c r="BG20" s="87">
        <v>8.6127491448822298</v>
      </c>
      <c r="BH20" s="87">
        <v>0</v>
      </c>
      <c r="BI20" s="87">
        <v>0</v>
      </c>
      <c r="BJ20" s="87">
        <v>14.725007564058</v>
      </c>
      <c r="BK20" s="87">
        <v>0</v>
      </c>
      <c r="BL20" s="87">
        <v>2.19567771215352</v>
      </c>
      <c r="BM20" s="87">
        <v>0.99088845053654995</v>
      </c>
      <c r="BN20" s="87">
        <v>2.2002326378742999E-4</v>
      </c>
      <c r="BO20" s="87">
        <v>8.78732298549909</v>
      </c>
      <c r="BP20" s="87">
        <v>0.12608673230023801</v>
      </c>
      <c r="BQ20" s="87">
        <v>1.54990857118448E-4</v>
      </c>
      <c r="BR20" s="87">
        <v>3.1666336772543602</v>
      </c>
      <c r="BS20" s="87">
        <v>4.5437407083891298E-7</v>
      </c>
      <c r="BT20" s="87">
        <v>38.643190934594401</v>
      </c>
      <c r="BU20" s="87">
        <v>19.264503612509699</v>
      </c>
      <c r="BV20" s="87">
        <v>0</v>
      </c>
      <c r="BW20" s="87">
        <v>0</v>
      </c>
      <c r="BX20" s="87">
        <v>2.5893434486463902</v>
      </c>
      <c r="BY20" s="87">
        <v>0</v>
      </c>
      <c r="BZ20" s="87">
        <v>0.670564066819888</v>
      </c>
      <c r="CA20" s="87">
        <v>162.08628220925101</v>
      </c>
      <c r="CB20" s="87">
        <v>2.7655702372836801</v>
      </c>
      <c r="CE20" s="34">
        <f t="shared" si="0"/>
        <v>8.0000116603640373E-3</v>
      </c>
      <c r="CF20" s="78">
        <f t="shared" si="1"/>
        <v>-1.4269356862726674E-3</v>
      </c>
      <c r="CG20" s="78"/>
      <c r="CH20" s="78">
        <f t="shared" si="2"/>
        <v>-1.4280707735965261E-3</v>
      </c>
      <c r="CI20" s="78">
        <f t="shared" si="3"/>
        <v>-1.3639949603311548E-3</v>
      </c>
      <c r="CJ20" s="78">
        <f t="shared" si="4"/>
        <v>-1.3522663601931841E-3</v>
      </c>
      <c r="CK20" s="78">
        <f t="shared" si="5"/>
        <v>-1.4273791180922214E-3</v>
      </c>
      <c r="CL20" s="78">
        <f t="shared" si="6"/>
        <v>-1.4268540347380041E-3</v>
      </c>
      <c r="CM20" s="78"/>
      <c r="CN20" s="71">
        <f t="shared" si="7"/>
        <v>0.12239557125791468</v>
      </c>
      <c r="CO20" s="78"/>
      <c r="CP20" s="71">
        <f t="shared" si="8"/>
        <v>0.15425156339523691</v>
      </c>
      <c r="CQ20" s="78">
        <f t="shared" si="9"/>
        <v>-1.4267345308558879E-3</v>
      </c>
      <c r="CR20" s="78">
        <f t="shared" si="10"/>
        <v>-1.4265311185898404E-3</v>
      </c>
      <c r="CS20" s="71">
        <f t="shared" si="11"/>
        <v>-0.72444700173155141</v>
      </c>
    </row>
    <row r="21" spans="1:97" x14ac:dyDescent="0.25">
      <c r="A21" s="86" t="s">
        <v>20</v>
      </c>
      <c r="B21" s="87">
        <v>7519.4722637000004</v>
      </c>
      <c r="C21" s="87"/>
      <c r="D21" s="87">
        <v>2464.507689</v>
      </c>
      <c r="E21" s="87">
        <v>159.18181161999999</v>
      </c>
      <c r="F21" s="87">
        <v>142.64163468000001</v>
      </c>
      <c r="G21" s="87">
        <v>303.01840597</v>
      </c>
      <c r="H21" s="87">
        <v>1074.7604094000001</v>
      </c>
      <c r="I21" s="83">
        <v>42.365355233000002</v>
      </c>
      <c r="J21" s="83">
        <v>18.214258351000002</v>
      </c>
      <c r="K21" s="83">
        <v>122.40113857999999</v>
      </c>
      <c r="L21" s="83">
        <v>17.747258991999999</v>
      </c>
      <c r="M21" s="85">
        <v>24.099051023000001</v>
      </c>
      <c r="N21" s="85">
        <v>16.929707305000001</v>
      </c>
      <c r="O21" s="83">
        <v>9.6221012063</v>
      </c>
      <c r="P21" s="87"/>
      <c r="Q21" s="86" t="s">
        <v>20</v>
      </c>
      <c r="R21" s="86">
        <v>0</v>
      </c>
      <c r="S21" s="87">
        <v>3.92636647720584</v>
      </c>
      <c r="T21" s="87">
        <v>24.064662312456498</v>
      </c>
      <c r="U21" s="87">
        <v>46.207191414833602</v>
      </c>
      <c r="V21" s="87">
        <v>46.207191414833602</v>
      </c>
      <c r="W21" s="87">
        <v>62.900227056574998</v>
      </c>
      <c r="X21" s="87">
        <v>0</v>
      </c>
      <c r="Y21" s="87">
        <v>18.175771505095501</v>
      </c>
      <c r="Z21" s="87">
        <v>16.9055439679105</v>
      </c>
      <c r="AA21" s="87">
        <v>0.34786838292260103</v>
      </c>
      <c r="AB21" s="87">
        <v>7508.7416256221104</v>
      </c>
      <c r="AC21" s="87">
        <v>165.287055154814</v>
      </c>
      <c r="AD21" s="87">
        <v>5.6421096126046697</v>
      </c>
      <c r="AE21" s="87">
        <v>42.388319245155301</v>
      </c>
      <c r="AF21" s="87">
        <v>0</v>
      </c>
      <c r="AG21" s="87">
        <v>0</v>
      </c>
      <c r="AH21" s="87">
        <v>131.403459005614</v>
      </c>
      <c r="AI21" s="87">
        <v>131.403459005614</v>
      </c>
      <c r="AJ21" s="87">
        <v>19.687919146665699</v>
      </c>
      <c r="AK21" s="87">
        <v>46.1988450189166</v>
      </c>
      <c r="AL21" s="87">
        <v>1.4198067013778499E-2</v>
      </c>
      <c r="AM21" s="87">
        <v>110.312401702526</v>
      </c>
      <c r="AN21" s="87">
        <v>6.6321747112279103E-2</v>
      </c>
      <c r="AO21" s="87">
        <v>19.154048961066898</v>
      </c>
      <c r="AP21" s="87">
        <v>5.7683069024728901</v>
      </c>
      <c r="AQ21" s="87">
        <v>1082.71425816233</v>
      </c>
      <c r="AR21" s="87">
        <v>2214.8901749484298</v>
      </c>
      <c r="AS21" s="87">
        <v>226.41106285112701</v>
      </c>
      <c r="AT21" s="87">
        <v>2460.9891569462302</v>
      </c>
      <c r="AU21" s="87">
        <v>6.7577922767672597E-5</v>
      </c>
      <c r="AV21" s="87">
        <v>67.4144408060301</v>
      </c>
      <c r="AW21" s="87">
        <v>0</v>
      </c>
      <c r="AX21" s="87">
        <v>288.72838906017898</v>
      </c>
      <c r="AY21" s="87">
        <v>6.0950215457706999E-2</v>
      </c>
      <c r="AZ21" s="87">
        <v>2.75389415460462E-4</v>
      </c>
      <c r="BA21" s="87">
        <v>49.370333621036401</v>
      </c>
      <c r="BB21" s="87">
        <v>6.7571448513809099E-2</v>
      </c>
      <c r="BC21" s="87">
        <v>0</v>
      </c>
      <c r="BD21" s="87">
        <v>1.3669553677585</v>
      </c>
      <c r="BE21" s="87">
        <v>158.965185279221</v>
      </c>
      <c r="BF21" s="87">
        <v>142.44860581968399</v>
      </c>
      <c r="BG21" s="87">
        <v>16.516579459536899</v>
      </c>
      <c r="BH21" s="87">
        <v>0</v>
      </c>
      <c r="BI21" s="87">
        <v>0</v>
      </c>
      <c r="BJ21" s="87">
        <v>44.929042685890899</v>
      </c>
      <c r="BK21" s="87">
        <v>0</v>
      </c>
      <c r="BL21" s="87">
        <v>6.8018525596212402</v>
      </c>
      <c r="BM21" s="87">
        <v>3.00855212012985</v>
      </c>
      <c r="BN21" s="87">
        <v>2.3462661756752999E-3</v>
      </c>
      <c r="BO21" s="87">
        <v>27.221408183997699</v>
      </c>
      <c r="BP21" s="87">
        <v>0.83007206927041499</v>
      </c>
      <c r="BQ21" s="87">
        <v>1.39455999592144E-3</v>
      </c>
      <c r="BR21" s="87">
        <v>9.6179180282963106</v>
      </c>
      <c r="BS21" s="87">
        <v>5.3733944854246899E-6</v>
      </c>
      <c r="BT21" s="87">
        <v>302.58561205593099</v>
      </c>
      <c r="BU21" s="87">
        <v>128.405908819697</v>
      </c>
      <c r="BV21" s="87">
        <v>0</v>
      </c>
      <c r="BW21" s="87">
        <v>0</v>
      </c>
      <c r="BX21" s="87">
        <v>17.325477994867601</v>
      </c>
      <c r="BY21" s="87">
        <v>0</v>
      </c>
      <c r="BZ21" s="87">
        <v>4.6680196518511803</v>
      </c>
      <c r="CA21" s="87">
        <v>1073.2263997001701</v>
      </c>
      <c r="CB21" s="87">
        <v>18.5458303169845</v>
      </c>
      <c r="CE21" s="34">
        <f t="shared" si="0"/>
        <v>8.0000023937918784E-3</v>
      </c>
      <c r="CF21" s="78">
        <f t="shared" si="1"/>
        <v>-1.4270466997653318E-3</v>
      </c>
      <c r="CG21" s="78"/>
      <c r="CH21" s="78">
        <f t="shared" si="2"/>
        <v>-1.4276815079434842E-3</v>
      </c>
      <c r="CI21" s="78">
        <f t="shared" si="3"/>
        <v>-1.360873698913033E-3</v>
      </c>
      <c r="CJ21" s="78">
        <f t="shared" si="4"/>
        <v>-1.3532434674424279E-3</v>
      </c>
      <c r="CK21" s="78">
        <f t="shared" si="5"/>
        <v>-1.4282759909701901E-3</v>
      </c>
      <c r="CL21" s="78">
        <f t="shared" si="6"/>
        <v>-1.4273038776022428E-3</v>
      </c>
      <c r="CM21" s="78"/>
      <c r="CN21" s="71">
        <f t="shared" si="7"/>
        <v>7.3547685340608071E-2</v>
      </c>
      <c r="CO21" s="78"/>
      <c r="CP21" s="71">
        <f t="shared" si="8"/>
        <v>7.9268013708541904E-2</v>
      </c>
      <c r="CQ21" s="78">
        <f t="shared" si="9"/>
        <v>-1.4269736393637499E-3</v>
      </c>
      <c r="CR21" s="78">
        <f t="shared" si="10"/>
        <v>-1.4272743559107215E-3</v>
      </c>
      <c r="CS21" s="71">
        <f t="shared" si="11"/>
        <v>-0.40051483778863878</v>
      </c>
    </row>
    <row r="22" spans="1:97" x14ac:dyDescent="0.25">
      <c r="A22" s="86" t="s">
        <v>21</v>
      </c>
      <c r="B22" s="87">
        <v>10482.463228000001</v>
      </c>
      <c r="C22" s="87"/>
      <c r="D22" s="87">
        <v>2965.0135768999999</v>
      </c>
      <c r="E22" s="87">
        <v>164.21854049000001</v>
      </c>
      <c r="F22" s="87">
        <v>146.03642367</v>
      </c>
      <c r="G22" s="87">
        <v>393.63091156000002</v>
      </c>
      <c r="H22" s="87">
        <v>1025.5560126</v>
      </c>
      <c r="I22" s="83">
        <v>38.874311581000001</v>
      </c>
      <c r="J22" s="83">
        <v>17.161803212999999</v>
      </c>
      <c r="K22" s="83">
        <v>112.40105432</v>
      </c>
      <c r="L22" s="83">
        <v>16.229314647999999</v>
      </c>
      <c r="M22" s="85">
        <v>22.041000152999999</v>
      </c>
      <c r="N22" s="85">
        <v>15.565305629999999</v>
      </c>
      <c r="O22" s="83">
        <v>9.7856467247999994</v>
      </c>
      <c r="P22" s="87"/>
      <c r="Q22" s="86" t="s">
        <v>129</v>
      </c>
      <c r="R22" s="86">
        <v>0</v>
      </c>
      <c r="S22" s="87">
        <v>3.7107324034740401</v>
      </c>
      <c r="T22" s="87">
        <v>22.009532452977101</v>
      </c>
      <c r="U22" s="87">
        <v>44.086005781687298</v>
      </c>
      <c r="V22" s="87">
        <v>44.086005781687298</v>
      </c>
      <c r="W22" s="87">
        <v>59.764426181319102</v>
      </c>
      <c r="X22" s="87">
        <v>0</v>
      </c>
      <c r="Y22" s="87">
        <v>17.334721741804302</v>
      </c>
      <c r="Z22" s="87">
        <v>15.543094656516301</v>
      </c>
      <c r="AA22" s="87">
        <v>0.51078008741763803</v>
      </c>
      <c r="AB22" s="87">
        <v>10467.5056972943</v>
      </c>
      <c r="AC22" s="87">
        <v>156.617627448691</v>
      </c>
      <c r="AD22" s="87">
        <v>5.3834943634623604</v>
      </c>
      <c r="AE22" s="87">
        <v>40.303645761804901</v>
      </c>
      <c r="AF22" s="87">
        <v>0</v>
      </c>
      <c r="AG22" s="87">
        <v>0</v>
      </c>
      <c r="AH22" s="87">
        <v>124.40908907922601</v>
      </c>
      <c r="AI22" s="87">
        <v>124.40908907922601</v>
      </c>
      <c r="AJ22" s="87">
        <v>23.686242916273901</v>
      </c>
      <c r="AK22" s="87">
        <v>44.042914300431498</v>
      </c>
      <c r="AL22" s="87">
        <v>2.0847509562315999E-2</v>
      </c>
      <c r="AM22" s="87">
        <v>104.505064948086</v>
      </c>
      <c r="AN22" s="87">
        <v>9.8559264495775095E-2</v>
      </c>
      <c r="AO22" s="87">
        <v>18.102113579405</v>
      </c>
      <c r="AP22" s="87">
        <v>5.4576477858309502</v>
      </c>
      <c r="AQ22" s="87">
        <v>1033.10994670326</v>
      </c>
      <c r="AR22" s="87">
        <v>2664.70147109355</v>
      </c>
      <c r="AS22" s="87">
        <v>272.39190320474802</v>
      </c>
      <c r="AT22" s="87">
        <v>2960.77961721457</v>
      </c>
      <c r="AU22" s="87">
        <v>1.00426896269694E-4</v>
      </c>
      <c r="AV22" s="87">
        <v>64.0035018257026</v>
      </c>
      <c r="AW22" s="87">
        <v>0</v>
      </c>
      <c r="AX22" s="87">
        <v>278.54918659468501</v>
      </c>
      <c r="AY22" s="87">
        <v>6.2454445565127303E-2</v>
      </c>
      <c r="AZ22" s="87">
        <v>4.40079015465974E-4</v>
      </c>
      <c r="BA22" s="87">
        <v>50.758758246664101</v>
      </c>
      <c r="BB22" s="87">
        <v>6.8814408086553397E-2</v>
      </c>
      <c r="BC22" s="87">
        <v>0</v>
      </c>
      <c r="BD22" s="87">
        <v>1.38690211368133</v>
      </c>
      <c r="BE22" s="87">
        <v>163.994860318739</v>
      </c>
      <c r="BF22" s="87">
        <v>145.83868376158699</v>
      </c>
      <c r="BG22" s="87">
        <v>18.156176557152001</v>
      </c>
      <c r="BH22" s="87">
        <v>0</v>
      </c>
      <c r="BI22" s="87">
        <v>0</v>
      </c>
      <c r="BJ22" s="87">
        <v>45.736234505641001</v>
      </c>
      <c r="BK22" s="87">
        <v>0</v>
      </c>
      <c r="BL22" s="87">
        <v>6.9984390945617401</v>
      </c>
      <c r="BM22" s="87">
        <v>3.0523813334656098</v>
      </c>
      <c r="BN22" s="87">
        <v>3.6464139375540802E-3</v>
      </c>
      <c r="BO22" s="87">
        <v>28.007934114871802</v>
      </c>
      <c r="BP22" s="87">
        <v>0.78448394609699101</v>
      </c>
      <c r="BQ22" s="87">
        <v>2.05200070062887E-3</v>
      </c>
      <c r="BR22" s="87">
        <v>9.7606184185144098</v>
      </c>
      <c r="BS22" s="87">
        <v>8.5868816726026007E-6</v>
      </c>
      <c r="BT22" s="87">
        <v>393.06876243324098</v>
      </c>
      <c r="BU22" s="87">
        <v>124.095239295718</v>
      </c>
      <c r="BV22" s="87">
        <v>0</v>
      </c>
      <c r="BW22" s="87">
        <v>0</v>
      </c>
      <c r="BX22" s="87">
        <v>16.820808334431199</v>
      </c>
      <c r="BY22" s="87">
        <v>0</v>
      </c>
      <c r="BZ22" s="87">
        <v>4.7857714544288097</v>
      </c>
      <c r="CA22" s="87">
        <v>1024.0929545792701</v>
      </c>
      <c r="CB22" s="87">
        <v>18.096259279748899</v>
      </c>
      <c r="CE22" s="34">
        <f t="shared" si="0"/>
        <v>8.0000020192510461E-3</v>
      </c>
      <c r="CF22" s="78">
        <f t="shared" si="1"/>
        <v>-1.4269099142410332E-3</v>
      </c>
      <c r="CG22" s="78"/>
      <c r="CH22" s="78">
        <f t="shared" si="2"/>
        <v>-1.4279731190494668E-3</v>
      </c>
      <c r="CI22" s="78">
        <f t="shared" si="3"/>
        <v>-1.3620884133642003E-3</v>
      </c>
      <c r="CJ22" s="78">
        <f t="shared" si="4"/>
        <v>-1.3540451309588873E-3</v>
      </c>
      <c r="CK22" s="54">
        <f t="shared" si="5"/>
        <v>-1.428112249953093E-3</v>
      </c>
      <c r="CL22" s="78">
        <f t="shared" si="6"/>
        <v>-1.4265998178108013E-3</v>
      </c>
      <c r="CM22" s="78"/>
      <c r="CN22" s="71">
        <f t="shared" si="7"/>
        <v>0.1068320473670981</v>
      </c>
      <c r="CO22" s="78"/>
      <c r="CP22" s="71">
        <f t="shared" si="8"/>
        <v>0.11539605781417227</v>
      </c>
      <c r="CQ22" s="78">
        <f t="shared" si="9"/>
        <v>-1.4276892974212196E-3</v>
      </c>
      <c r="CR22" s="78">
        <f t="shared" si="10"/>
        <v>-1.4269538942357654E-3</v>
      </c>
      <c r="CS22" s="71">
        <f t="shared" si="11"/>
        <v>-0.44228031735506018</v>
      </c>
    </row>
    <row r="23" spans="1:97" x14ac:dyDescent="0.25">
      <c r="A23" s="86" t="s">
        <v>22</v>
      </c>
      <c r="B23" s="87">
        <v>11812.320304999999</v>
      </c>
      <c r="C23" s="87"/>
      <c r="D23" s="87">
        <v>2768.6636232999999</v>
      </c>
      <c r="E23" s="87">
        <v>203.66176995999999</v>
      </c>
      <c r="F23" s="87">
        <v>176.10039381000001</v>
      </c>
      <c r="G23" s="87">
        <v>399.18859071000003</v>
      </c>
      <c r="H23" s="87">
        <v>993.39305303000003</v>
      </c>
      <c r="I23" s="83">
        <v>35.366242466999999</v>
      </c>
      <c r="J23" s="83">
        <v>16.675503577000001</v>
      </c>
      <c r="K23" s="83">
        <v>102.48423008</v>
      </c>
      <c r="L23" s="83">
        <v>14.676672908</v>
      </c>
      <c r="M23" s="85">
        <v>19.947773911999999</v>
      </c>
      <c r="N23" s="85">
        <v>14.322480801999999</v>
      </c>
      <c r="O23" s="83">
        <v>12.118154248</v>
      </c>
      <c r="P23" s="87"/>
      <c r="Q23" s="86" t="s">
        <v>22</v>
      </c>
      <c r="R23" s="86">
        <v>0</v>
      </c>
      <c r="S23" s="87">
        <v>3.5685449563297</v>
      </c>
      <c r="T23" s="87">
        <v>19.919308171552199</v>
      </c>
      <c r="U23" s="87">
        <v>42.617673250318603</v>
      </c>
      <c r="V23" s="87">
        <v>42.617673250318603</v>
      </c>
      <c r="W23" s="87">
        <v>57.643628821182403</v>
      </c>
      <c r="X23" s="87">
        <v>0</v>
      </c>
      <c r="Y23" s="87">
        <v>16.788593327063801</v>
      </c>
      <c r="Z23" s="87">
        <v>14.302057631285299</v>
      </c>
      <c r="AA23" s="87">
        <v>0.63630649906646797</v>
      </c>
      <c r="AB23" s="87">
        <v>11795.470233271901</v>
      </c>
      <c r="AC23" s="87">
        <v>150.91953146628299</v>
      </c>
      <c r="AD23" s="87">
        <v>5.2180853696674401</v>
      </c>
      <c r="AE23" s="87">
        <v>38.941119276892898</v>
      </c>
      <c r="AF23" s="87">
        <v>0</v>
      </c>
      <c r="AG23" s="87">
        <v>0</v>
      </c>
      <c r="AH23" s="87">
        <v>119.759987871031</v>
      </c>
      <c r="AI23" s="87">
        <v>119.759987871031</v>
      </c>
      <c r="AJ23" s="87">
        <v>22.117673713199999</v>
      </c>
      <c r="AK23" s="87">
        <v>42.654713338516402</v>
      </c>
      <c r="AL23" s="87">
        <v>2.59706868981434E-2</v>
      </c>
      <c r="AM23" s="87">
        <v>100.638372439348</v>
      </c>
      <c r="AN23" s="87">
        <v>0.11382382733254801</v>
      </c>
      <c r="AO23" s="87">
        <v>17.408459267098799</v>
      </c>
      <c r="AP23" s="87">
        <v>5.2517941328033597</v>
      </c>
      <c r="AQ23" s="87">
        <v>1000.6872285859</v>
      </c>
      <c r="AR23" s="87">
        <v>2488.2383275542002</v>
      </c>
      <c r="AS23" s="87">
        <v>254.35314894430499</v>
      </c>
      <c r="AT23" s="87">
        <v>2764.7091502117</v>
      </c>
      <c r="AU23" s="87">
        <v>1.1598339567111601E-4</v>
      </c>
      <c r="AV23" s="87">
        <v>61.7585901183446</v>
      </c>
      <c r="AW23" s="87">
        <v>0</v>
      </c>
      <c r="AX23" s="87">
        <v>272.22135133756501</v>
      </c>
      <c r="AY23" s="87">
        <v>7.5276623010742005E-2</v>
      </c>
      <c r="AZ23" s="87">
        <v>5.0015978739011201E-4</v>
      </c>
      <c r="BA23" s="87">
        <v>61.123795073110699</v>
      </c>
      <c r="BB23" s="87">
        <v>8.29776361271405E-2</v>
      </c>
      <c r="BC23" s="87">
        <v>0</v>
      </c>
      <c r="BD23" s="87">
        <v>1.6729460014881199</v>
      </c>
      <c r="BE23" s="87">
        <v>203.384032050005</v>
      </c>
      <c r="BF23" s="87">
        <v>175.861980035035</v>
      </c>
      <c r="BG23" s="87">
        <v>27.522052014969301</v>
      </c>
      <c r="BH23" s="87">
        <v>0</v>
      </c>
      <c r="BI23" s="87">
        <v>0</v>
      </c>
      <c r="BJ23" s="87">
        <v>55.195121587327797</v>
      </c>
      <c r="BK23" s="87">
        <v>0</v>
      </c>
      <c r="BL23" s="87">
        <v>8.4464082060439605</v>
      </c>
      <c r="BM23" s="87">
        <v>3.6819447528673801</v>
      </c>
      <c r="BN23" s="87">
        <v>4.29309536125487E-3</v>
      </c>
      <c r="BO23" s="87">
        <v>33.802741115097703</v>
      </c>
      <c r="BP23" s="87">
        <v>0.75442411415051502</v>
      </c>
      <c r="BQ23" s="87">
        <v>2.5873358861356801E-3</v>
      </c>
      <c r="BR23" s="87">
        <v>11.7733786896829</v>
      </c>
      <c r="BS23" s="87">
        <v>9.7592440932114104E-6</v>
      </c>
      <c r="BT23" s="87">
        <v>398.61864967047802</v>
      </c>
      <c r="BU23" s="87">
        <v>121.48235944416599</v>
      </c>
      <c r="BV23" s="87">
        <v>0</v>
      </c>
      <c r="BW23" s="87">
        <v>0</v>
      </c>
      <c r="BX23" s="87">
        <v>16.502379426236299</v>
      </c>
      <c r="BY23" s="87">
        <v>0</v>
      </c>
      <c r="BZ23" s="87">
        <v>4.8537908655266602</v>
      </c>
      <c r="CA23" s="87">
        <v>991.97557611325203</v>
      </c>
      <c r="CB23" s="87">
        <v>17.8355078609878</v>
      </c>
      <c r="CE23" s="34">
        <f t="shared" si="0"/>
        <v>8.0000001850127345E-3</v>
      </c>
      <c r="CF23" s="78">
        <f t="shared" si="1"/>
        <v>-1.4264827987238158E-3</v>
      </c>
      <c r="CG23" s="78"/>
      <c r="CH23" s="78">
        <f t="shared" si="2"/>
        <v>-1.4282966897894635E-3</v>
      </c>
      <c r="CI23" s="78">
        <f t="shared" si="3"/>
        <v>-1.3637213800583756E-3</v>
      </c>
      <c r="CJ23" s="78">
        <f t="shared" si="4"/>
        <v>-1.3538514582894265E-3</v>
      </c>
      <c r="CK23" s="78">
        <f t="shared" si="5"/>
        <v>-1.4277488204467602E-3</v>
      </c>
      <c r="CL23" s="78">
        <f t="shared" si="6"/>
        <v>-1.426904398439752E-3</v>
      </c>
      <c r="CM23" s="78"/>
      <c r="CN23" s="71">
        <f t="shared" si="7"/>
        <v>0.1685699134154143</v>
      </c>
      <c r="CO23" s="78"/>
      <c r="CP23" s="71">
        <f t="shared" si="8"/>
        <v>0.18613117402171911</v>
      </c>
      <c r="CQ23" s="78">
        <f t="shared" si="9"/>
        <v>-1.427013388730837E-3</v>
      </c>
      <c r="CR23" s="78">
        <f t="shared" si="10"/>
        <v>-1.4259520398064232E-3</v>
      </c>
      <c r="CS23" s="71">
        <f t="shared" si="11"/>
        <v>-0.56661765271141651</v>
      </c>
    </row>
    <row r="24" spans="1:97" x14ac:dyDescent="0.25">
      <c r="A24" s="86" t="s">
        <v>23</v>
      </c>
      <c r="B24" s="87">
        <v>10644.820202000001</v>
      </c>
      <c r="C24" s="87"/>
      <c r="D24" s="87">
        <v>2401.6750566999999</v>
      </c>
      <c r="E24" s="87">
        <v>178.20257498999999</v>
      </c>
      <c r="F24" s="87">
        <v>150.67469516</v>
      </c>
      <c r="G24" s="87">
        <v>332.16860396999999</v>
      </c>
      <c r="H24" s="87">
        <v>844.06984031000002</v>
      </c>
      <c r="I24" s="83">
        <v>29.763496060000001</v>
      </c>
      <c r="J24" s="83">
        <v>14.519207140000001</v>
      </c>
      <c r="K24" s="83">
        <v>86.363483614000003</v>
      </c>
      <c r="L24" s="83">
        <v>12.312896972000001</v>
      </c>
      <c r="M24" s="85">
        <v>16.743747265</v>
      </c>
      <c r="N24" s="85">
        <v>12.144720012000001</v>
      </c>
      <c r="O24" s="83">
        <v>11.570312606</v>
      </c>
      <c r="P24" s="87"/>
      <c r="Q24" s="86" t="s">
        <v>23</v>
      </c>
      <c r="R24" s="86">
        <v>0</v>
      </c>
      <c r="S24" s="87">
        <v>3.0323243307523802</v>
      </c>
      <c r="T24" s="87">
        <v>16.7202514299853</v>
      </c>
      <c r="U24" s="87">
        <v>36.254325539556604</v>
      </c>
      <c r="V24" s="87">
        <v>36.254325539556604</v>
      </c>
      <c r="W24" s="87">
        <v>49.013087509833099</v>
      </c>
      <c r="X24" s="87">
        <v>0</v>
      </c>
      <c r="Y24" s="87">
        <v>14.263347822008001</v>
      </c>
      <c r="Z24" s="87">
        <v>12.127698292611001</v>
      </c>
      <c r="AA24" s="87">
        <v>0.53343730955110802</v>
      </c>
      <c r="AB24" s="87">
        <v>10629.8950681062</v>
      </c>
      <c r="AC24" s="87">
        <v>128.237390946982</v>
      </c>
      <c r="AD24" s="87">
        <v>4.4319621239864597</v>
      </c>
      <c r="AE24" s="87">
        <v>33.086345918456999</v>
      </c>
      <c r="AF24" s="87">
        <v>0</v>
      </c>
      <c r="AG24" s="87">
        <v>0</v>
      </c>
      <c r="AH24" s="87">
        <v>101.786225329605</v>
      </c>
      <c r="AI24" s="87">
        <v>101.786225329605</v>
      </c>
      <c r="AJ24" s="87">
        <v>19.1864374701603</v>
      </c>
      <c r="AK24" s="87">
        <v>36.2324043167634</v>
      </c>
      <c r="AL24" s="87">
        <v>2.1771903936659301E-2</v>
      </c>
      <c r="AM24" s="87">
        <v>85.538471771713702</v>
      </c>
      <c r="AN24" s="87">
        <v>0.100213206810793</v>
      </c>
      <c r="AO24" s="87">
        <v>14.7926308843125</v>
      </c>
      <c r="AP24" s="87">
        <v>4.4632480010552902</v>
      </c>
      <c r="AQ24" s="87">
        <v>850.28673048716701</v>
      </c>
      <c r="AR24" s="87">
        <v>2158.4732327269498</v>
      </c>
      <c r="AS24" s="87">
        <v>220.64376469661599</v>
      </c>
      <c r="AT24" s="87">
        <v>2398.3034348937199</v>
      </c>
      <c r="AU24" s="87">
        <v>1.02115209221632E-4</v>
      </c>
      <c r="AV24" s="87">
        <v>52.479784633806702</v>
      </c>
      <c r="AW24" s="87">
        <v>0</v>
      </c>
      <c r="AX24" s="87">
        <v>231.18345414912201</v>
      </c>
      <c r="AY24" s="87">
        <v>6.4427437638408899E-2</v>
      </c>
      <c r="AZ24" s="87">
        <v>4.4091167348445901E-4</v>
      </c>
      <c r="BA24" s="87">
        <v>52.340874575858201</v>
      </c>
      <c r="BB24" s="87">
        <v>7.1009034425172396E-2</v>
      </c>
      <c r="BC24" s="87">
        <v>0</v>
      </c>
      <c r="BD24" s="87">
        <v>1.43143803116233</v>
      </c>
      <c r="BE24" s="87">
        <v>177.96370106724299</v>
      </c>
      <c r="BF24" s="87">
        <v>150.47440718088001</v>
      </c>
      <c r="BG24" s="87">
        <v>27.489293886362699</v>
      </c>
      <c r="BH24" s="87">
        <v>0</v>
      </c>
      <c r="BI24" s="87">
        <v>0</v>
      </c>
      <c r="BJ24" s="87">
        <v>47.209578517501903</v>
      </c>
      <c r="BK24" s="87">
        <v>0</v>
      </c>
      <c r="BL24" s="87">
        <v>7.22236741579722</v>
      </c>
      <c r="BM24" s="87">
        <v>3.15040790764838</v>
      </c>
      <c r="BN24" s="87">
        <v>3.70144790921476E-3</v>
      </c>
      <c r="BO24" s="87">
        <v>28.904121244619301</v>
      </c>
      <c r="BP24" s="87">
        <v>0.64106369333222601</v>
      </c>
      <c r="BQ24" s="87">
        <v>2.13840022984286E-3</v>
      </c>
      <c r="BR24" s="87">
        <v>10.0738936532239</v>
      </c>
      <c r="BS24" s="87">
        <v>8.6031928377673799E-6</v>
      </c>
      <c r="BT24" s="87">
        <v>331.70248140875299</v>
      </c>
      <c r="BU24" s="87">
        <v>103.141077140707</v>
      </c>
      <c r="BV24" s="87">
        <v>0</v>
      </c>
      <c r="BW24" s="87">
        <v>0</v>
      </c>
      <c r="BX24" s="87">
        <v>14.0203856008859</v>
      </c>
      <c r="BY24" s="87">
        <v>0</v>
      </c>
      <c r="BZ24" s="87">
        <v>4.1336538052268104</v>
      </c>
      <c r="CA24" s="87">
        <v>842.88612443106797</v>
      </c>
      <c r="CB24" s="87">
        <v>15.1436114797804</v>
      </c>
      <c r="CE24" s="34">
        <f t="shared" si="0"/>
        <v>8.000004165865918E-3</v>
      </c>
      <c r="CF24" s="78">
        <f t="shared" si="1"/>
        <v>-1.402102958112613E-3</v>
      </c>
      <c r="CG24" s="78"/>
      <c r="CH24" s="78">
        <f t="shared" si="2"/>
        <v>-1.4038626070059473E-3</v>
      </c>
      <c r="CI24" s="78">
        <f t="shared" si="3"/>
        <v>-1.3404628006660336E-3</v>
      </c>
      <c r="CJ24" s="78">
        <f t="shared" si="4"/>
        <v>-1.3292741618445472E-3</v>
      </c>
      <c r="CK24" s="78">
        <f t="shared" si="5"/>
        <v>-1.4032709764740527E-3</v>
      </c>
      <c r="CL24" s="78">
        <f t="shared" si="6"/>
        <v>-1.4023909188572679E-3</v>
      </c>
      <c r="CM24" s="78"/>
      <c r="CN24" s="71">
        <f t="shared" si="7"/>
        <v>0.17857943045160915</v>
      </c>
      <c r="CO24" s="78"/>
      <c r="CP24" s="71">
        <f t="shared" si="8"/>
        <v>0.20139321541888222</v>
      </c>
      <c r="CQ24" s="78">
        <f t="shared" si="9"/>
        <v>-1.4032602524892239E-3</v>
      </c>
      <c r="CR24" s="78">
        <f t="shared" si="10"/>
        <v>-1.4015736362946838E-3</v>
      </c>
      <c r="CS24" s="71">
        <f t="shared" si="11"/>
        <v>-0.61425000749411129</v>
      </c>
    </row>
    <row r="25" spans="1:97" x14ac:dyDescent="0.25">
      <c r="A25" s="86" t="s">
        <v>24</v>
      </c>
      <c r="B25" s="87">
        <v>8147.8503927000002</v>
      </c>
      <c r="C25" s="87"/>
      <c r="D25" s="87">
        <v>3887.6985221999998</v>
      </c>
      <c r="E25" s="87">
        <v>311.00128188999997</v>
      </c>
      <c r="F25" s="87">
        <v>288.92018954000002</v>
      </c>
      <c r="G25" s="87">
        <v>381.35897957999998</v>
      </c>
      <c r="H25" s="87">
        <v>1944.4429983</v>
      </c>
      <c r="I25" s="83">
        <v>82.058206971999994</v>
      </c>
      <c r="J25" s="83">
        <v>33.854945806000003</v>
      </c>
      <c r="K25" s="83">
        <v>236.82081873999999</v>
      </c>
      <c r="L25" s="83">
        <v>34.559740640000001</v>
      </c>
      <c r="M25" s="85">
        <v>46.914037770999997</v>
      </c>
      <c r="N25" s="85">
        <v>32.695776019</v>
      </c>
      <c r="O25" s="83">
        <v>15.193618746</v>
      </c>
      <c r="P25" s="87"/>
      <c r="Q25" s="86" t="s">
        <v>24</v>
      </c>
      <c r="R25" s="86">
        <v>0</v>
      </c>
      <c r="S25" s="87">
        <v>7.2206563928989196</v>
      </c>
      <c r="T25" s="87">
        <v>46.8482790052608</v>
      </c>
      <c r="U25" s="87">
        <v>83.633209690775104</v>
      </c>
      <c r="V25" s="87">
        <v>83.633209690775104</v>
      </c>
      <c r="W25" s="87">
        <v>114.64703654154199</v>
      </c>
      <c r="X25" s="87">
        <v>0</v>
      </c>
      <c r="Y25" s="87">
        <v>32.912609976798102</v>
      </c>
      <c r="Z25" s="87">
        <v>32.6499130766204</v>
      </c>
      <c r="AA25" s="87">
        <v>4.4296352070570297E-2</v>
      </c>
      <c r="AB25" s="87">
        <v>8136.4276114168497</v>
      </c>
      <c r="AC25" s="87">
        <v>302.63376269517897</v>
      </c>
      <c r="AD25" s="87">
        <v>10.208233158624299</v>
      </c>
      <c r="AE25" s="87">
        <v>77.158806746558597</v>
      </c>
      <c r="AF25" s="87">
        <v>0</v>
      </c>
      <c r="AG25" s="87">
        <v>0</v>
      </c>
      <c r="AH25" s="87">
        <v>240.93633869678899</v>
      </c>
      <c r="AI25" s="87">
        <v>240.93633869678899</v>
      </c>
      <c r="AJ25" s="87">
        <v>31.058026592554501</v>
      </c>
      <c r="AK25" s="87">
        <v>83.714052334578398</v>
      </c>
      <c r="AL25" s="87">
        <v>1.8079207461570801E-3</v>
      </c>
      <c r="AM25" s="87">
        <v>202.05588429249599</v>
      </c>
      <c r="AN25" s="87">
        <v>6.3161468831484397E-3</v>
      </c>
      <c r="AO25" s="87">
        <v>35.2246107254539</v>
      </c>
      <c r="AP25" s="87">
        <v>10.588215387359901</v>
      </c>
      <c r="AQ25" s="87">
        <v>1959.0007681945699</v>
      </c>
      <c r="AR25" s="87">
        <v>3494.02293165626</v>
      </c>
      <c r="AS25" s="87">
        <v>357.16682460015397</v>
      </c>
      <c r="AT25" s="87">
        <v>3882.24778284897</v>
      </c>
      <c r="AU25" s="87">
        <v>6.4358934476871903E-6</v>
      </c>
      <c r="AV25" s="87">
        <v>123.02699809372599</v>
      </c>
      <c r="AW25" s="87">
        <v>0</v>
      </c>
      <c r="AX25" s="87">
        <v>512.43370775405401</v>
      </c>
      <c r="AY25" s="87">
        <v>0.123336220258183</v>
      </c>
      <c r="AZ25" s="87">
        <v>2.6501832834096601E-5</v>
      </c>
      <c r="BA25" s="87">
        <v>99.387782157354906</v>
      </c>
      <c r="BB25" s="87">
        <v>0.13827157010074001</v>
      </c>
      <c r="BC25" s="87">
        <v>0</v>
      </c>
      <c r="BD25" s="87">
        <v>2.8156411534075199</v>
      </c>
      <c r="BE25" s="87">
        <v>310.58702396361099</v>
      </c>
      <c r="BF25" s="87">
        <v>288.53689086337198</v>
      </c>
      <c r="BG25" s="87">
        <v>22.0501331002386</v>
      </c>
      <c r="BH25" s="87">
        <v>0</v>
      </c>
      <c r="BI25" s="87">
        <v>0</v>
      </c>
      <c r="BJ25" s="87">
        <v>91.903747861196905</v>
      </c>
      <c r="BK25" s="87">
        <v>0</v>
      </c>
      <c r="BL25" s="87">
        <v>13.6277920794148</v>
      </c>
      <c r="BM25" s="87">
        <v>6.1972043445361198</v>
      </c>
      <c r="BN25" s="87">
        <v>2.4822596321588198E-4</v>
      </c>
      <c r="BO25" s="87">
        <v>54.539992541036199</v>
      </c>
      <c r="BP25" s="87">
        <v>1.5265164564690299</v>
      </c>
      <c r="BQ25" s="87">
        <v>1.72662294706151E-4</v>
      </c>
      <c r="BR25" s="87">
        <v>19.802675028864002</v>
      </c>
      <c r="BS25" s="87">
        <v>5.1711209328086302E-7</v>
      </c>
      <c r="BT25" s="87">
        <v>380.82437696044798</v>
      </c>
      <c r="BU25" s="87">
        <v>227.179456205637</v>
      </c>
      <c r="BV25" s="87">
        <v>0</v>
      </c>
      <c r="BW25" s="87">
        <v>0</v>
      </c>
      <c r="BX25" s="87">
        <v>30.405420050001698</v>
      </c>
      <c r="BY25" s="87">
        <v>0</v>
      </c>
      <c r="BZ25" s="87">
        <v>7.3691160847162402</v>
      </c>
      <c r="CA25" s="87">
        <v>1941.7169485172201</v>
      </c>
      <c r="CB25" s="87">
        <v>32.2484227285169</v>
      </c>
      <c r="CE25" s="34">
        <f t="shared" si="0"/>
        <v>8.0000114185815076E-3</v>
      </c>
      <c r="CF25" s="78">
        <f t="shared" si="1"/>
        <v>-1.4019380244615952E-3</v>
      </c>
      <c r="CG25" s="78"/>
      <c r="CH25" s="78">
        <f t="shared" si="2"/>
        <v>-1.4020478491077336E-3</v>
      </c>
      <c r="CI25" s="78">
        <f t="shared" si="3"/>
        <v>-1.3320135655759317E-3</v>
      </c>
      <c r="CJ25" s="78">
        <f t="shared" si="4"/>
        <v>-1.3266593699744814E-3</v>
      </c>
      <c r="CK25" s="78">
        <f t="shared" si="5"/>
        <v>-1.4018356671207139E-3</v>
      </c>
      <c r="CL25" s="78">
        <f t="shared" si="6"/>
        <v>-1.4019695024041631E-3</v>
      </c>
      <c r="CM25" s="78"/>
      <c r="CN25" s="71">
        <f t="shared" si="7"/>
        <v>1.7378201708302232E-2</v>
      </c>
      <c r="CO25" s="78"/>
      <c r="CP25" s="71">
        <f t="shared" si="8"/>
        <v>1.9238283422890256E-2</v>
      </c>
      <c r="CQ25" s="78">
        <f t="shared" si="9"/>
        <v>-1.401686336618121E-3</v>
      </c>
      <c r="CR25" s="78">
        <f t="shared" si="10"/>
        <v>-1.4027176584812705E-3</v>
      </c>
      <c r="CS25" s="71">
        <f t="shared" si="11"/>
        <v>-0.30311431632128832</v>
      </c>
    </row>
    <row r="26" spans="1:97" x14ac:dyDescent="0.25">
      <c r="A26" s="86" t="s">
        <v>25</v>
      </c>
      <c r="B26" s="87">
        <v>8135.3095746999998</v>
      </c>
      <c r="C26" s="87"/>
      <c r="D26" s="87">
        <v>1637.6334615000001</v>
      </c>
      <c r="E26" s="87">
        <v>130.12976624999999</v>
      </c>
      <c r="F26" s="87">
        <v>111.75289227</v>
      </c>
      <c r="G26" s="87">
        <v>243.18398585</v>
      </c>
      <c r="H26" s="87">
        <v>687.39661072000001</v>
      </c>
      <c r="I26" s="83">
        <v>25.102439686</v>
      </c>
      <c r="J26" s="83">
        <v>11.731632617000001</v>
      </c>
      <c r="K26" s="83">
        <v>72.725076916000006</v>
      </c>
      <c r="L26" s="83">
        <v>10.431492347000001</v>
      </c>
      <c r="M26" s="85">
        <v>14.177332290000001</v>
      </c>
      <c r="N26" s="85">
        <v>10.164017588</v>
      </c>
      <c r="O26" s="83">
        <v>8.2942175843000001</v>
      </c>
      <c r="P26" s="87"/>
      <c r="Q26" s="86" t="s">
        <v>25</v>
      </c>
      <c r="R26" s="86">
        <v>0</v>
      </c>
      <c r="S26" s="87">
        <v>2.4797998571633602</v>
      </c>
      <c r="T26" s="87">
        <v>14.1574663720003</v>
      </c>
      <c r="U26" s="87">
        <v>29.5027125890565</v>
      </c>
      <c r="V26" s="87">
        <v>29.5027125890565</v>
      </c>
      <c r="W26" s="87">
        <v>39.970775363216603</v>
      </c>
      <c r="X26" s="87">
        <v>0</v>
      </c>
      <c r="Y26" s="87">
        <v>11.619575160334501</v>
      </c>
      <c r="Z26" s="87">
        <v>10.1497610371219</v>
      </c>
      <c r="AA26" s="87">
        <v>0.38677664587472099</v>
      </c>
      <c r="AB26" s="87">
        <v>8123.9051939249402</v>
      </c>
      <c r="AC26" s="87">
        <v>104.753422264769</v>
      </c>
      <c r="AD26" s="87">
        <v>3.6104735250634499</v>
      </c>
      <c r="AE26" s="87">
        <v>26.987871843188898</v>
      </c>
      <c r="AF26" s="87">
        <v>0</v>
      </c>
      <c r="AG26" s="87">
        <v>0</v>
      </c>
      <c r="AH26" s="87">
        <v>83.1618165145034</v>
      </c>
      <c r="AI26" s="87">
        <v>83.1618165145034</v>
      </c>
      <c r="AJ26" s="87">
        <v>13.0826993923045</v>
      </c>
      <c r="AK26" s="87">
        <v>29.525510065307401</v>
      </c>
      <c r="AL26" s="87">
        <v>1.57862309495219E-2</v>
      </c>
      <c r="AM26" s="87">
        <v>69.865746615211094</v>
      </c>
      <c r="AN26" s="87">
        <v>6.94004190237935E-2</v>
      </c>
      <c r="AO26" s="87">
        <v>12.097246801444101</v>
      </c>
      <c r="AP26" s="87">
        <v>3.6478345977553701</v>
      </c>
      <c r="AQ26" s="87">
        <v>692.47128124605194</v>
      </c>
      <c r="AR26" s="87">
        <v>1471.80342379172</v>
      </c>
      <c r="AS26" s="87">
        <v>150.45110878146201</v>
      </c>
      <c r="AT26" s="87">
        <v>1635.33723196548</v>
      </c>
      <c r="AU26" s="87">
        <v>7.0718627867499497E-5</v>
      </c>
      <c r="AV26" s="87">
        <v>42.8308226525522</v>
      </c>
      <c r="AW26" s="87">
        <v>0</v>
      </c>
      <c r="AX26" s="87">
        <v>187.46326335549199</v>
      </c>
      <c r="AY26" s="87">
        <v>4.77623040145835E-2</v>
      </c>
      <c r="AZ26" s="87">
        <v>2.9465151925979802E-4</v>
      </c>
      <c r="BA26" s="87">
        <v>38.7565921741651</v>
      </c>
      <c r="BB26" s="87">
        <v>5.2706703693392198E-2</v>
      </c>
      <c r="BC26" s="87">
        <v>0</v>
      </c>
      <c r="BD26" s="87">
        <v>1.0633674493195899</v>
      </c>
      <c r="BE26" s="87">
        <v>129.95548528153299</v>
      </c>
      <c r="BF26" s="87">
        <v>111.60437103686399</v>
      </c>
      <c r="BG26" s="87">
        <v>18.351114244668899</v>
      </c>
      <c r="BH26" s="87">
        <v>0</v>
      </c>
      <c r="BI26" s="87">
        <v>0</v>
      </c>
      <c r="BJ26" s="87">
        <v>35.064814923593303</v>
      </c>
      <c r="BK26" s="87">
        <v>0</v>
      </c>
      <c r="BL26" s="87">
        <v>5.3560711664754104</v>
      </c>
      <c r="BM26" s="87">
        <v>2.3403485259941399</v>
      </c>
      <c r="BN26" s="87">
        <v>2.55382115542143E-3</v>
      </c>
      <c r="BO26" s="87">
        <v>21.4351631189889</v>
      </c>
      <c r="BP26" s="87">
        <v>0.524254103068167</v>
      </c>
      <c r="BQ26" s="87">
        <v>1.5665646883050301E-3</v>
      </c>
      <c r="BR26" s="87">
        <v>7.4831238839597196</v>
      </c>
      <c r="BS26" s="87">
        <v>5.7492975405821303E-6</v>
      </c>
      <c r="BT26" s="87">
        <v>242.84304352683</v>
      </c>
      <c r="BU26" s="87">
        <v>83.589783808279194</v>
      </c>
      <c r="BV26" s="87">
        <v>0</v>
      </c>
      <c r="BW26" s="87">
        <v>0</v>
      </c>
      <c r="BX26" s="87">
        <v>11.335428875152999</v>
      </c>
      <c r="BY26" s="87">
        <v>0</v>
      </c>
      <c r="BZ26" s="87">
        <v>3.2650551471243099</v>
      </c>
      <c r="CA26" s="87">
        <v>686.43285783925</v>
      </c>
      <c r="CB26" s="87">
        <v>12.223500539354699</v>
      </c>
      <c r="CE26" s="34">
        <f t="shared" si="0"/>
        <v>8.0000009396108823E-3</v>
      </c>
      <c r="CF26" s="78">
        <f t="shared" si="1"/>
        <v>-1.4018373450133961E-3</v>
      </c>
      <c r="CG26" s="78"/>
      <c r="CH26" s="78">
        <f t="shared" si="2"/>
        <v>-1.4021632975286392E-3</v>
      </c>
      <c r="CI26" s="78">
        <f t="shared" si="3"/>
        <v>-1.3392859565441828E-3</v>
      </c>
      <c r="CJ26" s="78">
        <f t="shared" si="4"/>
        <v>-1.329014669053709E-3</v>
      </c>
      <c r="CK26" s="78">
        <f t="shared" si="5"/>
        <v>-1.4019933178506931E-3</v>
      </c>
      <c r="CL26" s="78">
        <f t="shared" si="6"/>
        <v>-1.402033215934166E-3</v>
      </c>
      <c r="CM26" s="78"/>
      <c r="CN26" s="71">
        <f t="shared" si="7"/>
        <v>0.14350950237643875</v>
      </c>
      <c r="CO26" s="78"/>
      <c r="CP26" s="71">
        <f t="shared" si="8"/>
        <v>0.15968515328711863</v>
      </c>
      <c r="CQ26" s="78">
        <f t="shared" si="9"/>
        <v>-1.4012451421282514E-3</v>
      </c>
      <c r="CR26" s="78">
        <f t="shared" si="10"/>
        <v>-1.4026491743709556E-3</v>
      </c>
      <c r="CS26" s="71">
        <f t="shared" si="11"/>
        <v>-0.56019545416070327</v>
      </c>
    </row>
    <row r="27" spans="1:97" x14ac:dyDescent="0.25">
      <c r="A27" s="86" t="s">
        <v>26</v>
      </c>
      <c r="B27" s="87">
        <v>3592.5254448000001</v>
      </c>
      <c r="C27" s="87"/>
      <c r="D27" s="87">
        <v>451.51834543000001</v>
      </c>
      <c r="E27" s="87">
        <v>71.963309272000004</v>
      </c>
      <c r="F27" s="87">
        <v>60.710072590000003</v>
      </c>
      <c r="G27" s="87">
        <v>63.621448481000002</v>
      </c>
      <c r="H27" s="87">
        <v>290.29434036999999</v>
      </c>
      <c r="I27" s="83">
        <v>11.28100577</v>
      </c>
      <c r="J27" s="83">
        <v>5.4691216488999999</v>
      </c>
      <c r="K27" s="83">
        <v>32.742124838000002</v>
      </c>
      <c r="L27" s="83">
        <v>4.6853703654999999</v>
      </c>
      <c r="M27" s="85">
        <v>6.3718135056999996</v>
      </c>
      <c r="N27" s="85">
        <v>4.6307812155999999</v>
      </c>
      <c r="O27" s="83">
        <v>4.5815362218000004</v>
      </c>
      <c r="P27" s="87"/>
      <c r="Q27" s="86" t="s">
        <v>26</v>
      </c>
      <c r="R27" s="86">
        <v>0</v>
      </c>
      <c r="S27" s="87">
        <v>1.06314749351231</v>
      </c>
      <c r="T27" s="87">
        <v>6.3630556663636799</v>
      </c>
      <c r="U27" s="87">
        <v>12.4801110666162</v>
      </c>
      <c r="V27" s="87">
        <v>12.4801110666162</v>
      </c>
      <c r="W27" s="87">
        <v>17.007508003315099</v>
      </c>
      <c r="X27" s="87">
        <v>0</v>
      </c>
      <c r="Y27" s="87">
        <v>4.9102825335333398</v>
      </c>
      <c r="Z27" s="87">
        <v>4.62441808734983</v>
      </c>
      <c r="AA27" s="87">
        <v>8.1395339142203593E-2</v>
      </c>
      <c r="AB27" s="87">
        <v>3587.5883079724599</v>
      </c>
      <c r="AC27" s="87">
        <v>44.7258196412076</v>
      </c>
      <c r="AD27" s="87">
        <v>1.5241153635612901</v>
      </c>
      <c r="AE27" s="87">
        <v>11.4601712747605</v>
      </c>
      <c r="AF27" s="87">
        <v>0</v>
      </c>
      <c r="AG27" s="87">
        <v>0</v>
      </c>
      <c r="AH27" s="87">
        <v>35.563467818984698</v>
      </c>
      <c r="AI27" s="87">
        <v>35.563467818984698</v>
      </c>
      <c r="AJ27" s="87">
        <v>3.6071828201237901</v>
      </c>
      <c r="AK27" s="87">
        <v>12.482414216702299</v>
      </c>
      <c r="AL27" s="87">
        <v>3.3221106873998099E-3</v>
      </c>
      <c r="AM27" s="87">
        <v>29.850515216502899</v>
      </c>
      <c r="AN27" s="87">
        <v>1.52484712549546E-2</v>
      </c>
      <c r="AO27" s="87">
        <v>5.1863634627227198</v>
      </c>
      <c r="AP27" s="87">
        <v>1.56142650105075</v>
      </c>
      <c r="AQ27" s="87">
        <v>292.46093179119998</v>
      </c>
      <c r="AR27" s="87">
        <v>405.807863906921</v>
      </c>
      <c r="AS27" s="87">
        <v>41.482616607461502</v>
      </c>
      <c r="AT27" s="87">
        <v>450.89766333450598</v>
      </c>
      <c r="AU27" s="87">
        <v>1.55376297993551E-5</v>
      </c>
      <c r="AV27" s="87">
        <v>18.232893401738899</v>
      </c>
      <c r="AW27" s="87">
        <v>0</v>
      </c>
      <c r="AX27" s="87">
        <v>77.776507987850295</v>
      </c>
      <c r="AY27" s="87">
        <v>2.59357079812827E-2</v>
      </c>
      <c r="AZ27" s="87">
        <v>7.1918307412490197E-5</v>
      </c>
      <c r="BA27" s="87">
        <v>20.967489533557099</v>
      </c>
      <c r="BB27" s="87">
        <v>2.8890774335995399E-2</v>
      </c>
      <c r="BC27" s="87">
        <v>0</v>
      </c>
      <c r="BD27" s="87">
        <v>0.58608276933591197</v>
      </c>
      <c r="BE27" s="87">
        <v>71.868921632081694</v>
      </c>
      <c r="BF27" s="87">
        <v>60.631152744148103</v>
      </c>
      <c r="BG27" s="87">
        <v>11.2377688879335</v>
      </c>
      <c r="BH27" s="87">
        <v>0</v>
      </c>
      <c r="BI27" s="87">
        <v>0</v>
      </c>
      <c r="BJ27" s="87">
        <v>19.200940741524601</v>
      </c>
      <c r="BK27" s="87">
        <v>0</v>
      </c>
      <c r="BL27" s="87">
        <v>2.8803782346489402</v>
      </c>
      <c r="BM27" s="87">
        <v>1.2899367265772601</v>
      </c>
      <c r="BN27" s="87">
        <v>5.9541390377927303E-4</v>
      </c>
      <c r="BO27" s="87">
        <v>11.5275214665145</v>
      </c>
      <c r="BP27" s="87">
        <v>0.224759448936631</v>
      </c>
      <c r="BQ27" s="87">
        <v>3.34509871746115E-4</v>
      </c>
      <c r="BR27" s="87">
        <v>4.1229735443156503</v>
      </c>
      <c r="BS27" s="87">
        <v>1.4032738736861801E-6</v>
      </c>
      <c r="BT27" s="87">
        <v>63.534026401935598</v>
      </c>
      <c r="BU27" s="87">
        <v>34.574921077851101</v>
      </c>
      <c r="BV27" s="87">
        <v>0</v>
      </c>
      <c r="BW27" s="87">
        <v>0</v>
      </c>
      <c r="BX27" s="87">
        <v>4.6592230742594403</v>
      </c>
      <c r="BY27" s="87">
        <v>0</v>
      </c>
      <c r="BZ27" s="87">
        <v>1.2367434031548099</v>
      </c>
      <c r="CA27" s="87">
        <v>289.89545475509402</v>
      </c>
      <c r="CB27" s="87">
        <v>4.9812507131105797</v>
      </c>
      <c r="CE27" s="34">
        <f t="shared" si="0"/>
        <v>8.0000033565215904E-3</v>
      </c>
      <c r="CF27" s="78">
        <f t="shared" si="1"/>
        <v>-1.3742802670156174E-3</v>
      </c>
      <c r="CG27" s="78"/>
      <c r="CH27" s="78">
        <f t="shared" si="2"/>
        <v>-1.3746553197144865E-3</v>
      </c>
      <c r="CI27" s="78">
        <f t="shared" si="3"/>
        <v>-1.3116078300617379E-3</v>
      </c>
      <c r="CJ27" s="78">
        <f t="shared" si="4"/>
        <v>-1.2999464913322975E-3</v>
      </c>
      <c r="CK27" s="78">
        <f t="shared" si="5"/>
        <v>-1.3740975905399417E-3</v>
      </c>
      <c r="CL27" s="78">
        <f t="shared" si="6"/>
        <v>-1.374072999141345E-3</v>
      </c>
      <c r="CM27" s="78"/>
      <c r="CN27" s="71">
        <f t="shared" si="7"/>
        <v>8.6168597638180425E-2</v>
      </c>
      <c r="CO27" s="78"/>
      <c r="CP27" s="71">
        <f t="shared" si="8"/>
        <v>0.10692710674735664</v>
      </c>
      <c r="CQ27" s="78">
        <f t="shared" si="9"/>
        <v>-1.3744657354590227E-3</v>
      </c>
      <c r="CR27" s="78">
        <f t="shared" si="10"/>
        <v>-1.3740939063875597E-3</v>
      </c>
      <c r="CS27" s="71">
        <f t="shared" si="11"/>
        <v>-0.65919149703081581</v>
      </c>
    </row>
    <row r="28" spans="1:97" x14ac:dyDescent="0.25">
      <c r="A28" s="86" t="s">
        <v>27</v>
      </c>
      <c r="B28" s="87">
        <v>3592.1819110000001</v>
      </c>
      <c r="C28" s="87"/>
      <c r="D28" s="87">
        <v>811.006303</v>
      </c>
      <c r="E28" s="87">
        <v>89.103430763999995</v>
      </c>
      <c r="F28" s="87">
        <v>77.460626798000007</v>
      </c>
      <c r="G28" s="87">
        <v>97.727331149999998</v>
      </c>
      <c r="H28" s="87">
        <v>392.95823540999999</v>
      </c>
      <c r="I28" s="83">
        <v>15.472723449</v>
      </c>
      <c r="J28" s="83">
        <v>7.1209903904000003</v>
      </c>
      <c r="K28" s="83">
        <v>44.820931936999997</v>
      </c>
      <c r="L28" s="83">
        <v>6.4573325523999996</v>
      </c>
      <c r="M28" s="85">
        <v>8.7762690826000007</v>
      </c>
      <c r="N28" s="85">
        <v>6.2882405776999999</v>
      </c>
      <c r="O28" s="83">
        <v>5.0960785432</v>
      </c>
      <c r="P28" s="87"/>
      <c r="Q28" s="86" t="s">
        <v>27</v>
      </c>
      <c r="R28" s="86">
        <v>0</v>
      </c>
      <c r="S28" s="87">
        <v>1.4457552982945201</v>
      </c>
      <c r="T28" s="87">
        <v>8.7639823267688204</v>
      </c>
      <c r="U28" s="87">
        <v>16.890101860050901</v>
      </c>
      <c r="V28" s="87">
        <v>16.890101860050901</v>
      </c>
      <c r="W28" s="87">
        <v>23.0659186409043</v>
      </c>
      <c r="X28" s="87">
        <v>0</v>
      </c>
      <c r="Y28" s="87">
        <v>6.6485106391971396</v>
      </c>
      <c r="Z28" s="87">
        <v>6.2794271686941698</v>
      </c>
      <c r="AA28" s="87">
        <v>7.7677924757200298E-2</v>
      </c>
      <c r="AB28" s="87">
        <v>3587.1569642571199</v>
      </c>
      <c r="AC28" s="87">
        <v>60.746590948898898</v>
      </c>
      <c r="AD28" s="87">
        <v>2.0633209291002998</v>
      </c>
      <c r="AE28" s="87">
        <v>15.539714945181199</v>
      </c>
      <c r="AF28" s="87">
        <v>0</v>
      </c>
      <c r="AG28" s="87">
        <v>0</v>
      </c>
      <c r="AH28" s="87">
        <v>48.3186669828332</v>
      </c>
      <c r="AI28" s="87">
        <v>48.3186669828332</v>
      </c>
      <c r="AJ28" s="87">
        <v>6.4789628397166998</v>
      </c>
      <c r="AK28" s="87">
        <v>16.905242800280199</v>
      </c>
      <c r="AL28" s="87">
        <v>3.1704552704115599E-3</v>
      </c>
      <c r="AM28" s="87">
        <v>40.544391153901103</v>
      </c>
      <c r="AN28" s="87">
        <v>1.3726684969887701E-2</v>
      </c>
      <c r="AO28" s="87">
        <v>7.0528439843806403</v>
      </c>
      <c r="AP28" s="87">
        <v>2.1221547456846102</v>
      </c>
      <c r="AQ28" s="87">
        <v>395.88753383036499</v>
      </c>
      <c r="AR28" s="87">
        <v>728.88307064191702</v>
      </c>
      <c r="AS28" s="87">
        <v>74.5081119490128</v>
      </c>
      <c r="AT28" s="87">
        <v>809.87014543064697</v>
      </c>
      <c r="AU28" s="87">
        <v>1.39871828810807E-5</v>
      </c>
      <c r="AV28" s="87">
        <v>24.740392552768999</v>
      </c>
      <c r="AW28" s="87">
        <v>0</v>
      </c>
      <c r="AX28" s="87">
        <v>104.727613374744</v>
      </c>
      <c r="AY28" s="87">
        <v>3.30833413702828E-2</v>
      </c>
      <c r="AZ28" s="87">
        <v>6.5413175399394802E-5</v>
      </c>
      <c r="BA28" s="87">
        <v>26.719002104631301</v>
      </c>
      <c r="BB28" s="87">
        <v>3.69263954243952E-2</v>
      </c>
      <c r="BC28" s="87">
        <v>0</v>
      </c>
      <c r="BD28" s="87">
        <v>0.74998117648770601</v>
      </c>
      <c r="BE28" s="87">
        <v>88.984543497353698</v>
      </c>
      <c r="BF28" s="87">
        <v>77.358021719800007</v>
      </c>
      <c r="BG28" s="87">
        <v>11.626521777553601</v>
      </c>
      <c r="BH28" s="87">
        <v>0</v>
      </c>
      <c r="BI28" s="87">
        <v>0</v>
      </c>
      <c r="BJ28" s="87">
        <v>24.542179099048099</v>
      </c>
      <c r="BK28" s="87">
        <v>0</v>
      </c>
      <c r="BL28" s="87">
        <v>3.66840377556727</v>
      </c>
      <c r="BM28" s="87">
        <v>1.65067862081493</v>
      </c>
      <c r="BN28" s="87">
        <v>5.4426307258717901E-4</v>
      </c>
      <c r="BO28" s="87">
        <v>14.681284786741299</v>
      </c>
      <c r="BP28" s="87">
        <v>0.30564682401086501</v>
      </c>
      <c r="BQ28" s="87">
        <v>3.0888664509223502E-4</v>
      </c>
      <c r="BR28" s="87">
        <v>5.2755625804659498</v>
      </c>
      <c r="BS28" s="87">
        <v>1.2763555614014699E-6</v>
      </c>
      <c r="BT28" s="87">
        <v>97.590463463652497</v>
      </c>
      <c r="BU28" s="87">
        <v>46.5183326258242</v>
      </c>
      <c r="BV28" s="87">
        <v>0</v>
      </c>
      <c r="BW28" s="87">
        <v>0</v>
      </c>
      <c r="BX28" s="87">
        <v>6.2533754035179197</v>
      </c>
      <c r="BY28" s="87">
        <v>0</v>
      </c>
      <c r="BZ28" s="87">
        <v>1.61151427244977</v>
      </c>
      <c r="CA28" s="87">
        <v>392.407888856738</v>
      </c>
      <c r="CB28" s="87">
        <v>6.6696238273560402</v>
      </c>
      <c r="CE28" s="34">
        <f t="shared" si="0"/>
        <v>8.0000020698028362E-3</v>
      </c>
      <c r="CF28" s="78">
        <f t="shared" si="1"/>
        <v>-1.3988564241395609E-3</v>
      </c>
      <c r="CG28" s="78"/>
      <c r="CH28" s="78">
        <f t="shared" si="2"/>
        <v>-1.4009232297582171E-3</v>
      </c>
      <c r="CI28" s="78">
        <f t="shared" si="3"/>
        <v>-1.3342613817102363E-3</v>
      </c>
      <c r="CJ28" s="78">
        <f t="shared" si="4"/>
        <v>-1.3246094492311684E-3</v>
      </c>
      <c r="CK28" s="78">
        <f t="shared" si="5"/>
        <v>-1.4005057207325594E-3</v>
      </c>
      <c r="CL28" s="78">
        <f t="shared" si="6"/>
        <v>-1.400521744219903E-3</v>
      </c>
      <c r="CM28" s="78"/>
      <c r="CN28" s="71">
        <f t="shared" si="7"/>
        <v>7.803798124388836E-2</v>
      </c>
      <c r="CO28" s="78"/>
      <c r="CP28" s="71">
        <f t="shared" si="8"/>
        <v>9.222251249229943E-2</v>
      </c>
      <c r="CQ28" s="78">
        <f t="shared" si="9"/>
        <v>-1.3999976203487524E-3</v>
      </c>
      <c r="CR28" s="78">
        <f t="shared" si="10"/>
        <v>-1.4015699458263513E-3</v>
      </c>
      <c r="CS28" s="71">
        <f t="shared" si="11"/>
        <v>-0.58357102864587374</v>
      </c>
    </row>
    <row r="29" spans="1:97" x14ac:dyDescent="0.25">
      <c r="A29" s="86" t="s">
        <v>28</v>
      </c>
      <c r="B29" s="87">
        <v>9267.1044935999998</v>
      </c>
      <c r="C29" s="87"/>
      <c r="D29" s="87">
        <v>3026.3466715</v>
      </c>
      <c r="E29" s="87">
        <v>141.96212818999999</v>
      </c>
      <c r="F29" s="87">
        <v>127.9529265</v>
      </c>
      <c r="G29" s="87">
        <v>411.01411440999999</v>
      </c>
      <c r="H29" s="87">
        <v>1086.1456802</v>
      </c>
      <c r="I29" s="83">
        <v>40.378719848000003</v>
      </c>
      <c r="J29" s="83">
        <v>17.340738709</v>
      </c>
      <c r="K29" s="83">
        <v>116.61810093</v>
      </c>
      <c r="L29" s="83">
        <v>16.872970081999998</v>
      </c>
      <c r="M29" s="85">
        <v>22.907803023</v>
      </c>
      <c r="N29" s="85">
        <v>16.040734832999998</v>
      </c>
      <c r="O29" s="83">
        <v>8.7646649687</v>
      </c>
      <c r="P29" s="87"/>
      <c r="Q29" s="86" t="s">
        <v>28</v>
      </c>
      <c r="R29" s="86">
        <v>0</v>
      </c>
      <c r="S29" s="87">
        <v>3.9081358151847199</v>
      </c>
      <c r="T29" s="87">
        <v>22.876947304309699</v>
      </c>
      <c r="U29" s="87">
        <v>46.675858468321003</v>
      </c>
      <c r="V29" s="87">
        <v>46.675858468321003</v>
      </c>
      <c r="W29" s="87">
        <v>63.131234934621901</v>
      </c>
      <c r="X29" s="87">
        <v>0</v>
      </c>
      <c r="Y29" s="87">
        <v>18.355525090396299</v>
      </c>
      <c r="Z29" s="87">
        <v>16.019138227258399</v>
      </c>
      <c r="AA29" s="87">
        <v>0.65365008972233596</v>
      </c>
      <c r="AB29" s="87">
        <v>9254.6258214586906</v>
      </c>
      <c r="AC29" s="87">
        <v>165.205133069124</v>
      </c>
      <c r="AD29" s="87">
        <v>5.7024846312730304</v>
      </c>
      <c r="AE29" s="87">
        <v>42.600247256047503</v>
      </c>
      <c r="AF29" s="87">
        <v>0</v>
      </c>
      <c r="AG29" s="87">
        <v>0</v>
      </c>
      <c r="AH29" s="87">
        <v>131.15805218849201</v>
      </c>
      <c r="AI29" s="87">
        <v>131.15805218849201</v>
      </c>
      <c r="AJ29" s="87">
        <v>24.178148919084801</v>
      </c>
      <c r="AK29" s="87">
        <v>46.627353066458298</v>
      </c>
      <c r="AL29" s="87">
        <v>2.6678489510719799E-2</v>
      </c>
      <c r="AM29" s="87">
        <v>110.213276383417</v>
      </c>
      <c r="AN29" s="87">
        <v>0.124876659750549</v>
      </c>
      <c r="AO29" s="87">
        <v>19.0650363196808</v>
      </c>
      <c r="AP29" s="87">
        <v>5.7516038252305899</v>
      </c>
      <c r="AQ29" s="87">
        <v>1094.21040278443</v>
      </c>
      <c r="AR29" s="87">
        <v>2720.03773859598</v>
      </c>
      <c r="AS29" s="87">
        <v>278.04813802190301</v>
      </c>
      <c r="AT29" s="87">
        <v>3022.2640255369702</v>
      </c>
      <c r="AU29" s="87">
        <v>1.27245719096137E-4</v>
      </c>
      <c r="AV29" s="87">
        <v>67.589169494904496</v>
      </c>
      <c r="AW29" s="87">
        <v>0</v>
      </c>
      <c r="AX29" s="87">
        <v>296.94376078885199</v>
      </c>
      <c r="AY29" s="87">
        <v>5.4744266671075903E-2</v>
      </c>
      <c r="AZ29" s="87">
        <v>5.2718602533992505E-4</v>
      </c>
      <c r="BA29" s="87">
        <v>44.617498677777903</v>
      </c>
      <c r="BB29" s="87">
        <v>5.9884974685428E-2</v>
      </c>
      <c r="BC29" s="87">
        <v>0</v>
      </c>
      <c r="BD29" s="87">
        <v>1.20177431064226</v>
      </c>
      <c r="BE29" s="87">
        <v>141.78020546530001</v>
      </c>
      <c r="BF29" s="87">
        <v>127.789864018958</v>
      </c>
      <c r="BG29" s="87">
        <v>13.9903414463422</v>
      </c>
      <c r="BH29" s="87">
        <v>0</v>
      </c>
      <c r="BI29" s="87">
        <v>0</v>
      </c>
      <c r="BJ29" s="87">
        <v>39.832904136422002</v>
      </c>
      <c r="BK29" s="87">
        <v>0</v>
      </c>
      <c r="BL29" s="87">
        <v>6.1796452896597698</v>
      </c>
      <c r="BM29" s="87">
        <v>2.64488876789189</v>
      </c>
      <c r="BN29" s="87">
        <v>4.4679904207080099E-3</v>
      </c>
      <c r="BO29" s="87">
        <v>24.730872275225</v>
      </c>
      <c r="BP29" s="87">
        <v>0.82621821836909504</v>
      </c>
      <c r="BQ29" s="87">
        <v>2.62930102734282E-3</v>
      </c>
      <c r="BR29" s="87">
        <v>8.4600165560497604</v>
      </c>
      <c r="BS29" s="87">
        <v>1.02864600802702E-5</v>
      </c>
      <c r="BT29" s="87">
        <v>410.45974760517299</v>
      </c>
      <c r="BU29" s="87">
        <v>132.43129693187799</v>
      </c>
      <c r="BV29" s="87">
        <v>0</v>
      </c>
      <c r="BW29" s="87">
        <v>0</v>
      </c>
      <c r="BX29" s="87">
        <v>17.994251794201599</v>
      </c>
      <c r="BY29" s="87">
        <v>0</v>
      </c>
      <c r="BZ29" s="87">
        <v>5.2696848200274502</v>
      </c>
      <c r="CA29" s="87">
        <v>1084.6818517612101</v>
      </c>
      <c r="CB29" s="87">
        <v>19.416840608282399</v>
      </c>
      <c r="CE29" s="34">
        <f t="shared" si="0"/>
        <v>8.0000121481077525E-3</v>
      </c>
      <c r="CF29" s="78">
        <f t="shared" si="1"/>
        <v>-1.3465556744209851E-3</v>
      </c>
      <c r="CG29" s="78"/>
      <c r="CH29" s="78">
        <f t="shared" si="2"/>
        <v>-1.3490344650456845E-3</v>
      </c>
      <c r="CI29" s="78">
        <f t="shared" si="3"/>
        <v>-1.2814877250677055E-3</v>
      </c>
      <c r="CJ29" s="78">
        <f t="shared" si="4"/>
        <v>-1.2743943065812136E-3</v>
      </c>
      <c r="CK29" s="78">
        <f t="shared" si="5"/>
        <v>-1.348778023408702E-3</v>
      </c>
      <c r="CL29" s="78">
        <f t="shared" si="6"/>
        <v>-1.3477275336770799E-3</v>
      </c>
      <c r="CM29" s="78"/>
      <c r="CN29" s="71">
        <f t="shared" si="7"/>
        <v>0.12468005517616527</v>
      </c>
      <c r="CO29" s="78"/>
      <c r="CP29" s="71">
        <f t="shared" si="8"/>
        <v>0.12991584925639663</v>
      </c>
      <c r="CQ29" s="78">
        <f t="shared" si="9"/>
        <v>-1.3469523314532171E-3</v>
      </c>
      <c r="CR29" s="78">
        <f t="shared" si="10"/>
        <v>-1.3463601241739771E-3</v>
      </c>
      <c r="CS29" s="71">
        <f t="shared" si="11"/>
        <v>-0.34377368150745369</v>
      </c>
    </row>
    <row r="30" spans="1:97" x14ac:dyDescent="0.25">
      <c r="A30" s="86" t="s">
        <v>29</v>
      </c>
      <c r="B30" s="87">
        <v>2130.4964046</v>
      </c>
      <c r="C30" s="87"/>
      <c r="D30" s="87">
        <v>409.53933626000003</v>
      </c>
      <c r="E30" s="87">
        <v>41.360504773999999</v>
      </c>
      <c r="F30" s="87">
        <v>35.682572098999998</v>
      </c>
      <c r="G30" s="87">
        <v>51.024398196</v>
      </c>
      <c r="H30" s="87">
        <v>328.12496642000002</v>
      </c>
      <c r="I30" s="83">
        <v>13.098042504</v>
      </c>
      <c r="J30" s="83">
        <v>5.7093220490999999</v>
      </c>
      <c r="K30" s="83">
        <v>37.863668822999998</v>
      </c>
      <c r="L30" s="83">
        <v>5.4856860740000002</v>
      </c>
      <c r="M30" s="85">
        <v>7.4502706392000002</v>
      </c>
      <c r="N30" s="85">
        <v>5.2550992052999996</v>
      </c>
      <c r="O30" s="83">
        <v>3.2236094391000001</v>
      </c>
      <c r="P30" s="87"/>
      <c r="Q30" s="86" t="s">
        <v>29</v>
      </c>
      <c r="R30" s="86">
        <v>0</v>
      </c>
      <c r="S30" s="87">
        <v>1.20241985432363</v>
      </c>
      <c r="T30" s="87">
        <v>7.4396179986234898</v>
      </c>
      <c r="U30" s="87">
        <v>14.0958488027439</v>
      </c>
      <c r="V30" s="87">
        <v>14.0958488027439</v>
      </c>
      <c r="W30" s="87">
        <v>19.220815748788802</v>
      </c>
      <c r="X30" s="87">
        <v>0</v>
      </c>
      <c r="Y30" s="87">
        <v>5.5505728717334497</v>
      </c>
      <c r="Z30" s="87">
        <v>5.2475991299882603</v>
      </c>
      <c r="AA30" s="87">
        <v>8.9650460558943601E-2</v>
      </c>
      <c r="AB30" s="87">
        <v>2127.4564323704599</v>
      </c>
      <c r="AC30" s="87">
        <v>50.5767477163743</v>
      </c>
      <c r="AD30" s="87">
        <v>1.7230982337846099</v>
      </c>
      <c r="AE30" s="87">
        <v>12.956764925063499</v>
      </c>
      <c r="AF30" s="87">
        <v>0</v>
      </c>
      <c r="AG30" s="87">
        <v>0</v>
      </c>
      <c r="AH30" s="87">
        <v>40.212104298965002</v>
      </c>
      <c r="AI30" s="87">
        <v>40.212104298965002</v>
      </c>
      <c r="AJ30" s="87">
        <v>3.2716273503199398</v>
      </c>
      <c r="AK30" s="87">
        <v>14.112052748034801</v>
      </c>
      <c r="AL30" s="87">
        <v>3.6590836135267598E-3</v>
      </c>
      <c r="AM30" s="87">
        <v>33.749959076672297</v>
      </c>
      <c r="AN30" s="87">
        <v>1.5592822151063199E-2</v>
      </c>
      <c r="AO30" s="87">
        <v>5.8657835812816499</v>
      </c>
      <c r="AP30" s="87">
        <v>1.7656915665006601</v>
      </c>
      <c r="AQ30" s="87">
        <v>330.55753887024099</v>
      </c>
      <c r="AR30" s="87">
        <v>368.05926877538701</v>
      </c>
      <c r="AS30" s="87">
        <v>37.623796366121503</v>
      </c>
      <c r="AT30" s="87">
        <v>408.95469249182798</v>
      </c>
      <c r="AU30" s="87">
        <v>1.5888509461401801E-5</v>
      </c>
      <c r="AV30" s="87">
        <v>20.6145736748954</v>
      </c>
      <c r="AW30" s="87">
        <v>0</v>
      </c>
      <c r="AX30" s="87">
        <v>87.867962960829402</v>
      </c>
      <c r="AY30" s="87">
        <v>1.5250234957588499E-2</v>
      </c>
      <c r="AZ30" s="87">
        <v>7.3383368456929896E-5</v>
      </c>
      <c r="BA30" s="87">
        <v>12.359272882598299</v>
      </c>
      <c r="BB30" s="87">
        <v>1.6898011320733899E-2</v>
      </c>
      <c r="BC30" s="87">
        <v>0</v>
      </c>
      <c r="BD30" s="87">
        <v>0.34172340790467198</v>
      </c>
      <c r="BE30" s="87">
        <v>41.304117190149299</v>
      </c>
      <c r="BF30" s="87">
        <v>35.634285325645301</v>
      </c>
      <c r="BG30" s="87">
        <v>5.6698318645039301</v>
      </c>
      <c r="BH30" s="87">
        <v>0</v>
      </c>
      <c r="BI30" s="87">
        <v>0</v>
      </c>
      <c r="BJ30" s="87">
        <v>11.2322901503001</v>
      </c>
      <c r="BK30" s="87">
        <v>0</v>
      </c>
      <c r="BL30" s="87">
        <v>1.70155854098116</v>
      </c>
      <c r="BM30" s="87">
        <v>0.752101475443267</v>
      </c>
      <c r="BN30" s="87">
        <v>6.1299337278063399E-4</v>
      </c>
      <c r="BO30" s="87">
        <v>6.8097234963100099</v>
      </c>
      <c r="BP30" s="87">
        <v>0.25420432973825602</v>
      </c>
      <c r="BQ30" s="87">
        <v>3.5066596113251402E-4</v>
      </c>
      <c r="BR30" s="87">
        <v>2.4044286512673798</v>
      </c>
      <c r="BS30" s="87">
        <v>1.4318597063178899E-6</v>
      </c>
      <c r="BT30" s="87">
        <v>50.951611864834597</v>
      </c>
      <c r="BU30" s="87">
        <v>39.062707341464403</v>
      </c>
      <c r="BV30" s="87">
        <v>0</v>
      </c>
      <c r="BW30" s="87">
        <v>0</v>
      </c>
      <c r="BX30" s="87">
        <v>5.2599628418767903</v>
      </c>
      <c r="BY30" s="87">
        <v>0</v>
      </c>
      <c r="BZ30" s="87">
        <v>1.3880351003025799</v>
      </c>
      <c r="CA30" s="87">
        <v>327.65660664583203</v>
      </c>
      <c r="CB30" s="87">
        <v>5.6237009444721799</v>
      </c>
      <c r="CE30" s="34">
        <f t="shared" si="0"/>
        <v>7.9999750837565359E-3</v>
      </c>
      <c r="CF30" s="78">
        <f t="shared" si="1"/>
        <v>-1.4268844683222454E-3</v>
      </c>
      <c r="CG30" s="78"/>
      <c r="CH30" s="78">
        <f t="shared" si="2"/>
        <v>-1.4275643788241048E-3</v>
      </c>
      <c r="CI30" s="78">
        <f t="shared" si="3"/>
        <v>-1.3633195281056267E-3</v>
      </c>
      <c r="CJ30" s="78">
        <f t="shared" si="4"/>
        <v>-1.353231297921206E-3</v>
      </c>
      <c r="CK30" s="78">
        <f t="shared" si="5"/>
        <v>-1.4265005318790677E-3</v>
      </c>
      <c r="CL30" s="78">
        <f t="shared" si="6"/>
        <v>-1.4273823149698783E-3</v>
      </c>
      <c r="CM30" s="78"/>
      <c r="CN30" s="71">
        <f t="shared" si="7"/>
        <v>6.2023452797011186E-2</v>
      </c>
      <c r="CO30" s="78"/>
      <c r="CP30" s="71">
        <f t="shared" si="8"/>
        <v>6.9288964434761E-2</v>
      </c>
      <c r="CQ30" s="78">
        <f t="shared" si="9"/>
        <v>-1.4298326990245084E-3</v>
      </c>
      <c r="CR30" s="78">
        <f t="shared" si="10"/>
        <v>-1.4271995672651041E-3</v>
      </c>
      <c r="CS30" s="71">
        <f t="shared" si="11"/>
        <v>-0.4522625647250792</v>
      </c>
    </row>
    <row r="31" spans="1:97" x14ac:dyDescent="0.25">
      <c r="A31" s="86" t="s">
        <v>30</v>
      </c>
      <c r="B31" s="87">
        <v>12168.365218999999</v>
      </c>
      <c r="C31" s="87"/>
      <c r="D31" s="87">
        <v>4678.0732624000002</v>
      </c>
      <c r="E31" s="87">
        <v>172.18525441</v>
      </c>
      <c r="F31" s="87">
        <v>152.62875334</v>
      </c>
      <c r="G31" s="87">
        <v>557.61100782000005</v>
      </c>
      <c r="H31" s="87">
        <v>1487.5819735</v>
      </c>
      <c r="I31" s="83">
        <v>55.127747704999997</v>
      </c>
      <c r="J31" s="83">
        <v>23.7566308</v>
      </c>
      <c r="K31" s="83">
        <v>159.26586080000001</v>
      </c>
      <c r="L31" s="83">
        <v>23.020230268999999</v>
      </c>
      <c r="M31" s="85">
        <v>31.257348409999999</v>
      </c>
      <c r="N31" s="85">
        <v>21.933427285</v>
      </c>
      <c r="O31" s="83">
        <v>12.300283515</v>
      </c>
      <c r="P31" s="87"/>
      <c r="Q31" s="86" t="s">
        <v>30</v>
      </c>
      <c r="R31" s="86">
        <v>0</v>
      </c>
      <c r="S31" s="87">
        <v>5.3726621654825397</v>
      </c>
      <c r="T31" s="87">
        <v>31.212681734698702</v>
      </c>
      <c r="U31" s="87">
        <v>64.206175397338697</v>
      </c>
      <c r="V31" s="87">
        <v>64.206175397338697</v>
      </c>
      <c r="W31" s="87">
        <v>86.818728096578994</v>
      </c>
      <c r="X31" s="87">
        <v>0</v>
      </c>
      <c r="Y31" s="87">
        <v>25.129264652104201</v>
      </c>
      <c r="Z31" s="87">
        <v>21.902120056669599</v>
      </c>
      <c r="AA31" s="87">
        <v>0.74835926903305205</v>
      </c>
      <c r="AB31" s="87">
        <v>12151.0029977126</v>
      </c>
      <c r="AC31" s="87">
        <v>226.854790404434</v>
      </c>
      <c r="AD31" s="87">
        <v>7.7971022603944897</v>
      </c>
      <c r="AE31" s="87">
        <v>58.405287147333702</v>
      </c>
      <c r="AF31" s="87">
        <v>0</v>
      </c>
      <c r="AG31" s="87">
        <v>0</v>
      </c>
      <c r="AH31" s="87">
        <v>180.328794848168</v>
      </c>
      <c r="AI31" s="87">
        <v>180.328794848168</v>
      </c>
      <c r="AJ31" s="87">
        <v>37.371126520963102</v>
      </c>
      <c r="AK31" s="87">
        <v>63.800974001915698</v>
      </c>
      <c r="AL31" s="87">
        <v>3.0543992835025E-2</v>
      </c>
      <c r="AM31" s="87">
        <v>151.52256146624001</v>
      </c>
      <c r="AN31" s="87">
        <v>0.17503352190518201</v>
      </c>
      <c r="AO31" s="87">
        <v>26.209521163532902</v>
      </c>
      <c r="AP31" s="87">
        <v>7.9075276902384903</v>
      </c>
      <c r="AQ31" s="87">
        <v>1498.51722709259</v>
      </c>
      <c r="AR31" s="87">
        <v>4204.2528342115402</v>
      </c>
      <c r="AS31" s="87">
        <v>429.76864250114397</v>
      </c>
      <c r="AT31" s="87">
        <v>4671.3926032336503</v>
      </c>
      <c r="AU31" s="87">
        <v>1.78353583906398E-4</v>
      </c>
      <c r="AV31" s="87">
        <v>92.762461140875303</v>
      </c>
      <c r="AW31" s="87">
        <v>0</v>
      </c>
      <c r="AX31" s="87">
        <v>404.15759479315102</v>
      </c>
      <c r="AY31" s="87">
        <v>6.5566593561401404E-2</v>
      </c>
      <c r="AZ31" s="87">
        <v>9.6011245903294105E-4</v>
      </c>
      <c r="BA31" s="87">
        <v>53.940156230537198</v>
      </c>
      <c r="BB31" s="87">
        <v>7.1132155921890206E-2</v>
      </c>
      <c r="BC31" s="87">
        <v>0</v>
      </c>
      <c r="BD31" s="87">
        <v>1.41913015625258</v>
      </c>
      <c r="BE31" s="87">
        <v>171.95038301684599</v>
      </c>
      <c r="BF31" s="87">
        <v>152.42178299039099</v>
      </c>
      <c r="BG31" s="87">
        <v>19.5286000264554</v>
      </c>
      <c r="BH31" s="87">
        <v>0</v>
      </c>
      <c r="BI31" s="87">
        <v>0</v>
      </c>
      <c r="BJ31" s="87">
        <v>47.0079121502229</v>
      </c>
      <c r="BK31" s="87">
        <v>0</v>
      </c>
      <c r="BL31" s="87">
        <v>7.3549571725723002</v>
      </c>
      <c r="BM31" s="87">
        <v>3.1231080970254101</v>
      </c>
      <c r="BN31" s="87">
        <v>7.0704998690597799E-3</v>
      </c>
      <c r="BO31" s="87">
        <v>29.4343426666005</v>
      </c>
      <c r="BP31" s="87">
        <v>1.1358334190666299</v>
      </c>
      <c r="BQ31" s="87">
        <v>2.95997832765643E-3</v>
      </c>
      <c r="BR31" s="87">
        <v>9.9944684429305894</v>
      </c>
      <c r="BS31" s="87">
        <v>1.8734110425500799E-5</v>
      </c>
      <c r="BT31" s="87">
        <v>556.81446401340304</v>
      </c>
      <c r="BU31" s="87">
        <v>179.944899347979</v>
      </c>
      <c r="BV31" s="87">
        <v>0</v>
      </c>
      <c r="BW31" s="87">
        <v>0</v>
      </c>
      <c r="BX31" s="87">
        <v>24.4723529666872</v>
      </c>
      <c r="BY31" s="87">
        <v>0</v>
      </c>
      <c r="BZ31" s="87">
        <v>7.0972359244980803</v>
      </c>
      <c r="CA31" s="87">
        <v>1485.4594627005499</v>
      </c>
      <c r="CB31" s="87">
        <v>26.295743842705399</v>
      </c>
      <c r="CE31" s="34">
        <f t="shared" si="0"/>
        <v>7.9999969377641065E-3</v>
      </c>
      <c r="CF31" s="78">
        <f t="shared" si="1"/>
        <v>-1.4268326907455008E-3</v>
      </c>
      <c r="CG31" s="78"/>
      <c r="CH31" s="78">
        <f t="shared" si="2"/>
        <v>-1.4280792094569462E-3</v>
      </c>
      <c r="CI31" s="78">
        <f t="shared" si="3"/>
        <v>-1.3640621780233483E-3</v>
      </c>
      <c r="CJ31" s="78">
        <f t="shared" si="4"/>
        <v>-1.356037739153616E-3</v>
      </c>
      <c r="CK31" s="78">
        <f t="shared" si="5"/>
        <v>-1.4284936908098907E-3</v>
      </c>
      <c r="CL31" s="78">
        <f t="shared" si="6"/>
        <v>-1.426819386938533E-3</v>
      </c>
      <c r="CM31" s="78"/>
      <c r="CN31" s="71">
        <f t="shared" si="7"/>
        <v>0.13225015042374974</v>
      </c>
      <c r="CO31" s="78"/>
      <c r="CP31" s="71">
        <f t="shared" si="8"/>
        <v>0.13854296231031774</v>
      </c>
      <c r="CQ31" s="78">
        <f t="shared" si="9"/>
        <v>-1.4289975821175861E-3</v>
      </c>
      <c r="CR31" s="78">
        <f t="shared" si="10"/>
        <v>-1.4273751166928798E-3</v>
      </c>
      <c r="CS31" s="71">
        <f t="shared" si="11"/>
        <v>-0.35712638813606323</v>
      </c>
    </row>
    <row r="32" spans="1:97" x14ac:dyDescent="0.25">
      <c r="A32" s="86" t="s">
        <v>31</v>
      </c>
      <c r="B32" s="87">
        <v>3902.2033231</v>
      </c>
      <c r="C32" s="87"/>
      <c r="D32" s="87">
        <v>1211.2108784</v>
      </c>
      <c r="E32" s="87">
        <v>108.60207102</v>
      </c>
      <c r="F32" s="87">
        <v>97.365571901999999</v>
      </c>
      <c r="G32" s="87">
        <v>134.77187508</v>
      </c>
      <c r="H32" s="87">
        <v>584.96765138000001</v>
      </c>
      <c r="I32" s="83">
        <v>23.758984194</v>
      </c>
      <c r="J32" s="83">
        <v>10.290895305999999</v>
      </c>
      <c r="K32" s="83">
        <v>68.675395843000004</v>
      </c>
      <c r="L32" s="83">
        <v>9.9643081582999997</v>
      </c>
      <c r="M32" s="85">
        <v>13.53303843</v>
      </c>
      <c r="N32" s="85">
        <v>9.5412436987000007</v>
      </c>
      <c r="O32" s="83">
        <v>5.8592504157</v>
      </c>
      <c r="P32" s="87"/>
      <c r="Q32" s="86" t="s">
        <v>31</v>
      </c>
      <c r="R32" s="86">
        <v>0</v>
      </c>
      <c r="S32" s="87">
        <v>2.1582200214902301</v>
      </c>
      <c r="T32" s="87">
        <v>13.514429021465</v>
      </c>
      <c r="U32" s="87">
        <v>25.144455769460599</v>
      </c>
      <c r="V32" s="87">
        <v>25.144455769460599</v>
      </c>
      <c r="W32" s="87">
        <v>34.379900008788098</v>
      </c>
      <c r="X32" s="87">
        <v>0</v>
      </c>
      <c r="Y32" s="87">
        <v>9.8989122517238997</v>
      </c>
      <c r="Z32" s="87">
        <v>9.5281208363037901</v>
      </c>
      <c r="AA32" s="87">
        <v>8.5874218962694204E-2</v>
      </c>
      <c r="AB32" s="87">
        <v>3896.84093896173</v>
      </c>
      <c r="AC32" s="87">
        <v>90.615018848811204</v>
      </c>
      <c r="AD32" s="87">
        <v>3.0716540829964001</v>
      </c>
      <c r="AE32" s="87">
        <v>23.157439955171299</v>
      </c>
      <c r="AF32" s="87">
        <v>0</v>
      </c>
      <c r="AG32" s="87">
        <v>0</v>
      </c>
      <c r="AH32" s="87">
        <v>72.093173747471795</v>
      </c>
      <c r="AI32" s="87">
        <v>72.093173747471795</v>
      </c>
      <c r="AJ32" s="87">
        <v>9.6763697004159006</v>
      </c>
      <c r="AK32" s="87">
        <v>25.173125935706299</v>
      </c>
      <c r="AL32" s="87">
        <v>3.5049735380075298E-3</v>
      </c>
      <c r="AM32" s="87">
        <v>60.482993687437798</v>
      </c>
      <c r="AN32" s="87">
        <v>1.45393525796963E-2</v>
      </c>
      <c r="AO32" s="87">
        <v>10.528484317861601</v>
      </c>
      <c r="AP32" s="87">
        <v>3.1669320141570698</v>
      </c>
      <c r="AQ32" s="87">
        <v>589.34988903255601</v>
      </c>
      <c r="AR32" s="87">
        <v>1088.59133325639</v>
      </c>
      <c r="AS32" s="87">
        <v>111.278228906408</v>
      </c>
      <c r="AT32" s="87">
        <v>1209.5459318632099</v>
      </c>
      <c r="AU32" s="87">
        <v>1.4815245451541001E-5</v>
      </c>
      <c r="AV32" s="87">
        <v>36.884246798693702</v>
      </c>
      <c r="AW32" s="87">
        <v>0</v>
      </c>
      <c r="AX32" s="87">
        <v>155.39850375851699</v>
      </c>
      <c r="AY32" s="87">
        <v>4.1578852984782602E-2</v>
      </c>
      <c r="AZ32" s="87">
        <v>6.62503756369428E-5</v>
      </c>
      <c r="BA32" s="87">
        <v>33.561540697542299</v>
      </c>
      <c r="BB32" s="87">
        <v>4.6448760571438E-2</v>
      </c>
      <c r="BC32" s="87">
        <v>0</v>
      </c>
      <c r="BD32" s="87">
        <v>0.94387916852681597</v>
      </c>
      <c r="BE32" s="87">
        <v>108.46007891667099</v>
      </c>
      <c r="BF32" s="87">
        <v>97.239022544266206</v>
      </c>
      <c r="BG32" s="87">
        <v>11.2210563724047</v>
      </c>
      <c r="BH32" s="87">
        <v>0</v>
      </c>
      <c r="BI32" s="87">
        <v>0</v>
      </c>
      <c r="BJ32" s="87">
        <v>30.875530838252399</v>
      </c>
      <c r="BK32" s="87">
        <v>0</v>
      </c>
      <c r="BL32" s="87">
        <v>4.60853883651074</v>
      </c>
      <c r="BM32" s="87">
        <v>2.0774488817606098</v>
      </c>
      <c r="BN32" s="87">
        <v>5.6684973736338099E-4</v>
      </c>
      <c r="BO32" s="87">
        <v>18.443809981095299</v>
      </c>
      <c r="BP32" s="87">
        <v>0.45626915154974901</v>
      </c>
      <c r="BQ32" s="87">
        <v>3.3963261684220902E-4</v>
      </c>
      <c r="BR32" s="87">
        <v>6.6392725016396898</v>
      </c>
      <c r="BS32" s="87">
        <v>1.29265215184334E-6</v>
      </c>
      <c r="BT32" s="87">
        <v>134.58682116657499</v>
      </c>
      <c r="BU32" s="87">
        <v>68.989354581253394</v>
      </c>
      <c r="BV32" s="87">
        <v>0</v>
      </c>
      <c r="BW32" s="87">
        <v>0</v>
      </c>
      <c r="BX32" s="87">
        <v>9.2611119627810101</v>
      </c>
      <c r="BY32" s="87">
        <v>0</v>
      </c>
      <c r="BZ32" s="87">
        <v>2.3437271314008399</v>
      </c>
      <c r="CA32" s="87">
        <v>584.16375702640596</v>
      </c>
      <c r="CB32" s="87">
        <v>9.8623209847841302</v>
      </c>
      <c r="CE32" s="34">
        <f t="shared" si="0"/>
        <v>8.000001856490243E-3</v>
      </c>
      <c r="CF32" s="78">
        <f t="shared" si="1"/>
        <v>-1.3741939346230793E-3</v>
      </c>
      <c r="CG32" s="78"/>
      <c r="CH32" s="78">
        <f t="shared" si="2"/>
        <v>-1.3746132622168927E-3</v>
      </c>
      <c r="CI32" s="78">
        <f t="shared" si="3"/>
        <v>-1.3074529978609091E-3</v>
      </c>
      <c r="CJ32" s="78">
        <f t="shared" si="4"/>
        <v>-1.2997341386867982E-3</v>
      </c>
      <c r="CK32" s="78">
        <f t="shared" si="5"/>
        <v>-1.3730899960778999E-3</v>
      </c>
      <c r="CL32" s="78">
        <f t="shared" si="6"/>
        <v>-1.374254374062523E-3</v>
      </c>
      <c r="CM32" s="78"/>
      <c r="CN32" s="71">
        <f t="shared" si="7"/>
        <v>4.976713803419832E-2</v>
      </c>
      <c r="CO32" s="78"/>
      <c r="CP32" s="71">
        <f t="shared" si="8"/>
        <v>5.6619702100607711E-2</v>
      </c>
      <c r="CQ32" s="78">
        <f t="shared" si="9"/>
        <v>-1.3751094132523839E-3</v>
      </c>
      <c r="CR32" s="78">
        <f t="shared" si="10"/>
        <v>-1.375382791867953E-3</v>
      </c>
      <c r="CS32" s="71">
        <f t="shared" si="11"/>
        <v>-0.45949877723757965</v>
      </c>
    </row>
    <row r="33" spans="1:97" x14ac:dyDescent="0.25">
      <c r="A33" s="86" t="s">
        <v>32</v>
      </c>
      <c r="B33" s="87">
        <v>21241.67065</v>
      </c>
      <c r="C33" s="87"/>
      <c r="D33" s="87">
        <v>7137.8844717000002</v>
      </c>
      <c r="E33" s="87">
        <v>303.26006805999998</v>
      </c>
      <c r="F33" s="87">
        <v>266.76492345999998</v>
      </c>
      <c r="G33" s="87">
        <v>933.67214764000005</v>
      </c>
      <c r="H33" s="87">
        <v>1968.8718590000001</v>
      </c>
      <c r="I33" s="83">
        <v>70.140187660999999</v>
      </c>
      <c r="J33" s="83">
        <v>31.487887769</v>
      </c>
      <c r="K33" s="83">
        <v>202.8882284</v>
      </c>
      <c r="L33" s="83">
        <v>29.195971659000001</v>
      </c>
      <c r="M33" s="85">
        <v>39.656319345999997</v>
      </c>
      <c r="N33" s="85">
        <v>28.087264128000001</v>
      </c>
      <c r="O33" s="83">
        <v>18.929351127</v>
      </c>
      <c r="P33" s="87"/>
      <c r="Q33" s="86" t="s">
        <v>32</v>
      </c>
      <c r="R33" s="86">
        <v>0</v>
      </c>
      <c r="S33" s="87">
        <v>7.0670161078578104</v>
      </c>
      <c r="T33" s="87">
        <v>39.599744904339303</v>
      </c>
      <c r="U33" s="87">
        <v>84.655049299146697</v>
      </c>
      <c r="V33" s="87">
        <v>84.655049299146697</v>
      </c>
      <c r="W33" s="87">
        <v>114.35167316794499</v>
      </c>
      <c r="X33" s="87">
        <v>0</v>
      </c>
      <c r="Y33" s="87">
        <v>33.263898174237397</v>
      </c>
      <c r="Z33" s="87">
        <v>28.047176995981999</v>
      </c>
      <c r="AA33" s="87">
        <v>1.25966854904679</v>
      </c>
      <c r="AB33" s="87">
        <v>21211.358345499499</v>
      </c>
      <c r="AC33" s="87">
        <v>298.926752582208</v>
      </c>
      <c r="AD33" s="87">
        <v>10.3335709719405</v>
      </c>
      <c r="AE33" s="87">
        <v>77.145232095928705</v>
      </c>
      <c r="AF33" s="87">
        <v>0</v>
      </c>
      <c r="AG33" s="87">
        <v>0</v>
      </c>
      <c r="AH33" s="87">
        <v>237.305183284202</v>
      </c>
      <c r="AI33" s="87">
        <v>237.305183284202</v>
      </c>
      <c r="AJ33" s="87">
        <v>57.021478489386297</v>
      </c>
      <c r="AK33" s="87">
        <v>84.481013181927395</v>
      </c>
      <c r="AL33" s="87">
        <v>5.1413135017515099E-2</v>
      </c>
      <c r="AM33" s="87">
        <v>199.44468107438399</v>
      </c>
      <c r="AN33" s="87">
        <v>0.24750713793816301</v>
      </c>
      <c r="AO33" s="87">
        <v>34.475120001174602</v>
      </c>
      <c r="AP33" s="87">
        <v>10.4042354304892</v>
      </c>
      <c r="AQ33" s="87">
        <v>1983.31403539851</v>
      </c>
      <c r="AR33" s="87">
        <v>6414.9242722562503</v>
      </c>
      <c r="AS33" s="87">
        <v>655.74755509096804</v>
      </c>
      <c r="AT33" s="87">
        <v>7127.6933058366103</v>
      </c>
      <c r="AU33" s="87">
        <v>2.5220092213732001E-4</v>
      </c>
      <c r="AV33" s="87">
        <v>122.36131200441601</v>
      </c>
      <c r="AW33" s="87">
        <v>0</v>
      </c>
      <c r="AX33" s="87">
        <v>539.502654213862</v>
      </c>
      <c r="AY33" s="87">
        <v>0.114232853952611</v>
      </c>
      <c r="AZ33" s="87">
        <v>1.1812949164107199E-3</v>
      </c>
      <c r="BA33" s="87">
        <v>93.2641554782101</v>
      </c>
      <c r="BB33" s="87">
        <v>0.124889087874027</v>
      </c>
      <c r="BC33" s="87">
        <v>0</v>
      </c>
      <c r="BD33" s="87">
        <v>2.5048907283189199</v>
      </c>
      <c r="BE33" s="87">
        <v>302.84641076883997</v>
      </c>
      <c r="BF33" s="87">
        <v>266.40334739510803</v>
      </c>
      <c r="BG33" s="87">
        <v>36.443063373732997</v>
      </c>
      <c r="BH33" s="87">
        <v>0</v>
      </c>
      <c r="BI33" s="87">
        <v>0</v>
      </c>
      <c r="BJ33" s="87">
        <v>82.926563312775201</v>
      </c>
      <c r="BK33" s="87">
        <v>0</v>
      </c>
      <c r="BL33" s="87">
        <v>12.8560091468664</v>
      </c>
      <c r="BM33" s="87">
        <v>5.5127776686122498</v>
      </c>
      <c r="BN33" s="87">
        <v>9.5244348352342603E-3</v>
      </c>
      <c r="BO33" s="87">
        <v>51.449690585823198</v>
      </c>
      <c r="BP33" s="87">
        <v>1.4940356479276899</v>
      </c>
      <c r="BQ33" s="87">
        <v>5.0562925648561198E-3</v>
      </c>
      <c r="BR33" s="87">
        <v>17.634353460980901</v>
      </c>
      <c r="BS33" s="87">
        <v>2.30493777315939E-5</v>
      </c>
      <c r="BT33" s="87">
        <v>932.339564262811</v>
      </c>
      <c r="BU33" s="87">
        <v>240.67275299908599</v>
      </c>
      <c r="BV33" s="87">
        <v>0</v>
      </c>
      <c r="BW33" s="87">
        <v>0</v>
      </c>
      <c r="BX33" s="87">
        <v>32.749456948965801</v>
      </c>
      <c r="BY33" s="87">
        <v>0</v>
      </c>
      <c r="BZ33" s="87">
        <v>9.7200401927828004</v>
      </c>
      <c r="CA33" s="87">
        <v>1966.0624531887099</v>
      </c>
      <c r="CB33" s="87">
        <v>35.368036317330599</v>
      </c>
      <c r="CE33" s="34">
        <f t="shared" si="0"/>
        <v>7.9999904657364358E-3</v>
      </c>
      <c r="CF33" s="78">
        <f t="shared" si="1"/>
        <v>-1.4270207367376418E-3</v>
      </c>
      <c r="CG33" s="78"/>
      <c r="CH33" s="78">
        <f t="shared" si="2"/>
        <v>-1.4277571882531019E-3</v>
      </c>
      <c r="CI33" s="78">
        <f t="shared" si="3"/>
        <v>-1.3640348160779442E-3</v>
      </c>
      <c r="CJ33" s="78">
        <f t="shared" si="4"/>
        <v>-1.3554108246400149E-3</v>
      </c>
      <c r="CK33" s="78">
        <f t="shared" si="5"/>
        <v>-1.4272497905794474E-3</v>
      </c>
      <c r="CL33" s="78">
        <f t="shared" si="6"/>
        <v>-1.4269114561457918E-3</v>
      </c>
      <c r="CM33" s="78"/>
      <c r="CN33" s="71">
        <f t="shared" si="7"/>
        <v>0.16963505056758629</v>
      </c>
      <c r="CO33" s="78"/>
      <c r="CP33" s="71">
        <f t="shared" si="8"/>
        <v>0.18081769649023621</v>
      </c>
      <c r="CQ33" s="78">
        <f t="shared" si="9"/>
        <v>-1.4266185716098167E-3</v>
      </c>
      <c r="CR33" s="78">
        <f t="shared" si="10"/>
        <v>-1.4272351993884316E-3</v>
      </c>
      <c r="CS33" s="71">
        <f t="shared" si="11"/>
        <v>-0.45036491950064511</v>
      </c>
    </row>
    <row r="34" spans="1:97" x14ac:dyDescent="0.25">
      <c r="A34" s="86" t="s">
        <v>33</v>
      </c>
      <c r="B34" s="87">
        <v>18687.950158</v>
      </c>
      <c r="C34" s="87"/>
      <c r="D34" s="87">
        <v>5802.0267420999999</v>
      </c>
      <c r="E34" s="87">
        <v>349.09093175999999</v>
      </c>
      <c r="F34" s="87">
        <v>315.29957075999999</v>
      </c>
      <c r="G34" s="87">
        <v>794.39884396000002</v>
      </c>
      <c r="H34" s="87">
        <v>2351.6513837000002</v>
      </c>
      <c r="I34" s="83">
        <v>90.213482999999997</v>
      </c>
      <c r="J34" s="83">
        <v>38.891169695999999</v>
      </c>
      <c r="K34" s="83">
        <v>260.62417670000002</v>
      </c>
      <c r="L34" s="83">
        <v>37.775216663999998</v>
      </c>
      <c r="M34" s="85">
        <v>51.291160898000001</v>
      </c>
      <c r="N34" s="85">
        <v>36.005328026999997</v>
      </c>
      <c r="O34" s="83">
        <v>20.132118160000001</v>
      </c>
      <c r="P34" s="87"/>
      <c r="Q34" s="86" t="s">
        <v>33</v>
      </c>
      <c r="R34" s="86">
        <v>0</v>
      </c>
      <c r="S34" s="87">
        <v>8.5449194917933209</v>
      </c>
      <c r="T34" s="87">
        <v>51.2179723066115</v>
      </c>
      <c r="U34" s="87">
        <v>100.84516172196</v>
      </c>
      <c r="V34" s="87">
        <v>100.84516172196</v>
      </c>
      <c r="W34" s="87">
        <v>137.10715829373399</v>
      </c>
      <c r="X34" s="87">
        <v>0</v>
      </c>
      <c r="Y34" s="87">
        <v>39.770531809373601</v>
      </c>
      <c r="Z34" s="87">
        <v>35.953953247137697</v>
      </c>
      <c r="AA34" s="87">
        <v>1.0316609309152001</v>
      </c>
      <c r="AB34" s="87">
        <v>18661.282103907801</v>
      </c>
      <c r="AC34" s="87">
        <v>360.25848260327803</v>
      </c>
      <c r="AD34" s="87">
        <v>12.356204257196801</v>
      </c>
      <c r="AE34" s="87">
        <v>92.578628341188505</v>
      </c>
      <c r="AF34" s="87">
        <v>0</v>
      </c>
      <c r="AG34" s="87">
        <v>0</v>
      </c>
      <c r="AH34" s="87">
        <v>286.12429209896601</v>
      </c>
      <c r="AI34" s="87">
        <v>286.12429209896601</v>
      </c>
      <c r="AJ34" s="87">
        <v>46.349958220868999</v>
      </c>
      <c r="AK34" s="87">
        <v>101.103532549109</v>
      </c>
      <c r="AL34" s="87">
        <v>4.2106849109591997E-2</v>
      </c>
      <c r="AM34" s="87">
        <v>240.25710500096301</v>
      </c>
      <c r="AN34" s="87">
        <v>0.168880255042171</v>
      </c>
      <c r="AO34" s="87">
        <v>41.684771313892099</v>
      </c>
      <c r="AP34" s="87">
        <v>12.5577111040138</v>
      </c>
      <c r="AQ34" s="87">
        <v>2369.0205530329499</v>
      </c>
      <c r="AR34" s="87">
        <v>5214.36995786855</v>
      </c>
      <c r="AS34" s="87">
        <v>533.02467079910605</v>
      </c>
      <c r="AT34" s="87">
        <v>5793.7445868885197</v>
      </c>
      <c r="AU34" s="87">
        <v>1.7208268781005099E-4</v>
      </c>
      <c r="AV34" s="87">
        <v>147.076299429004</v>
      </c>
      <c r="AW34" s="87">
        <v>0</v>
      </c>
      <c r="AX34" s="87">
        <v>636.36297781462099</v>
      </c>
      <c r="AY34" s="87">
        <v>0.134671408130315</v>
      </c>
      <c r="AZ34" s="87">
        <v>7.0218311723683601E-4</v>
      </c>
      <c r="BA34" s="87">
        <v>109.104585417946</v>
      </c>
      <c r="BB34" s="87">
        <v>0.148888328339842</v>
      </c>
      <c r="BC34" s="87">
        <v>0</v>
      </c>
      <c r="BD34" s="87">
        <v>3.0074794149153701</v>
      </c>
      <c r="BE34" s="87">
        <v>348.61586259596902</v>
      </c>
      <c r="BF34" s="87">
        <v>314.87271702746898</v>
      </c>
      <c r="BG34" s="87">
        <v>33.743145568500303</v>
      </c>
      <c r="BH34" s="87">
        <v>0</v>
      </c>
      <c r="BI34" s="87">
        <v>0</v>
      </c>
      <c r="BJ34" s="87">
        <v>99.132324566058699</v>
      </c>
      <c r="BK34" s="87">
        <v>0</v>
      </c>
      <c r="BL34" s="87">
        <v>15.1041994808864</v>
      </c>
      <c r="BM34" s="87">
        <v>6.6191687908155403</v>
      </c>
      <c r="BN34" s="87">
        <v>6.3973417483754597E-3</v>
      </c>
      <c r="BO34" s="87">
        <v>60.447576354348797</v>
      </c>
      <c r="BP34" s="87">
        <v>1.80648132489167</v>
      </c>
      <c r="BQ34" s="87">
        <v>4.2670199944223001E-3</v>
      </c>
      <c r="BR34" s="87">
        <v>21.162443020045501</v>
      </c>
      <c r="BS34" s="87">
        <v>1.37011218162337E-5</v>
      </c>
      <c r="BT34" s="87">
        <v>793.26494781313204</v>
      </c>
      <c r="BU34" s="87">
        <v>283.44994957591302</v>
      </c>
      <c r="BV34" s="87">
        <v>0</v>
      </c>
      <c r="BW34" s="87">
        <v>0</v>
      </c>
      <c r="BX34" s="87">
        <v>38.286149327962697</v>
      </c>
      <c r="BY34" s="87">
        <v>0</v>
      </c>
      <c r="BZ34" s="87">
        <v>10.5784304529463</v>
      </c>
      <c r="CA34" s="87">
        <v>2348.2963260720799</v>
      </c>
      <c r="CB34" s="87">
        <v>41.154606015201701</v>
      </c>
      <c r="CE34" s="34">
        <f t="shared" si="0"/>
        <v>8.0000002633462373E-3</v>
      </c>
      <c r="CF34" s="54">
        <f t="shared" si="1"/>
        <v>-1.4270186867328906E-3</v>
      </c>
      <c r="CG34" s="54"/>
      <c r="CH34" s="54">
        <f t="shared" si="2"/>
        <v>-1.4274589862511503E-3</v>
      </c>
      <c r="CI34" s="54">
        <f t="shared" si="3"/>
        <v>-1.3608751210918871E-3</v>
      </c>
      <c r="CJ34" s="78">
        <f t="shared" si="4"/>
        <v>-1.3538037222890094E-3</v>
      </c>
      <c r="CK34" s="78">
        <f t="shared" si="5"/>
        <v>-1.4273637927462509E-3</v>
      </c>
      <c r="CL34" s="78">
        <f t="shared" si="6"/>
        <v>-1.4266815443714441E-3</v>
      </c>
      <c r="CM34" s="78"/>
      <c r="CN34" s="71">
        <f t="shared" si="7"/>
        <v>9.784247847550509E-2</v>
      </c>
      <c r="CO34" s="78"/>
      <c r="CP34" s="71">
        <f t="shared" si="8"/>
        <v>0.10349522769562111</v>
      </c>
      <c r="CQ34" s="78">
        <f t="shared" si="9"/>
        <v>-1.4269240568379241E-3</v>
      </c>
      <c r="CR34" s="78">
        <f t="shared" si="10"/>
        <v>-1.426866041152985E-3</v>
      </c>
      <c r="CS34" s="71">
        <f t="shared" si="11"/>
        <v>-0.37623497914072451</v>
      </c>
    </row>
    <row r="35" spans="1:97" x14ac:dyDescent="0.25">
      <c r="A35" s="86" t="s">
        <v>34</v>
      </c>
      <c r="B35" s="87">
        <v>3518.6583722999999</v>
      </c>
      <c r="C35" s="87"/>
      <c r="D35" s="87">
        <v>612.96160764000001</v>
      </c>
      <c r="E35" s="87">
        <v>99.605056509999997</v>
      </c>
      <c r="F35" s="87">
        <v>86.434417218999997</v>
      </c>
      <c r="G35" s="87">
        <v>74.370750604999998</v>
      </c>
      <c r="H35" s="87">
        <v>345.69591104</v>
      </c>
      <c r="I35" s="83">
        <v>13.62300808</v>
      </c>
      <c r="J35" s="83">
        <v>6.4400023389000003</v>
      </c>
      <c r="K35" s="83">
        <v>39.504118712999997</v>
      </c>
      <c r="L35" s="83">
        <v>5.6746063105999998</v>
      </c>
      <c r="M35" s="85">
        <v>7.7154500946000004</v>
      </c>
      <c r="N35" s="85">
        <v>5.5716399013000002</v>
      </c>
      <c r="O35" s="83">
        <v>5.2654046212000001</v>
      </c>
      <c r="P35" s="87"/>
      <c r="Q35" s="86" t="s">
        <v>34</v>
      </c>
      <c r="R35" s="86">
        <v>0</v>
      </c>
      <c r="S35" s="87">
        <v>1.2735190493776201</v>
      </c>
      <c r="T35" s="87">
        <v>7.70463068216658</v>
      </c>
      <c r="U35" s="87">
        <v>14.860199474003799</v>
      </c>
      <c r="V35" s="87">
        <v>14.860199474003799</v>
      </c>
      <c r="W35" s="87">
        <v>20.3044385660857</v>
      </c>
      <c r="X35" s="87">
        <v>0</v>
      </c>
      <c r="Y35" s="87">
        <v>5.8492222039141</v>
      </c>
      <c r="Z35" s="87">
        <v>5.5638299315161097</v>
      </c>
      <c r="AA35" s="87">
        <v>5.9898920328510699E-2</v>
      </c>
      <c r="AB35" s="87">
        <v>3513.7282423585002</v>
      </c>
      <c r="AC35" s="87">
        <v>53.490965535289703</v>
      </c>
      <c r="AD35" s="87">
        <v>1.8151154462188099</v>
      </c>
      <c r="AE35" s="87">
        <v>13.6772440214404</v>
      </c>
      <c r="AF35" s="87">
        <v>0</v>
      </c>
      <c r="AG35" s="87">
        <v>0</v>
      </c>
      <c r="AH35" s="87">
        <v>42.5529397270857</v>
      </c>
      <c r="AI35" s="87">
        <v>42.5529397270857</v>
      </c>
      <c r="AJ35" s="87">
        <v>4.8968180853316499</v>
      </c>
      <c r="AK35" s="87">
        <v>14.8735018225993</v>
      </c>
      <c r="AL35" s="87">
        <v>2.4447616700401802E-3</v>
      </c>
      <c r="AM35" s="87">
        <v>35.703456890362403</v>
      </c>
      <c r="AN35" s="87">
        <v>1.05604835777928E-2</v>
      </c>
      <c r="AO35" s="87">
        <v>6.2126210203248098</v>
      </c>
      <c r="AP35" s="87">
        <v>1.8690768560468001</v>
      </c>
      <c r="AQ35" s="87">
        <v>348.274219215264</v>
      </c>
      <c r="AR35" s="87">
        <v>550.891892337439</v>
      </c>
      <c r="AS35" s="87">
        <v>56.313393928243897</v>
      </c>
      <c r="AT35" s="87">
        <v>612.10210435101499</v>
      </c>
      <c r="AU35" s="87">
        <v>1.0760687617002E-5</v>
      </c>
      <c r="AV35" s="87">
        <v>21.779798436625299</v>
      </c>
      <c r="AW35" s="87">
        <v>0</v>
      </c>
      <c r="AX35" s="87">
        <v>91.988279352780197</v>
      </c>
      <c r="AY35" s="87">
        <v>3.69094867044759E-2</v>
      </c>
      <c r="AZ35" s="87">
        <v>5.0734088747058197E-5</v>
      </c>
      <c r="BA35" s="87">
        <v>29.786194436746602</v>
      </c>
      <c r="BB35" s="87">
        <v>4.12588481875251E-2</v>
      </c>
      <c r="BC35" s="87">
        <v>0</v>
      </c>
      <c r="BD35" s="87">
        <v>0.83871952555432405</v>
      </c>
      <c r="BE35" s="87">
        <v>99.471933632175606</v>
      </c>
      <c r="BF35" s="87">
        <v>86.319746925605301</v>
      </c>
      <c r="BG35" s="87">
        <v>13.1521867065703</v>
      </c>
      <c r="BH35" s="87">
        <v>0</v>
      </c>
      <c r="BI35" s="87">
        <v>0</v>
      </c>
      <c r="BJ35" s="87">
        <v>27.422522588997801</v>
      </c>
      <c r="BK35" s="87">
        <v>0</v>
      </c>
      <c r="BL35" s="87">
        <v>4.08788038062798</v>
      </c>
      <c r="BM35" s="87">
        <v>1.8459968800189599</v>
      </c>
      <c r="BN35" s="87">
        <v>4.2617457850383297E-4</v>
      </c>
      <c r="BO35" s="87">
        <v>16.360102057243001</v>
      </c>
      <c r="BP35" s="87">
        <v>0.269234905718788</v>
      </c>
      <c r="BQ35" s="87">
        <v>2.4650206848658203E-4</v>
      </c>
      <c r="BR35" s="87">
        <v>5.8994383208496499</v>
      </c>
      <c r="BS35" s="87">
        <v>9.8993913038685594E-7</v>
      </c>
      <c r="BT35" s="87">
        <v>74.266456231300097</v>
      </c>
      <c r="BU35" s="87">
        <v>40.848812411769998</v>
      </c>
      <c r="BV35" s="87">
        <v>0</v>
      </c>
      <c r="BW35" s="87">
        <v>0</v>
      </c>
      <c r="BX35" s="87">
        <v>5.4879415927789097</v>
      </c>
      <c r="BY35" s="87">
        <v>0</v>
      </c>
      <c r="BZ35" s="87">
        <v>1.4027421687095301</v>
      </c>
      <c r="CA35" s="87">
        <v>345.21146812160703</v>
      </c>
      <c r="CB35" s="87">
        <v>5.8487470049911696</v>
      </c>
      <c r="CE35" s="34">
        <f t="shared" ref="CE35:CE51" si="12">AJ35/AT35</f>
        <v>8.0000020429982534E-3</v>
      </c>
      <c r="CF35" s="54">
        <f t="shared" ref="CF35:CF51" si="13">+(AB35-B35)/B35</f>
        <v>-1.4011391331171068E-3</v>
      </c>
      <c r="CG35" s="54"/>
      <c r="CH35" s="54">
        <f t="shared" ref="CH35:CH51" si="14">+(AT35-D35)/D35</f>
        <v>-1.4022139042186496E-3</v>
      </c>
      <c r="CI35" s="54">
        <f t="shared" ref="CI35:CI51" si="15">+(BE35-E35)/E35</f>
        <v>-1.3365072265284651E-3</v>
      </c>
      <c r="CJ35" s="78">
        <f t="shared" ref="CJ35:CJ51" si="16">+(BF35-F35)/F35</f>
        <v>-1.3266739926544987E-3</v>
      </c>
      <c r="CK35" s="78">
        <f t="shared" ref="CK35:CK51" si="17">+(BT35-G35)/G35</f>
        <v>-1.4023574167461596E-3</v>
      </c>
      <c r="CL35" s="78">
        <f t="shared" ref="CL35:CL51" si="18">+(CA35-H35)/H35</f>
        <v>-1.4013556507959902E-3</v>
      </c>
      <c r="CM35" s="78"/>
      <c r="CN35" s="71">
        <f t="shared" ref="CN35:CN51" si="19">+(AI35-K35)/K35</f>
        <v>7.7177294758442469E-2</v>
      </c>
      <c r="CO35" s="78"/>
      <c r="CP35" s="71">
        <f t="shared" ref="CP35:CP51" si="20">+(AO35-L35)/L35</f>
        <v>9.4810931415596919E-2</v>
      </c>
      <c r="CQ35" s="78">
        <f t="shared" ref="CQ35:CQ51" si="21">+(T35-M35)/M35</f>
        <v>-1.4023047652129699E-3</v>
      </c>
      <c r="CR35" s="78">
        <f t="shared" ref="CR35:CR51" si="22">+(Z35-N35)/N35</f>
        <v>-1.4017362791282012E-3</v>
      </c>
      <c r="CS35" s="71">
        <f t="shared" ref="CS35:CS51" si="23">+(AP35-O35)/O35</f>
        <v>-0.64502692755626578</v>
      </c>
    </row>
    <row r="36" spans="1:97" x14ac:dyDescent="0.25">
      <c r="A36" s="86" t="s">
        <v>35</v>
      </c>
      <c r="B36" s="87">
        <v>14317.141981000001</v>
      </c>
      <c r="C36" s="87"/>
      <c r="D36" s="87">
        <v>1654.7829964</v>
      </c>
      <c r="E36" s="87">
        <v>305.70371550999999</v>
      </c>
      <c r="F36" s="87">
        <v>252.01107028999999</v>
      </c>
      <c r="G36" s="87">
        <v>243.11015080999999</v>
      </c>
      <c r="H36" s="87">
        <v>835.39785578999999</v>
      </c>
      <c r="I36" s="83">
        <v>29.512206702</v>
      </c>
      <c r="J36" s="83">
        <v>16.589533114999998</v>
      </c>
      <c r="K36" s="83">
        <v>86.180254699000002</v>
      </c>
      <c r="L36" s="83">
        <v>12.091321471000001</v>
      </c>
      <c r="M36" s="85">
        <v>16.478316234000001</v>
      </c>
      <c r="N36" s="85">
        <v>12.526952328</v>
      </c>
      <c r="O36" s="83">
        <v>19.014817554</v>
      </c>
      <c r="P36" s="87"/>
      <c r="Q36" s="86" t="s">
        <v>35</v>
      </c>
      <c r="R36" s="86">
        <v>0</v>
      </c>
      <c r="S36" s="87">
        <v>3.0420815483024199</v>
      </c>
      <c r="T36" s="87">
        <v>16.4547927402892</v>
      </c>
      <c r="U36" s="87">
        <v>35.845852945733</v>
      </c>
      <c r="V36" s="87">
        <v>35.845852945733</v>
      </c>
      <c r="W36" s="87">
        <v>48.768717623804903</v>
      </c>
      <c r="X36" s="87">
        <v>0</v>
      </c>
      <c r="Y36" s="87">
        <v>14.128679575256699</v>
      </c>
      <c r="Z36" s="87">
        <v>12.509077105200999</v>
      </c>
      <c r="AA36" s="87">
        <v>0.33034333572813601</v>
      </c>
      <c r="AB36" s="87">
        <v>14296.711837585501</v>
      </c>
      <c r="AC36" s="87">
        <v>128.178822898368</v>
      </c>
      <c r="AD36" s="87">
        <v>4.3885385572084497</v>
      </c>
      <c r="AE36" s="87">
        <v>32.912713634653699</v>
      </c>
      <c r="AF36" s="87">
        <v>0</v>
      </c>
      <c r="AG36" s="87">
        <v>0</v>
      </c>
      <c r="AH36" s="87">
        <v>101.83322739918999</v>
      </c>
      <c r="AI36" s="87">
        <v>101.83322739918999</v>
      </c>
      <c r="AJ36" s="87">
        <v>13.2193455620672</v>
      </c>
      <c r="AK36" s="87">
        <v>35.917693850964099</v>
      </c>
      <c r="AL36" s="87">
        <v>1.34827922762727E-2</v>
      </c>
      <c r="AM36" s="87">
        <v>85.499149786557894</v>
      </c>
      <c r="AN36" s="87">
        <v>5.5292033994077401E-2</v>
      </c>
      <c r="AO36" s="87">
        <v>14.8402310124859</v>
      </c>
      <c r="AP36" s="87">
        <v>4.46985030443442</v>
      </c>
      <c r="AQ36" s="87">
        <v>841.57374407204702</v>
      </c>
      <c r="AR36" s="87">
        <v>1487.1777892963401</v>
      </c>
      <c r="AS36" s="87">
        <v>152.022728632087</v>
      </c>
      <c r="AT36" s="87">
        <v>1652.4198634904899</v>
      </c>
      <c r="AU36" s="87">
        <v>5.63406278874632E-5</v>
      </c>
      <c r="AV36" s="87">
        <v>52.307948432375902</v>
      </c>
      <c r="AW36" s="87">
        <v>0</v>
      </c>
      <c r="AX36" s="87">
        <v>225.44599598717201</v>
      </c>
      <c r="AY36" s="87">
        <v>0.107615420757618</v>
      </c>
      <c r="AZ36" s="87">
        <v>2.4055592232543501E-4</v>
      </c>
      <c r="BA36" s="87">
        <v>86.9198188046539</v>
      </c>
      <c r="BB36" s="87">
        <v>0.11999582415935001</v>
      </c>
      <c r="BC36" s="87">
        <v>0</v>
      </c>
      <c r="BD36" s="87">
        <v>2.4358293765880101</v>
      </c>
      <c r="BE36" s="87">
        <v>305.28624853073802</v>
      </c>
      <c r="BF36" s="87">
        <v>251.67022122032199</v>
      </c>
      <c r="BG36" s="87">
        <v>53.6160273104162</v>
      </c>
      <c r="BH36" s="87">
        <v>0</v>
      </c>
      <c r="BI36" s="87">
        <v>0</v>
      </c>
      <c r="BJ36" s="87">
        <v>79.790299197627803</v>
      </c>
      <c r="BK36" s="87">
        <v>0</v>
      </c>
      <c r="BL36" s="87">
        <v>11.954418025761001</v>
      </c>
      <c r="BM36" s="87">
        <v>5.3611536803408297</v>
      </c>
      <c r="BN36" s="87">
        <v>2.12432947188059E-3</v>
      </c>
      <c r="BO36" s="87">
        <v>47.842592831671602</v>
      </c>
      <c r="BP36" s="87">
        <v>0.64312576546563505</v>
      </c>
      <c r="BQ36" s="87">
        <v>1.3464342350766299E-3</v>
      </c>
      <c r="BR36" s="87">
        <v>17.134782045338</v>
      </c>
      <c r="BS36" s="87">
        <v>4.6937951057336696E-6</v>
      </c>
      <c r="BT36" s="87">
        <v>242.76283011134399</v>
      </c>
      <c r="BU36" s="87">
        <v>100.36586718006301</v>
      </c>
      <c r="BV36" s="87">
        <v>0</v>
      </c>
      <c r="BW36" s="87">
        <v>0</v>
      </c>
      <c r="BX36" s="87">
        <v>13.5473322034365</v>
      </c>
      <c r="BY36" s="87">
        <v>0</v>
      </c>
      <c r="BZ36" s="87">
        <v>3.7021103609397601</v>
      </c>
      <c r="CA36" s="87">
        <v>834.20578826038798</v>
      </c>
      <c r="CB36" s="87">
        <v>14.541383763719599</v>
      </c>
      <c r="CE36" s="34">
        <f t="shared" si="12"/>
        <v>7.9999919234469315E-3</v>
      </c>
      <c r="CF36" s="54">
        <f t="shared" si="13"/>
        <v>-1.426970790791376E-3</v>
      </c>
      <c r="CG36" s="54"/>
      <c r="CH36" s="54">
        <f t="shared" si="14"/>
        <v>-1.4280621172994509E-3</v>
      </c>
      <c r="CI36" s="54">
        <f t="shared" si="15"/>
        <v>-1.3655934098331817E-3</v>
      </c>
      <c r="CJ36" s="78">
        <f t="shared" si="16"/>
        <v>-1.3525162576618994E-3</v>
      </c>
      <c r="CK36" s="78">
        <f t="shared" si="17"/>
        <v>-1.4286556834373007E-3</v>
      </c>
      <c r="CL36" s="78">
        <f t="shared" si="18"/>
        <v>-1.426945881354616E-3</v>
      </c>
      <c r="CM36" s="78"/>
      <c r="CN36" s="71">
        <f t="shared" si="19"/>
        <v>0.18163061544504372</v>
      </c>
      <c r="CO36" s="78"/>
      <c r="CP36" s="71">
        <f t="shared" si="20"/>
        <v>0.22734566673121076</v>
      </c>
      <c r="CQ36" s="78">
        <f t="shared" si="21"/>
        <v>-1.4275423154135524E-3</v>
      </c>
      <c r="CR36" s="78">
        <f t="shared" si="22"/>
        <v>-1.4269410732127012E-3</v>
      </c>
      <c r="CS36" s="71">
        <f t="shared" si="23"/>
        <v>-0.76492804668040937</v>
      </c>
    </row>
    <row r="37" spans="1:97" x14ac:dyDescent="0.25">
      <c r="A37" s="86" t="s">
        <v>36</v>
      </c>
      <c r="B37" s="87">
        <v>7653.0896863999997</v>
      </c>
      <c r="C37" s="87"/>
      <c r="D37" s="87">
        <v>3293.8221546999998</v>
      </c>
      <c r="E37" s="87">
        <v>257.72049663000001</v>
      </c>
      <c r="F37" s="87">
        <v>238.06111175000001</v>
      </c>
      <c r="G37" s="87">
        <v>342.25642958999998</v>
      </c>
      <c r="H37" s="87">
        <v>1609.1629502999999</v>
      </c>
      <c r="I37" s="83">
        <v>67.106128975000004</v>
      </c>
      <c r="J37" s="83">
        <v>27.890541744</v>
      </c>
      <c r="K37" s="83">
        <v>193.70945252999999</v>
      </c>
      <c r="L37" s="83">
        <v>28.239320426999999</v>
      </c>
      <c r="M37" s="85">
        <v>38.336528389999998</v>
      </c>
      <c r="N37" s="85">
        <v>26.758353631999999</v>
      </c>
      <c r="O37" s="83">
        <v>12.947333523999999</v>
      </c>
      <c r="P37" s="87"/>
      <c r="Q37" s="86" t="s">
        <v>36</v>
      </c>
      <c r="R37" s="86">
        <v>0</v>
      </c>
      <c r="S37" s="87">
        <v>5.9622321282387096</v>
      </c>
      <c r="T37" s="87">
        <v>38.282769576905103</v>
      </c>
      <c r="U37" s="87">
        <v>69.207979976387804</v>
      </c>
      <c r="V37" s="87">
        <v>69.207979976387804</v>
      </c>
      <c r="W37" s="87">
        <v>94.781681924013995</v>
      </c>
      <c r="X37" s="87">
        <v>0</v>
      </c>
      <c r="Y37" s="87">
        <v>27.234289123351701</v>
      </c>
      <c r="Z37" s="87">
        <v>26.720822172256199</v>
      </c>
      <c r="AA37" s="87">
        <v>0.10356670617639401</v>
      </c>
      <c r="AB37" s="87">
        <v>7642.3611043895098</v>
      </c>
      <c r="AC37" s="87">
        <v>250.040415495421</v>
      </c>
      <c r="AD37" s="87">
        <v>8.4480140045286891</v>
      </c>
      <c r="AE37" s="87">
        <v>63.800860447844101</v>
      </c>
      <c r="AF37" s="87">
        <v>0</v>
      </c>
      <c r="AG37" s="87">
        <v>0</v>
      </c>
      <c r="AH37" s="87">
        <v>199.02627526517799</v>
      </c>
      <c r="AI37" s="87">
        <v>199.02627526517799</v>
      </c>
      <c r="AJ37" s="87">
        <v>26.313641955301499</v>
      </c>
      <c r="AK37" s="87">
        <v>69.2645125237147</v>
      </c>
      <c r="AL37" s="87">
        <v>4.2270521491371603E-3</v>
      </c>
      <c r="AM37" s="87">
        <v>166.93245644896899</v>
      </c>
      <c r="AN37" s="87">
        <v>1.8184967134309001E-2</v>
      </c>
      <c r="AO37" s="87">
        <v>29.0856389899803</v>
      </c>
      <c r="AP37" s="87">
        <v>8.7450933517916205</v>
      </c>
      <c r="AQ37" s="87">
        <v>1621.1965472080101</v>
      </c>
      <c r="AR37" s="87">
        <v>2960.2837038299899</v>
      </c>
      <c r="AS37" s="87">
        <v>302.60676883902198</v>
      </c>
      <c r="AT37" s="87">
        <v>3289.20411462431</v>
      </c>
      <c r="AU37" s="87">
        <v>1.8529936542121099E-5</v>
      </c>
      <c r="AV37" s="87">
        <v>101.692444930577</v>
      </c>
      <c r="AW37" s="87">
        <v>0</v>
      </c>
      <c r="AX37" s="87">
        <v>425.21176936866402</v>
      </c>
      <c r="AY37" s="87">
        <v>0.101642227766662</v>
      </c>
      <c r="AZ37" s="87">
        <v>8.3242178857454604E-5</v>
      </c>
      <c r="BA37" s="87">
        <v>81.968702296223995</v>
      </c>
      <c r="BB37" s="87">
        <v>0.11377863950605401</v>
      </c>
      <c r="BC37" s="87">
        <v>0</v>
      </c>
      <c r="BD37" s="87">
        <v>2.3148215346660201</v>
      </c>
      <c r="BE37" s="87">
        <v>257.37702459355899</v>
      </c>
      <c r="BF37" s="87">
        <v>237.74519534505899</v>
      </c>
      <c r="BG37" s="87">
        <v>19.6318292484994</v>
      </c>
      <c r="BH37" s="87">
        <v>0</v>
      </c>
      <c r="BI37" s="87">
        <v>0</v>
      </c>
      <c r="BJ37" s="87">
        <v>75.622901641341102</v>
      </c>
      <c r="BK37" s="87">
        <v>0</v>
      </c>
      <c r="BL37" s="87">
        <v>11.244452731537599</v>
      </c>
      <c r="BM37" s="87">
        <v>5.0948810516642098</v>
      </c>
      <c r="BN37" s="87">
        <v>7.08288811642608E-4</v>
      </c>
      <c r="BO37" s="87">
        <v>45.001498244228003</v>
      </c>
      <c r="BP37" s="87">
        <v>1.2604746863412499</v>
      </c>
      <c r="BQ37" s="87">
        <v>4.1995566873349898E-4</v>
      </c>
      <c r="BR37" s="87">
        <v>16.281303867215598</v>
      </c>
      <c r="BS37" s="87">
        <v>1.6242511502438799E-6</v>
      </c>
      <c r="BT37" s="87">
        <v>341.77685178662603</v>
      </c>
      <c r="BU37" s="87">
        <v>188.59420474796499</v>
      </c>
      <c r="BV37" s="87">
        <v>0</v>
      </c>
      <c r="BW37" s="87">
        <v>0</v>
      </c>
      <c r="BX37" s="87">
        <v>25.2700626856257</v>
      </c>
      <c r="BY37" s="87">
        <v>0</v>
      </c>
      <c r="BZ37" s="87">
        <v>6.2213555618185499</v>
      </c>
      <c r="CA37" s="87">
        <v>1606.9063912265899</v>
      </c>
      <c r="CB37" s="87">
        <v>26.837049728859</v>
      </c>
      <c r="CE37" s="34">
        <f t="shared" si="12"/>
        <v>8.0000027478705198E-3</v>
      </c>
      <c r="CF37" s="54">
        <f t="shared" si="13"/>
        <v>-1.4018628358106373E-3</v>
      </c>
      <c r="CG37" s="54"/>
      <c r="CH37" s="54">
        <f t="shared" si="14"/>
        <v>-1.40203078939774E-3</v>
      </c>
      <c r="CI37" s="54">
        <f t="shared" si="15"/>
        <v>-1.3327307720275682E-3</v>
      </c>
      <c r="CJ37" s="78">
        <f t="shared" si="16"/>
        <v>-1.3270391061299444E-3</v>
      </c>
      <c r="CK37" s="78">
        <f t="shared" si="17"/>
        <v>-1.4012236496139994E-3</v>
      </c>
      <c r="CL37" s="78">
        <f t="shared" si="18"/>
        <v>-1.402318561329865E-3</v>
      </c>
      <c r="CM37" s="78"/>
      <c r="CN37" s="71">
        <f t="shared" si="19"/>
        <v>2.7447409848802146E-2</v>
      </c>
      <c r="CO37" s="78"/>
      <c r="CP37" s="71">
        <f t="shared" si="20"/>
        <v>2.9969508833191466E-2</v>
      </c>
      <c r="CQ37" s="78">
        <f t="shared" si="21"/>
        <v>-1.4022869402258551E-3</v>
      </c>
      <c r="CR37" s="78">
        <f t="shared" si="22"/>
        <v>-1.4026072104419934E-3</v>
      </c>
      <c r="CS37" s="71">
        <f t="shared" si="23"/>
        <v>-0.32456414013115825</v>
      </c>
    </row>
    <row r="38" spans="1:97" x14ac:dyDescent="0.25">
      <c r="A38" s="86" t="s">
        <v>37</v>
      </c>
      <c r="B38" s="87">
        <v>9322.3238015999996</v>
      </c>
      <c r="C38" s="87"/>
      <c r="D38" s="87">
        <v>1863.6210523</v>
      </c>
      <c r="E38" s="87">
        <v>189.39581292</v>
      </c>
      <c r="F38" s="87">
        <v>160.79999762</v>
      </c>
      <c r="G38" s="87">
        <v>246.27367483</v>
      </c>
      <c r="H38" s="87">
        <v>910.91182234999997</v>
      </c>
      <c r="I38" s="83">
        <v>34.905625403000002</v>
      </c>
      <c r="J38" s="83">
        <v>16.447107711000001</v>
      </c>
      <c r="K38" s="83">
        <v>101.18922306</v>
      </c>
      <c r="L38" s="83">
        <v>14.521660172000001</v>
      </c>
      <c r="M38" s="85">
        <v>19.740516427999999</v>
      </c>
      <c r="N38" s="85">
        <v>14.218160923999999</v>
      </c>
      <c r="O38" s="83">
        <v>12.408361212999999</v>
      </c>
      <c r="P38" s="87"/>
      <c r="Q38" s="86" t="s">
        <v>37</v>
      </c>
      <c r="R38" s="86">
        <v>0</v>
      </c>
      <c r="S38" s="87">
        <v>3.3237199465790299</v>
      </c>
      <c r="T38" s="87">
        <v>19.713940660624701</v>
      </c>
      <c r="U38" s="87">
        <v>39.151587429129101</v>
      </c>
      <c r="V38" s="87">
        <v>39.151587429129101</v>
      </c>
      <c r="W38" s="87">
        <v>53.273936239645103</v>
      </c>
      <c r="X38" s="87">
        <v>0</v>
      </c>
      <c r="Y38" s="87">
        <v>15.4056842891736</v>
      </c>
      <c r="Z38" s="87">
        <v>14.199020842903501</v>
      </c>
      <c r="AA38" s="87">
        <v>0.31867454472975099</v>
      </c>
      <c r="AB38" s="87">
        <v>9309.7787499837395</v>
      </c>
      <c r="AC38" s="87">
        <v>139.96798653050899</v>
      </c>
      <c r="AD38" s="87">
        <v>4.7829255498323802</v>
      </c>
      <c r="AE38" s="87">
        <v>35.912516439903598</v>
      </c>
      <c r="AF38" s="87">
        <v>0</v>
      </c>
      <c r="AG38" s="87">
        <v>0</v>
      </c>
      <c r="AH38" s="87">
        <v>111.254219700253</v>
      </c>
      <c r="AI38" s="87">
        <v>111.254219700253</v>
      </c>
      <c r="AJ38" s="87">
        <v>14.888902172712299</v>
      </c>
      <c r="AK38" s="87">
        <v>39.157735607013301</v>
      </c>
      <c r="AL38" s="87">
        <v>1.30066602456992E-2</v>
      </c>
      <c r="AM38" s="87">
        <v>93.403724161153605</v>
      </c>
      <c r="AN38" s="87">
        <v>5.9300877793940103E-2</v>
      </c>
      <c r="AO38" s="87">
        <v>16.2141374429665</v>
      </c>
      <c r="AP38" s="87">
        <v>4.8834815352207004</v>
      </c>
      <c r="AQ38" s="87">
        <v>917.72398713272401</v>
      </c>
      <c r="AR38" s="87">
        <v>1675.00140119137</v>
      </c>
      <c r="AS38" s="87">
        <v>171.22235208783201</v>
      </c>
      <c r="AT38" s="87">
        <v>1861.1126554519201</v>
      </c>
      <c r="AU38" s="87">
        <v>6.0427610382156998E-5</v>
      </c>
      <c r="AV38" s="87">
        <v>57.101703561179299</v>
      </c>
      <c r="AW38" s="87">
        <v>0</v>
      </c>
      <c r="AX38" s="87">
        <v>245.13635883934501</v>
      </c>
      <c r="AY38" s="87">
        <v>6.8711322365338903E-2</v>
      </c>
      <c r="AZ38" s="87">
        <v>2.6769122029354498E-4</v>
      </c>
      <c r="BA38" s="87">
        <v>55.621333660499197</v>
      </c>
      <c r="BB38" s="87">
        <v>7.6311399681432093E-2</v>
      </c>
      <c r="BC38" s="87">
        <v>0</v>
      </c>
      <c r="BD38" s="87">
        <v>1.54534801181677</v>
      </c>
      <c r="BE38" s="87">
        <v>189.152787173196</v>
      </c>
      <c r="BF38" s="87">
        <v>160.59546141604599</v>
      </c>
      <c r="BG38" s="87">
        <v>28.557325757149801</v>
      </c>
      <c r="BH38" s="87">
        <v>0</v>
      </c>
      <c r="BI38" s="87">
        <v>0</v>
      </c>
      <c r="BJ38" s="87">
        <v>50.7267962591973</v>
      </c>
      <c r="BK38" s="87">
        <v>0</v>
      </c>
      <c r="BL38" s="87">
        <v>7.65274171343221</v>
      </c>
      <c r="BM38" s="87">
        <v>3.4011998640850498</v>
      </c>
      <c r="BN38" s="87">
        <v>2.2476630655930102E-3</v>
      </c>
      <c r="BO38" s="87">
        <v>30.626789528706901</v>
      </c>
      <c r="BP38" s="87">
        <v>0.70266705383545203</v>
      </c>
      <c r="BQ38" s="87">
        <v>1.29896216886302E-3</v>
      </c>
      <c r="BR38" s="87">
        <v>10.8724101164591</v>
      </c>
      <c r="BS38" s="87">
        <v>5.2233483699245501E-6</v>
      </c>
      <c r="BT38" s="87">
        <v>245.942504578095</v>
      </c>
      <c r="BU38" s="87">
        <v>109.05418691006</v>
      </c>
      <c r="BV38" s="87">
        <v>0</v>
      </c>
      <c r="BW38" s="87">
        <v>0</v>
      </c>
      <c r="BX38" s="87">
        <v>14.720554920695101</v>
      </c>
      <c r="BY38" s="87">
        <v>0</v>
      </c>
      <c r="BZ38" s="87">
        <v>3.9933802108857601</v>
      </c>
      <c r="CA38" s="87">
        <v>909.68572504174904</v>
      </c>
      <c r="CB38" s="87">
        <v>15.771370208426699</v>
      </c>
      <c r="CE38" s="34">
        <f t="shared" si="12"/>
        <v>8.0000004992158511E-3</v>
      </c>
      <c r="CF38" s="54">
        <f t="shared" si="13"/>
        <v>-1.3457000511081696E-3</v>
      </c>
      <c r="CG38" s="54"/>
      <c r="CH38" s="54">
        <f t="shared" si="14"/>
        <v>-1.3459800987889296E-3</v>
      </c>
      <c r="CI38" s="54">
        <f t="shared" si="15"/>
        <v>-1.2831632497950051E-3</v>
      </c>
      <c r="CJ38" s="78">
        <f t="shared" si="16"/>
        <v>-1.2719913369486691E-3</v>
      </c>
      <c r="CK38" s="78">
        <f t="shared" si="17"/>
        <v>-1.3447245310876626E-3</v>
      </c>
      <c r="CL38" s="78">
        <f t="shared" si="18"/>
        <v>-1.3460109729257902E-3</v>
      </c>
      <c r="CM38" s="78"/>
      <c r="CN38" s="71">
        <f t="shared" si="19"/>
        <v>9.946708093889578E-2</v>
      </c>
      <c r="CO38" s="78"/>
      <c r="CP38" s="71">
        <f t="shared" si="20"/>
        <v>0.11654846972867856</v>
      </c>
      <c r="CQ38" s="78">
        <f t="shared" si="21"/>
        <v>-1.3462549205452152E-3</v>
      </c>
      <c r="CR38" s="78">
        <f t="shared" si="22"/>
        <v>-1.3461713648345653E-3</v>
      </c>
      <c r="CS38" s="71">
        <f t="shared" si="23"/>
        <v>-0.60643622059419322</v>
      </c>
    </row>
    <row r="39" spans="1:97" x14ac:dyDescent="0.25">
      <c r="A39" s="86" t="s">
        <v>38</v>
      </c>
      <c r="B39" s="87">
        <v>14340.018579</v>
      </c>
      <c r="C39" s="87"/>
      <c r="D39" s="87">
        <v>3322.6502123999999</v>
      </c>
      <c r="E39" s="87">
        <v>246.48718506</v>
      </c>
      <c r="F39" s="87">
        <v>209.86858129999999</v>
      </c>
      <c r="G39" s="87">
        <v>458.09197882000001</v>
      </c>
      <c r="H39" s="87">
        <v>1197.6537134</v>
      </c>
      <c r="I39" s="83">
        <v>43.096735707000001</v>
      </c>
      <c r="J39" s="83">
        <v>20.598756634000001</v>
      </c>
      <c r="K39" s="83">
        <v>124.96586533</v>
      </c>
      <c r="L39" s="83">
        <v>17.866764277000001</v>
      </c>
      <c r="M39" s="85">
        <v>24.288417338999999</v>
      </c>
      <c r="N39" s="85">
        <v>17.519325648999999</v>
      </c>
      <c r="O39" s="83">
        <v>15.753676019</v>
      </c>
      <c r="P39" s="87"/>
      <c r="Q39" s="86" t="s">
        <v>130</v>
      </c>
      <c r="R39" s="86">
        <v>0</v>
      </c>
      <c r="S39" s="87">
        <v>4.3104572809038499</v>
      </c>
      <c r="T39" s="87">
        <v>24.253729659916399</v>
      </c>
      <c r="U39" s="87">
        <v>51.448842331148803</v>
      </c>
      <c r="V39" s="87">
        <v>51.448842331148803</v>
      </c>
      <c r="W39" s="87">
        <v>69.605556551769993</v>
      </c>
      <c r="X39" s="87">
        <v>0</v>
      </c>
      <c r="Y39" s="87">
        <v>20.239444337653701</v>
      </c>
      <c r="Z39" s="87">
        <v>17.4943216737536</v>
      </c>
      <c r="AA39" s="87">
        <v>0.71592456381343605</v>
      </c>
      <c r="AB39" s="87">
        <v>14319.5578225521</v>
      </c>
      <c r="AC39" s="87">
        <v>182.196671416615</v>
      </c>
      <c r="AD39" s="87">
        <v>6.28810611724374</v>
      </c>
      <c r="AE39" s="87">
        <v>46.976682327059997</v>
      </c>
      <c r="AF39" s="87">
        <v>0</v>
      </c>
      <c r="AG39" s="87">
        <v>0</v>
      </c>
      <c r="AH39" s="87">
        <v>144.64290449347399</v>
      </c>
      <c r="AI39" s="87">
        <v>144.64290449347399</v>
      </c>
      <c r="AJ39" s="87">
        <v>26.543258075759798</v>
      </c>
      <c r="AK39" s="87">
        <v>51.416081933179797</v>
      </c>
      <c r="AL39" s="87">
        <v>2.9220415983547701E-2</v>
      </c>
      <c r="AM39" s="87">
        <v>121.540303350066</v>
      </c>
      <c r="AN39" s="87">
        <v>0.13495889392510199</v>
      </c>
      <c r="AO39" s="87">
        <v>21.027762450366101</v>
      </c>
      <c r="AP39" s="87">
        <v>6.3432345566221704</v>
      </c>
      <c r="AQ39" s="87">
        <v>1206.45241856401</v>
      </c>
      <c r="AR39" s="87">
        <v>2986.1152371672802</v>
      </c>
      <c r="AS39" s="87">
        <v>305.24731978121298</v>
      </c>
      <c r="AT39" s="87">
        <v>3317.9058150242499</v>
      </c>
      <c r="AU39" s="87">
        <v>1.3751691965103801E-4</v>
      </c>
      <c r="AV39" s="87">
        <v>74.534627148288294</v>
      </c>
      <c r="AW39" s="87">
        <v>0</v>
      </c>
      <c r="AX39" s="87">
        <v>327.32281026179197</v>
      </c>
      <c r="AY39" s="87">
        <v>8.9759120502433301E-2</v>
      </c>
      <c r="AZ39" s="87">
        <v>6.3096298976592405E-4</v>
      </c>
      <c r="BA39" s="87">
        <v>72.954617156257996</v>
      </c>
      <c r="BB39" s="87">
        <v>9.8915716773315204E-2</v>
      </c>
      <c r="BC39" s="87">
        <v>0</v>
      </c>
      <c r="BD39" s="87">
        <v>1.9937258700265099</v>
      </c>
      <c r="BE39" s="87">
        <v>246.15079200381101</v>
      </c>
      <c r="BF39" s="87">
        <v>209.58443326397301</v>
      </c>
      <c r="BG39" s="87">
        <v>36.566358739838002</v>
      </c>
      <c r="BH39" s="87">
        <v>0</v>
      </c>
      <c r="BI39" s="87">
        <v>0</v>
      </c>
      <c r="BJ39" s="87">
        <v>65.731791623428506</v>
      </c>
      <c r="BK39" s="87">
        <v>0</v>
      </c>
      <c r="BL39" s="87">
        <v>10.053466355374001</v>
      </c>
      <c r="BM39" s="87">
        <v>4.38792438598521</v>
      </c>
      <c r="BN39" s="87">
        <v>5.1930337752861804E-3</v>
      </c>
      <c r="BO39" s="87">
        <v>40.234282502466399</v>
      </c>
      <c r="BP39" s="87">
        <v>0.91127319793695005</v>
      </c>
      <c r="BQ39" s="87">
        <v>2.8820250986733601E-3</v>
      </c>
      <c r="BR39" s="87">
        <v>14.031232199826899</v>
      </c>
      <c r="BS39" s="87">
        <v>1.2311467816914901E-5</v>
      </c>
      <c r="BT39" s="87">
        <v>457.43788561301102</v>
      </c>
      <c r="BU39" s="87">
        <v>145.98103401437299</v>
      </c>
      <c r="BV39" s="87">
        <v>0</v>
      </c>
      <c r="BW39" s="87">
        <v>0</v>
      </c>
      <c r="BX39" s="87">
        <v>19.8286873807021</v>
      </c>
      <c r="BY39" s="87">
        <v>0</v>
      </c>
      <c r="BZ39" s="87">
        <v>5.79313902258039</v>
      </c>
      <c r="CA39" s="87">
        <v>1195.9440930681101</v>
      </c>
      <c r="CB39" s="87">
        <v>21.396132570249499</v>
      </c>
      <c r="CE39" s="34">
        <f t="shared" si="12"/>
        <v>8.0000034827889775E-3</v>
      </c>
      <c r="CF39" s="54">
        <f t="shared" si="13"/>
        <v>-1.4268291449679618E-3</v>
      </c>
      <c r="CG39" s="54"/>
      <c r="CH39" s="54">
        <f t="shared" si="14"/>
        <v>-1.427895526903204E-3</v>
      </c>
      <c r="CI39" s="54">
        <f t="shared" si="15"/>
        <v>-1.3647486627230171E-3</v>
      </c>
      <c r="CJ39" s="78">
        <f t="shared" si="16"/>
        <v>-1.3539331817409919E-3</v>
      </c>
      <c r="CK39" s="78">
        <f t="shared" si="17"/>
        <v>-1.4278643530800715E-3</v>
      </c>
      <c r="CL39" s="78">
        <f t="shared" si="18"/>
        <v>-1.427474663804551E-3</v>
      </c>
      <c r="CM39" s="78"/>
      <c r="CN39" s="71">
        <f t="shared" si="19"/>
        <v>0.15745931188098783</v>
      </c>
      <c r="CO39" s="78"/>
      <c r="CP39" s="71">
        <f t="shared" si="20"/>
        <v>0.17692057299011171</v>
      </c>
      <c r="CQ39" s="78">
        <f t="shared" si="21"/>
        <v>-1.4281572405255819E-3</v>
      </c>
      <c r="CR39" s="78">
        <f t="shared" si="22"/>
        <v>-1.4272224711929082E-3</v>
      </c>
      <c r="CS39" s="71">
        <f t="shared" si="23"/>
        <v>-0.59734892675386997</v>
      </c>
    </row>
    <row r="40" spans="1:97" x14ac:dyDescent="0.25">
      <c r="A40" s="86" t="s">
        <v>39</v>
      </c>
      <c r="B40" s="87">
        <v>1110.4083952000001</v>
      </c>
      <c r="C40" s="87"/>
      <c r="D40" s="87">
        <v>255.77211552</v>
      </c>
      <c r="E40" s="87">
        <v>16.493234860000001</v>
      </c>
      <c r="F40" s="87">
        <v>14.773102524</v>
      </c>
      <c r="G40" s="87">
        <v>34.527099153000002</v>
      </c>
      <c r="H40" s="87">
        <v>107.54248198000001</v>
      </c>
      <c r="I40" s="83">
        <v>4.1466911341000001</v>
      </c>
      <c r="J40" s="83">
        <v>1.8121110809000001</v>
      </c>
      <c r="K40" s="83">
        <v>11.984357948</v>
      </c>
      <c r="L40" s="83">
        <v>1.7345217009</v>
      </c>
      <c r="M40" s="85">
        <v>2.3553076760999998</v>
      </c>
      <c r="N40" s="85">
        <v>1.6578679759999999</v>
      </c>
      <c r="O40" s="83">
        <v>0.97622098950000002</v>
      </c>
      <c r="P40" s="87"/>
      <c r="Q40" s="86" t="s">
        <v>39</v>
      </c>
      <c r="R40" s="86">
        <v>0</v>
      </c>
      <c r="S40" s="87">
        <v>0.38917940292872999</v>
      </c>
      <c r="T40" s="87">
        <v>2.35194853239279</v>
      </c>
      <c r="U40" s="87">
        <v>4.6021744106008899</v>
      </c>
      <c r="V40" s="87">
        <v>4.6021744106008899</v>
      </c>
      <c r="W40" s="87">
        <v>6.2515785495295901</v>
      </c>
      <c r="X40" s="87">
        <v>0</v>
      </c>
      <c r="Y40" s="87">
        <v>1.81878222730534</v>
      </c>
      <c r="Z40" s="87">
        <v>1.6555043046273401</v>
      </c>
      <c r="AA40" s="87">
        <v>5.65464913927827E-2</v>
      </c>
      <c r="AB40" s="87">
        <v>1108.82391706212</v>
      </c>
      <c r="AC40" s="87">
        <v>16.426898684994701</v>
      </c>
      <c r="AD40" s="87">
        <v>0.56545860810231596</v>
      </c>
      <c r="AE40" s="87">
        <v>4.2278921240433798</v>
      </c>
      <c r="AF40" s="87">
        <v>0</v>
      </c>
      <c r="AG40" s="87">
        <v>0</v>
      </c>
      <c r="AH40" s="87">
        <v>13.036477074620899</v>
      </c>
      <c r="AI40" s="87">
        <v>13.036477074620899</v>
      </c>
      <c r="AJ40" s="87">
        <v>2.0432576768795698</v>
      </c>
      <c r="AK40" s="87">
        <v>4.6242972831506197</v>
      </c>
      <c r="AL40" s="87">
        <v>2.3079242867055402E-3</v>
      </c>
      <c r="AM40" s="87">
        <v>10.9486001223859</v>
      </c>
      <c r="AN40" s="87">
        <v>8.4812337774894091E-3</v>
      </c>
      <c r="AO40" s="87">
        <v>1.8985415174596101</v>
      </c>
      <c r="AP40" s="87">
        <v>0.57207873458192104</v>
      </c>
      <c r="AQ40" s="87">
        <v>108.33555382860099</v>
      </c>
      <c r="AR40" s="87">
        <v>229.86641296979101</v>
      </c>
      <c r="AS40" s="87">
        <v>23.4974257259544</v>
      </c>
      <c r="AT40" s="87">
        <v>255.40709637262501</v>
      </c>
      <c r="AU40" s="87">
        <v>8.6421827141319506E-6</v>
      </c>
      <c r="AV40" s="87">
        <v>6.7111039084640902</v>
      </c>
      <c r="AW40" s="87">
        <v>0</v>
      </c>
      <c r="AX40" s="87">
        <v>29.260804760230801</v>
      </c>
      <c r="AY40" s="87">
        <v>6.3102223912432399E-3</v>
      </c>
      <c r="AZ40" s="87">
        <v>3.5419419749885601E-5</v>
      </c>
      <c r="BA40" s="87">
        <v>5.1144506137116403</v>
      </c>
      <c r="BB40" s="87">
        <v>6.9685888765797397E-3</v>
      </c>
      <c r="BC40" s="87">
        <v>0</v>
      </c>
      <c r="BD40" s="87">
        <v>0.14067073750117101</v>
      </c>
      <c r="BE40" s="87">
        <v>16.4707814988145</v>
      </c>
      <c r="BF40" s="87">
        <v>14.7531037484107</v>
      </c>
      <c r="BG40" s="87">
        <v>1.7176777504037199</v>
      </c>
      <c r="BH40" s="87">
        <v>0</v>
      </c>
      <c r="BI40" s="87">
        <v>0</v>
      </c>
      <c r="BJ40" s="87">
        <v>4.6404316760087498</v>
      </c>
      <c r="BK40" s="87">
        <v>0</v>
      </c>
      <c r="BL40" s="87">
        <v>0.70855462667482305</v>
      </c>
      <c r="BM40" s="87">
        <v>0.30960114971036701</v>
      </c>
      <c r="BN40" s="87">
        <v>3.2256559239074602E-4</v>
      </c>
      <c r="BO40" s="87">
        <v>2.8356598709193799</v>
      </c>
      <c r="BP40" s="87">
        <v>8.2276353794738494E-2</v>
      </c>
      <c r="BQ40" s="87">
        <v>2.1501567546310799E-4</v>
      </c>
      <c r="BR40" s="87">
        <v>0.98988257080970199</v>
      </c>
      <c r="BS40" s="87">
        <v>6.9111951000953503E-7</v>
      </c>
      <c r="BT40" s="87">
        <v>34.477899665448597</v>
      </c>
      <c r="BU40" s="87">
        <v>13.048811444538</v>
      </c>
      <c r="BV40" s="87">
        <v>0</v>
      </c>
      <c r="BW40" s="87">
        <v>0</v>
      </c>
      <c r="BX40" s="87">
        <v>1.7637734747563001</v>
      </c>
      <c r="BY40" s="87">
        <v>0</v>
      </c>
      <c r="BZ40" s="87">
        <v>0.49607994609037798</v>
      </c>
      <c r="CA40" s="87">
        <v>107.38902891912799</v>
      </c>
      <c r="CB40" s="87">
        <v>1.90187777467936</v>
      </c>
      <c r="CE40" s="34">
        <f t="shared" si="12"/>
        <v>8.0000035468809697E-3</v>
      </c>
      <c r="CF40" s="54">
        <f t="shared" si="13"/>
        <v>-1.4269327796235568E-3</v>
      </c>
      <c r="CG40" s="54"/>
      <c r="CH40" s="54">
        <f t="shared" si="14"/>
        <v>-1.4271264349238714E-3</v>
      </c>
      <c r="CI40" s="54">
        <f t="shared" si="15"/>
        <v>-1.3613679412251794E-3</v>
      </c>
      <c r="CJ40" s="78">
        <f t="shared" si="16"/>
        <v>-1.3537288837474071E-3</v>
      </c>
      <c r="CK40" s="78">
        <f t="shared" si="17"/>
        <v>-1.4249528271514341E-3</v>
      </c>
      <c r="CL40" s="78">
        <f t="shared" si="18"/>
        <v>-1.4269064470778022E-3</v>
      </c>
      <c r="CM40" s="78"/>
      <c r="CN40" s="71">
        <f t="shared" si="19"/>
        <v>8.7791029872942156E-2</v>
      </c>
      <c r="CO40" s="78"/>
      <c r="CP40" s="71">
        <f t="shared" si="20"/>
        <v>9.4561985863021641E-2</v>
      </c>
      <c r="CQ40" s="78">
        <f t="shared" si="21"/>
        <v>-1.4262016556461049E-3</v>
      </c>
      <c r="CR40" s="78">
        <f t="shared" si="22"/>
        <v>-1.4257295555962918E-3</v>
      </c>
      <c r="CS40" s="71">
        <f t="shared" si="23"/>
        <v>-0.41398644289042813</v>
      </c>
    </row>
    <row r="41" spans="1:97" x14ac:dyDescent="0.25">
      <c r="A41" s="86" t="s">
        <v>40</v>
      </c>
      <c r="B41" s="87">
        <v>10656.310454</v>
      </c>
      <c r="C41" s="87"/>
      <c r="D41" s="87">
        <v>3053.1480004</v>
      </c>
      <c r="E41" s="87">
        <v>274.62497673000001</v>
      </c>
      <c r="F41" s="87">
        <v>245.69056044000001</v>
      </c>
      <c r="G41" s="87">
        <v>382.83321294000001</v>
      </c>
      <c r="H41" s="87">
        <v>1345.2652865</v>
      </c>
      <c r="I41" s="83">
        <v>53.154882092999998</v>
      </c>
      <c r="J41" s="83">
        <v>23.354813942</v>
      </c>
      <c r="K41" s="83">
        <v>153.70551978</v>
      </c>
      <c r="L41" s="83">
        <v>22.251782455000001</v>
      </c>
      <c r="M41" s="85">
        <v>30.223646734999999</v>
      </c>
      <c r="N41" s="85">
        <v>21.369638288000001</v>
      </c>
      <c r="O41" s="83">
        <v>14.164035732</v>
      </c>
      <c r="P41" s="87"/>
      <c r="Q41" s="86" t="s">
        <v>40</v>
      </c>
      <c r="R41" s="86">
        <v>0</v>
      </c>
      <c r="S41" s="87">
        <v>4.9361420091168897</v>
      </c>
      <c r="T41" s="87">
        <v>30.180514181409801</v>
      </c>
      <c r="U41" s="87">
        <v>57.811620996880698</v>
      </c>
      <c r="V41" s="87">
        <v>57.811620996880698</v>
      </c>
      <c r="W41" s="87">
        <v>78.863283002995999</v>
      </c>
      <c r="X41" s="87">
        <v>0</v>
      </c>
      <c r="Y41" s="87">
        <v>22.7571666021854</v>
      </c>
      <c r="Z41" s="87">
        <v>21.339136287596599</v>
      </c>
      <c r="AA41" s="87">
        <v>0.33259378698116698</v>
      </c>
      <c r="AB41" s="87">
        <v>10641.103869856701</v>
      </c>
      <c r="AC41" s="87">
        <v>207.55242709649201</v>
      </c>
      <c r="AD41" s="87">
        <v>7.0636450813880698</v>
      </c>
      <c r="AE41" s="87">
        <v>53.145275009726603</v>
      </c>
      <c r="AF41" s="87">
        <v>0</v>
      </c>
      <c r="AG41" s="87">
        <v>0</v>
      </c>
      <c r="AH41" s="87">
        <v>165.048639163129</v>
      </c>
      <c r="AI41" s="87">
        <v>165.048639163129</v>
      </c>
      <c r="AJ41" s="87">
        <v>24.390318161003499</v>
      </c>
      <c r="AK41" s="87">
        <v>57.859216468249699</v>
      </c>
      <c r="AL41" s="87">
        <v>1.35747842817617E-2</v>
      </c>
      <c r="AM41" s="87">
        <v>138.515661430889</v>
      </c>
      <c r="AN41" s="87">
        <v>5.9342370853631199E-2</v>
      </c>
      <c r="AO41" s="87">
        <v>24.080050929812401</v>
      </c>
      <c r="AP41" s="87">
        <v>7.2476765969098196</v>
      </c>
      <c r="AQ41" s="87">
        <v>1355.24436013933</v>
      </c>
      <c r="AR41" s="87">
        <v>2743.9115552622602</v>
      </c>
      <c r="AS41" s="87">
        <v>280.488948711982</v>
      </c>
      <c r="AT41" s="87">
        <v>3048.79082213525</v>
      </c>
      <c r="AU41" s="87">
        <v>6.0468087058321297E-5</v>
      </c>
      <c r="AV41" s="87">
        <v>84.575386585788905</v>
      </c>
      <c r="AW41" s="87">
        <v>0</v>
      </c>
      <c r="AX41" s="87">
        <v>359.65152645749998</v>
      </c>
      <c r="AY41" s="87">
        <v>0.104939586445984</v>
      </c>
      <c r="AZ41" s="87">
        <v>2.69368719817787E-4</v>
      </c>
      <c r="BA41" s="87">
        <v>84.806743071148603</v>
      </c>
      <c r="BB41" s="87">
        <v>0.116939611843229</v>
      </c>
      <c r="BC41" s="87">
        <v>0</v>
      </c>
      <c r="BD41" s="87">
        <v>2.3728341136592799</v>
      </c>
      <c r="BE41" s="87">
        <v>274.25137022199903</v>
      </c>
      <c r="BF41" s="87">
        <v>245.35824482794999</v>
      </c>
      <c r="BG41" s="87">
        <v>28.893125394048599</v>
      </c>
      <c r="BH41" s="87">
        <v>0</v>
      </c>
      <c r="BI41" s="87">
        <v>0</v>
      </c>
      <c r="BJ41" s="87">
        <v>77.734703201662199</v>
      </c>
      <c r="BK41" s="87">
        <v>0</v>
      </c>
      <c r="BL41" s="87">
        <v>11.6558555320028</v>
      </c>
      <c r="BM41" s="87">
        <v>5.2224934150145703</v>
      </c>
      <c r="BN41" s="87">
        <v>2.2828352115004101E-3</v>
      </c>
      <c r="BO41" s="87">
        <v>46.647711351157703</v>
      </c>
      <c r="BP41" s="87">
        <v>1.04354929082849</v>
      </c>
      <c r="BQ41" s="87">
        <v>1.3432314352992999E-3</v>
      </c>
      <c r="BR41" s="87">
        <v>16.692124253597601</v>
      </c>
      <c r="BS41" s="87">
        <v>5.2560516120494597E-6</v>
      </c>
      <c r="BT41" s="87">
        <v>382.28709110313702</v>
      </c>
      <c r="BU41" s="87">
        <v>159.83592283303801</v>
      </c>
      <c r="BV41" s="87">
        <v>0</v>
      </c>
      <c r="BW41" s="87">
        <v>0</v>
      </c>
      <c r="BX41" s="87">
        <v>21.513383819078602</v>
      </c>
      <c r="BY41" s="87">
        <v>0</v>
      </c>
      <c r="BZ41" s="87">
        <v>5.6366388302899804</v>
      </c>
      <c r="CA41" s="87">
        <v>1343.3453855729499</v>
      </c>
      <c r="CB41" s="87">
        <v>22.980513219744399</v>
      </c>
      <c r="CE41" s="34">
        <f t="shared" si="12"/>
        <v>7.9999972395356084E-3</v>
      </c>
      <c r="CF41" s="54">
        <f t="shared" si="13"/>
        <v>-1.4270027331637603E-3</v>
      </c>
      <c r="CG41" s="54"/>
      <c r="CH41" s="54">
        <f t="shared" si="14"/>
        <v>-1.4271100726788136E-3</v>
      </c>
      <c r="CI41" s="54">
        <f t="shared" si="15"/>
        <v>-1.3604243592464788E-3</v>
      </c>
      <c r="CJ41" s="78">
        <f t="shared" si="16"/>
        <v>-1.3525778583226399E-3</v>
      </c>
      <c r="CK41" s="78">
        <f t="shared" si="17"/>
        <v>-1.426526796536292E-3</v>
      </c>
      <c r="CL41" s="78">
        <f t="shared" si="18"/>
        <v>-1.4271541429907355E-3</v>
      </c>
      <c r="CM41" s="78"/>
      <c r="CN41" s="71">
        <f t="shared" si="19"/>
        <v>7.3797736082376844E-2</v>
      </c>
      <c r="CO41" s="78"/>
      <c r="CP41" s="71">
        <f t="shared" si="20"/>
        <v>8.2162787565882689E-2</v>
      </c>
      <c r="CQ41" s="78">
        <f t="shared" si="21"/>
        <v>-1.4271128156169415E-3</v>
      </c>
      <c r="CR41" s="78">
        <f t="shared" si="22"/>
        <v>-1.4273522084147878E-3</v>
      </c>
      <c r="CS41" s="71">
        <f t="shared" si="23"/>
        <v>-0.48830427047458258</v>
      </c>
    </row>
    <row r="42" spans="1:97" x14ac:dyDescent="0.25">
      <c r="A42" s="86" t="s">
        <v>41</v>
      </c>
      <c r="B42" s="87">
        <v>1924.6577205999999</v>
      </c>
      <c r="C42" s="87"/>
      <c r="D42" s="87">
        <v>266.12171978999999</v>
      </c>
      <c r="E42" s="87">
        <v>41.728719427999998</v>
      </c>
      <c r="F42" s="87">
        <v>34.881610856000002</v>
      </c>
      <c r="G42" s="87">
        <v>35.769152746000003</v>
      </c>
      <c r="H42" s="87">
        <v>133.66902604000001</v>
      </c>
      <c r="I42" s="83">
        <v>4.9649494672000003</v>
      </c>
      <c r="J42" s="83">
        <v>2.5815465877000001</v>
      </c>
      <c r="K42" s="83">
        <v>14.450305611999999</v>
      </c>
      <c r="L42" s="83">
        <v>2.0497612445</v>
      </c>
      <c r="M42" s="85">
        <v>2.7902784588</v>
      </c>
      <c r="N42" s="85">
        <v>2.0701992621</v>
      </c>
      <c r="O42" s="83">
        <v>2.5570186821999998</v>
      </c>
      <c r="P42" s="87"/>
      <c r="Q42" s="86" t="s">
        <v>41</v>
      </c>
      <c r="R42" s="86">
        <v>0</v>
      </c>
      <c r="S42" s="87">
        <v>0.48859251997665798</v>
      </c>
      <c r="T42" s="87">
        <v>2.7863846071447198</v>
      </c>
      <c r="U42" s="87">
        <v>5.7397971143682698</v>
      </c>
      <c r="V42" s="87">
        <v>5.7397971143682698</v>
      </c>
      <c r="W42" s="87">
        <v>7.8194633695721096</v>
      </c>
      <c r="X42" s="87">
        <v>0</v>
      </c>
      <c r="Y42" s="87">
        <v>2.2610241391826702</v>
      </c>
      <c r="Z42" s="87">
        <v>2.0673108116565602</v>
      </c>
      <c r="AA42" s="87">
        <v>4.3165300164400497E-2</v>
      </c>
      <c r="AB42" s="87">
        <v>1921.9712595728499</v>
      </c>
      <c r="AC42" s="87">
        <v>20.565845152850802</v>
      </c>
      <c r="AD42" s="87">
        <v>0.70206448864515703</v>
      </c>
      <c r="AE42" s="87">
        <v>5.2735032708109699</v>
      </c>
      <c r="AF42" s="87">
        <v>0</v>
      </c>
      <c r="AG42" s="87">
        <v>0</v>
      </c>
      <c r="AH42" s="87">
        <v>16.3462773164553</v>
      </c>
      <c r="AI42" s="87">
        <v>16.3462773164553</v>
      </c>
      <c r="AJ42" s="87">
        <v>2.1260040223925598</v>
      </c>
      <c r="AK42" s="87">
        <v>5.7482766900862297</v>
      </c>
      <c r="AL42" s="87">
        <v>1.7617813535703501E-3</v>
      </c>
      <c r="AM42" s="87">
        <v>13.721398155948799</v>
      </c>
      <c r="AN42" s="87">
        <v>7.37778475835722E-3</v>
      </c>
      <c r="AO42" s="87">
        <v>2.3835078657884301</v>
      </c>
      <c r="AP42" s="87">
        <v>0.71765185776157603</v>
      </c>
      <c r="AQ42" s="87">
        <v>134.66310922810601</v>
      </c>
      <c r="AR42" s="87">
        <v>239.17539592163399</v>
      </c>
      <c r="AS42" s="87">
        <v>24.449046448152401</v>
      </c>
      <c r="AT42" s="87">
        <v>265.75044639217901</v>
      </c>
      <c r="AU42" s="87">
        <v>7.51768526498808E-6</v>
      </c>
      <c r="AV42" s="87">
        <v>8.3865633588207693</v>
      </c>
      <c r="AW42" s="87">
        <v>0</v>
      </c>
      <c r="AX42" s="87">
        <v>35.9090490003165</v>
      </c>
      <c r="AY42" s="87">
        <v>1.48966487342713E-2</v>
      </c>
      <c r="AZ42" s="87">
        <v>3.3098276165126101E-5</v>
      </c>
      <c r="BA42" s="87">
        <v>12.032476946587501</v>
      </c>
      <c r="BB42" s="87">
        <v>1.6612597008416101E-2</v>
      </c>
      <c r="BC42" s="87">
        <v>0</v>
      </c>
      <c r="BD42" s="87">
        <v>0.337244161314395</v>
      </c>
      <c r="BE42" s="87">
        <v>41.6730574883305</v>
      </c>
      <c r="BF42" s="87">
        <v>34.8355086909298</v>
      </c>
      <c r="BG42" s="87">
        <v>6.8375487974007498</v>
      </c>
      <c r="BH42" s="87">
        <v>0</v>
      </c>
      <c r="BI42" s="87">
        <v>0</v>
      </c>
      <c r="BJ42" s="87">
        <v>11.044947419622201</v>
      </c>
      <c r="BK42" s="87">
        <v>0</v>
      </c>
      <c r="BL42" s="87">
        <v>1.65415783752817</v>
      </c>
      <c r="BM42" s="87">
        <v>0.74226037437126802</v>
      </c>
      <c r="BN42" s="87">
        <v>2.8763693836648501E-4</v>
      </c>
      <c r="BO42" s="87">
        <v>6.62008573572093</v>
      </c>
      <c r="BP42" s="87">
        <v>0.103293586468385</v>
      </c>
      <c r="BQ42" s="87">
        <v>1.77281369664401E-4</v>
      </c>
      <c r="BR42" s="87">
        <v>2.3723283076329502</v>
      </c>
      <c r="BS42" s="87">
        <v>6.4582544183600901E-7</v>
      </c>
      <c r="BT42" s="87">
        <v>35.7192519530212</v>
      </c>
      <c r="BU42" s="87">
        <v>15.9729284423812</v>
      </c>
      <c r="BV42" s="87">
        <v>0</v>
      </c>
      <c r="BW42" s="87">
        <v>0</v>
      </c>
      <c r="BX42" s="87">
        <v>2.15298019684937</v>
      </c>
      <c r="BY42" s="87">
        <v>0</v>
      </c>
      <c r="BZ42" s="87">
        <v>0.57645966360193801</v>
      </c>
      <c r="CA42" s="87">
        <v>133.482498274552</v>
      </c>
      <c r="CB42" s="87">
        <v>2.3055715960585501</v>
      </c>
      <c r="CE42" s="34">
        <f t="shared" si="12"/>
        <v>8.0000016980409025E-3</v>
      </c>
      <c r="CF42" s="78">
        <f t="shared" si="13"/>
        <v>-1.3958123558263282E-3</v>
      </c>
      <c r="CG42" s="78"/>
      <c r="CH42" s="78">
        <f t="shared" si="14"/>
        <v>-1.3951262531819943E-3</v>
      </c>
      <c r="CI42" s="78">
        <f t="shared" si="15"/>
        <v>-1.3339000197583153E-3</v>
      </c>
      <c r="CJ42" s="78">
        <f t="shared" si="16"/>
        <v>-1.321675345227705E-3</v>
      </c>
      <c r="CK42" s="78">
        <f t="shared" si="17"/>
        <v>-1.3950789758190143E-3</v>
      </c>
      <c r="CL42" s="78">
        <f t="shared" si="18"/>
        <v>-1.3954449357040091E-3</v>
      </c>
      <c r="CM42" s="78"/>
      <c r="CN42" s="71">
        <f t="shared" si="19"/>
        <v>0.13120633953103555</v>
      </c>
      <c r="CO42" s="78"/>
      <c r="CP42" s="71">
        <f t="shared" si="20"/>
        <v>0.16282219316222912</v>
      </c>
      <c r="CQ42" s="78">
        <f t="shared" si="21"/>
        <v>-1.395506474631507E-3</v>
      </c>
      <c r="CR42" s="78">
        <f t="shared" si="22"/>
        <v>-1.3952523780294717E-3</v>
      </c>
      <c r="CS42" s="71">
        <f t="shared" si="23"/>
        <v>-0.71934039326450094</v>
      </c>
    </row>
    <row r="43" spans="1:97" x14ac:dyDescent="0.25">
      <c r="A43" s="86" t="s">
        <v>42</v>
      </c>
      <c r="B43" s="87">
        <v>14183.018012</v>
      </c>
      <c r="C43" s="87"/>
      <c r="D43" s="87">
        <v>4268.5031257000001</v>
      </c>
      <c r="E43" s="87">
        <v>203.52359407</v>
      </c>
      <c r="F43" s="87">
        <v>181.98673783999999</v>
      </c>
      <c r="G43" s="87">
        <v>579.70598582000002</v>
      </c>
      <c r="H43" s="87">
        <v>1866.2903983000001</v>
      </c>
      <c r="I43" s="83">
        <v>71.810459945999995</v>
      </c>
      <c r="J43" s="83">
        <v>30.465364729000001</v>
      </c>
      <c r="K43" s="83">
        <v>207.37129929</v>
      </c>
      <c r="L43" s="83">
        <v>30.064818204000002</v>
      </c>
      <c r="M43" s="85">
        <v>40.817513005999999</v>
      </c>
      <c r="N43" s="85">
        <v>28.556434960000001</v>
      </c>
      <c r="O43" s="83">
        <v>14.817912173</v>
      </c>
      <c r="P43" s="87"/>
      <c r="Q43" s="86" t="s">
        <v>42</v>
      </c>
      <c r="R43" s="86">
        <v>0</v>
      </c>
      <c r="S43" s="87">
        <v>6.7842342137415397</v>
      </c>
      <c r="T43" s="87">
        <v>40.760130300964803</v>
      </c>
      <c r="U43" s="87">
        <v>80.462203072701797</v>
      </c>
      <c r="V43" s="87">
        <v>80.462203072701797</v>
      </c>
      <c r="W43" s="87">
        <v>109.159729450963</v>
      </c>
      <c r="X43" s="87">
        <v>0</v>
      </c>
      <c r="Y43" s="87">
        <v>31.542980937911199</v>
      </c>
      <c r="Z43" s="87">
        <v>28.516296278211598</v>
      </c>
      <c r="AA43" s="87">
        <v>0.73697294956072201</v>
      </c>
      <c r="AB43" s="87">
        <v>14163.0729094533</v>
      </c>
      <c r="AC43" s="87">
        <v>285.962680480708</v>
      </c>
      <c r="AD43" s="87">
        <v>9.7870956826451891</v>
      </c>
      <c r="AE43" s="87">
        <v>73.457185042895404</v>
      </c>
      <c r="AF43" s="87">
        <v>0</v>
      </c>
      <c r="AG43" s="87">
        <v>0</v>
      </c>
      <c r="AH43" s="87">
        <v>227.379792535349</v>
      </c>
      <c r="AI43" s="87">
        <v>227.379792535349</v>
      </c>
      <c r="AJ43" s="87">
        <v>34.099958595921898</v>
      </c>
      <c r="AK43" s="87">
        <v>80.122460415611897</v>
      </c>
      <c r="AL43" s="87">
        <v>3.0079172666443801E-2</v>
      </c>
      <c r="AM43" s="87">
        <v>190.96833128884401</v>
      </c>
      <c r="AN43" s="87">
        <v>0.16821803249605699</v>
      </c>
      <c r="AO43" s="87">
        <v>33.095682058924602</v>
      </c>
      <c r="AP43" s="87">
        <v>9.9760414908915394</v>
      </c>
      <c r="AQ43" s="87">
        <v>1880.0996063421701</v>
      </c>
      <c r="AR43" s="87">
        <v>3836.2468412432499</v>
      </c>
      <c r="AS43" s="87">
        <v>392.14977984590899</v>
      </c>
      <c r="AT43" s="87">
        <v>4262.4965796850802</v>
      </c>
      <c r="AU43" s="87">
        <v>1.7140971521872799E-4</v>
      </c>
      <c r="AV43" s="87">
        <v>116.77044728476601</v>
      </c>
      <c r="AW43" s="87">
        <v>0</v>
      </c>
      <c r="AX43" s="87">
        <v>503.63131147918398</v>
      </c>
      <c r="AY43" s="87">
        <v>7.81111222601895E-2</v>
      </c>
      <c r="AZ43" s="87">
        <v>9.6502574525967797E-4</v>
      </c>
      <c r="BA43" s="87">
        <v>64.060845066992897</v>
      </c>
      <c r="BB43" s="87">
        <v>8.5208605859080494E-2</v>
      </c>
      <c r="BC43" s="87">
        <v>0</v>
      </c>
      <c r="BD43" s="87">
        <v>1.7058586968568701</v>
      </c>
      <c r="BE43" s="87">
        <v>203.249984806388</v>
      </c>
      <c r="BF43" s="87">
        <v>181.743506829757</v>
      </c>
      <c r="BG43" s="87">
        <v>21.506477976631</v>
      </c>
      <c r="BH43" s="87">
        <v>0</v>
      </c>
      <c r="BI43" s="87">
        <v>0</v>
      </c>
      <c r="BJ43" s="87">
        <v>56.346635532399603</v>
      </c>
      <c r="BK43" s="87">
        <v>0</v>
      </c>
      <c r="BL43" s="87">
        <v>8.7346382604352897</v>
      </c>
      <c r="BM43" s="87">
        <v>3.7541989031476399</v>
      </c>
      <c r="BN43" s="87">
        <v>7.0576081665371399E-3</v>
      </c>
      <c r="BO43" s="87">
        <v>34.956016379250102</v>
      </c>
      <c r="BP43" s="87">
        <v>1.4342544599356399</v>
      </c>
      <c r="BQ43" s="87">
        <v>2.89097756557152E-3</v>
      </c>
      <c r="BR43" s="87">
        <v>12.0110618212878</v>
      </c>
      <c r="BS43" s="87">
        <v>1.8829790383670299E-5</v>
      </c>
      <c r="BT43" s="87">
        <v>578.89083007761803</v>
      </c>
      <c r="BU43" s="87">
        <v>224.036266465046</v>
      </c>
      <c r="BV43" s="87">
        <v>0</v>
      </c>
      <c r="BW43" s="87">
        <v>0</v>
      </c>
      <c r="BX43" s="87">
        <v>30.354296841304201</v>
      </c>
      <c r="BY43" s="87">
        <v>0</v>
      </c>
      <c r="BZ43" s="87">
        <v>8.4765462134268201</v>
      </c>
      <c r="CA43" s="87">
        <v>1863.6686920048401</v>
      </c>
      <c r="CB43" s="87">
        <v>32.5283949685113</v>
      </c>
      <c r="CE43" s="34">
        <f t="shared" si="12"/>
        <v>7.9999967057900259E-3</v>
      </c>
      <c r="CF43" s="78">
        <f t="shared" si="13"/>
        <v>-1.4062664610469636E-3</v>
      </c>
      <c r="CG43" s="78"/>
      <c r="CH43" s="78">
        <f t="shared" si="14"/>
        <v>-1.4071785443368634E-3</v>
      </c>
      <c r="CI43" s="78">
        <f t="shared" si="15"/>
        <v>-1.3443613987963318E-3</v>
      </c>
      <c r="CJ43" s="78">
        <f t="shared" si="16"/>
        <v>-1.3365315139438282E-3</v>
      </c>
      <c r="CK43" s="78">
        <f t="shared" si="17"/>
        <v>-1.4061537440034251E-3</v>
      </c>
      <c r="CL43" s="78">
        <f t="shared" si="18"/>
        <v>-1.4047686777728401E-3</v>
      </c>
      <c r="CM43" s="78"/>
      <c r="CN43" s="71">
        <f t="shared" si="19"/>
        <v>9.648631856893547E-2</v>
      </c>
      <c r="CO43" s="78"/>
      <c r="CP43" s="71">
        <f t="shared" si="20"/>
        <v>0.10081098227034536</v>
      </c>
      <c r="CQ43" s="78">
        <f t="shared" si="21"/>
        <v>-1.405835407629077E-3</v>
      </c>
      <c r="CR43" s="78">
        <f t="shared" si="22"/>
        <v>-1.4055914838328406E-3</v>
      </c>
      <c r="CS43" s="71">
        <f t="shared" si="23"/>
        <v>-0.32675795520848916</v>
      </c>
    </row>
    <row r="44" spans="1:97" x14ac:dyDescent="0.25">
      <c r="A44" s="86" t="s">
        <v>43</v>
      </c>
      <c r="B44" s="87">
        <v>55967.178017999999</v>
      </c>
      <c r="C44" s="87"/>
      <c r="D44" s="87">
        <v>24380.432097000001</v>
      </c>
      <c r="E44" s="87">
        <v>931.89547873000004</v>
      </c>
      <c r="F44" s="87">
        <v>823.00930818999996</v>
      </c>
      <c r="G44" s="87">
        <v>2720.1737462999999</v>
      </c>
      <c r="H44" s="87">
        <v>6077.6814857999998</v>
      </c>
      <c r="I44" s="83">
        <v>223.25246293999999</v>
      </c>
      <c r="J44" s="83">
        <v>98.736389600999999</v>
      </c>
      <c r="K44" s="83">
        <v>645.60987109999996</v>
      </c>
      <c r="L44" s="83">
        <v>93.260364456000005</v>
      </c>
      <c r="M44" s="85">
        <v>126.67404146</v>
      </c>
      <c r="N44" s="85">
        <v>89.576836705000005</v>
      </c>
      <c r="O44" s="83">
        <v>57.741678413000002</v>
      </c>
      <c r="P44" s="87"/>
      <c r="Q44" s="86" t="s">
        <v>43</v>
      </c>
      <c r="R44" s="86">
        <v>0</v>
      </c>
      <c r="S44" s="87">
        <v>22.1119918838166</v>
      </c>
      <c r="T44" s="87">
        <v>126.496200037066</v>
      </c>
      <c r="U44" s="87">
        <v>261.26393090445299</v>
      </c>
      <c r="V44" s="87">
        <v>261.26393090445299</v>
      </c>
      <c r="W44" s="87">
        <v>355.03024639917999</v>
      </c>
      <c r="X44" s="87">
        <v>0</v>
      </c>
      <c r="Y44" s="87">
        <v>102.763555347333</v>
      </c>
      <c r="Z44" s="87">
        <v>89.451367193674201</v>
      </c>
      <c r="AA44" s="87">
        <v>2.4289556250748499</v>
      </c>
      <c r="AB44" s="87">
        <v>55888.7158186288</v>
      </c>
      <c r="AC44" s="87">
        <v>931.89063963345495</v>
      </c>
      <c r="AD44" s="87">
        <v>31.906884142873999</v>
      </c>
      <c r="AE44" s="87">
        <v>239.341495870004</v>
      </c>
      <c r="AF44" s="87">
        <v>0</v>
      </c>
      <c r="AG44" s="87">
        <v>0</v>
      </c>
      <c r="AH44" s="87">
        <v>740.57513512586399</v>
      </c>
      <c r="AI44" s="87">
        <v>740.57513512586399</v>
      </c>
      <c r="AJ44" s="87">
        <v>194.76925293670001</v>
      </c>
      <c r="AK44" s="87">
        <v>261.15982228198499</v>
      </c>
      <c r="AL44" s="87">
        <v>9.9136901049723794E-2</v>
      </c>
      <c r="AM44" s="87">
        <v>621.87338796575602</v>
      </c>
      <c r="AN44" s="87">
        <v>0.463130581984597</v>
      </c>
      <c r="AO44" s="87">
        <v>107.86914921604701</v>
      </c>
      <c r="AP44" s="87">
        <v>32.500602686575597</v>
      </c>
      <c r="AQ44" s="87">
        <v>6122.72099088918</v>
      </c>
      <c r="AR44" s="87">
        <v>21911.527717756901</v>
      </c>
      <c r="AS44" s="87">
        <v>2239.8455369774301</v>
      </c>
      <c r="AT44" s="87">
        <v>24346.142507671</v>
      </c>
      <c r="AU44" s="87">
        <v>4.7191792496154001E-4</v>
      </c>
      <c r="AV44" s="87">
        <v>380.40006381019799</v>
      </c>
      <c r="AW44" s="87">
        <v>0</v>
      </c>
      <c r="AX44" s="87">
        <v>1640.62221637734</v>
      </c>
      <c r="AY44" s="87">
        <v>0.351901990823283</v>
      </c>
      <c r="AZ44" s="87">
        <v>2.1244401755747301E-3</v>
      </c>
      <c r="BA44" s="87">
        <v>285.66022725561999</v>
      </c>
      <c r="BB44" s="87">
        <v>0.38877214901909701</v>
      </c>
      <c r="BC44" s="87">
        <v>0</v>
      </c>
      <c r="BD44" s="87">
        <v>7.8478764843973403</v>
      </c>
      <c r="BE44" s="87">
        <v>930.64928035948196</v>
      </c>
      <c r="BF44" s="87">
        <v>821.91575874009902</v>
      </c>
      <c r="BG44" s="87">
        <v>108.733521619383</v>
      </c>
      <c r="BH44" s="87">
        <v>0</v>
      </c>
      <c r="BI44" s="87">
        <v>0</v>
      </c>
      <c r="BJ44" s="87">
        <v>258.36177384971</v>
      </c>
      <c r="BK44" s="87">
        <v>0</v>
      </c>
      <c r="BL44" s="87">
        <v>39.3395135410384</v>
      </c>
      <c r="BM44" s="87">
        <v>17.2722841609021</v>
      </c>
      <c r="BN44" s="87">
        <v>1.7515466876638099E-2</v>
      </c>
      <c r="BO44" s="87">
        <v>157.43834305429399</v>
      </c>
      <c r="BP44" s="87">
        <v>4.67469213239902</v>
      </c>
      <c r="BQ44" s="87">
        <v>9.7562028483539603E-3</v>
      </c>
      <c r="BR44" s="87">
        <v>55.225628691854403</v>
      </c>
      <c r="BS44" s="87">
        <v>4.1452538865432103E-5</v>
      </c>
      <c r="BT44" s="87">
        <v>2716.3507827001299</v>
      </c>
      <c r="BU44" s="87">
        <v>730.20092180396796</v>
      </c>
      <c r="BV44" s="87">
        <v>0</v>
      </c>
      <c r="BW44" s="87">
        <v>0</v>
      </c>
      <c r="BX44" s="87">
        <v>98.7155291679491</v>
      </c>
      <c r="BY44" s="87">
        <v>0</v>
      </c>
      <c r="BZ44" s="87">
        <v>27.239854826180501</v>
      </c>
      <c r="CA44" s="87">
        <v>6069.1595440576002</v>
      </c>
      <c r="CB44" s="87">
        <v>105.906111532021</v>
      </c>
      <c r="CE44" s="34">
        <f t="shared" si="12"/>
        <v>8.0000046362717209E-3</v>
      </c>
      <c r="CF44" s="78">
        <f t="shared" si="13"/>
        <v>-1.4019323851912663E-3</v>
      </c>
      <c r="CG44" s="78"/>
      <c r="CH44" s="78">
        <f t="shared" si="14"/>
        <v>-1.4064389504080982E-3</v>
      </c>
      <c r="CI44" s="78">
        <f t="shared" si="15"/>
        <v>-1.3372726866498043E-3</v>
      </c>
      <c r="CJ44" s="78">
        <f t="shared" si="16"/>
        <v>-1.3287206341638081E-3</v>
      </c>
      <c r="CK44" s="78">
        <f t="shared" si="17"/>
        <v>-1.4054115495637214E-3</v>
      </c>
      <c r="CL44" s="78">
        <f t="shared" si="18"/>
        <v>-1.4021698508403886E-3</v>
      </c>
      <c r="CM44" s="78"/>
      <c r="CN44" s="71">
        <f t="shared" si="19"/>
        <v>0.14709388483181146</v>
      </c>
      <c r="CO44" s="78"/>
      <c r="CP44" s="71">
        <f t="shared" si="20"/>
        <v>0.15664516051660282</v>
      </c>
      <c r="CQ44" s="78">
        <f t="shared" si="21"/>
        <v>-1.403929494032537E-3</v>
      </c>
      <c r="CR44" s="78">
        <f t="shared" si="22"/>
        <v>-1.4006914727186419E-3</v>
      </c>
      <c r="CS44" s="71">
        <f t="shared" si="23"/>
        <v>-0.43713789450120333</v>
      </c>
    </row>
    <row r="45" spans="1:97" x14ac:dyDescent="0.25">
      <c r="A45" s="86" t="s">
        <v>44</v>
      </c>
      <c r="B45" s="87">
        <v>6868.3580050999999</v>
      </c>
      <c r="C45" s="87"/>
      <c r="D45" s="87">
        <v>1708.1133066</v>
      </c>
      <c r="E45" s="87">
        <v>103.77273497</v>
      </c>
      <c r="F45" s="87">
        <v>87.155636639999997</v>
      </c>
      <c r="G45" s="87">
        <v>234.75919216</v>
      </c>
      <c r="H45" s="87">
        <v>685.20270318999997</v>
      </c>
      <c r="I45" s="83">
        <v>25.163039342000001</v>
      </c>
      <c r="J45" s="83">
        <v>11.642102153</v>
      </c>
      <c r="K45" s="83">
        <v>72.876037773999997</v>
      </c>
      <c r="L45" s="83">
        <v>10.468090231</v>
      </c>
      <c r="M45" s="85">
        <v>14.225498244000001</v>
      </c>
      <c r="N45" s="85">
        <v>10.172703603</v>
      </c>
      <c r="O45" s="83">
        <v>7.9251088324000003</v>
      </c>
      <c r="P45" s="87"/>
      <c r="Q45" s="86" t="s">
        <v>44</v>
      </c>
      <c r="R45" s="86">
        <v>0</v>
      </c>
      <c r="S45" s="87">
        <v>2.4765202410498302</v>
      </c>
      <c r="T45" s="87">
        <v>14.205928716955899</v>
      </c>
      <c r="U45" s="87">
        <v>29.414574139632101</v>
      </c>
      <c r="V45" s="87">
        <v>29.414574139632101</v>
      </c>
      <c r="W45" s="87">
        <v>39.880247347370101</v>
      </c>
      <c r="X45" s="87">
        <v>0</v>
      </c>
      <c r="Y45" s="87">
        <v>11.5837185926417</v>
      </c>
      <c r="Z45" s="87">
        <v>10.1587248908278</v>
      </c>
      <c r="AA45" s="87">
        <v>0.36209745989022701</v>
      </c>
      <c r="AB45" s="87">
        <v>6858.9187028312799</v>
      </c>
      <c r="AC45" s="87">
        <v>104.56186290350099</v>
      </c>
      <c r="AD45" s="87">
        <v>3.5988892324575699</v>
      </c>
      <c r="AE45" s="87">
        <v>26.920475545298501</v>
      </c>
      <c r="AF45" s="87">
        <v>0</v>
      </c>
      <c r="AG45" s="87">
        <v>0</v>
      </c>
      <c r="AH45" s="87">
        <v>83.0254679638726</v>
      </c>
      <c r="AI45" s="87">
        <v>83.0254679638726</v>
      </c>
      <c r="AJ45" s="87">
        <v>13.6461196937608</v>
      </c>
      <c r="AK45" s="87">
        <v>29.436092301876499</v>
      </c>
      <c r="AL45" s="87">
        <v>1.47788256197434E-2</v>
      </c>
      <c r="AM45" s="87">
        <v>69.743250676446806</v>
      </c>
      <c r="AN45" s="87">
        <v>6.5071644703137005E-2</v>
      </c>
      <c r="AO45" s="87">
        <v>12.081232136476499</v>
      </c>
      <c r="AP45" s="87">
        <v>3.6422856677316102</v>
      </c>
      <c r="AQ45" s="87">
        <v>690.28490577555897</v>
      </c>
      <c r="AR45" s="87">
        <v>1535.1869078996799</v>
      </c>
      <c r="AS45" s="87">
        <v>156.930209441633</v>
      </c>
      <c r="AT45" s="87">
        <v>1705.76323703508</v>
      </c>
      <c r="AU45" s="87">
        <v>6.6303394476404997E-5</v>
      </c>
      <c r="AV45" s="87">
        <v>42.7369036885828</v>
      </c>
      <c r="AW45" s="87">
        <v>0</v>
      </c>
      <c r="AX45" s="87">
        <v>186.471245142089</v>
      </c>
      <c r="AY45" s="87">
        <v>3.7261484065543402E-2</v>
      </c>
      <c r="AZ45" s="87">
        <v>2.7965127230448003E-4</v>
      </c>
      <c r="BA45" s="87">
        <v>30.283613042764099</v>
      </c>
      <c r="BB45" s="87">
        <v>4.0973684907709002E-2</v>
      </c>
      <c r="BC45" s="87">
        <v>0</v>
      </c>
      <c r="BD45" s="87">
        <v>0.82490649106852498</v>
      </c>
      <c r="BE45" s="87">
        <v>103.63643982147001</v>
      </c>
      <c r="BF45" s="87">
        <v>87.042176451154702</v>
      </c>
      <c r="BG45" s="87">
        <v>16.594263370315801</v>
      </c>
      <c r="BH45" s="87">
        <v>0</v>
      </c>
      <c r="BI45" s="87">
        <v>0</v>
      </c>
      <c r="BJ45" s="87">
        <v>27.2632869567949</v>
      </c>
      <c r="BK45" s="87">
        <v>0</v>
      </c>
      <c r="BL45" s="87">
        <v>4.1916388542579499</v>
      </c>
      <c r="BM45" s="87">
        <v>1.81550405959093</v>
      </c>
      <c r="BN45" s="87">
        <v>2.4172960745658298E-3</v>
      </c>
      <c r="BO45" s="87">
        <v>16.7750064482988</v>
      </c>
      <c r="BP45" s="87">
        <v>0.52356092238366003</v>
      </c>
      <c r="BQ45" s="87">
        <v>1.4756666349608899E-3</v>
      </c>
      <c r="BR45" s="87">
        <v>5.8058073588077299</v>
      </c>
      <c r="BS45" s="87">
        <v>5.4566165617850799E-6</v>
      </c>
      <c r="BT45" s="87">
        <v>234.43631467521999</v>
      </c>
      <c r="BU45" s="87">
        <v>83.1176212691948</v>
      </c>
      <c r="BV45" s="87">
        <v>0</v>
      </c>
      <c r="BW45" s="87">
        <v>0</v>
      </c>
      <c r="BX45" s="87">
        <v>11.2627720519473</v>
      </c>
      <c r="BY45" s="87">
        <v>0</v>
      </c>
      <c r="BZ45" s="87">
        <v>3.21364528255077</v>
      </c>
      <c r="CA45" s="87">
        <v>684.26117561688</v>
      </c>
      <c r="CB45" s="87">
        <v>12.1329313344776</v>
      </c>
      <c r="CE45" s="34">
        <f t="shared" si="12"/>
        <v>8.0000080887428337E-3</v>
      </c>
      <c r="CF45" s="78">
        <f t="shared" si="13"/>
        <v>-1.374317160187481E-3</v>
      </c>
      <c r="CG45" s="78"/>
      <c r="CH45" s="78">
        <f t="shared" si="14"/>
        <v>-1.3758276783159024E-3</v>
      </c>
      <c r="CI45" s="78">
        <f t="shared" si="15"/>
        <v>-1.3134003702359577E-3</v>
      </c>
      <c r="CJ45" s="78">
        <f t="shared" si="16"/>
        <v>-1.3018112564990708E-3</v>
      </c>
      <c r="CK45" s="78">
        <f t="shared" si="17"/>
        <v>-1.3753560906784484E-3</v>
      </c>
      <c r="CL45" s="78">
        <f t="shared" si="18"/>
        <v>-1.3740861919204859E-3</v>
      </c>
      <c r="CM45" s="78"/>
      <c r="CN45" s="71">
        <f t="shared" si="19"/>
        <v>0.13926978606256799</v>
      </c>
      <c r="CO45" s="78"/>
      <c r="CP45" s="71">
        <f t="shared" si="20"/>
        <v>0.15410087894536603</v>
      </c>
      <c r="CQ45" s="78">
        <f t="shared" si="21"/>
        <v>-1.3756654922336665E-3</v>
      </c>
      <c r="CR45" s="78">
        <f t="shared" si="22"/>
        <v>-1.3741393357885438E-3</v>
      </c>
      <c r="CS45" s="71">
        <f t="shared" si="23"/>
        <v>-0.54041190540614958</v>
      </c>
    </row>
    <row r="46" spans="1:97" x14ac:dyDescent="0.25">
      <c r="A46" s="86" t="s">
        <v>45</v>
      </c>
      <c r="B46" s="87">
        <v>855.44258392999996</v>
      </c>
      <c r="C46" s="87"/>
      <c r="D46" s="87">
        <v>179.471946</v>
      </c>
      <c r="E46" s="87">
        <v>20.100597131000001</v>
      </c>
      <c r="F46" s="87">
        <v>17.423207773000001</v>
      </c>
      <c r="G46" s="87">
        <v>22.32942345</v>
      </c>
      <c r="H46" s="87">
        <v>81.956730015000005</v>
      </c>
      <c r="I46" s="83">
        <v>3.1780370652999999</v>
      </c>
      <c r="J46" s="83">
        <v>1.4994111628</v>
      </c>
      <c r="K46" s="83">
        <v>9.2136966605000001</v>
      </c>
      <c r="L46" s="83">
        <v>1.3239931490000001</v>
      </c>
      <c r="M46" s="85">
        <v>1.7998155283999999</v>
      </c>
      <c r="N46" s="85">
        <v>1.2972838372</v>
      </c>
      <c r="O46" s="83">
        <v>1.1293777945000001</v>
      </c>
      <c r="P46" s="87"/>
      <c r="Q46" s="86" t="s">
        <v>45</v>
      </c>
      <c r="R46" s="86">
        <v>0</v>
      </c>
      <c r="S46" s="87">
        <v>0.300394132908822</v>
      </c>
      <c r="T46" s="87">
        <v>1.7972485645629199</v>
      </c>
      <c r="U46" s="87">
        <v>3.5124507799599498</v>
      </c>
      <c r="V46" s="87">
        <v>3.5124507799599498</v>
      </c>
      <c r="W46" s="87">
        <v>4.7949017954909898</v>
      </c>
      <c r="X46" s="87">
        <v>0</v>
      </c>
      <c r="Y46" s="87">
        <v>1.3867981673987699</v>
      </c>
      <c r="Z46" s="87">
        <v>1.2954321623588301</v>
      </c>
      <c r="AA46" s="87">
        <v>2.34068978744531E-2</v>
      </c>
      <c r="AB46" s="87">
        <v>854.22192845340305</v>
      </c>
      <c r="AC46" s="87">
        <v>12.6352516797579</v>
      </c>
      <c r="AD46" s="87">
        <v>0.43075672539807103</v>
      </c>
      <c r="AE46" s="87">
        <v>3.2370162640214901</v>
      </c>
      <c r="AF46" s="87">
        <v>0</v>
      </c>
      <c r="AG46" s="87">
        <v>0</v>
      </c>
      <c r="AH46" s="87">
        <v>10.041134182921599</v>
      </c>
      <c r="AI46" s="87">
        <v>10.041134182921599</v>
      </c>
      <c r="AJ46" s="87">
        <v>1.43372686164343</v>
      </c>
      <c r="AK46" s="87">
        <v>3.5271962114057098</v>
      </c>
      <c r="AL46" s="87">
        <v>9.5533284783610897E-4</v>
      </c>
      <c r="AM46" s="87">
        <v>8.4265559933754197</v>
      </c>
      <c r="AN46" s="87">
        <v>3.1169077228668201E-3</v>
      </c>
      <c r="AO46" s="87">
        <v>1.4654160534633101</v>
      </c>
      <c r="AP46" s="87">
        <v>0.44098003276151998</v>
      </c>
      <c r="AQ46" s="87">
        <v>82.564816569938898</v>
      </c>
      <c r="AR46" s="87">
        <v>161.29435824335701</v>
      </c>
      <c r="AS46" s="87">
        <v>16.487838566290201</v>
      </c>
      <c r="AT46" s="87">
        <v>179.21592367129099</v>
      </c>
      <c r="AU46" s="87">
        <v>3.1760091819635198E-6</v>
      </c>
      <c r="AV46" s="87">
        <v>5.14908606927363</v>
      </c>
      <c r="AW46" s="87">
        <v>0</v>
      </c>
      <c r="AX46" s="87">
        <v>21.964583010677998</v>
      </c>
      <c r="AY46" s="87">
        <v>7.4358149330070499E-3</v>
      </c>
      <c r="AZ46" s="87">
        <v>1.1616453788146799E-5</v>
      </c>
      <c r="BA46" s="87">
        <v>5.9979392295948397</v>
      </c>
      <c r="BB46" s="87">
        <v>8.2997885326587095E-3</v>
      </c>
      <c r="BC46" s="87">
        <v>0</v>
      </c>
      <c r="BD46" s="87">
        <v>0.168600800167551</v>
      </c>
      <c r="BE46" s="87">
        <v>20.073202695036699</v>
      </c>
      <c r="BF46" s="87">
        <v>17.3996364735935</v>
      </c>
      <c r="BG46" s="87">
        <v>2.6735662214432501</v>
      </c>
      <c r="BH46" s="87">
        <v>0</v>
      </c>
      <c r="BI46" s="87">
        <v>0</v>
      </c>
      <c r="BJ46" s="87">
        <v>5.5239708343942997</v>
      </c>
      <c r="BK46" s="87">
        <v>0</v>
      </c>
      <c r="BL46" s="87">
        <v>0.82687998489833903</v>
      </c>
      <c r="BM46" s="87">
        <v>0.371085061812089</v>
      </c>
      <c r="BN46" s="87">
        <v>1.21992627416679E-4</v>
      </c>
      <c r="BO46" s="87">
        <v>3.30924022244636</v>
      </c>
      <c r="BP46" s="87">
        <v>6.3506193962095905E-2</v>
      </c>
      <c r="BQ46" s="87">
        <v>9.8290966677138601E-5</v>
      </c>
      <c r="BR46" s="87">
        <v>1.1859526101070901</v>
      </c>
      <c r="BS46" s="87">
        <v>2.2665937336706299E-7</v>
      </c>
      <c r="BT46" s="87">
        <v>22.297549370591401</v>
      </c>
      <c r="BU46" s="87">
        <v>9.7695932969209505</v>
      </c>
      <c r="BV46" s="87">
        <v>0</v>
      </c>
      <c r="BW46" s="87">
        <v>0</v>
      </c>
      <c r="BX46" s="87">
        <v>1.31347030575154</v>
      </c>
      <c r="BY46" s="87">
        <v>0</v>
      </c>
      <c r="BZ46" s="87">
        <v>0.34405055640794302</v>
      </c>
      <c r="CA46" s="87">
        <v>81.839812263209794</v>
      </c>
      <c r="CB46" s="87">
        <v>1.4059496929736199</v>
      </c>
      <c r="CE46" s="34">
        <f t="shared" si="12"/>
        <v>7.9999970553570957E-3</v>
      </c>
      <c r="CF46" s="78">
        <f t="shared" si="13"/>
        <v>-1.4269285858895097E-3</v>
      </c>
      <c r="CG46" s="78"/>
      <c r="CH46" s="78">
        <f t="shared" si="14"/>
        <v>-1.4265311900557884E-3</v>
      </c>
      <c r="CI46" s="78">
        <f t="shared" si="15"/>
        <v>-1.3628667737961462E-3</v>
      </c>
      <c r="CJ46" s="78">
        <f t="shared" si="16"/>
        <v>-1.3528679513900566E-3</v>
      </c>
      <c r="CK46" s="78">
        <f t="shared" si="17"/>
        <v>-1.4274474878391446E-3</v>
      </c>
      <c r="CL46" s="78">
        <f t="shared" si="18"/>
        <v>-1.4265790224770151E-3</v>
      </c>
      <c r="CM46" s="78"/>
      <c r="CN46" s="71">
        <f t="shared" si="19"/>
        <v>8.9805162130950425E-2</v>
      </c>
      <c r="CO46" s="78"/>
      <c r="CP46" s="71">
        <f t="shared" si="20"/>
        <v>0.10681543523856252</v>
      </c>
      <c r="CQ46" s="78">
        <f t="shared" si="21"/>
        <v>-1.4262371874088529E-3</v>
      </c>
      <c r="CR46" s="78">
        <f t="shared" si="22"/>
        <v>-1.4273474995005367E-3</v>
      </c>
      <c r="CS46" s="71">
        <f t="shared" si="23"/>
        <v>-0.60953718506857013</v>
      </c>
    </row>
    <row r="47" spans="1:97" x14ac:dyDescent="0.25">
      <c r="A47" s="86" t="s">
        <v>46</v>
      </c>
      <c r="B47" s="87">
        <v>17267.757233</v>
      </c>
      <c r="C47" s="87"/>
      <c r="D47" s="87">
        <v>4980.0719583</v>
      </c>
      <c r="E47" s="87">
        <v>282.98235606999998</v>
      </c>
      <c r="F47" s="87">
        <v>258.18119584999999</v>
      </c>
      <c r="G47" s="87">
        <v>664.02177515999995</v>
      </c>
      <c r="H47" s="87">
        <v>3583.2277094000001</v>
      </c>
      <c r="I47" s="83">
        <v>145.86792273</v>
      </c>
      <c r="J47" s="83">
        <v>59.766578512000002</v>
      </c>
      <c r="K47" s="83">
        <v>420.80887510999997</v>
      </c>
      <c r="L47" s="83">
        <v>61.358429373</v>
      </c>
      <c r="M47" s="85">
        <v>83.276584835999998</v>
      </c>
      <c r="N47" s="85">
        <v>57.839321493</v>
      </c>
      <c r="O47" s="83">
        <v>24.729027733999999</v>
      </c>
      <c r="P47" s="87"/>
      <c r="Q47" s="86" t="s">
        <v>46</v>
      </c>
      <c r="R47" s="86">
        <v>0</v>
      </c>
      <c r="S47" s="87">
        <v>13.169919892837999</v>
      </c>
      <c r="T47" s="87">
        <v>83.157659305414995</v>
      </c>
      <c r="U47" s="87">
        <v>154.216568717059</v>
      </c>
      <c r="V47" s="87">
        <v>154.216568717059</v>
      </c>
      <c r="W47" s="87">
        <v>210.39027117696301</v>
      </c>
      <c r="X47" s="87">
        <v>0</v>
      </c>
      <c r="Y47" s="87">
        <v>60.610195952172504</v>
      </c>
      <c r="Z47" s="87">
        <v>57.756784263849703</v>
      </c>
      <c r="AA47" s="87">
        <v>0.73987040748312105</v>
      </c>
      <c r="AB47" s="87">
        <v>17243.118514870901</v>
      </c>
      <c r="AC47" s="87">
        <v>553.49401517500496</v>
      </c>
      <c r="AD47" s="87">
        <v>18.804653512631202</v>
      </c>
      <c r="AE47" s="87">
        <v>141.631588668435</v>
      </c>
      <c r="AF47" s="87">
        <v>0</v>
      </c>
      <c r="AG47" s="87">
        <v>0</v>
      </c>
      <c r="AH47" s="87">
        <v>440.34407926695297</v>
      </c>
      <c r="AI47" s="87">
        <v>440.34407926695297</v>
      </c>
      <c r="AJ47" s="87">
        <v>39.7837147820224</v>
      </c>
      <c r="AK47" s="87">
        <v>154.074917207558</v>
      </c>
      <c r="AL47" s="87">
        <v>3.0197655233940499E-2</v>
      </c>
      <c r="AM47" s="87">
        <v>369.53841143412097</v>
      </c>
      <c r="AN47" s="87">
        <v>0.15590765611864901</v>
      </c>
      <c r="AO47" s="87">
        <v>64.246978471468196</v>
      </c>
      <c r="AP47" s="87">
        <v>19.3367940062091</v>
      </c>
      <c r="AQ47" s="87">
        <v>3609.8210614955601</v>
      </c>
      <c r="AR47" s="87">
        <v>4475.6681300607597</v>
      </c>
      <c r="AS47" s="87">
        <v>457.51277850574002</v>
      </c>
      <c r="AT47" s="87">
        <v>4972.96462334852</v>
      </c>
      <c r="AU47" s="87">
        <v>1.5886629245508301E-4</v>
      </c>
      <c r="AV47" s="87">
        <v>225.485007628538</v>
      </c>
      <c r="AW47" s="87">
        <v>0</v>
      </c>
      <c r="AX47" s="87">
        <v>955.47366480826201</v>
      </c>
      <c r="AY47" s="87">
        <v>0.110519724569277</v>
      </c>
      <c r="AZ47" s="87">
        <v>8.3074868792219899E-4</v>
      </c>
      <c r="BA47" s="87">
        <v>89.960878663668296</v>
      </c>
      <c r="BB47" s="87">
        <v>0.121796205412236</v>
      </c>
      <c r="BC47" s="87">
        <v>0</v>
      </c>
      <c r="BD47" s="87">
        <v>2.4544127174578501</v>
      </c>
      <c r="BE47" s="87">
        <v>282.59739560347401</v>
      </c>
      <c r="BF47" s="87">
        <v>257.83162524850798</v>
      </c>
      <c r="BG47" s="87">
        <v>24.7657703549662</v>
      </c>
      <c r="BH47" s="87">
        <v>0</v>
      </c>
      <c r="BI47" s="87">
        <v>0</v>
      </c>
      <c r="BJ47" s="87">
        <v>80.796289553861598</v>
      </c>
      <c r="BK47" s="87">
        <v>0</v>
      </c>
      <c r="BL47" s="87">
        <v>12.3353273678114</v>
      </c>
      <c r="BM47" s="87">
        <v>5.4018184854797999</v>
      </c>
      <c r="BN47" s="87">
        <v>6.3829355060544398E-3</v>
      </c>
      <c r="BO47" s="87">
        <v>49.366433064005697</v>
      </c>
      <c r="BP47" s="87">
        <v>2.7842505253305498</v>
      </c>
      <c r="BQ47" s="87">
        <v>3.0156643545528098E-3</v>
      </c>
      <c r="BR47" s="87">
        <v>17.273903908005501</v>
      </c>
      <c r="BS47" s="87">
        <v>1.6209688207895799E-5</v>
      </c>
      <c r="BT47" s="87">
        <v>663.07435329630698</v>
      </c>
      <c r="BU47" s="87">
        <v>424.35008556468699</v>
      </c>
      <c r="BV47" s="87">
        <v>0</v>
      </c>
      <c r="BW47" s="87">
        <v>0</v>
      </c>
      <c r="BX47" s="87">
        <v>57.120763822418397</v>
      </c>
      <c r="BY47" s="87">
        <v>0</v>
      </c>
      <c r="BZ47" s="87">
        <v>14.866293552451801</v>
      </c>
      <c r="CA47" s="87">
        <v>3578.1146861372199</v>
      </c>
      <c r="CB47" s="87">
        <v>60.910759070182202</v>
      </c>
      <c r="CE47" s="34">
        <f t="shared" si="12"/>
        <v>7.9999995566496195E-3</v>
      </c>
      <c r="CF47" s="78">
        <f t="shared" si="13"/>
        <v>-1.426862666450558E-3</v>
      </c>
      <c r="CG47" s="78"/>
      <c r="CH47" s="78">
        <f t="shared" si="14"/>
        <v>-1.4271550714512434E-3</v>
      </c>
      <c r="CI47" s="78">
        <f t="shared" si="15"/>
        <v>-1.3603691476465826E-3</v>
      </c>
      <c r="CJ47" s="78">
        <f t="shared" si="16"/>
        <v>-1.3539739032548091E-3</v>
      </c>
      <c r="CK47" s="78">
        <f t="shared" si="17"/>
        <v>-1.4267933660227926E-3</v>
      </c>
      <c r="CL47" s="78">
        <f t="shared" si="18"/>
        <v>-1.426932273761733E-3</v>
      </c>
      <c r="CM47" s="78"/>
      <c r="CN47" s="71">
        <f t="shared" si="19"/>
        <v>4.6422985142237014E-2</v>
      </c>
      <c r="CO47" s="78"/>
      <c r="CP47" s="71">
        <f t="shared" si="20"/>
        <v>4.707664664798715E-2</v>
      </c>
      <c r="CQ47" s="78">
        <f t="shared" si="21"/>
        <v>-1.4280788629745982E-3</v>
      </c>
      <c r="CR47" s="78">
        <f t="shared" si="22"/>
        <v>-1.4270089451219846E-3</v>
      </c>
      <c r="CS47" s="71">
        <f t="shared" si="23"/>
        <v>-0.21805279955981058</v>
      </c>
    </row>
    <row r="48" spans="1:97" x14ac:dyDescent="0.25">
      <c r="A48" s="86" t="s">
        <v>47</v>
      </c>
      <c r="B48" s="87">
        <v>18287.28069</v>
      </c>
      <c r="C48" s="87"/>
      <c r="D48" s="87">
        <v>4175.3700697000004</v>
      </c>
      <c r="E48" s="87">
        <v>357.75995574000001</v>
      </c>
      <c r="F48" s="87">
        <v>305.86890242999999</v>
      </c>
      <c r="G48" s="87">
        <v>546.74865101</v>
      </c>
      <c r="H48" s="87">
        <v>1701.1216007</v>
      </c>
      <c r="I48" s="83">
        <v>64.064505220000001</v>
      </c>
      <c r="J48" s="83">
        <v>30.187475408000001</v>
      </c>
      <c r="K48" s="83">
        <v>185.70934496000001</v>
      </c>
      <c r="L48" s="83">
        <v>26.636482318999999</v>
      </c>
      <c r="M48" s="85">
        <v>36.207404983000004</v>
      </c>
      <c r="N48" s="85">
        <v>26.068232176999999</v>
      </c>
      <c r="O48" s="83">
        <v>22.539792240000001</v>
      </c>
      <c r="P48" s="87"/>
      <c r="Q48" s="86" t="s">
        <v>47</v>
      </c>
      <c r="R48" s="86">
        <v>0</v>
      </c>
      <c r="S48" s="87">
        <v>6.1906422705477997</v>
      </c>
      <c r="T48" s="87">
        <v>36.158623782338502</v>
      </c>
      <c r="U48" s="87">
        <v>73.155082538039693</v>
      </c>
      <c r="V48" s="87">
        <v>73.155082538039693</v>
      </c>
      <c r="W48" s="87">
        <v>99.404465857343794</v>
      </c>
      <c r="X48" s="87">
        <v>0</v>
      </c>
      <c r="Y48" s="87">
        <v>28.763874554453601</v>
      </c>
      <c r="Z48" s="87">
        <v>26.033085262519698</v>
      </c>
      <c r="AA48" s="87">
        <v>0.66986327158667802</v>
      </c>
      <c r="AB48" s="87">
        <v>18262.6591513395</v>
      </c>
      <c r="AC48" s="87">
        <v>260.88336491305898</v>
      </c>
      <c r="AD48" s="87">
        <v>8.9300433637685597</v>
      </c>
      <c r="AE48" s="87">
        <v>66.998015179980499</v>
      </c>
      <c r="AF48" s="87">
        <v>0</v>
      </c>
      <c r="AG48" s="87">
        <v>0</v>
      </c>
      <c r="AH48" s="87">
        <v>207.342545507512</v>
      </c>
      <c r="AI48" s="87">
        <v>207.342545507512</v>
      </c>
      <c r="AJ48" s="87">
        <v>33.3578678987584</v>
      </c>
      <c r="AK48" s="87">
        <v>73.096400980963594</v>
      </c>
      <c r="AL48" s="87">
        <v>2.7340176137718001E-2</v>
      </c>
      <c r="AM48" s="87">
        <v>174.10883977596399</v>
      </c>
      <c r="AN48" s="87">
        <v>0.130486907747735</v>
      </c>
      <c r="AO48" s="87">
        <v>30.1999243126598</v>
      </c>
      <c r="AP48" s="87">
        <v>9.0992455243276193</v>
      </c>
      <c r="AQ48" s="87">
        <v>1713.8202457591301</v>
      </c>
      <c r="AR48" s="87">
        <v>3752.750845816</v>
      </c>
      <c r="AS48" s="87">
        <v>383.61420221011099</v>
      </c>
      <c r="AT48" s="87">
        <v>4169.72291592487</v>
      </c>
      <c r="AU48" s="87">
        <v>1.3296333867071901E-4</v>
      </c>
      <c r="AV48" s="87">
        <v>106.49084680947701</v>
      </c>
      <c r="AW48" s="87">
        <v>0</v>
      </c>
      <c r="AX48" s="87">
        <v>459.05752414507202</v>
      </c>
      <c r="AY48" s="87">
        <v>0.13074012344670599</v>
      </c>
      <c r="AZ48" s="87">
        <v>5.9572050831396004E-4</v>
      </c>
      <c r="BA48" s="87">
        <v>105.936006195318</v>
      </c>
      <c r="BB48" s="87">
        <v>0.14498788907334201</v>
      </c>
      <c r="BC48" s="87">
        <v>0</v>
      </c>
      <c r="BD48" s="87">
        <v>2.9334181038046201</v>
      </c>
      <c r="BE48" s="87">
        <v>357.30073347452202</v>
      </c>
      <c r="BF48" s="87">
        <v>305.47952383095401</v>
      </c>
      <c r="BG48" s="87">
        <v>51.821209643567698</v>
      </c>
      <c r="BH48" s="87">
        <v>0</v>
      </c>
      <c r="BI48" s="87">
        <v>0</v>
      </c>
      <c r="BJ48" s="87">
        <v>96.350508645425094</v>
      </c>
      <c r="BK48" s="87">
        <v>0</v>
      </c>
      <c r="BL48" s="87">
        <v>14.569975111691599</v>
      </c>
      <c r="BM48" s="87">
        <v>6.4562046251866896</v>
      </c>
      <c r="BN48" s="87">
        <v>4.89939977541294E-3</v>
      </c>
      <c r="BO48" s="87">
        <v>58.309916535657003</v>
      </c>
      <c r="BP48" s="87">
        <v>1.3087632563829099</v>
      </c>
      <c r="BQ48" s="87">
        <v>2.7149479713476201E-3</v>
      </c>
      <c r="BR48" s="87">
        <v>20.639544909252201</v>
      </c>
      <c r="BS48" s="87">
        <v>1.16238433147351E-5</v>
      </c>
      <c r="BT48" s="87">
        <v>546.009220256155</v>
      </c>
      <c r="BU48" s="87">
        <v>204.292940118388</v>
      </c>
      <c r="BV48" s="87">
        <v>0</v>
      </c>
      <c r="BW48" s="87">
        <v>0</v>
      </c>
      <c r="BX48" s="87">
        <v>27.621159530500101</v>
      </c>
      <c r="BY48" s="87">
        <v>0</v>
      </c>
      <c r="BZ48" s="87">
        <v>7.6192328972642303</v>
      </c>
      <c r="CA48" s="87">
        <v>1698.82766823305</v>
      </c>
      <c r="CB48" s="87">
        <v>29.624821096923299</v>
      </c>
      <c r="CE48" s="34">
        <f t="shared" si="12"/>
        <v>8.0000202822492397E-3</v>
      </c>
      <c r="CF48" s="78">
        <f t="shared" si="13"/>
        <v>-1.3463750613268428E-3</v>
      </c>
      <c r="CG48" s="78"/>
      <c r="CH48" s="78">
        <f t="shared" si="14"/>
        <v>-1.3524917985380247E-3</v>
      </c>
      <c r="CI48" s="78">
        <f t="shared" si="15"/>
        <v>-1.2836044339510357E-3</v>
      </c>
      <c r="CJ48" s="78">
        <f t="shared" si="16"/>
        <v>-1.2730244753635751E-3</v>
      </c>
      <c r="CK48" s="78">
        <f t="shared" si="17"/>
        <v>-1.3524144092153876E-3</v>
      </c>
      <c r="CL48" s="78">
        <f t="shared" si="18"/>
        <v>-1.348482357760988E-3</v>
      </c>
      <c r="CM48" s="78"/>
      <c r="CN48" s="71">
        <f t="shared" si="19"/>
        <v>0.11648956358212115</v>
      </c>
      <c r="CO48" s="78"/>
      <c r="CP48" s="71">
        <f t="shared" si="20"/>
        <v>0.13378050265736371</v>
      </c>
      <c r="CQ48" s="78">
        <f t="shared" si="21"/>
        <v>-1.3472713850773124E-3</v>
      </c>
      <c r="CR48" s="78">
        <f t="shared" si="22"/>
        <v>-1.3482661287369773E-3</v>
      </c>
      <c r="CS48" s="71">
        <f t="shared" si="23"/>
        <v>-0.5963030436376543</v>
      </c>
    </row>
    <row r="49" spans="1:97" x14ac:dyDescent="0.25">
      <c r="A49" s="86" t="s">
        <v>48</v>
      </c>
      <c r="B49" s="87">
        <v>1745.5237233</v>
      </c>
      <c r="C49" s="87"/>
      <c r="D49" s="87">
        <v>467.11829963999998</v>
      </c>
      <c r="E49" s="87">
        <v>51.011970372</v>
      </c>
      <c r="F49" s="87">
        <v>45.182289482999998</v>
      </c>
      <c r="G49" s="87">
        <v>49.820601447000001</v>
      </c>
      <c r="H49" s="87">
        <v>237.66237778000001</v>
      </c>
      <c r="I49" s="83">
        <v>9.6574863960999995</v>
      </c>
      <c r="J49" s="83">
        <v>4.3004297661999997</v>
      </c>
      <c r="K49" s="83">
        <v>27.940618314000002</v>
      </c>
      <c r="L49" s="83">
        <v>4.0404668169000004</v>
      </c>
      <c r="M49" s="85">
        <v>5.489353683</v>
      </c>
      <c r="N49" s="85">
        <v>3.8961868706999998</v>
      </c>
      <c r="O49" s="83">
        <v>2.7386347075000002</v>
      </c>
      <c r="P49" s="87"/>
      <c r="Q49" s="86" t="s">
        <v>48</v>
      </c>
      <c r="R49" s="86">
        <v>0</v>
      </c>
      <c r="S49" s="87">
        <v>0.87332180966319295</v>
      </c>
      <c r="T49" s="87">
        <v>5.4815213526248696</v>
      </c>
      <c r="U49" s="87">
        <v>10.2068189790639</v>
      </c>
      <c r="V49" s="87">
        <v>10.2068189790639</v>
      </c>
      <c r="W49" s="87">
        <v>13.936390696587701</v>
      </c>
      <c r="X49" s="87">
        <v>0</v>
      </c>
      <c r="Y49" s="87">
        <v>4.0210523550318404</v>
      </c>
      <c r="Z49" s="87">
        <v>3.89062758371821</v>
      </c>
      <c r="AA49" s="87">
        <v>5.3478446286554203E-2</v>
      </c>
      <c r="AB49" s="87">
        <v>1743.0332083145099</v>
      </c>
      <c r="AC49" s="87">
        <v>36.707045570502899</v>
      </c>
      <c r="AD49" s="87">
        <v>1.2482153958363</v>
      </c>
      <c r="AE49" s="87">
        <v>9.3944872678842195</v>
      </c>
      <c r="AF49" s="87">
        <v>0</v>
      </c>
      <c r="AG49" s="87">
        <v>0</v>
      </c>
      <c r="AH49" s="87">
        <v>29.189598006816802</v>
      </c>
      <c r="AI49" s="87">
        <v>29.189598006816802</v>
      </c>
      <c r="AJ49" s="87">
        <v>3.7316132131869</v>
      </c>
      <c r="AK49" s="87">
        <v>10.2250722213307</v>
      </c>
      <c r="AL49" s="87">
        <v>2.1826939253567299E-3</v>
      </c>
      <c r="AM49" s="87">
        <v>24.494163057066501</v>
      </c>
      <c r="AN49" s="87">
        <v>8.6528317056464507E-3</v>
      </c>
      <c r="AO49" s="87">
        <v>4.2603358938548199</v>
      </c>
      <c r="AP49" s="87">
        <v>1.2819695244267</v>
      </c>
      <c r="AQ49" s="87">
        <v>239.42699771810601</v>
      </c>
      <c r="AR49" s="87">
        <v>419.806480497748</v>
      </c>
      <c r="AS49" s="87">
        <v>42.913556166375699</v>
      </c>
      <c r="AT49" s="87">
        <v>466.45164987731101</v>
      </c>
      <c r="AU49" s="87">
        <v>8.8170014805472899E-6</v>
      </c>
      <c r="AV49" s="87">
        <v>14.9527618048345</v>
      </c>
      <c r="AW49" s="87">
        <v>0</v>
      </c>
      <c r="AX49" s="87">
        <v>63.448564706250899</v>
      </c>
      <c r="AY49" s="87">
        <v>1.9290188691777298E-2</v>
      </c>
      <c r="AZ49" s="87">
        <v>3.5439221613430498E-5</v>
      </c>
      <c r="BA49" s="87">
        <v>15.571020815478599</v>
      </c>
      <c r="BB49" s="87">
        <v>2.1527735663607699E-2</v>
      </c>
      <c r="BC49" s="87">
        <v>0</v>
      </c>
      <c r="BD49" s="87">
        <v>0.43722837782260399</v>
      </c>
      <c r="BE49" s="87">
        <v>50.942549626624</v>
      </c>
      <c r="BF49" s="87">
        <v>45.121188234812998</v>
      </c>
      <c r="BG49" s="87">
        <v>5.8213613918109299</v>
      </c>
      <c r="BH49" s="87">
        <v>0</v>
      </c>
      <c r="BI49" s="87">
        <v>0</v>
      </c>
      <c r="BJ49" s="87">
        <v>14.317739135325199</v>
      </c>
      <c r="BK49" s="87">
        <v>0</v>
      </c>
      <c r="BL49" s="87">
        <v>2.14228587381184</v>
      </c>
      <c r="BM49" s="87">
        <v>0.962323954648721</v>
      </c>
      <c r="BN49" s="87">
        <v>3.2723219876541098E-4</v>
      </c>
      <c r="BO49" s="87">
        <v>8.5736221155662804</v>
      </c>
      <c r="BP49" s="87">
        <v>0.18462872862777799</v>
      </c>
      <c r="BQ49" s="87">
        <v>2.22829832484002E-4</v>
      </c>
      <c r="BR49" s="87">
        <v>3.0755638450481402</v>
      </c>
      <c r="BS49" s="87">
        <v>6.9150337167722096E-7</v>
      </c>
      <c r="BT49" s="87">
        <v>49.749522896714502</v>
      </c>
      <c r="BU49" s="87">
        <v>28.1943415790216</v>
      </c>
      <c r="BV49" s="87">
        <v>0</v>
      </c>
      <c r="BW49" s="87">
        <v>0</v>
      </c>
      <c r="BX49" s="87">
        <v>3.7905787276006002</v>
      </c>
      <c r="BY49" s="87">
        <v>0</v>
      </c>
      <c r="BZ49" s="87">
        <v>0.98236303587323104</v>
      </c>
      <c r="CA49" s="87">
        <v>237.323249560563</v>
      </c>
      <c r="CB49" s="87">
        <v>4.0473039430238797</v>
      </c>
      <c r="CE49" s="34">
        <f t="shared" si="12"/>
        <v>8.0000000303748781E-3</v>
      </c>
      <c r="CF49" s="78">
        <f t="shared" si="13"/>
        <v>-1.4268009951658891E-3</v>
      </c>
      <c r="CG49" s="78"/>
      <c r="CH49" s="78">
        <f t="shared" si="14"/>
        <v>-1.4271540275830293E-3</v>
      </c>
      <c r="CI49" s="78">
        <f t="shared" si="15"/>
        <v>-1.3608716712911854E-3</v>
      </c>
      <c r="CJ49" s="78">
        <f t="shared" si="16"/>
        <v>-1.3523274027534649E-3</v>
      </c>
      <c r="CK49" s="78">
        <f t="shared" si="17"/>
        <v>-1.4266899278828154E-3</v>
      </c>
      <c r="CL49" s="78">
        <f t="shared" si="18"/>
        <v>-1.4269327043043391E-3</v>
      </c>
      <c r="CM49" s="78"/>
      <c r="CN49" s="71">
        <f t="shared" si="19"/>
        <v>4.4701218805561743E-2</v>
      </c>
      <c r="CO49" s="78"/>
      <c r="CP49" s="71">
        <f t="shared" si="20"/>
        <v>5.441675106331189E-2</v>
      </c>
      <c r="CQ49" s="78">
        <f t="shared" si="21"/>
        <v>-1.4268219589104632E-3</v>
      </c>
      <c r="CR49" s="78">
        <f t="shared" si="22"/>
        <v>-1.4268532712320753E-3</v>
      </c>
      <c r="CS49" s="71">
        <f t="shared" si="23"/>
        <v>-0.53189466236007676</v>
      </c>
    </row>
    <row r="50" spans="1:97" x14ac:dyDescent="0.25">
      <c r="A50" s="86" t="s">
        <v>49</v>
      </c>
      <c r="B50" s="87">
        <v>8067.5006296000001</v>
      </c>
      <c r="C50" s="87"/>
      <c r="D50" s="87">
        <v>930.23317084999996</v>
      </c>
      <c r="E50" s="87">
        <v>168.98361889</v>
      </c>
      <c r="F50" s="87">
        <v>138.98949314999999</v>
      </c>
      <c r="G50" s="87">
        <v>134.89046747</v>
      </c>
      <c r="H50" s="87">
        <v>491.04796089000001</v>
      </c>
      <c r="I50" s="83">
        <v>17.470617015999999</v>
      </c>
      <c r="J50" s="83">
        <v>9.6995135793999996</v>
      </c>
      <c r="K50" s="83">
        <v>50.986049876999999</v>
      </c>
      <c r="L50" s="83">
        <v>7.1624153464999996</v>
      </c>
      <c r="M50" s="85">
        <v>9.7598573905000006</v>
      </c>
      <c r="N50" s="85">
        <v>7.3870996948999998</v>
      </c>
      <c r="O50" s="83">
        <v>10.764465455</v>
      </c>
      <c r="P50" s="87"/>
      <c r="Q50" s="86" t="s">
        <v>49</v>
      </c>
      <c r="R50" s="86">
        <v>0</v>
      </c>
      <c r="S50" s="87">
        <v>1.78473228053317</v>
      </c>
      <c r="T50" s="87">
        <v>9.7461722244962399</v>
      </c>
      <c r="U50" s="87">
        <v>21.0806802335672</v>
      </c>
      <c r="V50" s="87">
        <v>21.0806802335672</v>
      </c>
      <c r="W50" s="87">
        <v>28.6504402400667</v>
      </c>
      <c r="X50" s="87">
        <v>0</v>
      </c>
      <c r="Y50" s="87">
        <v>8.3036995841834695</v>
      </c>
      <c r="Z50" s="87">
        <v>7.3767436394738102</v>
      </c>
      <c r="AA50" s="87">
        <v>0.20972028419122801</v>
      </c>
      <c r="AB50" s="87">
        <v>8056.1914181120601</v>
      </c>
      <c r="AC50" s="87">
        <v>75.238755983484495</v>
      </c>
      <c r="AD50" s="87">
        <v>2.5791538727324399</v>
      </c>
      <c r="AE50" s="87">
        <v>19.3321224544143</v>
      </c>
      <c r="AF50" s="87">
        <v>0</v>
      </c>
      <c r="AG50" s="87">
        <v>0</v>
      </c>
      <c r="AH50" s="87">
        <v>59.770683926133003</v>
      </c>
      <c r="AI50" s="87">
        <v>59.770683926133003</v>
      </c>
      <c r="AJ50" s="87">
        <v>7.4314225413713801</v>
      </c>
      <c r="AK50" s="87">
        <v>21.106137326912201</v>
      </c>
      <c r="AL50" s="87">
        <v>8.5596377926626006E-3</v>
      </c>
      <c r="AM50" s="87">
        <v>50.190708979479098</v>
      </c>
      <c r="AN50" s="87">
        <v>3.6797518866202701E-2</v>
      </c>
      <c r="AO50" s="87">
        <v>8.7064854615197103</v>
      </c>
      <c r="AP50" s="87">
        <v>2.6231221593871199</v>
      </c>
      <c r="AQ50" s="87">
        <v>494.68655519105698</v>
      </c>
      <c r="AR50" s="87">
        <v>836.03611424042504</v>
      </c>
      <c r="AS50" s="87">
        <v>85.461470646362002</v>
      </c>
      <c r="AT50" s="87">
        <v>928.92900742815903</v>
      </c>
      <c r="AU50" s="87">
        <v>3.7495528137093797E-5</v>
      </c>
      <c r="AV50" s="87">
        <v>30.716760968496502</v>
      </c>
      <c r="AW50" s="87">
        <v>0</v>
      </c>
      <c r="AX50" s="87">
        <v>132.78451691121501</v>
      </c>
      <c r="AY50" s="87">
        <v>5.9364937889184601E-2</v>
      </c>
      <c r="AZ50" s="87">
        <v>1.62847393638122E-4</v>
      </c>
      <c r="BA50" s="87">
        <v>47.9817676583056</v>
      </c>
      <c r="BB50" s="87">
        <v>6.6115115902489502E-2</v>
      </c>
      <c r="BC50" s="87">
        <v>0</v>
      </c>
      <c r="BD50" s="87">
        <v>1.3411180855062601</v>
      </c>
      <c r="BE50" s="87">
        <v>168.75703246476399</v>
      </c>
      <c r="BF50" s="87">
        <v>138.80495270374499</v>
      </c>
      <c r="BG50" s="87">
        <v>29.952079761018901</v>
      </c>
      <c r="BH50" s="87">
        <v>0</v>
      </c>
      <c r="BI50" s="87">
        <v>0</v>
      </c>
      <c r="BJ50" s="87">
        <v>43.9574278159361</v>
      </c>
      <c r="BK50" s="87">
        <v>0</v>
      </c>
      <c r="BL50" s="87">
        <v>6.5993525929110302</v>
      </c>
      <c r="BM50" s="87">
        <v>2.9517315375584898</v>
      </c>
      <c r="BN50" s="87">
        <v>1.40372499468134E-3</v>
      </c>
      <c r="BO50" s="87">
        <v>26.411149335471801</v>
      </c>
      <c r="BP50" s="87">
        <v>0.37730970423155702</v>
      </c>
      <c r="BQ50" s="87">
        <v>8.5256277041617699E-4</v>
      </c>
      <c r="BR50" s="87">
        <v>9.4345033115626897</v>
      </c>
      <c r="BS50" s="87">
        <v>3.1775435483655401E-6</v>
      </c>
      <c r="BT50" s="87">
        <v>134.70140938573701</v>
      </c>
      <c r="BU50" s="87">
        <v>59.1280303537457</v>
      </c>
      <c r="BV50" s="87">
        <v>0</v>
      </c>
      <c r="BW50" s="87">
        <v>0</v>
      </c>
      <c r="BX50" s="87">
        <v>7.9908798840661301</v>
      </c>
      <c r="BY50" s="87">
        <v>0</v>
      </c>
      <c r="BZ50" s="87">
        <v>2.2106557732974399</v>
      </c>
      <c r="CA50" s="87">
        <v>490.359610724383</v>
      </c>
      <c r="CB50" s="87">
        <v>8.5835860835902498</v>
      </c>
      <c r="CE50" s="34">
        <f t="shared" si="12"/>
        <v>7.9999897537337984E-3</v>
      </c>
      <c r="CF50" s="78">
        <f t="shared" si="13"/>
        <v>-1.4018234403907045E-3</v>
      </c>
      <c r="CG50" s="78"/>
      <c r="CH50" s="78">
        <f t="shared" si="14"/>
        <v>-1.4019747550490609E-3</v>
      </c>
      <c r="CI50" s="78">
        <f t="shared" si="15"/>
        <v>-1.3408780491528237E-3</v>
      </c>
      <c r="CJ50" s="78">
        <f t="shared" si="16"/>
        <v>-1.3277294712906098E-3</v>
      </c>
      <c r="CK50" s="78">
        <f t="shared" si="17"/>
        <v>-1.4015674184318686E-3</v>
      </c>
      <c r="CL50" s="78">
        <f t="shared" si="18"/>
        <v>-1.401798236509137E-3</v>
      </c>
      <c r="CM50" s="78"/>
      <c r="CN50" s="71">
        <f t="shared" si="19"/>
        <v>0.17229485457934615</v>
      </c>
      <c r="CO50" s="78"/>
      <c r="CP50" s="71">
        <f t="shared" si="20"/>
        <v>0.21557952734118374</v>
      </c>
      <c r="CQ50" s="78">
        <f t="shared" si="21"/>
        <v>-1.4021891361938835E-3</v>
      </c>
      <c r="CR50" s="78">
        <f t="shared" si="22"/>
        <v>-1.4019108789528609E-3</v>
      </c>
      <c r="CS50" s="71">
        <f t="shared" si="23"/>
        <v>-0.75631654257678893</v>
      </c>
    </row>
    <row r="51" spans="1:97" x14ac:dyDescent="0.25">
      <c r="A51" s="86" t="s">
        <v>50</v>
      </c>
      <c r="B51" s="87">
        <v>1515.812402</v>
      </c>
      <c r="C51" s="87"/>
      <c r="D51" s="87">
        <v>302.02928224999999</v>
      </c>
      <c r="E51" s="87">
        <v>36.131766398000003</v>
      </c>
      <c r="F51" s="87">
        <v>31.216692926</v>
      </c>
      <c r="G51" s="87">
        <v>35.791394547000003</v>
      </c>
      <c r="H51" s="87">
        <v>170.06658134</v>
      </c>
      <c r="I51" s="83">
        <v>6.7575066637000001</v>
      </c>
      <c r="J51" s="83">
        <v>3.0824709430000001</v>
      </c>
      <c r="K51" s="83">
        <v>19.569617178000001</v>
      </c>
      <c r="L51" s="83">
        <v>2.8229188108000001</v>
      </c>
      <c r="M51" s="85">
        <v>3.8363853132000001</v>
      </c>
      <c r="N51" s="85">
        <v>2.7432671267000002</v>
      </c>
      <c r="O51" s="83">
        <v>2.1897364056000002</v>
      </c>
      <c r="P51" s="87"/>
      <c r="Q51" s="86" t="s">
        <v>50</v>
      </c>
      <c r="R51" s="86">
        <v>0</v>
      </c>
      <c r="S51" s="87">
        <v>0.62734428656104502</v>
      </c>
      <c r="T51" s="87">
        <v>3.8311127789137198</v>
      </c>
      <c r="U51" s="87">
        <v>7.3133537629425902</v>
      </c>
      <c r="V51" s="87">
        <v>7.3133537629425902</v>
      </c>
      <c r="W51" s="87">
        <v>9.9968390699251</v>
      </c>
      <c r="X51" s="87">
        <v>0</v>
      </c>
      <c r="Y51" s="87">
        <v>2.8777116855738698</v>
      </c>
      <c r="Z51" s="87">
        <v>2.7394981641219101</v>
      </c>
      <c r="AA51" s="87">
        <v>2.50195750956459E-2</v>
      </c>
      <c r="AB51" s="87">
        <v>1513.72939865628</v>
      </c>
      <c r="AC51" s="87">
        <v>26.3406623515686</v>
      </c>
      <c r="AD51" s="87">
        <v>0.89287375572059702</v>
      </c>
      <c r="AE51" s="87">
        <v>6.7318735352631496</v>
      </c>
      <c r="AF51" s="87">
        <v>0</v>
      </c>
      <c r="AG51" s="87">
        <v>0</v>
      </c>
      <c r="AH51" s="87">
        <v>20.958188455673099</v>
      </c>
      <c r="AI51" s="87">
        <v>20.958188455673099</v>
      </c>
      <c r="AJ51" s="87">
        <v>2.41291341320678</v>
      </c>
      <c r="AK51" s="87">
        <v>7.3175198603701501</v>
      </c>
      <c r="AL51" s="87">
        <v>1.0211594217547099E-3</v>
      </c>
      <c r="AM51" s="87">
        <v>17.583493290814399</v>
      </c>
      <c r="AN51" s="87">
        <v>4.6091981150581402E-3</v>
      </c>
      <c r="AO51" s="87">
        <v>3.0603808754125099</v>
      </c>
      <c r="AP51" s="87">
        <v>0.92061840546005502</v>
      </c>
      <c r="AQ51" s="87">
        <v>171.34038948726001</v>
      </c>
      <c r="AR51" s="87">
        <v>271.45297041331099</v>
      </c>
      <c r="AS51" s="87">
        <v>27.748516737798699</v>
      </c>
      <c r="AT51" s="87">
        <v>301.61440056431599</v>
      </c>
      <c r="AU51" s="87">
        <v>4.6966116500397104E-6</v>
      </c>
      <c r="AV51" s="87">
        <v>10.722442078793099</v>
      </c>
      <c r="AW51" s="87">
        <v>0</v>
      </c>
      <c r="AX51" s="87">
        <v>45.179569208935298</v>
      </c>
      <c r="AY51" s="87">
        <v>1.3330859438813399E-2</v>
      </c>
      <c r="AZ51" s="87">
        <v>2.05730933472004E-5</v>
      </c>
      <c r="BA51" s="87">
        <v>10.7600223460484</v>
      </c>
      <c r="BB51" s="87">
        <v>1.48947357154273E-2</v>
      </c>
      <c r="BC51" s="87">
        <v>0</v>
      </c>
      <c r="BD51" s="87">
        <v>0.30270178938143799</v>
      </c>
      <c r="BE51" s="87">
        <v>36.084445295817098</v>
      </c>
      <c r="BF51" s="87">
        <v>31.176122092721801</v>
      </c>
      <c r="BG51" s="87">
        <v>4.9083232030952901</v>
      </c>
      <c r="BH51" s="87">
        <v>0</v>
      </c>
      <c r="BI51" s="87">
        <v>0</v>
      </c>
      <c r="BJ51" s="87">
        <v>9.9003182801743801</v>
      </c>
      <c r="BK51" s="87">
        <v>0</v>
      </c>
      <c r="BL51" s="87">
        <v>1.47720383824688</v>
      </c>
      <c r="BM51" s="87">
        <v>0.66623727233144203</v>
      </c>
      <c r="BN51" s="87">
        <v>1.7446371944201001E-4</v>
      </c>
      <c r="BO51" s="87">
        <v>5.9119153744826001</v>
      </c>
      <c r="BP51" s="87">
        <v>0.13262683776938999</v>
      </c>
      <c r="BQ51" s="87">
        <v>1.02780591193637E-4</v>
      </c>
      <c r="BR51" s="87">
        <v>2.1291993780761298</v>
      </c>
      <c r="BS51" s="87">
        <v>4.0142222587564802E-7</v>
      </c>
      <c r="BT51" s="87">
        <v>35.742204569960897</v>
      </c>
      <c r="BU51" s="87">
        <v>20.056146120010101</v>
      </c>
      <c r="BV51" s="87">
        <v>0</v>
      </c>
      <c r="BW51" s="87">
        <v>0</v>
      </c>
      <c r="BX51" s="87">
        <v>2.6933008247735502</v>
      </c>
      <c r="BY51" s="87">
        <v>0</v>
      </c>
      <c r="BZ51" s="87">
        <v>0.68320579695696004</v>
      </c>
      <c r="CA51" s="87">
        <v>169.832892627192</v>
      </c>
      <c r="CB51" s="87">
        <v>2.8677417335857598</v>
      </c>
      <c r="CE51" s="34">
        <f t="shared" si="12"/>
        <v>7.9999940609342766E-3</v>
      </c>
      <c r="CF51" s="78">
        <f t="shared" si="13"/>
        <v>-1.3741828084871848E-3</v>
      </c>
      <c r="CG51" s="78"/>
      <c r="CH51" s="78">
        <f t="shared" si="14"/>
        <v>-1.3736472258361913E-3</v>
      </c>
      <c r="CI51" s="78">
        <f t="shared" si="15"/>
        <v>-1.309681393974838E-3</v>
      </c>
      <c r="CJ51" s="78">
        <f t="shared" si="16"/>
        <v>-1.2996518681326476E-3</v>
      </c>
      <c r="CK51" s="78">
        <f t="shared" si="17"/>
        <v>-1.3743520659557206E-3</v>
      </c>
      <c r="CL51" s="78">
        <f t="shared" si="18"/>
        <v>-1.3741013135367801E-3</v>
      </c>
      <c r="CM51" s="78"/>
      <c r="CN51" s="71">
        <f t="shared" si="19"/>
        <v>7.0955464536839166E-2</v>
      </c>
      <c r="CO51" s="78"/>
      <c r="CP51" s="71">
        <f t="shared" si="20"/>
        <v>8.4119339069909121E-2</v>
      </c>
      <c r="CQ51" s="78">
        <f t="shared" si="21"/>
        <v>-1.3743495128445151E-3</v>
      </c>
      <c r="CR51" s="78">
        <f t="shared" si="22"/>
        <v>-1.3738955792555183E-3</v>
      </c>
      <c r="CS51" s="71">
        <f t="shared" si="23"/>
        <v>-0.57957569545554488</v>
      </c>
    </row>
    <row r="52" spans="1:97" x14ac:dyDescent="0.25">
      <c r="B52" s="87"/>
      <c r="C52" s="87"/>
      <c r="D52" s="87"/>
      <c r="E52" s="87"/>
      <c r="F52" s="87"/>
      <c r="G52" s="87"/>
      <c r="H52" s="87"/>
      <c r="I52" s="83"/>
      <c r="J52" s="83"/>
      <c r="K52" s="83"/>
      <c r="L52" s="83"/>
      <c r="M52" s="85"/>
      <c r="N52" s="85"/>
      <c r="O52" s="83"/>
      <c r="P52" s="87"/>
      <c r="S52" s="87"/>
      <c r="T52" s="87"/>
      <c r="CF52" s="78"/>
      <c r="CG52" s="78"/>
      <c r="CH52" s="78"/>
      <c r="CI52" s="78"/>
      <c r="CJ52" s="78"/>
      <c r="CK52" s="78"/>
      <c r="CL52" s="78"/>
      <c r="CM52" s="78"/>
      <c r="CN52" s="71"/>
      <c r="CO52" s="78"/>
      <c r="CP52" s="71"/>
      <c r="CQ52" s="78"/>
      <c r="CR52" s="78"/>
      <c r="CS52" s="71"/>
    </row>
    <row r="53" spans="1:97" x14ac:dyDescent="0.25">
      <c r="B53" s="87"/>
      <c r="C53" s="87"/>
      <c r="D53" s="87"/>
      <c r="E53" s="87"/>
      <c r="F53" s="87"/>
      <c r="G53" s="87"/>
      <c r="H53" s="87"/>
      <c r="I53" s="83"/>
      <c r="J53" s="83"/>
      <c r="K53" s="83"/>
      <c r="L53" s="83"/>
      <c r="M53" s="85"/>
      <c r="N53" s="85"/>
      <c r="O53" s="83"/>
      <c r="P53" s="87"/>
      <c r="S53" s="87"/>
      <c r="T53" s="87"/>
      <c r="CF53" s="78"/>
      <c r="CG53" s="78"/>
      <c r="CH53" s="78"/>
      <c r="CI53" s="78"/>
      <c r="CJ53" s="78"/>
      <c r="CK53" s="78"/>
      <c r="CL53" s="78"/>
      <c r="CM53" s="78"/>
      <c r="CN53" s="71"/>
      <c r="CO53" s="78"/>
      <c r="CP53" s="71"/>
      <c r="CQ53" s="78"/>
      <c r="CR53" s="78"/>
      <c r="CS53" s="71"/>
    </row>
    <row r="54" spans="1:97" x14ac:dyDescent="0.25">
      <c r="A54" s="86" t="s">
        <v>51</v>
      </c>
      <c r="B54" s="87">
        <v>344.75141654999999</v>
      </c>
      <c r="C54" s="87"/>
      <c r="D54" s="87">
        <v>43.935703271000001</v>
      </c>
      <c r="E54" s="87">
        <v>7.4616662206999997</v>
      </c>
      <c r="F54" s="87">
        <v>6.2158944267000003</v>
      </c>
      <c r="G54" s="87">
        <v>6.1535405217000001</v>
      </c>
      <c r="H54" s="87">
        <v>19.263053471999999</v>
      </c>
      <c r="I54" s="83">
        <v>0.68543641550000001</v>
      </c>
      <c r="J54" s="83">
        <v>0.3849496684</v>
      </c>
      <c r="K54" s="83">
        <v>2.0016186389000001</v>
      </c>
      <c r="L54" s="83">
        <v>0.28143989409999998</v>
      </c>
      <c r="M54" s="85">
        <v>0.38352461360000001</v>
      </c>
      <c r="N54" s="85">
        <v>0.29170408710000001</v>
      </c>
      <c r="O54" s="83">
        <v>0.43899660680000002</v>
      </c>
      <c r="P54" s="87"/>
      <c r="Q54" s="86" t="s">
        <v>51</v>
      </c>
      <c r="R54" s="86">
        <v>0</v>
      </c>
      <c r="S54" s="87">
        <v>7.0680490429224294E-2</v>
      </c>
      <c r="T54" s="87">
        <v>0.38302138539231201</v>
      </c>
      <c r="U54" s="87">
        <v>0.82442954357532905</v>
      </c>
      <c r="V54" s="87">
        <v>0.82442954357532905</v>
      </c>
      <c r="W54" s="87">
        <v>1.1266595647370099</v>
      </c>
      <c r="X54" s="87">
        <v>0</v>
      </c>
      <c r="Y54" s="87">
        <v>0.32606614651122501</v>
      </c>
      <c r="Z54" s="87">
        <v>0.29132027393925197</v>
      </c>
      <c r="AA54" s="87">
        <v>5.3594286920528901E-3</v>
      </c>
      <c r="AB54" s="87">
        <v>344.296312748557</v>
      </c>
      <c r="AC54" s="87">
        <v>2.97230464053886</v>
      </c>
      <c r="AD54" s="87">
        <v>0.101312331494749</v>
      </c>
      <c r="AE54" s="87">
        <v>0.76126457681603898</v>
      </c>
      <c r="AF54" s="87">
        <v>0</v>
      </c>
      <c r="AG54" s="87">
        <v>0</v>
      </c>
      <c r="AH54" s="87">
        <v>2.3615281735998002</v>
      </c>
      <c r="AI54" s="87">
        <v>2.3615281735998002</v>
      </c>
      <c r="AJ54" s="87">
        <v>0.35102922573234802</v>
      </c>
      <c r="AK54" s="87">
        <v>0.82954644110262998</v>
      </c>
      <c r="AL54" s="87">
        <v>2.1874470848503799E-4</v>
      </c>
      <c r="AM54" s="87">
        <v>1.9815565508681201</v>
      </c>
      <c r="AN54" s="87">
        <v>5.5912073920975295E-4</v>
      </c>
      <c r="AO54" s="87">
        <v>0.34480236174548201</v>
      </c>
      <c r="AP54" s="87">
        <v>0.103729451508748</v>
      </c>
      <c r="AQ54" s="87">
        <v>19.4083298965481</v>
      </c>
      <c r="AR54" s="87">
        <v>39.490703116607897</v>
      </c>
      <c r="AS54" s="87">
        <v>4.0368281890595696</v>
      </c>
      <c r="AT54" s="87">
        <v>43.878560531399799</v>
      </c>
      <c r="AU54" s="87">
        <v>5.6971034364545198E-7</v>
      </c>
      <c r="AV54" s="87">
        <v>1.21092969730711</v>
      </c>
      <c r="AW54" s="87">
        <v>0</v>
      </c>
      <c r="AX54" s="87">
        <v>5.1607421579109998</v>
      </c>
      <c r="AY54" s="87">
        <v>2.6526667971802798E-3</v>
      </c>
      <c r="AZ54" s="87">
        <v>2.0314742858402598E-6</v>
      </c>
      <c r="BA54" s="87">
        <v>2.1377348947568602</v>
      </c>
      <c r="BB54" s="87">
        <v>2.9671422174087901E-3</v>
      </c>
      <c r="BC54" s="87">
        <v>0</v>
      </c>
      <c r="BD54" s="87">
        <v>6.0348033587416E-2</v>
      </c>
      <c r="BE54" s="87">
        <v>7.4522603983672804</v>
      </c>
      <c r="BF54" s="87">
        <v>6.2081403088596199</v>
      </c>
      <c r="BG54" s="87">
        <v>1.2441200895076501</v>
      </c>
      <c r="BH54" s="87">
        <v>0</v>
      </c>
      <c r="BI54" s="87">
        <v>0</v>
      </c>
      <c r="BJ54" s="87">
        <v>1.9745286838957801</v>
      </c>
      <c r="BK54" s="87">
        <v>0</v>
      </c>
      <c r="BL54" s="87">
        <v>0.29439071514630399</v>
      </c>
      <c r="BM54" s="87">
        <v>0.13282531298467201</v>
      </c>
      <c r="BN54" s="87">
        <v>2.5200030864707799E-5</v>
      </c>
      <c r="BO54" s="87">
        <v>1.17817922882322</v>
      </c>
      <c r="BP54" s="87">
        <v>1.4942530637640001E-2</v>
      </c>
      <c r="BQ54" s="87">
        <v>2.38168069357407E-5</v>
      </c>
      <c r="BR54" s="87">
        <v>0.424462542700771</v>
      </c>
      <c r="BS54" s="87">
        <v>3.9637912884361999E-8</v>
      </c>
      <c r="BT54" s="87">
        <v>6.1455154613182499</v>
      </c>
      <c r="BU54" s="87">
        <v>2.2958285003994101</v>
      </c>
      <c r="BV54" s="87">
        <v>0</v>
      </c>
      <c r="BW54" s="87">
        <v>0</v>
      </c>
      <c r="BX54" s="87">
        <v>0.30822951865743098</v>
      </c>
      <c r="BY54" s="87">
        <v>0</v>
      </c>
      <c r="BZ54" s="87">
        <v>7.9937497431472104E-2</v>
      </c>
      <c r="CA54" s="87">
        <v>19.237773880851201</v>
      </c>
      <c r="CB54" s="87">
        <v>0.33002901675131602</v>
      </c>
      <c r="CE54" s="34">
        <f>AJ54/AT54</f>
        <v>8.0000168984839214E-3</v>
      </c>
      <c r="CF54" s="78">
        <f>+(AB54-B54)/B54</f>
        <v>-1.3200926220907439E-3</v>
      </c>
      <c r="CG54" s="78"/>
      <c r="CH54" s="78">
        <f>+(AT54-D54)/D54</f>
        <v>-1.300599178935178E-3</v>
      </c>
      <c r="CI54" s="78">
        <f t="shared" ref="CI54:CJ58" si="24">+(BE54-E54)/E54</f>
        <v>-1.2605525434286947E-3</v>
      </c>
      <c r="CJ54" s="78">
        <f t="shared" si="24"/>
        <v>-1.2474661421328257E-3</v>
      </c>
      <c r="CK54" s="78">
        <f>+(BT54-G54)/G54</f>
        <v>-1.3041370822944028E-3</v>
      </c>
      <c r="CL54" s="78">
        <f>+(CA54-H54)/H54</f>
        <v>-1.3123356162377906E-3</v>
      </c>
      <c r="CM54" s="78"/>
      <c r="CN54" s="71">
        <f>+(AI54-K54)/K54</f>
        <v>0.17980924423125386</v>
      </c>
      <c r="CO54" s="78"/>
      <c r="CP54" s="71">
        <f>+(AO54-L54)/L54</f>
        <v>0.2251367662289141</v>
      </c>
      <c r="CQ54" s="78">
        <f>+(T54-M54)/M54</f>
        <v>-1.3121145028069721E-3</v>
      </c>
      <c r="CR54" s="78">
        <f>+(Z54-N54)/N54</f>
        <v>-1.3157620263868994E-3</v>
      </c>
      <c r="CS54" s="71">
        <f>+(AP54-O54)/O54</f>
        <v>-0.76371240710749833</v>
      </c>
    </row>
    <row r="55" spans="1:97" x14ac:dyDescent="0.25">
      <c r="A55" s="86" t="s">
        <v>1</v>
      </c>
      <c r="B55" s="87">
        <v>9899.7177173</v>
      </c>
      <c r="C55" s="87"/>
      <c r="D55" s="87">
        <v>3345.5890995</v>
      </c>
      <c r="E55" s="87">
        <v>263.91085375</v>
      </c>
      <c r="F55" s="87">
        <v>243.04117943</v>
      </c>
      <c r="G55" s="87">
        <v>412.14427740000002</v>
      </c>
      <c r="H55" s="87">
        <v>1510.6492969999999</v>
      </c>
      <c r="I55" s="83">
        <v>61.583299013000001</v>
      </c>
      <c r="J55" s="83">
        <v>25.801820170999999</v>
      </c>
      <c r="K55" s="83">
        <v>177.80049948000001</v>
      </c>
      <c r="L55" s="83">
        <v>25.854715612</v>
      </c>
      <c r="M55" s="85">
        <v>35.096447517000001</v>
      </c>
      <c r="N55" s="85">
        <v>24.518403433</v>
      </c>
      <c r="O55" s="83">
        <v>12.756767087</v>
      </c>
      <c r="P55" s="87"/>
      <c r="Q55" s="86" t="s">
        <v>1</v>
      </c>
      <c r="R55" s="86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  <c r="AK55" s="87">
        <v>0</v>
      </c>
      <c r="AL55" s="87">
        <v>0</v>
      </c>
      <c r="AM55" s="87">
        <v>0</v>
      </c>
      <c r="AN55" s="87">
        <v>0</v>
      </c>
      <c r="AO55" s="87">
        <v>0</v>
      </c>
      <c r="AP55" s="87">
        <v>0</v>
      </c>
      <c r="AQ55" s="87">
        <v>0</v>
      </c>
      <c r="AR55" s="87">
        <v>0</v>
      </c>
      <c r="AS55" s="87">
        <v>0</v>
      </c>
      <c r="AT55" s="87">
        <v>0</v>
      </c>
      <c r="AU55" s="87">
        <v>0</v>
      </c>
      <c r="AV55" s="87">
        <v>0</v>
      </c>
      <c r="AW55" s="87">
        <v>0</v>
      </c>
      <c r="AX55" s="87">
        <v>0</v>
      </c>
      <c r="AY55" s="87">
        <v>0</v>
      </c>
      <c r="AZ55" s="87">
        <v>0</v>
      </c>
      <c r="BA55" s="87">
        <v>0</v>
      </c>
      <c r="BB55" s="87">
        <v>0</v>
      </c>
      <c r="BC55" s="87">
        <v>0</v>
      </c>
      <c r="BD55" s="87">
        <v>0</v>
      </c>
      <c r="BE55" s="87">
        <v>0</v>
      </c>
      <c r="BF55" s="87">
        <v>0</v>
      </c>
      <c r="BG55" s="87">
        <v>0</v>
      </c>
      <c r="BH55" s="87">
        <v>0</v>
      </c>
      <c r="BI55" s="87">
        <v>0</v>
      </c>
      <c r="BJ55" s="87">
        <v>0</v>
      </c>
      <c r="BK55" s="87">
        <v>0</v>
      </c>
      <c r="BL55" s="87">
        <v>0</v>
      </c>
      <c r="BM55" s="87">
        <v>0</v>
      </c>
      <c r="BN55" s="87">
        <v>0</v>
      </c>
      <c r="BO55" s="87">
        <v>0</v>
      </c>
      <c r="BP55" s="87">
        <v>0</v>
      </c>
      <c r="BQ55" s="87">
        <v>0</v>
      </c>
      <c r="BR55" s="87">
        <v>0</v>
      </c>
      <c r="BS55" s="87">
        <v>0</v>
      </c>
      <c r="BT55" s="87">
        <v>0</v>
      </c>
      <c r="BU55" s="87">
        <v>0</v>
      </c>
      <c r="BV55" s="87">
        <v>0</v>
      </c>
      <c r="BW55" s="87">
        <v>0</v>
      </c>
      <c r="BX55" s="87">
        <v>0</v>
      </c>
      <c r="BY55" s="87">
        <v>0</v>
      </c>
      <c r="BZ55" s="87">
        <v>0</v>
      </c>
      <c r="CA55" s="87">
        <v>0</v>
      </c>
      <c r="CB55" s="87">
        <v>0</v>
      </c>
      <c r="CE55" s="34" t="e">
        <f>AJ55/AT55</f>
        <v>#DIV/0!</v>
      </c>
      <c r="CF55" s="78">
        <f>+(AB55-B55)/B55</f>
        <v>-1</v>
      </c>
      <c r="CG55" s="78"/>
      <c r="CH55" s="78">
        <f>+(AT55-D55)/D55</f>
        <v>-1</v>
      </c>
      <c r="CI55" s="78">
        <f t="shared" si="24"/>
        <v>-1</v>
      </c>
      <c r="CJ55" s="78">
        <f t="shared" si="24"/>
        <v>-1</v>
      </c>
      <c r="CK55" s="78">
        <f>+(BT55-G55)/G55</f>
        <v>-1</v>
      </c>
      <c r="CL55" s="78">
        <f>+(CA55-H55)/H55</f>
        <v>-1</v>
      </c>
      <c r="CM55" s="78"/>
      <c r="CN55" s="71">
        <f>+(AI55-K55)/K55</f>
        <v>-1</v>
      </c>
      <c r="CO55" s="78"/>
      <c r="CP55" s="71">
        <f>+(AO55-L55)/L55</f>
        <v>-1</v>
      </c>
      <c r="CQ55" s="78">
        <f>+(T55-M55)/M55</f>
        <v>-1</v>
      </c>
      <c r="CR55" s="78">
        <f>+(Z55-N55)/N55</f>
        <v>-1</v>
      </c>
      <c r="CS55" s="71">
        <f>+(AP55-O55)/O55</f>
        <v>-1</v>
      </c>
    </row>
    <row r="56" spans="1:97" x14ac:dyDescent="0.25">
      <c r="A56" s="86" t="s">
        <v>11</v>
      </c>
      <c r="B56" s="87">
        <v>8328.5313619999997</v>
      </c>
      <c r="C56" s="87"/>
      <c r="D56" s="87">
        <v>2741.5476408</v>
      </c>
      <c r="E56" s="87">
        <v>158.50736964000001</v>
      </c>
      <c r="F56" s="87">
        <v>145.68192232999999</v>
      </c>
      <c r="G56" s="87">
        <v>395.12620480999999</v>
      </c>
      <c r="H56" s="87">
        <v>922.52146287000005</v>
      </c>
      <c r="I56" s="83">
        <v>34.922245349999997</v>
      </c>
      <c r="J56" s="83">
        <v>14.800828686999999</v>
      </c>
      <c r="K56" s="83">
        <v>100.82695097</v>
      </c>
      <c r="L56" s="83">
        <v>14.600213098999999</v>
      </c>
      <c r="M56" s="85">
        <v>19.818473405999999</v>
      </c>
      <c r="N56" s="85">
        <v>13.842851767000001</v>
      </c>
      <c r="O56" s="83">
        <v>7.5417053619000001</v>
      </c>
      <c r="P56" s="87"/>
      <c r="Q56" s="86" t="s">
        <v>11</v>
      </c>
      <c r="R56" s="86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87">
        <v>0</v>
      </c>
      <c r="AJ56" s="87">
        <v>0</v>
      </c>
      <c r="AK56" s="87">
        <v>0</v>
      </c>
      <c r="AL56" s="87">
        <v>0</v>
      </c>
      <c r="AM56" s="87">
        <v>0</v>
      </c>
      <c r="AN56" s="87">
        <v>0</v>
      </c>
      <c r="AO56" s="87">
        <v>0</v>
      </c>
      <c r="AP56" s="87">
        <v>0</v>
      </c>
      <c r="AQ56" s="87">
        <v>0</v>
      </c>
      <c r="AR56" s="87">
        <v>0</v>
      </c>
      <c r="AS56" s="87">
        <v>0</v>
      </c>
      <c r="AT56" s="87">
        <v>0</v>
      </c>
      <c r="AU56" s="87">
        <v>0</v>
      </c>
      <c r="AV56" s="87">
        <v>0</v>
      </c>
      <c r="AW56" s="87">
        <v>0</v>
      </c>
      <c r="AX56" s="87">
        <v>0</v>
      </c>
      <c r="AY56" s="87">
        <v>0</v>
      </c>
      <c r="AZ56" s="87">
        <v>0</v>
      </c>
      <c r="BA56" s="87">
        <v>0</v>
      </c>
      <c r="BB56" s="87">
        <v>0</v>
      </c>
      <c r="BC56" s="87">
        <v>0</v>
      </c>
      <c r="BD56" s="87">
        <v>0</v>
      </c>
      <c r="BE56" s="87">
        <v>0</v>
      </c>
      <c r="BF56" s="87">
        <v>0</v>
      </c>
      <c r="BG56" s="87">
        <v>0</v>
      </c>
      <c r="BH56" s="87">
        <v>0</v>
      </c>
      <c r="BI56" s="87">
        <v>0</v>
      </c>
      <c r="BJ56" s="87">
        <v>0</v>
      </c>
      <c r="BK56" s="87">
        <v>0</v>
      </c>
      <c r="BL56" s="87">
        <v>0</v>
      </c>
      <c r="BM56" s="87">
        <v>0</v>
      </c>
      <c r="BN56" s="87">
        <v>0</v>
      </c>
      <c r="BO56" s="87">
        <v>0</v>
      </c>
      <c r="BP56" s="87">
        <v>0</v>
      </c>
      <c r="BQ56" s="87">
        <v>0</v>
      </c>
      <c r="BR56" s="87">
        <v>0</v>
      </c>
      <c r="BS56" s="87">
        <v>0</v>
      </c>
      <c r="BT56" s="87">
        <v>0</v>
      </c>
      <c r="BU56" s="87">
        <v>0</v>
      </c>
      <c r="BV56" s="87">
        <v>0</v>
      </c>
      <c r="BW56" s="87">
        <v>0</v>
      </c>
      <c r="BX56" s="87">
        <v>0</v>
      </c>
      <c r="BY56" s="87">
        <v>0</v>
      </c>
      <c r="BZ56" s="87">
        <v>0</v>
      </c>
      <c r="CA56" s="87">
        <v>0</v>
      </c>
      <c r="CB56" s="87">
        <v>0</v>
      </c>
      <c r="CE56" s="34" t="e">
        <f>AJ56/AT56</f>
        <v>#DIV/0!</v>
      </c>
      <c r="CF56" s="78">
        <f>+(AB56-B56)/B56</f>
        <v>-1</v>
      </c>
      <c r="CG56" s="78"/>
      <c r="CH56" s="78">
        <f>+(AT56-D56)/D56</f>
        <v>-1</v>
      </c>
      <c r="CI56" s="78">
        <f t="shared" si="24"/>
        <v>-1</v>
      </c>
      <c r="CJ56" s="78">
        <f t="shared" si="24"/>
        <v>-1</v>
      </c>
      <c r="CK56" s="78">
        <f>+(BT56-G56)/G56</f>
        <v>-1</v>
      </c>
      <c r="CL56" s="78">
        <f>+(CA56-H56)/H56</f>
        <v>-1</v>
      </c>
      <c r="CM56" s="78"/>
      <c r="CN56" s="71">
        <f>+(AI56-K56)/K56</f>
        <v>-1</v>
      </c>
      <c r="CO56" s="78"/>
      <c r="CP56" s="71">
        <f>+(AO56-L56)/L56</f>
        <v>-1</v>
      </c>
      <c r="CQ56" s="78">
        <f>+(T56-M56)/M56</f>
        <v>-1</v>
      </c>
      <c r="CR56" s="78">
        <f>+(Z56-N56)/N56</f>
        <v>-1</v>
      </c>
      <c r="CS56" s="71">
        <f>+(AP56-O56)/O56</f>
        <v>-1</v>
      </c>
    </row>
    <row r="57" spans="1:97" x14ac:dyDescent="0.25">
      <c r="A57" s="86" t="s">
        <v>58</v>
      </c>
      <c r="B57" s="87">
        <v>3049.3224857999999</v>
      </c>
      <c r="C57" s="87"/>
      <c r="D57" s="87">
        <v>613.27439566999999</v>
      </c>
      <c r="E57" s="87">
        <v>46.207198920000003</v>
      </c>
      <c r="F57" s="87">
        <v>42.802714917999999</v>
      </c>
      <c r="G57" s="87">
        <v>91.241905145000004</v>
      </c>
      <c r="H57" s="87">
        <v>327.15122676999999</v>
      </c>
      <c r="I57" s="83">
        <v>13.340650935999999</v>
      </c>
      <c r="J57" s="83">
        <v>5.5641998741999998</v>
      </c>
      <c r="K57" s="83">
        <v>38.501035385000002</v>
      </c>
      <c r="L57" s="83">
        <v>5.5986376106</v>
      </c>
      <c r="M57" s="85">
        <v>7.5989077925000004</v>
      </c>
      <c r="N57" s="85">
        <v>5.2912730661999996</v>
      </c>
      <c r="O57" s="83">
        <v>2.4892534774000001</v>
      </c>
      <c r="P57" s="87"/>
      <c r="Q57" s="86" t="s">
        <v>58</v>
      </c>
      <c r="R57" s="86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  <c r="AK57" s="87">
        <v>0</v>
      </c>
      <c r="AL57" s="87">
        <v>0</v>
      </c>
      <c r="AM57" s="87">
        <v>0</v>
      </c>
      <c r="AN57" s="87">
        <v>0</v>
      </c>
      <c r="AO57" s="87">
        <v>0</v>
      </c>
      <c r="AP57" s="87">
        <v>0</v>
      </c>
      <c r="AQ57" s="87">
        <v>0</v>
      </c>
      <c r="AR57" s="87">
        <v>0</v>
      </c>
      <c r="AS57" s="87">
        <v>0</v>
      </c>
      <c r="AT57" s="87">
        <v>0</v>
      </c>
      <c r="AU57" s="87">
        <v>0</v>
      </c>
      <c r="AV57" s="87">
        <v>0</v>
      </c>
      <c r="AW57" s="87">
        <v>0</v>
      </c>
      <c r="AX57" s="87">
        <v>0</v>
      </c>
      <c r="AY57" s="87">
        <v>0</v>
      </c>
      <c r="AZ57" s="87">
        <v>0</v>
      </c>
      <c r="BA57" s="87">
        <v>0</v>
      </c>
      <c r="BB57" s="87">
        <v>0</v>
      </c>
      <c r="BC57" s="87">
        <v>0</v>
      </c>
      <c r="BD57" s="87">
        <v>0</v>
      </c>
      <c r="BE57" s="87">
        <v>0</v>
      </c>
      <c r="BF57" s="87">
        <v>0</v>
      </c>
      <c r="BG57" s="87">
        <v>0</v>
      </c>
      <c r="BH57" s="87">
        <v>0</v>
      </c>
      <c r="BI57" s="87">
        <v>0</v>
      </c>
      <c r="BJ57" s="87">
        <v>0</v>
      </c>
      <c r="BK57" s="87">
        <v>0</v>
      </c>
      <c r="BL57" s="87">
        <v>0</v>
      </c>
      <c r="BM57" s="87">
        <v>0</v>
      </c>
      <c r="BN57" s="87">
        <v>0</v>
      </c>
      <c r="BO57" s="87">
        <v>0</v>
      </c>
      <c r="BP57" s="87">
        <v>0</v>
      </c>
      <c r="BQ57" s="87">
        <v>0</v>
      </c>
      <c r="BR57" s="87">
        <v>0</v>
      </c>
      <c r="BS57" s="87">
        <v>0</v>
      </c>
      <c r="BT57" s="87">
        <v>0</v>
      </c>
      <c r="BU57" s="87">
        <v>0</v>
      </c>
      <c r="BV57" s="87">
        <v>0</v>
      </c>
      <c r="BW57" s="87">
        <v>0</v>
      </c>
      <c r="BX57" s="87">
        <v>0</v>
      </c>
      <c r="BY57" s="87">
        <v>0</v>
      </c>
      <c r="BZ57" s="87">
        <v>0</v>
      </c>
      <c r="CA57" s="87">
        <v>0</v>
      </c>
      <c r="CB57" s="87">
        <v>0</v>
      </c>
      <c r="CE57" s="34" t="e">
        <f>AJ57/AT57</f>
        <v>#DIV/0!</v>
      </c>
      <c r="CF57" s="78">
        <f>+(AB57-B57)/B57</f>
        <v>-1</v>
      </c>
      <c r="CG57" s="78"/>
      <c r="CH57" s="78">
        <f>+(AT57-D57)/D57</f>
        <v>-1</v>
      </c>
      <c r="CI57" s="78">
        <f t="shared" si="24"/>
        <v>-1</v>
      </c>
      <c r="CJ57" s="78">
        <f t="shared" si="24"/>
        <v>-1</v>
      </c>
      <c r="CK57" s="78">
        <f>+(BT57-G57)/G57</f>
        <v>-1</v>
      </c>
      <c r="CL57" s="78">
        <f>+(CA57-H57)/H57</f>
        <v>-1</v>
      </c>
      <c r="CM57" s="78"/>
      <c r="CN57" s="71">
        <f>+(AI57-K57)/K57</f>
        <v>-1</v>
      </c>
      <c r="CO57" s="78"/>
      <c r="CP57" s="71">
        <f>+(AO57-L57)/L57</f>
        <v>-1</v>
      </c>
      <c r="CQ57" s="78">
        <f>+(T57-M57)/M57</f>
        <v>-1</v>
      </c>
      <c r="CR57" s="78">
        <f>+(Z57-N57)/N57</f>
        <v>-1</v>
      </c>
      <c r="CS57" s="71">
        <f>+(AP57-O57)/O57</f>
        <v>-1</v>
      </c>
    </row>
    <row r="58" spans="1:97" x14ac:dyDescent="0.25">
      <c r="A58" s="86" t="s">
        <v>75</v>
      </c>
      <c r="B58" s="87">
        <v>763.02362678999998</v>
      </c>
      <c r="C58" s="87"/>
      <c r="D58" s="87">
        <v>103.66899813000001</v>
      </c>
      <c r="E58" s="87">
        <v>10.558610182000001</v>
      </c>
      <c r="F58" s="87">
        <v>9.9413548416000008</v>
      </c>
      <c r="G58" s="87">
        <v>16.621558649000001</v>
      </c>
      <c r="H58" s="87">
        <v>70.359044341000001</v>
      </c>
      <c r="I58" s="83">
        <v>2.9516959719</v>
      </c>
      <c r="J58" s="83">
        <v>1.2132818882</v>
      </c>
      <c r="K58" s="83">
        <v>8.5162127109999997</v>
      </c>
      <c r="L58" s="83">
        <v>1.2406086046</v>
      </c>
      <c r="M58" s="85">
        <v>1.6836755523</v>
      </c>
      <c r="N58" s="85">
        <v>1.1702601364</v>
      </c>
      <c r="O58" s="83">
        <v>0.50502548430000005</v>
      </c>
      <c r="P58" s="87"/>
      <c r="Q58" s="86" t="s">
        <v>176</v>
      </c>
      <c r="R58" s="86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  <c r="AK58" s="87">
        <v>0</v>
      </c>
      <c r="AL58" s="87">
        <v>0</v>
      </c>
      <c r="AM58" s="87">
        <v>0</v>
      </c>
      <c r="AN58" s="87">
        <v>0</v>
      </c>
      <c r="AO58" s="87">
        <v>0</v>
      </c>
      <c r="AP58" s="87">
        <v>0</v>
      </c>
      <c r="AQ58" s="87">
        <v>0</v>
      </c>
      <c r="AR58" s="87">
        <v>0</v>
      </c>
      <c r="AS58" s="87">
        <v>0</v>
      </c>
      <c r="AT58" s="87">
        <v>0</v>
      </c>
      <c r="AU58" s="87">
        <v>0</v>
      </c>
      <c r="AV58" s="87">
        <v>0</v>
      </c>
      <c r="AW58" s="87">
        <v>0</v>
      </c>
      <c r="AX58" s="87">
        <v>0</v>
      </c>
      <c r="AY58" s="87">
        <v>0</v>
      </c>
      <c r="AZ58" s="87">
        <v>0</v>
      </c>
      <c r="BA58" s="87">
        <v>0</v>
      </c>
      <c r="BB58" s="87">
        <v>0</v>
      </c>
      <c r="BC58" s="87">
        <v>0</v>
      </c>
      <c r="BD58" s="87">
        <v>0</v>
      </c>
      <c r="BE58" s="87">
        <v>0</v>
      </c>
      <c r="BF58" s="87">
        <v>0</v>
      </c>
      <c r="BG58" s="87">
        <v>0</v>
      </c>
      <c r="BH58" s="87">
        <v>0</v>
      </c>
      <c r="BI58" s="87">
        <v>0</v>
      </c>
      <c r="BJ58" s="87">
        <v>0</v>
      </c>
      <c r="BK58" s="87">
        <v>0</v>
      </c>
      <c r="BL58" s="87">
        <v>0</v>
      </c>
      <c r="BM58" s="87">
        <v>0</v>
      </c>
      <c r="BN58" s="87">
        <v>0</v>
      </c>
      <c r="BO58" s="87">
        <v>0</v>
      </c>
      <c r="BP58" s="87">
        <v>0</v>
      </c>
      <c r="BQ58" s="87">
        <v>0</v>
      </c>
      <c r="BR58" s="87">
        <v>0</v>
      </c>
      <c r="BS58" s="87">
        <v>0</v>
      </c>
      <c r="BT58" s="87">
        <v>0</v>
      </c>
      <c r="BU58" s="87">
        <v>0</v>
      </c>
      <c r="BV58" s="87">
        <v>0</v>
      </c>
      <c r="BW58" s="87">
        <v>0</v>
      </c>
      <c r="BX58" s="87">
        <v>0</v>
      </c>
      <c r="BY58" s="87">
        <v>0</v>
      </c>
      <c r="BZ58" s="87">
        <v>0</v>
      </c>
      <c r="CA58" s="87">
        <v>0</v>
      </c>
      <c r="CB58" s="87">
        <v>0</v>
      </c>
      <c r="CE58" s="34" t="e">
        <f>AJ58/AT58</f>
        <v>#DIV/0!</v>
      </c>
      <c r="CF58" s="78">
        <f>+(AB58-B58)/B58</f>
        <v>-1</v>
      </c>
      <c r="CG58" s="78"/>
      <c r="CH58" s="78">
        <f>+(AT58-D58)/D58</f>
        <v>-1</v>
      </c>
      <c r="CI58" s="78">
        <f t="shared" si="24"/>
        <v>-1</v>
      </c>
      <c r="CJ58" s="78">
        <f t="shared" si="24"/>
        <v>-1</v>
      </c>
      <c r="CK58" s="78">
        <f>+(BT58-G58)/G58</f>
        <v>-1</v>
      </c>
      <c r="CL58" s="78">
        <f>+(CA58-H58)/H58</f>
        <v>-1</v>
      </c>
      <c r="CM58" s="78"/>
      <c r="CN58" s="71">
        <f>+(AI58-K58)/K58</f>
        <v>-1</v>
      </c>
      <c r="CO58" s="78"/>
      <c r="CP58" s="71">
        <f>+(AO58-L58)/L58</f>
        <v>-1</v>
      </c>
      <c r="CQ58" s="78">
        <f>+(T58-M58)/M58</f>
        <v>-1</v>
      </c>
      <c r="CR58" s="78">
        <f>+(Z58-N58)/N58</f>
        <v>-1</v>
      </c>
      <c r="CS58" s="71">
        <f>+(AP58-O58)/O58</f>
        <v>-1</v>
      </c>
    </row>
    <row r="59" spans="1:97" x14ac:dyDescent="0.25">
      <c r="A59" s="86" t="s">
        <v>235</v>
      </c>
      <c r="P59" s="87"/>
      <c r="CF59" s="78"/>
      <c r="CG59" s="78"/>
      <c r="CH59" s="78"/>
      <c r="CI59" s="78"/>
      <c r="CJ59" s="78"/>
      <c r="CK59" s="78"/>
      <c r="CL59" s="78"/>
      <c r="CM59" s="78"/>
      <c r="CN59" s="71"/>
      <c r="CO59" s="78"/>
      <c r="CP59" s="71"/>
      <c r="CQ59" s="78"/>
      <c r="CR59" s="78"/>
      <c r="CS59" s="71"/>
    </row>
    <row r="60" spans="1:97" x14ac:dyDescent="0.25">
      <c r="P60" s="87"/>
      <c r="CF60" s="78"/>
      <c r="CG60" s="78"/>
      <c r="CH60" s="78"/>
      <c r="CI60" s="78"/>
      <c r="CJ60" s="78"/>
      <c r="CK60" s="78"/>
      <c r="CL60" s="78"/>
      <c r="CM60" s="78"/>
      <c r="CN60" s="71"/>
      <c r="CO60" s="78"/>
      <c r="CP60" s="71"/>
      <c r="CQ60" s="78"/>
      <c r="CR60" s="78"/>
      <c r="CS60" s="71"/>
    </row>
    <row r="61" spans="1:97" x14ac:dyDescent="0.25">
      <c r="A61" s="2" t="s">
        <v>55</v>
      </c>
      <c r="B61" s="1">
        <f>SUM(B3:B58)</f>
        <v>589595.21102167002</v>
      </c>
      <c r="C61" s="1">
        <f t="shared" ref="C61:O61" si="25">SUM(C3:C58)</f>
        <v>0</v>
      </c>
      <c r="D61" s="1">
        <f t="shared" si="25"/>
        <v>172147.60634078897</v>
      </c>
      <c r="E61" s="1">
        <f t="shared" si="25"/>
        <v>11055.054810352703</v>
      </c>
      <c r="F61" s="1">
        <f t="shared" si="25"/>
        <v>9724.8792705683009</v>
      </c>
      <c r="G61" s="1">
        <f t="shared" si="25"/>
        <v>21141.250861687695</v>
      </c>
      <c r="H61" s="1">
        <f t="shared" si="25"/>
        <v>66164.233955054005</v>
      </c>
      <c r="I61" s="52">
        <f t="shared" si="25"/>
        <v>2519.7814035313004</v>
      </c>
      <c r="J61" s="52">
        <f t="shared" si="25"/>
        <v>1119.7260182759001</v>
      </c>
      <c r="K61" s="52">
        <f t="shared" si="25"/>
        <v>7288.1881103181022</v>
      </c>
      <c r="L61" s="52">
        <f t="shared" si="25"/>
        <v>1052.3027230871003</v>
      </c>
      <c r="M61" s="1">
        <f t="shared" si="25"/>
        <v>1429.4148608375999</v>
      </c>
      <c r="N61" s="1">
        <f t="shared" si="25"/>
        <v>1012.2833559118</v>
      </c>
      <c r="O61" s="52">
        <f t="shared" si="25"/>
        <v>677.81619879059986</v>
      </c>
      <c r="S61" s="1">
        <f>SUM(S3:S58)</f>
        <v>230.43578967680847</v>
      </c>
      <c r="T61" s="1">
        <f t="shared" ref="T61:AC61" si="26">SUM(T3:T58)</f>
        <v>1363.3058159954185</v>
      </c>
      <c r="U61" s="1">
        <f t="shared" si="26"/>
        <v>2722.1482755879365</v>
      </c>
      <c r="V61" s="1">
        <f t="shared" si="26"/>
        <v>2722.1482755879365</v>
      </c>
      <c r="W61" s="1">
        <f t="shared" si="26"/>
        <v>3699.4439765428365</v>
      </c>
      <c r="X61" s="1"/>
      <c r="Y61" s="1">
        <f t="shared" si="26"/>
        <v>1070.8919096140269</v>
      </c>
      <c r="Z61" s="1">
        <f t="shared" si="26"/>
        <v>966.10738151496605</v>
      </c>
      <c r="AA61" s="1">
        <f t="shared" si="26"/>
        <v>25.311954262169333</v>
      </c>
      <c r="AB61" s="1">
        <f t="shared" si="26"/>
        <v>566761.43834256718</v>
      </c>
      <c r="AC61" s="1">
        <f t="shared" si="26"/>
        <v>9711.3839311091942</v>
      </c>
      <c r="AD61" s="1">
        <f>SUM(AD3:AD58)</f>
        <v>332.51044768044892</v>
      </c>
      <c r="AE61" s="1">
        <f>SUM(AE3:AE58)</f>
        <v>2494.1842311831406</v>
      </c>
      <c r="AF61" s="1">
        <f>SUM(AF3:AF58)</f>
        <v>0</v>
      </c>
      <c r="AG61" s="1">
        <f t="shared" ref="AG61:BF61" si="27">SUM(AG3:AG58)</f>
        <v>0</v>
      </c>
      <c r="AH61" s="1">
        <f t="shared" si="27"/>
        <v>7717.4668301496886</v>
      </c>
      <c r="AI61" s="1">
        <f t="shared" si="27"/>
        <v>7717.4668301496886</v>
      </c>
      <c r="AJ61" s="1">
        <f t="shared" si="27"/>
        <v>1320.8951113627577</v>
      </c>
      <c r="AK61" s="1">
        <f t="shared" si="27"/>
        <v>2721.5951669155743</v>
      </c>
      <c r="AL61" s="1">
        <f t="shared" si="27"/>
        <v>1.0330997312872485</v>
      </c>
      <c r="AM61" s="1">
        <f t="shared" si="27"/>
        <v>6480.3991504573651</v>
      </c>
      <c r="AN61" s="1">
        <f t="shared" si="27"/>
        <v>4.7781105247461584</v>
      </c>
      <c r="AO61" s="1">
        <f t="shared" si="27"/>
        <v>1124.1378292399449</v>
      </c>
      <c r="AP61" s="1">
        <f t="shared" si="27"/>
        <v>338.68971215163981</v>
      </c>
      <c r="AQ61" s="1">
        <f t="shared" si="27"/>
        <v>63803.150107414578</v>
      </c>
      <c r="AR61" s="1">
        <f t="shared" si="27"/>
        <v>148600.65746695382</v>
      </c>
      <c r="AS61" s="1">
        <f t="shared" si="27"/>
        <v>15190.293725505011</v>
      </c>
      <c r="AT61" s="1">
        <f t="shared" si="27"/>
        <v>165111.84630382166</v>
      </c>
      <c r="AU61" s="1">
        <f t="shared" si="27"/>
        <v>4.8687466587653246E-3</v>
      </c>
      <c r="AV61" s="1">
        <f t="shared" si="27"/>
        <v>3964.1407591640791</v>
      </c>
      <c r="AW61" s="1">
        <f t="shared" si="27"/>
        <v>0</v>
      </c>
      <c r="AX61" s="1">
        <f t="shared" si="27"/>
        <v>17096.488480278171</v>
      </c>
      <c r="AY61" s="1">
        <f t="shared" si="27"/>
        <v>3.9699145462506147</v>
      </c>
      <c r="AZ61" s="1">
        <f t="shared" si="27"/>
        <v>2.2719834967707651E-2</v>
      </c>
      <c r="BA61" s="1">
        <f t="shared" si="27"/>
        <v>3222.1441896976075</v>
      </c>
      <c r="BB61" s="1">
        <f t="shared" si="27"/>
        <v>4.3909220169172452</v>
      </c>
      <c r="BC61" s="1">
        <f t="shared" si="27"/>
        <v>0</v>
      </c>
      <c r="BD61" s="1">
        <f t="shared" si="27"/>
        <v>88.692688124335206</v>
      </c>
      <c r="BE61" s="1">
        <f t="shared" si="27"/>
        <v>10561.774479817672</v>
      </c>
      <c r="BF61" s="1">
        <f t="shared" si="27"/>
        <v>9271.1188537218022</v>
      </c>
      <c r="BG61" s="1">
        <f t="shared" ref="BG61:CB61" si="28">SUM(BG3:BG58)</f>
        <v>1290.6556260958655</v>
      </c>
      <c r="BH61" s="1">
        <f t="shared" si="28"/>
        <v>0</v>
      </c>
      <c r="BI61" s="1">
        <f t="shared" si="28"/>
        <v>0</v>
      </c>
      <c r="BJ61" s="1">
        <f t="shared" si="28"/>
        <v>2916.622242113323</v>
      </c>
      <c r="BK61" s="1">
        <f t="shared" si="28"/>
        <v>0</v>
      </c>
      <c r="BL61" s="1">
        <f t="shared" si="28"/>
        <v>442.9553302284441</v>
      </c>
      <c r="BM61" s="1">
        <f t="shared" si="28"/>
        <v>195.20310629502993</v>
      </c>
      <c r="BN61" s="1">
        <f t="shared" si="28"/>
        <v>0.18273280207318426</v>
      </c>
      <c r="BO61" s="1">
        <f t="shared" si="28"/>
        <v>1772.7289668913918</v>
      </c>
      <c r="BP61" s="1">
        <f t="shared" si="28"/>
        <v>48.716396759869099</v>
      </c>
      <c r="BQ61" s="1">
        <f t="shared" si="28"/>
        <v>9.647562112015208E-2</v>
      </c>
      <c r="BR61" s="1">
        <f t="shared" si="28"/>
        <v>624.1091222364214</v>
      </c>
      <c r="BS61" s="1">
        <f t="shared" si="28"/>
        <v>4.433139180834409E-4</v>
      </c>
      <c r="BT61" s="1">
        <f t="shared" si="28"/>
        <v>20197.799391935579</v>
      </c>
      <c r="BU61" s="1">
        <f t="shared" si="28"/>
        <v>7609.4161817534732</v>
      </c>
      <c r="BV61" s="1">
        <f t="shared" si="28"/>
        <v>0</v>
      </c>
      <c r="BW61" s="1">
        <f t="shared" si="28"/>
        <v>0</v>
      </c>
      <c r="BX61" s="1">
        <f t="shared" si="28"/>
        <v>1028.5893083890571</v>
      </c>
      <c r="BY61" s="1">
        <f t="shared" si="28"/>
        <v>0</v>
      </c>
      <c r="BZ61" s="1">
        <f t="shared" si="28"/>
        <v>283.6369219370157</v>
      </c>
      <c r="CA61" s="1">
        <f t="shared" si="28"/>
        <v>63244.964177953785</v>
      </c>
      <c r="CB61" s="1">
        <f t="shared" si="28"/>
        <v>1103.5719575294379</v>
      </c>
      <c r="CC61" s="1"/>
      <c r="CF61" s="78">
        <f>+(AB61-B61)/B61</f>
        <v>-3.8727880166352986E-2</v>
      </c>
      <c r="CG61" s="78"/>
      <c r="CH61" s="78">
        <f>+(AT61-D61)/D61</f>
        <v>-4.0870507505280658E-2</v>
      </c>
      <c r="CI61" s="78">
        <f t="shared" ref="CI61:CJ63" si="29">+(BE61-E61)/E61</f>
        <v>-4.4620342368008027E-2</v>
      </c>
      <c r="CJ61" s="78">
        <f t="shared" si="29"/>
        <v>-4.6659748077261413E-2</v>
      </c>
      <c r="CK61" s="78">
        <f>+(BT61-G61)/G61</f>
        <v>-4.4626095017955815E-2</v>
      </c>
      <c r="CL61" s="78">
        <f>+(CA61-H61)/H61</f>
        <v>-4.4121568445624385E-2</v>
      </c>
      <c r="CM61" s="78"/>
      <c r="CN61" s="71">
        <f>+(AI61-K61)/K61</f>
        <v>5.8900609223277854E-2</v>
      </c>
      <c r="CO61" s="78"/>
      <c r="CP61" s="71">
        <f>+(AO61-L61)/L61</f>
        <v>6.8264677622523653E-2</v>
      </c>
      <c r="CQ61" s="78">
        <f>+(T61-M61)/M61</f>
        <v>-4.6249025845053318E-2</v>
      </c>
      <c r="CR61" s="78">
        <f>+(Z61-N61)/N61</f>
        <v>-4.5615660997647786E-2</v>
      </c>
      <c r="CS61" s="71">
        <f>+(AP61-O61)/O61</f>
        <v>-0.5003221924233292</v>
      </c>
    </row>
    <row r="62" spans="1:97" x14ac:dyDescent="0.25">
      <c r="A62" s="86" t="s">
        <v>56</v>
      </c>
      <c r="B62" s="87">
        <f>SUM(B2:B54)</f>
        <v>567554.61582977988</v>
      </c>
      <c r="C62" s="87">
        <f t="shared" ref="C62:O62" si="30">SUM(C2:C54)</f>
        <v>0</v>
      </c>
      <c r="D62" s="87">
        <f t="shared" si="30"/>
        <v>165343.52620668896</v>
      </c>
      <c r="E62" s="87">
        <f t="shared" si="30"/>
        <v>10575.870777860704</v>
      </c>
      <c r="F62" s="87">
        <f t="shared" si="30"/>
        <v>9283.4120990487008</v>
      </c>
      <c r="G62" s="87">
        <f t="shared" si="30"/>
        <v>20226.116915683695</v>
      </c>
      <c r="H62" s="87">
        <f t="shared" si="30"/>
        <v>63333.552924072988</v>
      </c>
      <c r="I62" s="87">
        <f t="shared" si="30"/>
        <v>2406.9835122603999</v>
      </c>
      <c r="J62" s="87">
        <f t="shared" si="30"/>
        <v>1072.3458876555001</v>
      </c>
      <c r="K62" s="87">
        <f t="shared" si="30"/>
        <v>6962.5434117721015</v>
      </c>
      <c r="L62" s="87">
        <f t="shared" si="30"/>
        <v>1005.0085481609002</v>
      </c>
      <c r="M62" s="87">
        <f t="shared" si="30"/>
        <v>1365.2173565697999</v>
      </c>
      <c r="N62" s="87">
        <f t="shared" si="30"/>
        <v>967.46056750920002</v>
      </c>
      <c r="O62" s="83">
        <f t="shared" si="30"/>
        <v>654.52344737999999</v>
      </c>
      <c r="S62" s="87">
        <f>SUM(S2:S54)</f>
        <v>230.43578967680847</v>
      </c>
      <c r="T62" s="87">
        <f t="shared" ref="T62:AC62" si="31">SUM(T2:T54)</f>
        <v>1363.3058159954185</v>
      </c>
      <c r="U62" s="87">
        <f t="shared" si="31"/>
        <v>2722.1482755879365</v>
      </c>
      <c r="V62" s="87">
        <f t="shared" si="31"/>
        <v>2722.1482755879365</v>
      </c>
      <c r="W62" s="87">
        <f t="shared" si="31"/>
        <v>3699.4439765428365</v>
      </c>
      <c r="Y62" s="87">
        <f t="shared" si="31"/>
        <v>1070.8919096140269</v>
      </c>
      <c r="Z62" s="87">
        <f t="shared" si="31"/>
        <v>966.10738151496605</v>
      </c>
      <c r="AA62" s="87">
        <f t="shared" si="31"/>
        <v>25.311954262169333</v>
      </c>
      <c r="AB62" s="87">
        <f t="shared" si="31"/>
        <v>566761.43834256718</v>
      </c>
      <c r="AC62" s="87">
        <f t="shared" si="31"/>
        <v>9711.3839311091942</v>
      </c>
      <c r="AD62" s="87">
        <f>SUM(AD2:AD54)</f>
        <v>332.51044768044892</v>
      </c>
      <c r="AE62" s="87">
        <f>SUM(AE2:AE54)</f>
        <v>2494.1842311831406</v>
      </c>
      <c r="AF62" s="87">
        <f>SUM(AF2:AF54)</f>
        <v>0</v>
      </c>
      <c r="AG62" s="87">
        <f t="shared" ref="AG62:BF62" si="32">SUM(AG2:AG54)</f>
        <v>0</v>
      </c>
      <c r="AH62" s="87">
        <f t="shared" si="32"/>
        <v>7717.4668301496886</v>
      </c>
      <c r="AI62" s="87">
        <f t="shared" si="32"/>
        <v>7717.4668301496886</v>
      </c>
      <c r="AJ62" s="87">
        <f t="shared" si="32"/>
        <v>1320.8951113627577</v>
      </c>
      <c r="AK62" s="87">
        <f t="shared" si="32"/>
        <v>2721.5951669155743</v>
      </c>
      <c r="AL62" s="87">
        <f t="shared" si="32"/>
        <v>1.0330997312872485</v>
      </c>
      <c r="AM62" s="87">
        <f t="shared" si="32"/>
        <v>6480.3991504573651</v>
      </c>
      <c r="AN62" s="87">
        <f t="shared" si="32"/>
        <v>4.7781105247461584</v>
      </c>
      <c r="AO62" s="87">
        <f t="shared" si="32"/>
        <v>1124.1378292399449</v>
      </c>
      <c r="AP62" s="87">
        <f t="shared" si="32"/>
        <v>338.68971215163981</v>
      </c>
      <c r="AQ62" s="87">
        <f t="shared" si="32"/>
        <v>63803.150107414578</v>
      </c>
      <c r="AR62" s="87">
        <f t="shared" si="32"/>
        <v>148600.65746695382</v>
      </c>
      <c r="AS62" s="87">
        <f t="shared" si="32"/>
        <v>15190.293725505011</v>
      </c>
      <c r="AT62" s="87">
        <f t="shared" si="32"/>
        <v>165111.84630382166</v>
      </c>
      <c r="AU62" s="87">
        <f t="shared" si="32"/>
        <v>4.8687466587653246E-3</v>
      </c>
      <c r="AV62" s="87">
        <f t="shared" si="32"/>
        <v>3964.1407591640791</v>
      </c>
      <c r="AW62" s="87">
        <f t="shared" si="32"/>
        <v>0</v>
      </c>
      <c r="AX62" s="87">
        <f t="shared" si="32"/>
        <v>17096.488480278171</v>
      </c>
      <c r="AY62" s="87">
        <f t="shared" si="32"/>
        <v>3.9699145462506147</v>
      </c>
      <c r="AZ62" s="87">
        <f t="shared" si="32"/>
        <v>2.2719834967707651E-2</v>
      </c>
      <c r="BA62" s="87">
        <f t="shared" si="32"/>
        <v>3222.1441896976075</v>
      </c>
      <c r="BB62" s="87">
        <f t="shared" si="32"/>
        <v>4.3909220169172452</v>
      </c>
      <c r="BC62" s="87">
        <f t="shared" si="32"/>
        <v>0</v>
      </c>
      <c r="BD62" s="87">
        <f t="shared" si="32"/>
        <v>88.692688124335206</v>
      </c>
      <c r="BE62" s="87">
        <f t="shared" si="32"/>
        <v>10561.774479817672</v>
      </c>
      <c r="BF62" s="87">
        <f t="shared" si="32"/>
        <v>9271.1188537218022</v>
      </c>
      <c r="BG62" s="87">
        <f t="shared" ref="BG62:CB62" si="33">SUM(BG2:BG54)</f>
        <v>1290.6556260958655</v>
      </c>
      <c r="BH62" s="87">
        <f t="shared" si="33"/>
        <v>0</v>
      </c>
      <c r="BI62" s="87">
        <f t="shared" si="33"/>
        <v>0</v>
      </c>
      <c r="BJ62" s="87">
        <f t="shared" si="33"/>
        <v>2916.622242113323</v>
      </c>
      <c r="BK62" s="87">
        <f t="shared" si="33"/>
        <v>0</v>
      </c>
      <c r="BL62" s="87">
        <f t="shared" si="33"/>
        <v>442.9553302284441</v>
      </c>
      <c r="BM62" s="87">
        <f t="shared" si="33"/>
        <v>195.20310629502993</v>
      </c>
      <c r="BN62" s="87">
        <f t="shared" si="33"/>
        <v>0.18273280207318426</v>
      </c>
      <c r="BO62" s="87">
        <f t="shared" si="33"/>
        <v>1772.7289668913918</v>
      </c>
      <c r="BP62" s="87">
        <f t="shared" si="33"/>
        <v>48.716396759869099</v>
      </c>
      <c r="BQ62" s="87">
        <f t="shared" si="33"/>
        <v>9.647562112015208E-2</v>
      </c>
      <c r="BR62" s="87">
        <f t="shared" si="33"/>
        <v>624.1091222364214</v>
      </c>
      <c r="BS62" s="87">
        <f t="shared" si="33"/>
        <v>4.433139180834409E-4</v>
      </c>
      <c r="BT62" s="87">
        <f t="shared" si="33"/>
        <v>20197.799391935579</v>
      </c>
      <c r="BU62" s="87">
        <f t="shared" si="33"/>
        <v>7609.4161817534732</v>
      </c>
      <c r="BV62" s="87">
        <f t="shared" si="33"/>
        <v>0</v>
      </c>
      <c r="BW62" s="87">
        <f t="shared" si="33"/>
        <v>0</v>
      </c>
      <c r="BX62" s="87">
        <f t="shared" si="33"/>
        <v>1028.5893083890571</v>
      </c>
      <c r="BY62" s="87">
        <f t="shared" si="33"/>
        <v>0</v>
      </c>
      <c r="BZ62" s="87">
        <f t="shared" si="33"/>
        <v>283.6369219370157</v>
      </c>
      <c r="CA62" s="87">
        <f t="shared" si="33"/>
        <v>63244.964177953785</v>
      </c>
      <c r="CB62" s="87">
        <f t="shared" si="33"/>
        <v>1103.5719575294379</v>
      </c>
      <c r="CF62" s="78">
        <f>+(AB62-B62)/B62</f>
        <v>-1.3975350831268501E-3</v>
      </c>
      <c r="CG62" s="78"/>
      <c r="CH62" s="78">
        <f>+(AT62-D62)/D62</f>
        <v>-1.4012033502762266E-3</v>
      </c>
      <c r="CI62" s="78">
        <f t="shared" si="29"/>
        <v>-1.332873513596734E-3</v>
      </c>
      <c r="CJ62" s="78">
        <f t="shared" si="29"/>
        <v>-1.324216268300568E-3</v>
      </c>
      <c r="CK62" s="78">
        <f>+(BT62-G62)/G62</f>
        <v>-1.4000474666572096E-3</v>
      </c>
      <c r="CL62" s="78">
        <f>+(CA62-H62)/H62</f>
        <v>-1.3987648257379041E-3</v>
      </c>
      <c r="CM62" s="78"/>
      <c r="CN62" s="71">
        <f>+(AI62-K62)/K62</f>
        <v>0.10842638583785066</v>
      </c>
      <c r="CO62" s="78"/>
      <c r="CP62" s="71">
        <f>+(AO62-L62)/L62</f>
        <v>0.11853558986840811</v>
      </c>
      <c r="CQ62" s="78">
        <f>+(T62-M62)/M62</f>
        <v>-1.40017306781413E-3</v>
      </c>
      <c r="CR62" s="78">
        <f>+(Z62-N62)/N62</f>
        <v>-1.39869886140977E-3</v>
      </c>
      <c r="CS62" s="71">
        <f>+(AP62-O62)/O62</f>
        <v>-0.48253998614200139</v>
      </c>
    </row>
    <row r="63" spans="1:97" x14ac:dyDescent="0.25">
      <c r="A63" s="86" t="s">
        <v>238</v>
      </c>
      <c r="B63" s="87">
        <f>+B3+B5+B8+B9+B11+B12+B14+B15+B16+B17+B18+B19+B20+B21+B22+B23+B24+B25+B26+B28+B30+B31+B33+B34+B35+B36+B37+B39+B40+B41+B42+B43+B44+B46+B47+B49+B50+B10</f>
        <v>414363.66691173008</v>
      </c>
      <c r="C63" s="87">
        <f t="shared" ref="C63:O63" si="34">+C3+C5+C8+C9+C11+C12+C14+C15+C16+C17+C18+C19+C20+C21+C22+C23+C24+C25+C26+C28+C30+C31+C33+C34+C35+C36+C37+C39+C40+C41+C42+C43+C44+C46+C47+C49+C50+C10</f>
        <v>0</v>
      </c>
      <c r="D63" s="87">
        <f t="shared" si="34"/>
        <v>126992.005721778</v>
      </c>
      <c r="E63" s="87">
        <f t="shared" si="34"/>
        <v>7869.1461363099988</v>
      </c>
      <c r="F63" s="87">
        <f t="shared" si="34"/>
        <v>6952.1796362830028</v>
      </c>
      <c r="G63" s="87">
        <f t="shared" si="34"/>
        <v>15117.249612974001</v>
      </c>
      <c r="H63" s="87">
        <f t="shared" si="34"/>
        <v>48175.295006330991</v>
      </c>
      <c r="I63" s="87">
        <f t="shared" si="34"/>
        <v>1840.6955663102003</v>
      </c>
      <c r="J63" s="87">
        <f t="shared" si="34"/>
        <v>812.74306308809992</v>
      </c>
      <c r="K63" s="87">
        <f t="shared" si="34"/>
        <v>5322.8498437902008</v>
      </c>
      <c r="L63" s="87">
        <f t="shared" si="34"/>
        <v>769.18385532310015</v>
      </c>
      <c r="M63" s="87">
        <f t="shared" si="34"/>
        <v>1044.7597004455001</v>
      </c>
      <c r="N63" s="87">
        <f t="shared" si="34"/>
        <v>738.68255674120019</v>
      </c>
      <c r="O63" s="87">
        <f t="shared" si="34"/>
        <v>478.90799918889996</v>
      </c>
      <c r="S63" s="87">
        <f>+S3+S5+S8+S9+S11+S12+S14+S15+S16+S17+S18+S19+S20+S21+S22+S23+S24+S25+S26+S28+S30+S31+S33+S34+S35+S36+S37+S39+S40+S41+S42+S43+S44+S46+S47+S49+S50+S10</f>
        <v>175.44381128125673</v>
      </c>
      <c r="T63" s="87">
        <f t="shared" ref="T63:AC63" si="35">+T3+T5+T8+T9+T11+T12+T14+T15+T16+T17+T18+T19+T20+T21+T22+T23+T24+T25+T26+T28+T30+T31+T33+T34+T35+T36+T37+T39+T40+T41+T42+T43+T44+T46+T47+T49+T50+T10</f>
        <v>1043.2803069125935</v>
      </c>
      <c r="U63" s="87">
        <f t="shared" si="35"/>
        <v>2070.5497639403884</v>
      </c>
      <c r="V63" s="87">
        <f t="shared" si="35"/>
        <v>2070.5497639403884</v>
      </c>
      <c r="W63" s="87">
        <f t="shared" si="35"/>
        <v>2815.0830796260543</v>
      </c>
      <c r="Y63" s="87">
        <f t="shared" si="35"/>
        <v>814.61503276417591</v>
      </c>
      <c r="Z63" s="87">
        <f t="shared" si="35"/>
        <v>737.63726237305218</v>
      </c>
      <c r="AA63" s="87">
        <f t="shared" si="35"/>
        <v>18.450279635962676</v>
      </c>
      <c r="AB63" s="87">
        <f t="shared" si="35"/>
        <v>413776.99391932762</v>
      </c>
      <c r="AC63" s="87">
        <f t="shared" si="35"/>
        <v>7391.9618397502063</v>
      </c>
      <c r="AD63" s="87">
        <f>+AD3+AD5+AD8+AD9+AD11+AD12+AD14+AD15+AD16+AD17+AD18+AD19+AD20+AD21+AD22+AD23+AD24+AD25+AD26+AD28+AD30+AD31+AD33+AD34+AD35+AD36+AD37+AD39+AD40+AD41+AD42+AD43+AD44+AD46+AD47+AD49+AD50+AD10</f>
        <v>252.92768407149046</v>
      </c>
      <c r="AE63" s="87">
        <f>+AE3+AE5+AE8+AE9+AE11+AE12+AE14+AE15+AE16+AE17+AE18+AE19+AE20+AE21+AE22+AE23+AE24+AE25+AE26+AE28+AE30+AE31+AE33+AE34+AE35+AE36+AE37+AE39+AE40+AE41+AE42+AE43+AE44+AE46+AE47+AE49+AE50+AE10</f>
        <v>1897.8550634588128</v>
      </c>
      <c r="AF63" s="87">
        <f>+AF3+AF5+AF8+AF9+AF11+AF12+AF14+AF15+AF16+AF17+AF18+AF19+AF20+AF21+AF22+AF23+AF24+AF25+AF26+AF28+AF30+AF31+AF33+AF34+AF35+AF36+AF37+AF39+AF40+AF41+AF42+AF43+AF44+AF46+AF47+AF49+AF50+AF10</f>
        <v>0</v>
      </c>
      <c r="AG63" s="87">
        <f t="shared" ref="AG63:BF63" si="36">+AG3+AG5+AG8+AG9+AG11+AG12+AG14+AG15+AG16+AG17+AG18+AG19+AG20+AG21+AG22+AG23+AG24+AG25+AG26+AG28+AG30+AG31+AG33+AG34+AG35+AG36+AG37+AG39+AG40+AG41+AG42+AG43+AG44+AG46+AG47+AG49+AG50+AG10</f>
        <v>0</v>
      </c>
      <c r="AH63" s="87">
        <f t="shared" si="36"/>
        <v>5874.6890393223712</v>
      </c>
      <c r="AI63" s="87">
        <f t="shared" si="36"/>
        <v>5874.6890393223712</v>
      </c>
      <c r="AJ63" s="87">
        <f t="shared" si="36"/>
        <v>1014.4966884155266</v>
      </c>
      <c r="AK63" s="87">
        <f t="shared" si="36"/>
        <v>2070.3805340491699</v>
      </c>
      <c r="AL63" s="87">
        <f t="shared" si="36"/>
        <v>0.75304242616881889</v>
      </c>
      <c r="AM63" s="87">
        <f t="shared" si="36"/>
        <v>4932.705503791376</v>
      </c>
      <c r="AN63" s="87">
        <f t="shared" si="36"/>
        <v>3.4676724221447111</v>
      </c>
      <c r="AO63" s="87">
        <f t="shared" si="36"/>
        <v>855.86977654805935</v>
      </c>
      <c r="AP63" s="87">
        <f t="shared" si="36"/>
        <v>257.83442401967375</v>
      </c>
      <c r="AQ63" s="87">
        <f t="shared" si="36"/>
        <v>48531.86364660781</v>
      </c>
      <c r="AR63" s="87">
        <f t="shared" si="36"/>
        <v>114130.86688035134</v>
      </c>
      <c r="AS63" s="87">
        <f t="shared" si="36"/>
        <v>11666.715124836857</v>
      </c>
      <c r="AT63" s="87">
        <f t="shared" si="36"/>
        <v>126812.07869360369</v>
      </c>
      <c r="AU63" s="87">
        <f t="shared" si="36"/>
        <v>3.5334506848527991E-3</v>
      </c>
      <c r="AV63" s="87">
        <f t="shared" si="36"/>
        <v>3016.7877799581424</v>
      </c>
      <c r="AW63" s="87">
        <f t="shared" si="36"/>
        <v>0</v>
      </c>
      <c r="AX63" s="87">
        <f t="shared" si="36"/>
        <v>12990.750006933064</v>
      </c>
      <c r="AY63" s="87">
        <f t="shared" si="36"/>
        <v>2.9732279983751559</v>
      </c>
      <c r="AZ63" s="87">
        <f t="shared" si="36"/>
        <v>1.6898362485831764E-2</v>
      </c>
      <c r="BA63" s="87">
        <f t="shared" si="36"/>
        <v>2413.3690949004076</v>
      </c>
      <c r="BB63" s="87">
        <f t="shared" si="36"/>
        <v>3.2894504908597173</v>
      </c>
      <c r="BC63" s="87">
        <f t="shared" si="36"/>
        <v>0</v>
      </c>
      <c r="BD63" s="87">
        <f t="shared" si="36"/>
        <v>66.453085735649339</v>
      </c>
      <c r="BE63" s="87">
        <f t="shared" si="36"/>
        <v>7858.5215449897687</v>
      </c>
      <c r="BF63" s="87">
        <f t="shared" si="36"/>
        <v>6942.8525469286451</v>
      </c>
      <c r="BG63" s="87">
        <f t="shared" ref="BG63:CB63" si="37">+BG3+BG5+BG8+BG9+BG11+BG12+BG14+BG15+BG16+BG17+BG18+BG19+BG20+BG21+BG22+BG23+BG24+BG25+BG26+BG28+BG30+BG31+BG33+BG34+BG35+BG36+BG37+BG39+BG40+BG41+BG42+BG43+BG44+BG46+BG47+BG49+BG50+BG10</f>
        <v>915.66899806112167</v>
      </c>
      <c r="BH63" s="87">
        <f t="shared" si="37"/>
        <v>0</v>
      </c>
      <c r="BI63" s="87">
        <f t="shared" si="37"/>
        <v>0</v>
      </c>
      <c r="BJ63" s="87">
        <f t="shared" si="37"/>
        <v>2184.4537727803886</v>
      </c>
      <c r="BK63" s="87">
        <f t="shared" si="37"/>
        <v>0</v>
      </c>
      <c r="BL63" s="87">
        <f t="shared" si="37"/>
        <v>331.50925933483393</v>
      </c>
      <c r="BM63" s="87">
        <f t="shared" si="37"/>
        <v>146.25614144457504</v>
      </c>
      <c r="BN63" s="87">
        <f t="shared" si="37"/>
        <v>0.13416395410244078</v>
      </c>
      <c r="BO63" s="87">
        <f t="shared" si="37"/>
        <v>1326.7170848008598</v>
      </c>
      <c r="BP63" s="87">
        <f t="shared" si="37"/>
        <v>37.090543225033159</v>
      </c>
      <c r="BQ63" s="87">
        <f t="shared" si="37"/>
        <v>6.8760101414783295E-2</v>
      </c>
      <c r="BR63" s="87">
        <f t="shared" si="37"/>
        <v>467.611277300273</v>
      </c>
      <c r="BS63" s="87">
        <f t="shared" si="37"/>
        <v>3.2972442070501443E-4</v>
      </c>
      <c r="BT63" s="87">
        <f t="shared" si="37"/>
        <v>15095.832967484894</v>
      </c>
      <c r="BU63" s="87">
        <f t="shared" si="37"/>
        <v>5781.0736457227476</v>
      </c>
      <c r="BV63" s="87">
        <f t="shared" si="37"/>
        <v>0</v>
      </c>
      <c r="BW63" s="87">
        <f t="shared" si="37"/>
        <v>0</v>
      </c>
      <c r="BX63" s="87">
        <f t="shared" si="37"/>
        <v>781.08089028339896</v>
      </c>
      <c r="BY63" s="87">
        <f t="shared" si="37"/>
        <v>0</v>
      </c>
      <c r="BZ63" s="87">
        <f t="shared" si="37"/>
        <v>214.22042918640733</v>
      </c>
      <c r="CA63" s="87">
        <f t="shared" si="37"/>
        <v>48107.111370547165</v>
      </c>
      <c r="CB63" s="87">
        <f t="shared" si="37"/>
        <v>837.62657515692172</v>
      </c>
      <c r="CF63" s="78">
        <f>+(AB63-B63)/B63</f>
        <v>-1.4158408162929764E-3</v>
      </c>
      <c r="CG63" s="78"/>
      <c r="CH63" s="78">
        <f>+(AT63-D63)/D63</f>
        <v>-1.4168374391101729E-3</v>
      </c>
      <c r="CI63" s="78">
        <f t="shared" si="29"/>
        <v>-1.3501580903683946E-3</v>
      </c>
      <c r="CJ63" s="78">
        <f t="shared" si="29"/>
        <v>-1.34160649498758E-3</v>
      </c>
      <c r="CK63" s="78">
        <f>+(BT63-G63)/G63</f>
        <v>-1.416702511198009E-3</v>
      </c>
      <c r="CL63" s="78">
        <f>+(CA63-H63)/H63</f>
        <v>-1.4153236793851536E-3</v>
      </c>
      <c r="CM63" s="78"/>
      <c r="CN63" s="71">
        <f>+(AI63-K63)/K63</f>
        <v>0.10367363568896516</v>
      </c>
      <c r="CO63" s="78"/>
      <c r="CP63" s="71">
        <f>+(AO63-L63)/L63</f>
        <v>0.11269857086189917</v>
      </c>
      <c r="CQ63" s="78">
        <f>+(T63-M63)/M63</f>
        <v>-1.4160132059801271E-3</v>
      </c>
      <c r="CR63" s="78">
        <f>+(Z63-N63)/N63</f>
        <v>-1.4150792632216286E-3</v>
      </c>
      <c r="CS63" s="71">
        <f>+(AP63-O63)/O63</f>
        <v>-0.46162013485606074</v>
      </c>
    </row>
    <row r="64" spans="1:97" x14ac:dyDescent="0.25">
      <c r="B64" s="87"/>
    </row>
    <row r="66" spans="2:15" x14ac:dyDescent="0.25">
      <c r="B66" s="86" t="s">
        <v>59</v>
      </c>
      <c r="C66" s="86" t="s">
        <v>57</v>
      </c>
      <c r="D66" s="86" t="s">
        <v>60</v>
      </c>
      <c r="E66" s="86" t="s">
        <v>343</v>
      </c>
      <c r="F66" s="86" t="s">
        <v>344</v>
      </c>
      <c r="G66" s="86" t="s">
        <v>61</v>
      </c>
      <c r="H66" s="86" t="s">
        <v>62</v>
      </c>
      <c r="I66" s="86">
        <v>75070</v>
      </c>
      <c r="J66" s="86">
        <v>71432</v>
      </c>
      <c r="K66" s="86">
        <v>50000</v>
      </c>
    </row>
    <row r="67" spans="2:15" x14ac:dyDescent="0.25">
      <c r="B67" s="86">
        <v>295.423</v>
      </c>
      <c r="C67" s="86">
        <v>0</v>
      </c>
      <c r="D67" s="86">
        <v>224</v>
      </c>
      <c r="E67" s="86">
        <v>126.53700000000001</v>
      </c>
      <c r="F67" s="86">
        <v>37</v>
      </c>
      <c r="G67" s="59">
        <v>2</v>
      </c>
      <c r="H67" s="86">
        <v>295</v>
      </c>
      <c r="I67" s="86">
        <v>3.22011</v>
      </c>
      <c r="J67" s="59">
        <v>0.177253999999999</v>
      </c>
      <c r="K67" s="59">
        <v>0.38405</v>
      </c>
    </row>
    <row r="69" spans="2:15" x14ac:dyDescent="0.25">
      <c r="B69" s="87">
        <f>B16-B67</f>
        <v>3436.1812871000002</v>
      </c>
      <c r="C69" s="87">
        <f t="shared" ref="C69:K69" si="38">C16-C67</f>
        <v>0</v>
      </c>
      <c r="D69" s="87">
        <f t="shared" si="38"/>
        <v>225.62287147000001</v>
      </c>
      <c r="E69" s="87">
        <f t="shared" si="38"/>
        <v>-49.91179597</v>
      </c>
      <c r="F69" s="87">
        <f t="shared" si="38"/>
        <v>25.936403196999997</v>
      </c>
      <c r="G69" s="87">
        <f t="shared" si="38"/>
        <v>62.292431053000001</v>
      </c>
      <c r="H69" s="87">
        <f t="shared" si="38"/>
        <v>-73.959227330000004</v>
      </c>
      <c r="I69" s="87">
        <f t="shared" si="38"/>
        <v>4.6331225165000003</v>
      </c>
      <c r="J69" s="87">
        <f t="shared" si="38"/>
        <v>4.2034197649000014</v>
      </c>
      <c r="K69" s="87">
        <f t="shared" si="38"/>
        <v>22.542223360000001</v>
      </c>
      <c r="L69" s="87"/>
      <c r="M69" s="85"/>
      <c r="N69" s="85"/>
      <c r="O69" s="8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65"/>
  <sheetViews>
    <sheetView zoomScale="85" zoomScaleNormal="85" workbookViewId="0">
      <pane xSplit="1" ySplit="2" topLeftCell="B3" activePane="bottomRight" state="frozen"/>
      <selection activeCell="A30" sqref="A30"/>
      <selection pane="topRight" activeCell="A30" sqref="A30"/>
      <selection pane="bottomLeft" activeCell="A30" sqref="A30"/>
      <selection pane="bottomRight" activeCell="B1" sqref="B1"/>
    </sheetView>
  </sheetViews>
  <sheetFormatPr defaultColWidth="9.140625" defaultRowHeight="15" x14ac:dyDescent="0.25"/>
  <cols>
    <col min="1" max="1" width="19.7109375" style="27" customWidth="1"/>
    <col min="2" max="2" width="12.140625" style="27" customWidth="1"/>
    <col min="3" max="3" width="12.5703125" style="27" customWidth="1"/>
    <col min="4" max="5" width="9.140625" style="27"/>
    <col min="6" max="6" width="15.42578125" style="27" bestFit="1" customWidth="1"/>
    <col min="7" max="27" width="12" style="25" bestFit="1" customWidth="1"/>
    <col min="28" max="28" width="12" style="25" customWidth="1"/>
    <col min="29" max="30" width="9.140625" style="25"/>
    <col min="31" max="31" width="12" style="25" customWidth="1"/>
    <col min="32" max="55" width="9.140625" style="25"/>
    <col min="56" max="56" width="10.85546875" style="25" bestFit="1" customWidth="1"/>
    <col min="57" max="57" width="9.85546875" style="25" bestFit="1" customWidth="1"/>
    <col min="58" max="16384" width="9.140625" style="27"/>
  </cols>
  <sheetData>
    <row r="1" spans="1:65" x14ac:dyDescent="0.25">
      <c r="B1" s="27" t="s">
        <v>491</v>
      </c>
      <c r="F1" s="27" t="s">
        <v>492</v>
      </c>
      <c r="AH1" s="25" t="s">
        <v>493</v>
      </c>
      <c r="BG1" s="27" t="s">
        <v>334</v>
      </c>
      <c r="BJ1" s="27" t="s">
        <v>462</v>
      </c>
    </row>
    <row r="2" spans="1:65" x14ac:dyDescent="0.25">
      <c r="A2" s="27" t="s">
        <v>52</v>
      </c>
      <c r="B2" s="27" t="s">
        <v>305</v>
      </c>
      <c r="C2" s="27" t="s">
        <v>306</v>
      </c>
      <c r="D2" s="27" t="s">
        <v>236</v>
      </c>
      <c r="F2" s="27" t="s">
        <v>226</v>
      </c>
      <c r="G2" s="27" t="s">
        <v>149</v>
      </c>
      <c r="H2" s="27" t="s">
        <v>151</v>
      </c>
      <c r="I2" s="27" t="s">
        <v>152</v>
      </c>
      <c r="J2" s="27" t="s">
        <v>153</v>
      </c>
      <c r="K2" s="27" t="s">
        <v>154</v>
      </c>
      <c r="L2" s="27" t="s">
        <v>155</v>
      </c>
      <c r="M2" s="27" t="s">
        <v>156</v>
      </c>
      <c r="N2" s="27" t="s">
        <v>54</v>
      </c>
      <c r="O2" s="27" t="s">
        <v>53</v>
      </c>
      <c r="P2" s="27" t="s">
        <v>157</v>
      </c>
      <c r="Q2" s="27" t="s">
        <v>158</v>
      </c>
      <c r="R2" s="27" t="s">
        <v>159</v>
      </c>
      <c r="S2" s="27" t="s">
        <v>160</v>
      </c>
      <c r="T2" s="27" t="s">
        <v>161</v>
      </c>
      <c r="U2" s="27" t="s">
        <v>162</v>
      </c>
      <c r="V2" s="27" t="s">
        <v>163</v>
      </c>
      <c r="W2" s="27" t="s">
        <v>164</v>
      </c>
      <c r="X2" s="27" t="s">
        <v>165</v>
      </c>
      <c r="Y2" s="27" t="s">
        <v>166</v>
      </c>
      <c r="Z2" s="27" t="s">
        <v>167</v>
      </c>
      <c r="AA2" s="27" t="s">
        <v>168</v>
      </c>
      <c r="AB2" s="27"/>
      <c r="AC2" s="25" t="s">
        <v>54</v>
      </c>
      <c r="AD2" s="25" t="s">
        <v>53</v>
      </c>
      <c r="AE2" s="27"/>
      <c r="AF2" s="25" t="s">
        <v>307</v>
      </c>
      <c r="AG2" s="25" t="s">
        <v>177</v>
      </c>
      <c r="AH2" s="25" t="s">
        <v>149</v>
      </c>
      <c r="AI2" s="25" t="s">
        <v>151</v>
      </c>
      <c r="AJ2" s="25" t="s">
        <v>152</v>
      </c>
      <c r="AK2" s="25" t="s">
        <v>153</v>
      </c>
      <c r="AL2" s="25" t="s">
        <v>154</v>
      </c>
      <c r="AM2" s="25" t="s">
        <v>155</v>
      </c>
      <c r="AN2" s="25" t="s">
        <v>156</v>
      </c>
      <c r="AO2" s="25" t="s">
        <v>157</v>
      </c>
      <c r="AP2" s="25" t="s">
        <v>158</v>
      </c>
      <c r="AQ2" s="25" t="s">
        <v>159</v>
      </c>
      <c r="AR2" s="25" t="s">
        <v>160</v>
      </c>
      <c r="AS2" s="25" t="s">
        <v>161</v>
      </c>
      <c r="AT2" s="25" t="s">
        <v>162</v>
      </c>
      <c r="AU2" s="25" t="s">
        <v>163</v>
      </c>
      <c r="AV2" s="25" t="s">
        <v>164</v>
      </c>
      <c r="AW2" s="25" t="s">
        <v>165</v>
      </c>
      <c r="AX2" s="25" t="s">
        <v>166</v>
      </c>
      <c r="AY2" s="25" t="s">
        <v>167</v>
      </c>
      <c r="AZ2" s="25" t="s">
        <v>168</v>
      </c>
      <c r="BA2" s="25" t="s">
        <v>54</v>
      </c>
      <c r="BB2" s="25" t="s">
        <v>53</v>
      </c>
      <c r="BD2" s="25" t="s">
        <v>54</v>
      </c>
      <c r="BE2" s="25" t="s">
        <v>53</v>
      </c>
      <c r="BG2" s="25" t="s">
        <v>54</v>
      </c>
      <c r="BH2" s="25" t="s">
        <v>53</v>
      </c>
      <c r="BJ2" s="87" t="s">
        <v>54</v>
      </c>
      <c r="BK2" s="87" t="s">
        <v>53</v>
      </c>
    </row>
    <row r="3" spans="1:65" x14ac:dyDescent="0.25">
      <c r="A3" s="27" t="s">
        <v>0</v>
      </c>
      <c r="B3" s="25">
        <v>310831.38394999999</v>
      </c>
      <c r="C3" s="25">
        <v>43170.65238</v>
      </c>
      <c r="D3" s="27" t="s">
        <v>237</v>
      </c>
      <c r="F3" s="27" t="s">
        <v>0</v>
      </c>
      <c r="G3" s="25">
        <v>2193.6342428501298</v>
      </c>
      <c r="H3" s="25">
        <v>2330.4852484333401</v>
      </c>
      <c r="I3" s="25">
        <v>76.667524110297194</v>
      </c>
      <c r="J3" s="25">
        <v>330.934821232714</v>
      </c>
      <c r="K3" s="25">
        <v>1770.68340228288</v>
      </c>
      <c r="L3" s="25">
        <v>128.801757756135</v>
      </c>
      <c r="M3" s="25">
        <v>733.64734723347499</v>
      </c>
      <c r="N3" s="25">
        <v>312847.32425136998</v>
      </c>
      <c r="O3" s="25">
        <v>43423.108667118599</v>
      </c>
      <c r="P3" s="25">
        <v>269424.21558425197</v>
      </c>
      <c r="Q3" s="25">
        <v>228.533242723369</v>
      </c>
      <c r="R3" s="25">
        <v>45.110063515159503</v>
      </c>
      <c r="S3" s="25">
        <v>22630.538040642201</v>
      </c>
      <c r="T3" s="25">
        <v>68.657515876034097</v>
      </c>
      <c r="U3" s="25">
        <v>1460.24307610906</v>
      </c>
      <c r="V3" s="25">
        <v>133.426094236567</v>
      </c>
      <c r="W3" s="25">
        <v>339.87046688382202</v>
      </c>
      <c r="X3" s="25">
        <v>3651.51728787402</v>
      </c>
      <c r="Y3" s="25">
        <v>6745.5334010152201</v>
      </c>
      <c r="Z3" s="25">
        <v>403.19357782591197</v>
      </c>
      <c r="AA3" s="25">
        <v>151.63155651823999</v>
      </c>
      <c r="AB3" s="27"/>
      <c r="AC3" s="49">
        <f>(N3-B3)/(B3+1E-50)</f>
        <v>6.4856394993057526E-3</v>
      </c>
      <c r="AD3" s="49">
        <f>(O3-C3)/(C3+1E-50)</f>
        <v>5.8478682438340068E-3</v>
      </c>
      <c r="AE3" s="27"/>
      <c r="AF3" s="25">
        <v>1</v>
      </c>
      <c r="AG3" s="25" t="s">
        <v>0</v>
      </c>
      <c r="AH3" s="25">
        <v>676.34473305095798</v>
      </c>
      <c r="AI3" s="25">
        <v>712.99489733931796</v>
      </c>
      <c r="AJ3" s="25">
        <v>23.591107400790801</v>
      </c>
      <c r="AK3" s="25">
        <v>103.53460509988599</v>
      </c>
      <c r="AL3" s="25">
        <v>543.79295667878705</v>
      </c>
      <c r="AM3" s="25">
        <v>40.469957922985998</v>
      </c>
      <c r="AN3" s="25">
        <v>226.200556561523</v>
      </c>
      <c r="AO3" s="25">
        <v>82657.130401713701</v>
      </c>
      <c r="AP3" s="25">
        <v>68.624048427896597</v>
      </c>
      <c r="AQ3" s="25">
        <v>13.861173339480301</v>
      </c>
      <c r="AR3" s="25">
        <v>6943.9441683005698</v>
      </c>
      <c r="AS3" s="25">
        <v>21.301498853779499</v>
      </c>
      <c r="AT3" s="25">
        <v>451.82492334659298</v>
      </c>
      <c r="AU3" s="25">
        <v>42.851394630233202</v>
      </c>
      <c r="AV3" s="25">
        <v>109.5160190579</v>
      </c>
      <c r="AW3" s="25">
        <v>1129.83749136714</v>
      </c>
      <c r="AX3" s="25">
        <v>2074.5342559210799</v>
      </c>
      <c r="AY3" s="25">
        <v>125.75507571445399</v>
      </c>
      <c r="AZ3" s="25">
        <v>46.620752087141099</v>
      </c>
      <c r="BA3" s="25">
        <f t="shared" ref="BA3:BA51" si="0">BB3+AO3</f>
        <v>96012.73001681421</v>
      </c>
      <c r="BB3" s="25">
        <f>SUM(AH3:AZ3)-AO3</f>
        <v>13355.599615100509</v>
      </c>
      <c r="BD3" s="25">
        <f t="shared" ref="BD3:BE34" si="1">BA3-B3</f>
        <v>-214818.65393318579</v>
      </c>
      <c r="BE3" s="25">
        <f t="shared" si="1"/>
        <v>-29815.05276489949</v>
      </c>
      <c r="BG3" s="22">
        <f>BA3/N3</f>
        <v>0.30689963625729738</v>
      </c>
      <c r="BH3" s="22">
        <f>BB3/O3</f>
        <v>0.30756894255278888</v>
      </c>
      <c r="BJ3" s="78">
        <v>0.30336272486578425</v>
      </c>
      <c r="BK3" s="78">
        <v>0.30379139991726123</v>
      </c>
      <c r="BL3" s="78"/>
      <c r="BM3" s="78"/>
    </row>
    <row r="4" spans="1:65" x14ac:dyDescent="0.25">
      <c r="A4" s="27" t="s">
        <v>2</v>
      </c>
      <c r="B4" s="25">
        <v>186247.30437999999</v>
      </c>
      <c r="C4" s="25">
        <v>25600.833448000001</v>
      </c>
      <c r="F4" s="27" t="s">
        <v>2</v>
      </c>
      <c r="G4" s="25">
        <v>1454.9474672751401</v>
      </c>
      <c r="H4" s="25">
        <v>1184.8265132249701</v>
      </c>
      <c r="I4" s="25">
        <v>49.212909329409101</v>
      </c>
      <c r="J4" s="25">
        <v>171.11103082612701</v>
      </c>
      <c r="K4" s="25">
        <v>979.76795592960696</v>
      </c>
      <c r="L4" s="25">
        <v>72.863633768194902</v>
      </c>
      <c r="M4" s="25">
        <v>423.63286793763098</v>
      </c>
      <c r="N4" s="25">
        <v>186346.845040063</v>
      </c>
      <c r="O4" s="25">
        <v>25615.4563456957</v>
      </c>
      <c r="P4" s="25">
        <v>160731.38869436699</v>
      </c>
      <c r="Q4" s="25">
        <v>109.567711657489</v>
      </c>
      <c r="R4" s="25">
        <v>27.7571451137309</v>
      </c>
      <c r="S4" s="25">
        <v>13847.7387914262</v>
      </c>
      <c r="T4" s="25">
        <v>58.349214790808901</v>
      </c>
      <c r="U4" s="25">
        <v>714.53911671819901</v>
      </c>
      <c r="V4" s="25">
        <v>79.983404928432407</v>
      </c>
      <c r="W4" s="25">
        <v>208.87686315360099</v>
      </c>
      <c r="X4" s="25">
        <v>1786.67498900444</v>
      </c>
      <c r="Y4" s="25">
        <v>4137.9027136692002</v>
      </c>
      <c r="Z4" s="25">
        <v>223.580835992658</v>
      </c>
      <c r="AA4" s="25">
        <v>84.123180949861407</v>
      </c>
      <c r="AB4" s="27"/>
      <c r="AC4" s="49">
        <f t="shared" ref="AC4:AD56" si="2">(N4-B4)/(B4+1E-50)</f>
        <v>5.3445423220685082E-4</v>
      </c>
      <c r="AD4" s="49">
        <f t="shared" si="2"/>
        <v>5.7118834530918146E-4</v>
      </c>
      <c r="AE4" s="27"/>
      <c r="AF4" s="25">
        <v>4</v>
      </c>
      <c r="AG4" s="25" t="s">
        <v>2</v>
      </c>
      <c r="AH4" s="25">
        <v>937.00890029075697</v>
      </c>
      <c r="AI4" s="25">
        <v>745.62288665303902</v>
      </c>
      <c r="AJ4" s="25">
        <v>31.838812663780601</v>
      </c>
      <c r="AK4" s="25">
        <v>116.394678170513</v>
      </c>
      <c r="AL4" s="25">
        <v>629.56051333194205</v>
      </c>
      <c r="AM4" s="25">
        <v>48.850632275587003</v>
      </c>
      <c r="AN4" s="25">
        <v>273.72935043137198</v>
      </c>
      <c r="AO4" s="25">
        <v>101719.15710784199</v>
      </c>
      <c r="AP4" s="25">
        <v>68.412690532959203</v>
      </c>
      <c r="AQ4" s="25">
        <v>17.743096437235799</v>
      </c>
      <c r="AR4" s="25">
        <v>8805.1789282773207</v>
      </c>
      <c r="AS4" s="25">
        <v>37.868106978373</v>
      </c>
      <c r="AT4" s="25">
        <v>471.948507816203</v>
      </c>
      <c r="AU4" s="25">
        <v>56.095191180064901</v>
      </c>
      <c r="AV4" s="25">
        <v>147.258301010309</v>
      </c>
      <c r="AW4" s="25">
        <v>1180.0926519470299</v>
      </c>
      <c r="AX4" s="25">
        <v>2660.8679142022902</v>
      </c>
      <c r="AY4" s="25">
        <v>147.42451211815299</v>
      </c>
      <c r="AZ4" s="25">
        <v>54.031546842984902</v>
      </c>
      <c r="BA4" s="25">
        <f t="shared" si="0"/>
        <v>118149.08432900191</v>
      </c>
      <c r="BB4" s="25">
        <f t="shared" ref="BB4:BB51" si="3">SUM(AH4:AZ4)-AO4</f>
        <v>16429.927221159916</v>
      </c>
      <c r="BD4" s="25">
        <f t="shared" si="1"/>
        <v>-68098.220050998076</v>
      </c>
      <c r="BE4" s="25">
        <f t="shared" si="1"/>
        <v>-9170.9062268400849</v>
      </c>
      <c r="BG4" s="22">
        <f t="shared" ref="BG4:BH51" si="4">BA4/N4</f>
        <v>0.63402782217000164</v>
      </c>
      <c r="BH4" s="22">
        <f t="shared" si="4"/>
        <v>0.64140677407532209</v>
      </c>
      <c r="BJ4" s="78">
        <v>0.63415176688065522</v>
      </c>
      <c r="BK4" s="78">
        <v>0.64006546480321302</v>
      </c>
      <c r="BL4" s="78"/>
      <c r="BM4" s="78"/>
    </row>
    <row r="5" spans="1:65" x14ac:dyDescent="0.25">
      <c r="A5" s="27" t="s">
        <v>3</v>
      </c>
      <c r="B5" s="25">
        <v>393202.82433999999</v>
      </c>
      <c r="C5" s="25">
        <v>55084.727948</v>
      </c>
      <c r="D5" s="27" t="s">
        <v>237</v>
      </c>
      <c r="F5" s="27" t="s">
        <v>3</v>
      </c>
      <c r="G5" s="25">
        <v>3292.5456654375898</v>
      </c>
      <c r="H5" s="25">
        <v>2569.5085510673098</v>
      </c>
      <c r="I5" s="25">
        <v>89.245596179390006</v>
      </c>
      <c r="J5" s="25">
        <v>323.97122957279902</v>
      </c>
      <c r="K5" s="25">
        <v>2469.49520153</v>
      </c>
      <c r="L5" s="25">
        <v>151.013512833655</v>
      </c>
      <c r="M5" s="25">
        <v>993.87120466057002</v>
      </c>
      <c r="N5" s="25">
        <v>394473.24704115401</v>
      </c>
      <c r="O5" s="25">
        <v>55132.167137496697</v>
      </c>
      <c r="P5" s="25">
        <v>339341.07990365801</v>
      </c>
      <c r="Q5" s="25">
        <v>207.81047515115401</v>
      </c>
      <c r="R5" s="25">
        <v>61.704614428148602</v>
      </c>
      <c r="S5" s="25">
        <v>28398.485237851099</v>
      </c>
      <c r="T5" s="25">
        <v>77.249673881292097</v>
      </c>
      <c r="U5" s="25">
        <v>1579.1415425739999</v>
      </c>
      <c r="V5" s="25">
        <v>181.12205863192099</v>
      </c>
      <c r="W5" s="25">
        <v>469.02106309076902</v>
      </c>
      <c r="X5" s="25">
        <v>3950.7069282450602</v>
      </c>
      <c r="Y5" s="25">
        <v>9655.3455279793998</v>
      </c>
      <c r="Z5" s="25">
        <v>448.02463477680902</v>
      </c>
      <c r="AA5" s="25">
        <v>213.904419605703</v>
      </c>
      <c r="AB5" s="27"/>
      <c r="AC5" s="49">
        <f t="shared" si="2"/>
        <v>3.2309602640480887E-3</v>
      </c>
      <c r="AD5" s="49">
        <f t="shared" si="2"/>
        <v>8.6120402630435276E-4</v>
      </c>
      <c r="AE5" s="27"/>
      <c r="AF5" s="25">
        <v>5</v>
      </c>
      <c r="AG5" s="25" t="s">
        <v>3</v>
      </c>
      <c r="AH5" s="25">
        <v>1176.8590028649101</v>
      </c>
      <c r="AI5" s="25">
        <v>818.44927299524397</v>
      </c>
      <c r="AJ5" s="25">
        <v>29.405616890019498</v>
      </c>
      <c r="AK5" s="25">
        <v>95.589913547911294</v>
      </c>
      <c r="AL5" s="25">
        <v>861.34067333908297</v>
      </c>
      <c r="AM5" s="25">
        <v>45.353907869751097</v>
      </c>
      <c r="AN5" s="25">
        <v>340.42430721151197</v>
      </c>
      <c r="AO5" s="25">
        <v>109530.10820692399</v>
      </c>
      <c r="AP5" s="25">
        <v>63.0743711303097</v>
      </c>
      <c r="AQ5" s="25">
        <v>21.2111803039924</v>
      </c>
      <c r="AR5" s="25">
        <v>9566.0186827344005</v>
      </c>
      <c r="AS5" s="25">
        <v>25.984909456826902</v>
      </c>
      <c r="AT5" s="25">
        <v>493.66615567493801</v>
      </c>
      <c r="AU5" s="25">
        <v>54.261358030521897</v>
      </c>
      <c r="AV5" s="25">
        <v>138.349706006209</v>
      </c>
      <c r="AW5" s="25">
        <v>1235.1104837929299</v>
      </c>
      <c r="AX5" s="25">
        <v>3410.9957006657301</v>
      </c>
      <c r="AY5" s="25">
        <v>134.69206863637399</v>
      </c>
      <c r="AZ5" s="25">
        <v>75.129592340113902</v>
      </c>
      <c r="BA5" s="25">
        <f t="shared" si="0"/>
        <v>128116.02511041476</v>
      </c>
      <c r="BB5" s="25">
        <f t="shared" si="3"/>
        <v>18585.916903490768</v>
      </c>
      <c r="BD5" s="25">
        <f t="shared" si="1"/>
        <v>-265086.79922958522</v>
      </c>
      <c r="BE5" s="25">
        <f t="shared" si="1"/>
        <v>-36498.811044509232</v>
      </c>
      <c r="BG5" s="22">
        <f t="shared" si="4"/>
        <v>0.32477747495269016</v>
      </c>
      <c r="BH5" s="22">
        <f t="shared" si="4"/>
        <v>0.33711565984951181</v>
      </c>
      <c r="BJ5" s="78">
        <v>0.34352160462309034</v>
      </c>
      <c r="BK5" s="78">
        <v>0.35618872279578934</v>
      </c>
      <c r="BL5" s="78"/>
      <c r="BM5" s="78"/>
    </row>
    <row r="6" spans="1:65" x14ac:dyDescent="0.25">
      <c r="A6" s="27" t="s">
        <v>4</v>
      </c>
      <c r="B6" s="25">
        <v>326089.14249</v>
      </c>
      <c r="C6" s="25">
        <v>41714.777774000002</v>
      </c>
      <c r="F6" s="27" t="s">
        <v>4</v>
      </c>
      <c r="G6" s="25">
        <v>1845.12863605549</v>
      </c>
      <c r="H6" s="25">
        <v>2218.1584238055002</v>
      </c>
      <c r="I6" s="25">
        <v>81.167680043210595</v>
      </c>
      <c r="J6" s="25">
        <v>548.74061475884105</v>
      </c>
      <c r="K6" s="25">
        <v>1515.9388511714801</v>
      </c>
      <c r="L6" s="25">
        <v>208.74681348346701</v>
      </c>
      <c r="M6" s="25">
        <v>716.55141520197003</v>
      </c>
      <c r="N6" s="25">
        <v>327186.84205958602</v>
      </c>
      <c r="O6" s="25">
        <v>41856.921702217303</v>
      </c>
      <c r="P6" s="25">
        <v>285329.920357369</v>
      </c>
      <c r="Q6" s="25">
        <v>165.04136815533701</v>
      </c>
      <c r="R6" s="25">
        <v>39.217655474903097</v>
      </c>
      <c r="S6" s="25">
        <v>20347.3176082055</v>
      </c>
      <c r="T6" s="25">
        <v>82.296770515385504</v>
      </c>
      <c r="U6" s="25">
        <v>1898.40606237978</v>
      </c>
      <c r="V6" s="25">
        <v>281.70271760445701</v>
      </c>
      <c r="W6" s="25">
        <v>748.77174469375097</v>
      </c>
      <c r="X6" s="25">
        <v>4746.0458445631202</v>
      </c>
      <c r="Y6" s="25">
        <v>5695.3615041033499</v>
      </c>
      <c r="Z6" s="25">
        <v>587.94545930543302</v>
      </c>
      <c r="AA6" s="25">
        <v>130.38253269619699</v>
      </c>
      <c r="AB6" s="27"/>
      <c r="AC6" s="49">
        <f t="shared" si="2"/>
        <v>3.366256113908137E-3</v>
      </c>
      <c r="AD6" s="49">
        <f t="shared" si="2"/>
        <v>3.4075197280781619E-3</v>
      </c>
      <c r="AE6" s="27"/>
      <c r="AF6" s="25">
        <v>6</v>
      </c>
      <c r="AG6" s="25" t="s">
        <v>4</v>
      </c>
      <c r="AH6" s="25">
        <v>1048.6366321232399</v>
      </c>
      <c r="AI6" s="25">
        <v>1229.8200948705301</v>
      </c>
      <c r="AJ6" s="25">
        <v>48.582221937513602</v>
      </c>
      <c r="AK6" s="25">
        <v>352.73045211671098</v>
      </c>
      <c r="AL6" s="25">
        <v>855.13114784924699</v>
      </c>
      <c r="AM6" s="25">
        <v>132.33877105466399</v>
      </c>
      <c r="AN6" s="25">
        <v>417.04452043285602</v>
      </c>
      <c r="AO6" s="25">
        <v>159995.15849953299</v>
      </c>
      <c r="AP6" s="25">
        <v>88.656553555291296</v>
      </c>
      <c r="AQ6" s="25">
        <v>22.0638173966334</v>
      </c>
      <c r="AR6" s="25">
        <v>11400.9225091546</v>
      </c>
      <c r="AS6" s="25">
        <v>50.771121652755497</v>
      </c>
      <c r="AT6" s="25">
        <v>1168.0406465174501</v>
      </c>
      <c r="AU6" s="25">
        <v>186.77514022169501</v>
      </c>
      <c r="AV6" s="25">
        <v>499.60009493497</v>
      </c>
      <c r="AW6" s="25">
        <v>2920.0985535859299</v>
      </c>
      <c r="AX6" s="25">
        <v>3223.9412986464799</v>
      </c>
      <c r="AY6" s="25">
        <v>364.55042340075101</v>
      </c>
      <c r="AZ6" s="25">
        <v>73.274548821284498</v>
      </c>
      <c r="BA6" s="25">
        <f t="shared" si="0"/>
        <v>184078.13704780562</v>
      </c>
      <c r="BB6" s="25">
        <f t="shared" si="3"/>
        <v>24082.978548272629</v>
      </c>
      <c r="BD6" s="25">
        <f t="shared" si="1"/>
        <v>-142011.00544219438</v>
      </c>
      <c r="BE6" s="25">
        <f t="shared" si="1"/>
        <v>-17631.799225727373</v>
      </c>
      <c r="BG6" s="22">
        <f t="shared" si="4"/>
        <v>0.56260861802713324</v>
      </c>
      <c r="BH6" s="22">
        <f t="shared" si="4"/>
        <v>0.57536430221998081</v>
      </c>
      <c r="BJ6" s="78">
        <v>0.5733889523817185</v>
      </c>
      <c r="BK6" s="78">
        <v>0.58789774021783592</v>
      </c>
      <c r="BL6" s="78"/>
      <c r="BM6" s="78"/>
    </row>
    <row r="7" spans="1:65" x14ac:dyDescent="0.25">
      <c r="A7" s="27" t="s">
        <v>5</v>
      </c>
      <c r="B7" s="25">
        <v>281864.54853999999</v>
      </c>
      <c r="C7" s="25">
        <v>41636.264804999999</v>
      </c>
      <c r="F7" s="27" t="s">
        <v>5</v>
      </c>
      <c r="G7" s="25">
        <v>2233.4204948274</v>
      </c>
      <c r="H7" s="25">
        <v>1913.77297838919</v>
      </c>
      <c r="I7" s="25">
        <v>75.265416920473797</v>
      </c>
      <c r="J7" s="25">
        <v>448.799598637543</v>
      </c>
      <c r="K7" s="25">
        <v>1697.15811107987</v>
      </c>
      <c r="L7" s="25">
        <v>185.32860905989401</v>
      </c>
      <c r="M7" s="25">
        <v>755.56059441017999</v>
      </c>
      <c r="N7" s="25">
        <v>282182.60167863802</v>
      </c>
      <c r="O7" s="25">
        <v>41629.171109570801</v>
      </c>
      <c r="P7" s="25">
        <v>240553.430569068</v>
      </c>
      <c r="Q7" s="25">
        <v>124.97049416601899</v>
      </c>
      <c r="R7" s="25">
        <v>42.757039378957998</v>
      </c>
      <c r="S7" s="25">
        <v>20151.768360587899</v>
      </c>
      <c r="T7" s="25">
        <v>73.346549245192506</v>
      </c>
      <c r="U7" s="25">
        <v>1635.5600933657399</v>
      </c>
      <c r="V7" s="25">
        <v>265.01977356217299</v>
      </c>
      <c r="W7" s="25">
        <v>707.98038474181101</v>
      </c>
      <c r="X7" s="25">
        <v>4090.3746417764801</v>
      </c>
      <c r="Y7" s="25">
        <v>6574.3169227886201</v>
      </c>
      <c r="Z7" s="25">
        <v>507.05984336160702</v>
      </c>
      <c r="AA7" s="25">
        <v>146.711203271659</v>
      </c>
      <c r="AB7" s="27"/>
      <c r="AC7" s="49">
        <f t="shared" si="2"/>
        <v>1.128390002522421E-3</v>
      </c>
      <c r="AD7" s="49">
        <f t="shared" si="2"/>
        <v>-1.7037300205530279E-4</v>
      </c>
      <c r="AE7" s="27"/>
      <c r="AF7" s="25">
        <v>8</v>
      </c>
      <c r="AG7" s="25" t="s">
        <v>5</v>
      </c>
      <c r="AH7" s="25">
        <v>1165.04103250085</v>
      </c>
      <c r="AI7" s="25">
        <v>925.61256066866895</v>
      </c>
      <c r="AJ7" s="25">
        <v>39.6535259927821</v>
      </c>
      <c r="AK7" s="25">
        <v>250.771575018421</v>
      </c>
      <c r="AL7" s="25">
        <v>870.02956487681604</v>
      </c>
      <c r="AM7" s="25">
        <v>101.932245078656</v>
      </c>
      <c r="AN7" s="25">
        <v>393.43674429696802</v>
      </c>
      <c r="AO7" s="25">
        <v>118725.72165382199</v>
      </c>
      <c r="AP7" s="25">
        <v>56.360025222301097</v>
      </c>
      <c r="AQ7" s="25">
        <v>21.777038060004099</v>
      </c>
      <c r="AR7" s="25">
        <v>10106.954986094401</v>
      </c>
      <c r="AS7" s="25">
        <v>39.945487545038503</v>
      </c>
      <c r="AT7" s="25">
        <v>875.958976189591</v>
      </c>
      <c r="AU7" s="25">
        <v>151.86215999216299</v>
      </c>
      <c r="AV7" s="25">
        <v>407.50075990808199</v>
      </c>
      <c r="AW7" s="25">
        <v>2190.6767925037698</v>
      </c>
      <c r="AX7" s="25">
        <v>3398.6252234788699</v>
      </c>
      <c r="AY7" s="25">
        <v>272.787681516703</v>
      </c>
      <c r="AZ7" s="25">
        <v>75.169193498075302</v>
      </c>
      <c r="BA7" s="25">
        <f t="shared" si="0"/>
        <v>140069.8172262641</v>
      </c>
      <c r="BB7" s="25">
        <f t="shared" si="3"/>
        <v>21344.095572442107</v>
      </c>
      <c r="BD7" s="25">
        <f t="shared" si="1"/>
        <v>-141794.73131373589</v>
      </c>
      <c r="BE7" s="25">
        <f t="shared" si="1"/>
        <v>-20292.169232557892</v>
      </c>
      <c r="BG7" s="22">
        <f t="shared" si="4"/>
        <v>0.49638006167999604</v>
      </c>
      <c r="BH7" s="22">
        <f t="shared" si="4"/>
        <v>0.51271968678557156</v>
      </c>
      <c r="BJ7" s="78">
        <v>0.49958849516905063</v>
      </c>
      <c r="BK7" s="78">
        <v>0.51915935361340071</v>
      </c>
      <c r="BL7" s="78"/>
      <c r="BM7" s="78"/>
    </row>
    <row r="8" spans="1:65" x14ac:dyDescent="0.25">
      <c r="A8" s="27" t="s">
        <v>6</v>
      </c>
      <c r="B8" s="25">
        <v>25651.564012999999</v>
      </c>
      <c r="C8" s="25">
        <v>4273.5739165000005</v>
      </c>
      <c r="D8" s="27" t="s">
        <v>237</v>
      </c>
      <c r="F8" s="27" t="s">
        <v>6</v>
      </c>
      <c r="G8" s="25">
        <v>262.66446182421402</v>
      </c>
      <c r="H8" s="25">
        <v>201.55138191217799</v>
      </c>
      <c r="I8" s="25">
        <v>7.0300585327138201</v>
      </c>
      <c r="J8" s="25">
        <v>21.792484223173901</v>
      </c>
      <c r="K8" s="25">
        <v>191.930382667261</v>
      </c>
      <c r="L8" s="25">
        <v>7.2713823090108303</v>
      </c>
      <c r="M8" s="25">
        <v>74.386012224628999</v>
      </c>
      <c r="N8" s="25">
        <v>25643.968748028201</v>
      </c>
      <c r="O8" s="25">
        <v>4275.5590955317803</v>
      </c>
      <c r="P8" s="25">
        <v>21368.409652496401</v>
      </c>
      <c r="Q8" s="25">
        <v>17.003639169518902</v>
      </c>
      <c r="R8" s="25">
        <v>4.64386810848944</v>
      </c>
      <c r="S8" s="25">
        <v>2258.2292239179401</v>
      </c>
      <c r="T8" s="25">
        <v>7.3158686265756101</v>
      </c>
      <c r="U8" s="25">
        <v>112.33163599486301</v>
      </c>
      <c r="V8" s="25">
        <v>4.8103449461796597</v>
      </c>
      <c r="W8" s="25">
        <v>8.7639555548206793</v>
      </c>
      <c r="X8" s="25">
        <v>280.76210254799201</v>
      </c>
      <c r="Y8" s="25">
        <v>772.48622089210005</v>
      </c>
      <c r="Z8" s="25">
        <v>25.486019058957101</v>
      </c>
      <c r="AA8" s="25">
        <v>17.1000530211588</v>
      </c>
      <c r="AB8" s="27"/>
      <c r="AC8" s="49">
        <f t="shared" si="2"/>
        <v>-2.9609364044816519E-4</v>
      </c>
      <c r="AD8" s="49">
        <f t="shared" si="2"/>
        <v>4.6452432333395619E-4</v>
      </c>
      <c r="AE8" s="27"/>
      <c r="AF8" s="25">
        <v>9</v>
      </c>
      <c r="AG8" s="25" t="s">
        <v>6</v>
      </c>
      <c r="AH8" s="25">
        <v>61.616604293343698</v>
      </c>
      <c r="AI8" s="25">
        <v>52.227024690020897</v>
      </c>
      <c r="AJ8" s="25">
        <v>1.7006707510996899</v>
      </c>
      <c r="AK8" s="25">
        <v>5.5011912081063299</v>
      </c>
      <c r="AL8" s="25">
        <v>45.803654151603197</v>
      </c>
      <c r="AM8" s="25">
        <v>1.8568018897882801</v>
      </c>
      <c r="AN8" s="25">
        <v>17.883921713015699</v>
      </c>
      <c r="AO8" s="25">
        <v>5346.2579808522996</v>
      </c>
      <c r="AP8" s="25">
        <v>4.2370115403345299</v>
      </c>
      <c r="AQ8" s="25">
        <v>1.11701229751679</v>
      </c>
      <c r="AR8" s="25">
        <v>556.49917286158495</v>
      </c>
      <c r="AS8" s="25">
        <v>1.7650758449924</v>
      </c>
      <c r="AT8" s="25">
        <v>28.1626055201898</v>
      </c>
      <c r="AU8" s="25">
        <v>1.1171869775004999</v>
      </c>
      <c r="AV8" s="25">
        <v>1.9288789059959801</v>
      </c>
      <c r="AW8" s="25">
        <v>70.380939204449604</v>
      </c>
      <c r="AX8" s="25">
        <v>182.77639171708199</v>
      </c>
      <c r="AY8" s="25">
        <v>6.6199148861204797</v>
      </c>
      <c r="AZ8" s="25">
        <v>4.0967738366945197</v>
      </c>
      <c r="BA8" s="25">
        <f t="shared" si="0"/>
        <v>6391.5488131417387</v>
      </c>
      <c r="BB8" s="25">
        <f t="shared" si="3"/>
        <v>1045.2908322894391</v>
      </c>
      <c r="BD8" s="25">
        <f t="shared" si="1"/>
        <v>-19260.015199858259</v>
      </c>
      <c r="BE8" s="25">
        <f t="shared" si="1"/>
        <v>-3228.2830842105614</v>
      </c>
      <c r="BG8" s="22">
        <f t="shared" si="4"/>
        <v>0.2492417954468609</v>
      </c>
      <c r="BH8" s="22">
        <f t="shared" si="4"/>
        <v>0.24448050159845333</v>
      </c>
      <c r="BJ8" s="78">
        <v>0.26079408440773999</v>
      </c>
      <c r="BK8" s="78">
        <v>0.25847814418431442</v>
      </c>
      <c r="BL8" s="78"/>
      <c r="BM8" s="78"/>
    </row>
    <row r="9" spans="1:65" x14ac:dyDescent="0.25">
      <c r="A9" s="27" t="s">
        <v>7</v>
      </c>
      <c r="B9" s="25">
        <v>17334.751650999999</v>
      </c>
      <c r="C9" s="25">
        <v>2754.2606996</v>
      </c>
      <c r="D9" s="27" t="s">
        <v>237</v>
      </c>
      <c r="F9" s="27" t="s">
        <v>7</v>
      </c>
      <c r="G9" s="25">
        <v>134.28104289643201</v>
      </c>
      <c r="H9" s="25">
        <v>159.19785578465201</v>
      </c>
      <c r="I9" s="25">
        <v>4.6742410864377097</v>
      </c>
      <c r="J9" s="25">
        <v>23.561742863914098</v>
      </c>
      <c r="K9" s="25">
        <v>108.450593870048</v>
      </c>
      <c r="L9" s="25">
        <v>7.4783476358185004</v>
      </c>
      <c r="M9" s="25">
        <v>45.162320033951097</v>
      </c>
      <c r="N9" s="25">
        <v>17303.3689557256</v>
      </c>
      <c r="O9" s="25">
        <v>2760.5101408202199</v>
      </c>
      <c r="P9" s="25">
        <v>14542.858814905399</v>
      </c>
      <c r="Q9" s="25">
        <v>11.4549933034607</v>
      </c>
      <c r="R9" s="25">
        <v>2.6400029762396802</v>
      </c>
      <c r="S9" s="25">
        <v>1447.4792559400701</v>
      </c>
      <c r="T9" s="25">
        <v>5.0252597871437397</v>
      </c>
      <c r="U9" s="25">
        <v>97.380072752525606</v>
      </c>
      <c r="V9" s="25">
        <v>5.9626915127564901</v>
      </c>
      <c r="W9" s="25">
        <v>12.686133589069399</v>
      </c>
      <c r="X9" s="25">
        <v>243.25828855194899</v>
      </c>
      <c r="Y9" s="25">
        <v>416.772007032744</v>
      </c>
      <c r="Z9" s="25">
        <v>25.1950846850422</v>
      </c>
      <c r="AA9" s="25">
        <v>9.8502065179648906</v>
      </c>
      <c r="AB9" s="27"/>
      <c r="AC9" s="49">
        <f t="shared" si="2"/>
        <v>-1.8103919748159783E-3</v>
      </c>
      <c r="AD9" s="49">
        <f t="shared" si="2"/>
        <v>2.2690086022458156E-3</v>
      </c>
      <c r="AE9" s="27"/>
      <c r="AF9" s="25">
        <v>10</v>
      </c>
      <c r="AG9" s="25" t="s">
        <v>7</v>
      </c>
      <c r="AH9" s="25">
        <v>52.028339970368698</v>
      </c>
      <c r="AI9" s="25">
        <v>63.059885780915202</v>
      </c>
      <c r="AJ9" s="25">
        <v>1.7979243327877701</v>
      </c>
      <c r="AK9" s="25">
        <v>9.1109095078543305</v>
      </c>
      <c r="AL9" s="25">
        <v>42.1705078291616</v>
      </c>
      <c r="AM9" s="25">
        <v>2.9853742144210802</v>
      </c>
      <c r="AN9" s="25">
        <v>17.626108028372499</v>
      </c>
      <c r="AO9" s="25">
        <v>5814.1527047872196</v>
      </c>
      <c r="AP9" s="25">
        <v>4.3264446058059196</v>
      </c>
      <c r="AQ9" s="25">
        <v>1.0328457968223099</v>
      </c>
      <c r="AR9" s="25">
        <v>567.47154434252695</v>
      </c>
      <c r="AS9" s="25">
        <v>1.9203585765953199</v>
      </c>
      <c r="AT9" s="25">
        <v>37.879609040956701</v>
      </c>
      <c r="AU9" s="25">
        <v>2.4114259679586798</v>
      </c>
      <c r="AV9" s="25">
        <v>5.1872523941813196</v>
      </c>
      <c r="AW9" s="25">
        <v>94.625268318752902</v>
      </c>
      <c r="AX9" s="25">
        <v>161.46026818130699</v>
      </c>
      <c r="AY9" s="25">
        <v>10.026223537566</v>
      </c>
      <c r="AZ9" s="25">
        <v>3.83899191489505</v>
      </c>
      <c r="BA9" s="25">
        <f t="shared" si="0"/>
        <v>6893.1119871284682</v>
      </c>
      <c r="BB9" s="25">
        <f t="shared" si="3"/>
        <v>1078.9592823412486</v>
      </c>
      <c r="BD9" s="25">
        <f t="shared" si="1"/>
        <v>-10441.639663871531</v>
      </c>
      <c r="BE9" s="25">
        <f t="shared" si="1"/>
        <v>-1675.3014172587514</v>
      </c>
      <c r="BG9" s="22">
        <f t="shared" si="4"/>
        <v>0.39836820244462112</v>
      </c>
      <c r="BH9" s="22">
        <f t="shared" si="4"/>
        <v>0.39085503305583275</v>
      </c>
      <c r="BJ9" s="78">
        <v>0.39293492136123498</v>
      </c>
      <c r="BK9" s="78">
        <v>0.3873988044212649</v>
      </c>
      <c r="BL9" s="78"/>
      <c r="BM9" s="78"/>
    </row>
    <row r="10" spans="1:65" x14ac:dyDescent="0.25">
      <c r="A10" s="27" t="s">
        <v>8</v>
      </c>
      <c r="B10" s="25">
        <v>3324.2137136000001</v>
      </c>
      <c r="C10" s="25">
        <v>476.64514578000001</v>
      </c>
      <c r="F10" s="27" t="s">
        <v>8</v>
      </c>
      <c r="G10" s="25">
        <v>21.620336315084401</v>
      </c>
      <c r="H10" s="25">
        <v>32.569742775729303</v>
      </c>
      <c r="I10" s="25">
        <v>0.64184868576971399</v>
      </c>
      <c r="J10" s="25">
        <v>2.5253831357440699</v>
      </c>
      <c r="K10" s="25">
        <v>18.3574847467716</v>
      </c>
      <c r="L10" s="25">
        <v>1.0437474164586</v>
      </c>
      <c r="M10" s="25">
        <v>7.4663787430347401</v>
      </c>
      <c r="N10" s="25">
        <v>3309.6026095890002</v>
      </c>
      <c r="O10" s="25">
        <v>476.67401365763197</v>
      </c>
      <c r="P10" s="25">
        <v>2832.9285959313602</v>
      </c>
      <c r="Q10" s="25">
        <v>1.6793825956116899</v>
      </c>
      <c r="R10" s="25">
        <v>0.468217893814382</v>
      </c>
      <c r="S10" s="25">
        <v>267.23065372553401</v>
      </c>
      <c r="T10" s="25">
        <v>0.61920622585249796</v>
      </c>
      <c r="U10" s="25">
        <v>13.796028593947099</v>
      </c>
      <c r="V10" s="25">
        <v>0.32425732347867298</v>
      </c>
      <c r="W10" s="25">
        <v>0.18247782977011301</v>
      </c>
      <c r="X10" s="25">
        <v>34.454089077751398</v>
      </c>
      <c r="Y10" s="25">
        <v>67.952066888231201</v>
      </c>
      <c r="Z10" s="25">
        <v>4.0246961755320001</v>
      </c>
      <c r="AA10" s="25">
        <v>1.7180155095156899</v>
      </c>
      <c r="AB10" s="27"/>
      <c r="AC10" s="49">
        <f t="shared" si="2"/>
        <v>-4.3953563969798643E-3</v>
      </c>
      <c r="AD10" s="49">
        <f t="shared" si="2"/>
        <v>6.0564715465058595E-5</v>
      </c>
      <c r="AE10" s="27"/>
      <c r="AF10" s="25">
        <v>11</v>
      </c>
      <c r="AG10" s="25" t="s">
        <v>8</v>
      </c>
      <c r="AH10" s="25">
        <v>8.0984123385521904</v>
      </c>
      <c r="AI10" s="25">
        <v>12.3102321225468</v>
      </c>
      <c r="AJ10" s="25">
        <v>0.238437108101134</v>
      </c>
      <c r="AK10" s="25">
        <v>0.93109713283085105</v>
      </c>
      <c r="AL10" s="25">
        <v>6.8875132743765599</v>
      </c>
      <c r="AM10" s="25">
        <v>0.39377030291812498</v>
      </c>
      <c r="AN10" s="25">
        <v>2.8033552574841099</v>
      </c>
      <c r="AO10" s="25">
        <v>1074.20231357637</v>
      </c>
      <c r="AP10" s="25">
        <v>0.619369571065294</v>
      </c>
      <c r="AQ10" s="25">
        <v>0.17616672647463999</v>
      </c>
      <c r="AR10" s="25">
        <v>100.624172047767</v>
      </c>
      <c r="AS10" s="25">
        <v>0.22854613329592699</v>
      </c>
      <c r="AT10" s="25">
        <v>5.1497151240174404</v>
      </c>
      <c r="AU10" s="25">
        <v>0.121834733648677</v>
      </c>
      <c r="AV10" s="25">
        <v>6.8585597936732995E-2</v>
      </c>
      <c r="AW10" s="25">
        <v>12.860854677798899</v>
      </c>
      <c r="AX10" s="25">
        <v>25.4490519340487</v>
      </c>
      <c r="AY10" s="25">
        <v>1.51887158276014</v>
      </c>
      <c r="AZ10" s="25">
        <v>0.64540917066328196</v>
      </c>
      <c r="BA10" s="25">
        <f t="shared" si="0"/>
        <v>1253.3277084126562</v>
      </c>
      <c r="BB10" s="25">
        <f t="shared" si="3"/>
        <v>179.1253948362862</v>
      </c>
      <c r="BD10" s="25">
        <f t="shared" si="1"/>
        <v>-2070.8860051873439</v>
      </c>
      <c r="BE10" s="25">
        <f t="shared" si="1"/>
        <v>-297.5197509437138</v>
      </c>
      <c r="BG10" s="22">
        <f t="shared" si="4"/>
        <v>0.37869431960844974</v>
      </c>
      <c r="BH10" s="22">
        <f t="shared" si="4"/>
        <v>0.37578174958986094</v>
      </c>
      <c r="BJ10" s="78">
        <v>0.37881084123315384</v>
      </c>
      <c r="BK10" s="78">
        <v>0.37596905951081699</v>
      </c>
      <c r="BL10" s="78"/>
      <c r="BM10" s="78"/>
    </row>
    <row r="11" spans="1:65" x14ac:dyDescent="0.25">
      <c r="A11" s="27" t="s">
        <v>9</v>
      </c>
      <c r="B11" s="25">
        <v>416200.77</v>
      </c>
      <c r="C11" s="25">
        <v>61182.729111000001</v>
      </c>
      <c r="D11" s="27" t="s">
        <v>237</v>
      </c>
      <c r="F11" s="27" t="s">
        <v>9</v>
      </c>
      <c r="G11" s="25">
        <v>3008.4714793564699</v>
      </c>
      <c r="H11" s="25">
        <v>3321.3734818146199</v>
      </c>
      <c r="I11" s="25">
        <v>117.086981618964</v>
      </c>
      <c r="J11" s="25">
        <v>517.11178843344999</v>
      </c>
      <c r="K11" s="25">
        <v>2423.0337268583498</v>
      </c>
      <c r="L11" s="25">
        <v>175.226614516333</v>
      </c>
      <c r="M11" s="25">
        <v>1011.54868014793</v>
      </c>
      <c r="N11" s="25">
        <v>419361.62962013</v>
      </c>
      <c r="O11" s="25">
        <v>61656.129564904601</v>
      </c>
      <c r="P11" s="25">
        <v>357705.50005522498</v>
      </c>
      <c r="Q11" s="25">
        <v>367.16837015603198</v>
      </c>
      <c r="R11" s="25">
        <v>62.001209497511503</v>
      </c>
      <c r="S11" s="25">
        <v>32259.853074951599</v>
      </c>
      <c r="T11" s="25">
        <v>114.832318876524</v>
      </c>
      <c r="U11" s="25">
        <v>2165.3009284765499</v>
      </c>
      <c r="V11" s="25">
        <v>164.89678361084</v>
      </c>
      <c r="W11" s="25">
        <v>409.342044941219</v>
      </c>
      <c r="X11" s="25">
        <v>5413.0569686447598</v>
      </c>
      <c r="Y11" s="25">
        <v>9354.0156304392094</v>
      </c>
      <c r="Z11" s="25">
        <v>565.15065631596599</v>
      </c>
      <c r="AA11" s="25">
        <v>206.65882624822899</v>
      </c>
      <c r="AB11" s="27"/>
      <c r="AC11" s="49">
        <f t="shared" si="2"/>
        <v>7.5945549551241351E-3</v>
      </c>
      <c r="AD11" s="49">
        <f t="shared" si="2"/>
        <v>7.7374850841605836E-3</v>
      </c>
      <c r="AE11" s="27"/>
      <c r="AF11" s="25">
        <v>12</v>
      </c>
      <c r="AG11" s="25" t="s">
        <v>9</v>
      </c>
      <c r="AH11" s="25">
        <v>1376.80663077599</v>
      </c>
      <c r="AI11" s="25">
        <v>1523.9950294351499</v>
      </c>
      <c r="AJ11" s="25">
        <v>53.312597108388601</v>
      </c>
      <c r="AK11" s="25">
        <v>231.42031544495001</v>
      </c>
      <c r="AL11" s="25">
        <v>1108.4481949544299</v>
      </c>
      <c r="AM11" s="25">
        <v>78.502660880254595</v>
      </c>
      <c r="AN11" s="25">
        <v>461.45565125914902</v>
      </c>
      <c r="AO11" s="25">
        <v>164197.37081938601</v>
      </c>
      <c r="AP11" s="25">
        <v>168.54779142155101</v>
      </c>
      <c r="AQ11" s="25">
        <v>28.405707913147001</v>
      </c>
      <c r="AR11" s="25">
        <v>14792.9146939684</v>
      </c>
      <c r="AS11" s="25">
        <v>52.211846290542503</v>
      </c>
      <c r="AT11" s="25">
        <v>978.86592699877997</v>
      </c>
      <c r="AU11" s="25">
        <v>72.110383328367902</v>
      </c>
      <c r="AV11" s="25">
        <v>178.05133180074699</v>
      </c>
      <c r="AW11" s="25">
        <v>2447.0717188946001</v>
      </c>
      <c r="AX11" s="25">
        <v>4280.4330967735496</v>
      </c>
      <c r="AY11" s="25">
        <v>254.95735831649901</v>
      </c>
      <c r="AZ11" s="25">
        <v>94.577608584070305</v>
      </c>
      <c r="BA11" s="25">
        <f t="shared" si="0"/>
        <v>192379.45936353458</v>
      </c>
      <c r="BB11" s="25">
        <f t="shared" si="3"/>
        <v>28182.088544148573</v>
      </c>
      <c r="BD11" s="25">
        <f t="shared" si="1"/>
        <v>-223821.31063646544</v>
      </c>
      <c r="BE11" s="25">
        <f t="shared" si="1"/>
        <v>-33000.640566851427</v>
      </c>
      <c r="BG11" s="22">
        <f t="shared" si="4"/>
        <v>0.4587435897218291</v>
      </c>
      <c r="BH11" s="22">
        <f t="shared" si="4"/>
        <v>0.4570849442387015</v>
      </c>
      <c r="BJ11" s="78">
        <v>0.42801137137002065</v>
      </c>
      <c r="BK11" s="78">
        <v>0.43082323556449997</v>
      </c>
      <c r="BL11" s="78"/>
      <c r="BM11" s="78"/>
    </row>
    <row r="12" spans="1:65" x14ac:dyDescent="0.25">
      <c r="A12" s="27" t="s">
        <v>10</v>
      </c>
      <c r="B12" s="25">
        <v>298561.60003999999</v>
      </c>
      <c r="C12" s="25">
        <v>43684.719947999998</v>
      </c>
      <c r="D12" s="27" t="s">
        <v>237</v>
      </c>
      <c r="F12" s="27" t="s">
        <v>10</v>
      </c>
      <c r="G12" s="25">
        <v>2291.2661706267199</v>
      </c>
      <c r="H12" s="25">
        <v>2285.2687635928701</v>
      </c>
      <c r="I12" s="25">
        <v>78.535641043447598</v>
      </c>
      <c r="J12" s="25">
        <v>335.34045884797399</v>
      </c>
      <c r="K12" s="25">
        <v>1820.0779540005601</v>
      </c>
      <c r="L12" s="25">
        <v>121.21303314098</v>
      </c>
      <c r="M12" s="25">
        <v>745.44514657980403</v>
      </c>
      <c r="N12" s="25">
        <v>300379.05036040198</v>
      </c>
      <c r="O12" s="25">
        <v>43928.881643217101</v>
      </c>
      <c r="P12" s="25">
        <v>256450.16871718501</v>
      </c>
      <c r="Q12" s="25">
        <v>229.76507352965501</v>
      </c>
      <c r="R12" s="25">
        <v>45.503266512343103</v>
      </c>
      <c r="S12" s="25">
        <v>22790.564518262501</v>
      </c>
      <c r="T12" s="25">
        <v>73.343561832481697</v>
      </c>
      <c r="U12" s="25">
        <v>1466.9850416397901</v>
      </c>
      <c r="V12" s="25">
        <v>121.072042317719</v>
      </c>
      <c r="W12" s="25">
        <v>301.06862962901698</v>
      </c>
      <c r="X12" s="25">
        <v>3667.8733988106001</v>
      </c>
      <c r="Y12" s="25">
        <v>7014.8658959308204</v>
      </c>
      <c r="Z12" s="25">
        <v>383.93495388481898</v>
      </c>
      <c r="AA12" s="25">
        <v>156.75809303504701</v>
      </c>
      <c r="AB12" s="27"/>
      <c r="AC12" s="96">
        <f t="shared" si="2"/>
        <v>6.0873545699061489E-3</v>
      </c>
      <c r="AD12" s="96">
        <f t="shared" si="2"/>
        <v>5.5891784474695E-3</v>
      </c>
      <c r="AE12" s="27"/>
      <c r="AF12" s="25">
        <v>13</v>
      </c>
      <c r="AG12" s="25" t="s">
        <v>10</v>
      </c>
      <c r="AH12" s="25">
        <v>726.82921944125098</v>
      </c>
      <c r="AI12" s="25">
        <v>707.39229715128204</v>
      </c>
      <c r="AJ12" s="25">
        <v>24.656898259647999</v>
      </c>
      <c r="AK12" s="25">
        <v>106.26145561264001</v>
      </c>
      <c r="AL12" s="25">
        <v>573.37047488427902</v>
      </c>
      <c r="AM12" s="25">
        <v>37.971206807354903</v>
      </c>
      <c r="AN12" s="25">
        <v>234.73406087220599</v>
      </c>
      <c r="AO12" s="25">
        <v>78892.083578281396</v>
      </c>
      <c r="AP12" s="25">
        <v>70.302392729020696</v>
      </c>
      <c r="AQ12" s="25">
        <v>14.263263649013</v>
      </c>
      <c r="AR12" s="25">
        <v>7123.8122106380597</v>
      </c>
      <c r="AS12" s="25">
        <v>23.339748321060299</v>
      </c>
      <c r="AT12" s="25">
        <v>460.70408900112602</v>
      </c>
      <c r="AU12" s="25">
        <v>38.407277756174501</v>
      </c>
      <c r="AV12" s="25">
        <v>95.273682489389898</v>
      </c>
      <c r="AW12" s="25">
        <v>1151.8531848626201</v>
      </c>
      <c r="AX12" s="25">
        <v>2217.90246276679</v>
      </c>
      <c r="AY12" s="25">
        <v>119.790429311696</v>
      </c>
      <c r="AZ12" s="25">
        <v>49.507045605175698</v>
      </c>
      <c r="BA12" s="25">
        <f t="shared" si="0"/>
        <v>92668.454978440204</v>
      </c>
      <c r="BB12" s="25">
        <f t="shared" si="3"/>
        <v>13776.371400158809</v>
      </c>
      <c r="BD12" s="25">
        <f t="shared" si="1"/>
        <v>-205893.1450615598</v>
      </c>
      <c r="BE12" s="25">
        <f t="shared" si="1"/>
        <v>-29908.348547841189</v>
      </c>
      <c r="BG12" s="22">
        <f t="shared" si="4"/>
        <v>0.30850505342251522</v>
      </c>
      <c r="BH12" s="22">
        <f t="shared" si="4"/>
        <v>0.31360624001421555</v>
      </c>
      <c r="BJ12" s="78">
        <v>0.30119461512501017</v>
      </c>
      <c r="BK12" s="78">
        <v>0.30531232155847493</v>
      </c>
      <c r="BL12" s="78"/>
      <c r="BM12" s="78"/>
    </row>
    <row r="13" spans="1:65" x14ac:dyDescent="0.25">
      <c r="A13" s="27" t="s">
        <v>12</v>
      </c>
      <c r="B13" s="25">
        <v>574426.13811000006</v>
      </c>
      <c r="C13" s="25">
        <v>65717.484991000005</v>
      </c>
      <c r="F13" s="27" t="s">
        <v>12</v>
      </c>
      <c r="G13" s="25">
        <v>3661.47546090378</v>
      </c>
      <c r="H13" s="25">
        <v>3517.6329137937601</v>
      </c>
      <c r="I13" s="25">
        <v>99.535892667978402</v>
      </c>
      <c r="J13" s="25">
        <v>290.31127313613001</v>
      </c>
      <c r="K13" s="25">
        <v>2889.2391506693698</v>
      </c>
      <c r="L13" s="25">
        <v>167.06584670160899</v>
      </c>
      <c r="M13" s="25">
        <v>1150.7046571537201</v>
      </c>
      <c r="N13" s="25">
        <v>577738.84901586699</v>
      </c>
      <c r="O13" s="25">
        <v>65915.541269377194</v>
      </c>
      <c r="P13" s="25">
        <v>511823.30774649</v>
      </c>
      <c r="Q13" s="25">
        <v>293.627842281342</v>
      </c>
      <c r="R13" s="25">
        <v>74.580467291676896</v>
      </c>
      <c r="S13" s="25">
        <v>35244.880728296797</v>
      </c>
      <c r="T13" s="25">
        <v>71.941696192066601</v>
      </c>
      <c r="U13" s="25">
        <v>1745.62245021687</v>
      </c>
      <c r="V13" s="25">
        <v>168.604067781103</v>
      </c>
      <c r="W13" s="25">
        <v>435.66302628460602</v>
      </c>
      <c r="X13" s="25">
        <v>4368.4304924574299</v>
      </c>
      <c r="Y13" s="25">
        <v>10960.352378511499</v>
      </c>
      <c r="Z13" s="25">
        <v>527.436346831131</v>
      </c>
      <c r="AA13" s="25">
        <v>248.43657820620899</v>
      </c>
      <c r="AB13" s="27"/>
      <c r="AC13" s="91">
        <f t="shared" si="2"/>
        <v>5.7669919352321686E-3</v>
      </c>
      <c r="AD13" s="91">
        <f t="shared" si="2"/>
        <v>3.0137531648436189E-3</v>
      </c>
      <c r="AE13" s="27"/>
      <c r="AF13" s="25">
        <v>16</v>
      </c>
      <c r="AG13" s="25" t="s">
        <v>12</v>
      </c>
      <c r="AH13" s="25">
        <v>1812.0427393283901</v>
      </c>
      <c r="AI13" s="25">
        <v>1644.7287263763901</v>
      </c>
      <c r="AJ13" s="25">
        <v>50.296042851212803</v>
      </c>
      <c r="AK13" s="25">
        <v>175.208674877991</v>
      </c>
      <c r="AL13" s="25">
        <v>1408.8949452648999</v>
      </c>
      <c r="AM13" s="25">
        <v>91.978486903668795</v>
      </c>
      <c r="AN13" s="25">
        <v>570.61286240776803</v>
      </c>
      <c r="AO13" s="25">
        <v>240296.89631945899</v>
      </c>
      <c r="AP13" s="25">
        <v>131.96225866990599</v>
      </c>
      <c r="AQ13" s="25">
        <v>36.1064283092389</v>
      </c>
      <c r="AR13" s="25">
        <v>16895.280249148502</v>
      </c>
      <c r="AS13" s="25">
        <v>38.985544356709099</v>
      </c>
      <c r="AT13" s="25">
        <v>915.64313646259404</v>
      </c>
      <c r="AU13" s="25">
        <v>105.391934250894</v>
      </c>
      <c r="AV13" s="25">
        <v>276.15719133740799</v>
      </c>
      <c r="AW13" s="25">
        <v>2291.1747110869201</v>
      </c>
      <c r="AX13" s="25">
        <v>5384.0916575130896</v>
      </c>
      <c r="AY13" s="25">
        <v>277.77931517589002</v>
      </c>
      <c r="AZ13" s="25">
        <v>121.251238644202</v>
      </c>
      <c r="BA13" s="25">
        <f t="shared" si="0"/>
        <v>272524.48246242467</v>
      </c>
      <c r="BB13" s="25">
        <f t="shared" si="3"/>
        <v>32227.58614296568</v>
      </c>
      <c r="BD13" s="25">
        <f t="shared" si="1"/>
        <v>-301901.65564757539</v>
      </c>
      <c r="BE13" s="25">
        <f t="shared" si="1"/>
        <v>-33489.898848034325</v>
      </c>
      <c r="BG13" s="22">
        <f t="shared" si="4"/>
        <v>0.47170877105918851</v>
      </c>
      <c r="BH13" s="22">
        <f t="shared" si="4"/>
        <v>0.48892242288144355</v>
      </c>
      <c r="BJ13" s="78">
        <v>0.46869456247150076</v>
      </c>
      <c r="BK13" s="78">
        <v>0.49332270872751632</v>
      </c>
      <c r="BL13" s="78"/>
      <c r="BM13" s="78"/>
    </row>
    <row r="14" spans="1:65" x14ac:dyDescent="0.25">
      <c r="A14" s="27" t="s">
        <v>13</v>
      </c>
      <c r="B14" s="25">
        <v>1116197.3218</v>
      </c>
      <c r="C14" s="25">
        <v>162153.25821999999</v>
      </c>
      <c r="D14" s="27" t="s">
        <v>237</v>
      </c>
      <c r="F14" s="27" t="s">
        <v>13</v>
      </c>
      <c r="G14" s="25">
        <v>10450.5361771854</v>
      </c>
      <c r="H14" s="25">
        <v>7890.9946551144403</v>
      </c>
      <c r="I14" s="25">
        <v>216.30136673335599</v>
      </c>
      <c r="J14" s="25">
        <v>341.600001796767</v>
      </c>
      <c r="K14" s="25">
        <v>7709.0649466205896</v>
      </c>
      <c r="L14" s="25">
        <v>256.52431043282201</v>
      </c>
      <c r="M14" s="25">
        <v>2918.3544800674599</v>
      </c>
      <c r="N14" s="25">
        <v>1116369.57099941</v>
      </c>
      <c r="O14" s="25">
        <v>161783.728760837</v>
      </c>
      <c r="P14" s="25">
        <v>954585.84223857301</v>
      </c>
      <c r="Q14" s="25">
        <v>488.82352929115899</v>
      </c>
      <c r="R14" s="25">
        <v>190.47597820731099</v>
      </c>
      <c r="S14" s="25">
        <v>87305.865260779203</v>
      </c>
      <c r="T14" s="25">
        <v>171.181576988155</v>
      </c>
      <c r="U14" s="25">
        <v>3261.4861762485002</v>
      </c>
      <c r="V14" s="25">
        <v>184.99073820665001</v>
      </c>
      <c r="W14" s="25">
        <v>383.78574717395003</v>
      </c>
      <c r="X14" s="25">
        <v>8160.5313587636401</v>
      </c>
      <c r="Y14" s="25">
        <v>30283.095513373701</v>
      </c>
      <c r="Z14" s="25">
        <v>883.81246872468103</v>
      </c>
      <c r="AA14" s="25">
        <v>686.30447512910803</v>
      </c>
      <c r="AB14" s="27"/>
      <c r="AC14" s="91">
        <f t="shared" si="2"/>
        <v>1.543178755636118E-4</v>
      </c>
      <c r="AD14" s="91">
        <f t="shared" si="2"/>
        <v>-2.2788901266580642E-3</v>
      </c>
      <c r="AE14" s="27"/>
      <c r="AF14" s="25">
        <v>17</v>
      </c>
      <c r="AG14" s="25" t="s">
        <v>13</v>
      </c>
      <c r="AH14" s="25">
        <v>4072.3777033208398</v>
      </c>
      <c r="AI14" s="25">
        <v>3045.2667449770902</v>
      </c>
      <c r="AJ14" s="25">
        <v>84.132294342389997</v>
      </c>
      <c r="AK14" s="25">
        <v>136.322797668676</v>
      </c>
      <c r="AL14" s="25">
        <v>2997.0780912323899</v>
      </c>
      <c r="AM14" s="25">
        <v>100.637513147802</v>
      </c>
      <c r="AN14" s="25">
        <v>1135.53096886305</v>
      </c>
      <c r="AO14" s="25">
        <v>368512.72413231299</v>
      </c>
      <c r="AP14" s="25">
        <v>186.161474807828</v>
      </c>
      <c r="AQ14" s="25">
        <v>73.965877511969595</v>
      </c>
      <c r="AR14" s="25">
        <v>33849.337139251496</v>
      </c>
      <c r="AS14" s="25">
        <v>67.149528781207593</v>
      </c>
      <c r="AT14" s="25">
        <v>1271.2401161261801</v>
      </c>
      <c r="AU14" s="25">
        <v>74.8537083603523</v>
      </c>
      <c r="AV14" s="25">
        <v>157.049298870043</v>
      </c>
      <c r="AW14" s="25">
        <v>3180.7192015946898</v>
      </c>
      <c r="AX14" s="25">
        <v>11787.2431449822</v>
      </c>
      <c r="AY14" s="25">
        <v>344.44547255088298</v>
      </c>
      <c r="AZ14" s="25">
        <v>266.95797925373603</v>
      </c>
      <c r="BA14" s="25">
        <f t="shared" si="0"/>
        <v>431343.19318795571</v>
      </c>
      <c r="BB14" s="25">
        <f t="shared" si="3"/>
        <v>62830.469055642723</v>
      </c>
      <c r="BD14" s="25">
        <f t="shared" si="1"/>
        <v>-684854.12861204427</v>
      </c>
      <c r="BE14" s="25">
        <f t="shared" si="1"/>
        <v>-99322.789164357266</v>
      </c>
      <c r="BG14" s="22">
        <f t="shared" si="4"/>
        <v>0.38638028516112577</v>
      </c>
      <c r="BH14" s="22">
        <f t="shared" si="4"/>
        <v>0.38836086630519112</v>
      </c>
      <c r="BJ14" s="78">
        <v>0.37900795687792488</v>
      </c>
      <c r="BK14" s="78">
        <v>0.38375323590752408</v>
      </c>
      <c r="BL14" s="78"/>
      <c r="BM14" s="78"/>
    </row>
    <row r="15" spans="1:65" x14ac:dyDescent="0.25">
      <c r="A15" s="27" t="s">
        <v>14</v>
      </c>
      <c r="B15" s="25">
        <v>152932.95366</v>
      </c>
      <c r="C15" s="25">
        <v>29066.225933000002</v>
      </c>
      <c r="D15" s="27" t="s">
        <v>237</v>
      </c>
      <c r="F15" s="27" t="s">
        <v>14</v>
      </c>
      <c r="G15" s="25">
        <v>1906.0262636617599</v>
      </c>
      <c r="H15" s="25">
        <v>1092.41034000782</v>
      </c>
      <c r="I15" s="25">
        <v>53.575026681437599</v>
      </c>
      <c r="J15" s="25">
        <v>226.46987044538801</v>
      </c>
      <c r="K15" s="25">
        <v>1315.9694201293</v>
      </c>
      <c r="L15" s="25">
        <v>69.128063437997696</v>
      </c>
      <c r="M15" s="25">
        <v>528.33339495251698</v>
      </c>
      <c r="N15" s="25">
        <v>152432.646626281</v>
      </c>
      <c r="O15" s="25">
        <v>29017.127878065599</v>
      </c>
      <c r="P15" s="25">
        <v>123415.51874821501</v>
      </c>
      <c r="Q15" s="25">
        <v>93.387926023909003</v>
      </c>
      <c r="R15" s="25">
        <v>31.003048279016902</v>
      </c>
      <c r="S15" s="25">
        <v>14426.738424797501</v>
      </c>
      <c r="T15" s="25">
        <v>62.4086972668198</v>
      </c>
      <c r="U15" s="25">
        <v>895.10434729410099</v>
      </c>
      <c r="V15" s="25">
        <v>83.846978245892501</v>
      </c>
      <c r="W15" s="25">
        <v>201.476407645629</v>
      </c>
      <c r="X15" s="25">
        <v>2237.2219121788798</v>
      </c>
      <c r="Y15" s="25">
        <v>5473.0505454785898</v>
      </c>
      <c r="Z15" s="25">
        <v>204.15332203464499</v>
      </c>
      <c r="AA15" s="25">
        <v>116.823889504345</v>
      </c>
      <c r="AB15" s="27"/>
      <c r="AC15" s="91">
        <f t="shared" si="2"/>
        <v>-3.2714141834419871E-3</v>
      </c>
      <c r="AD15" s="91">
        <f t="shared" si="2"/>
        <v>-1.6891788788670793E-3</v>
      </c>
      <c r="AE15" s="27"/>
      <c r="AF15" s="25">
        <v>18</v>
      </c>
      <c r="AG15" s="25" t="s">
        <v>14</v>
      </c>
      <c r="AH15" s="25">
        <v>638.94996072601498</v>
      </c>
      <c r="AI15" s="25">
        <v>362.73059184966701</v>
      </c>
      <c r="AJ15" s="25">
        <v>17.807729655900999</v>
      </c>
      <c r="AK15" s="25">
        <v>76.344775607354407</v>
      </c>
      <c r="AL15" s="25">
        <v>440.52923159370698</v>
      </c>
      <c r="AM15" s="25">
        <v>23.911189716708801</v>
      </c>
      <c r="AN15" s="25">
        <v>177.41709716950101</v>
      </c>
      <c r="AO15" s="25">
        <v>41797.2977371206</v>
      </c>
      <c r="AP15" s="25">
        <v>29.714362763434799</v>
      </c>
      <c r="AQ15" s="25">
        <v>10.386793042520299</v>
      </c>
      <c r="AR15" s="25">
        <v>4808.0773894433696</v>
      </c>
      <c r="AS15" s="25">
        <v>20.686591148887999</v>
      </c>
      <c r="AT15" s="25">
        <v>300.18665605318103</v>
      </c>
      <c r="AU15" s="25">
        <v>29.8429073769959</v>
      </c>
      <c r="AV15" s="25">
        <v>72.516824641884099</v>
      </c>
      <c r="AW15" s="25">
        <v>750.31614380653298</v>
      </c>
      <c r="AX15" s="25">
        <v>1830.8724714314601</v>
      </c>
      <c r="AY15" s="25">
        <v>69.783753209005297</v>
      </c>
      <c r="AZ15" s="25">
        <v>39.122284851918799</v>
      </c>
      <c r="BA15" s="25">
        <f t="shared" si="0"/>
        <v>51496.494491208643</v>
      </c>
      <c r="BB15" s="25">
        <f t="shared" si="3"/>
        <v>9699.1967540880432</v>
      </c>
      <c r="BD15" s="25">
        <f t="shared" si="1"/>
        <v>-101436.45916879136</v>
      </c>
      <c r="BE15" s="25">
        <f t="shared" si="1"/>
        <v>-19367.029178911958</v>
      </c>
      <c r="BG15" s="22">
        <f t="shared" si="4"/>
        <v>0.3378311380859414</v>
      </c>
      <c r="BH15" s="22">
        <f t="shared" si="4"/>
        <v>0.33425764241194195</v>
      </c>
      <c r="BJ15" s="78">
        <v>0.30581613589407081</v>
      </c>
      <c r="BK15" s="78">
        <v>0.30985128678069579</v>
      </c>
      <c r="BL15" s="78"/>
      <c r="BM15" s="78"/>
    </row>
    <row r="16" spans="1:65" x14ac:dyDescent="0.25">
      <c r="A16" s="27" t="s">
        <v>15</v>
      </c>
      <c r="B16" s="25">
        <v>388701.4583</v>
      </c>
      <c r="C16" s="25">
        <v>57876.949796000001</v>
      </c>
      <c r="D16" s="27" t="s">
        <v>237</v>
      </c>
      <c r="F16" s="27" t="s">
        <v>15</v>
      </c>
      <c r="G16" s="25">
        <v>3373.74122885629</v>
      </c>
      <c r="H16" s="25">
        <v>2344.08103033008</v>
      </c>
      <c r="I16" s="25">
        <v>107.29623472610299</v>
      </c>
      <c r="J16" s="25">
        <v>611.19343132877998</v>
      </c>
      <c r="K16" s="25">
        <v>2461.1696182145802</v>
      </c>
      <c r="L16" s="25">
        <v>246.92645223410801</v>
      </c>
      <c r="M16" s="25">
        <v>1076.69151760666</v>
      </c>
      <c r="N16" s="25">
        <v>389062.55989448598</v>
      </c>
      <c r="O16" s="25">
        <v>57817.122289808503</v>
      </c>
      <c r="P16" s="25">
        <v>331245.43760467798</v>
      </c>
      <c r="Q16" s="25">
        <v>164.810115246614</v>
      </c>
      <c r="R16" s="25">
        <v>60.936907400364802</v>
      </c>
      <c r="S16" s="25">
        <v>27558.348935994301</v>
      </c>
      <c r="T16" s="25">
        <v>107.826755490886</v>
      </c>
      <c r="U16" s="25">
        <v>2203.6558432954598</v>
      </c>
      <c r="V16" s="25">
        <v>368.81642872181499</v>
      </c>
      <c r="W16" s="25">
        <v>988.29537911230796</v>
      </c>
      <c r="X16" s="25">
        <v>5511.7229987268202</v>
      </c>
      <c r="Y16" s="25">
        <v>9759.7804476484907</v>
      </c>
      <c r="Z16" s="25">
        <v>659.87263953879301</v>
      </c>
      <c r="AA16" s="25">
        <v>211.95632533606701</v>
      </c>
      <c r="AB16" s="27"/>
      <c r="AC16" s="91">
        <f t="shared" si="2"/>
        <v>9.2899469959612131E-4</v>
      </c>
      <c r="AD16" s="91">
        <f t="shared" si="2"/>
        <v>-1.0337017828750917E-3</v>
      </c>
      <c r="AE16" s="27"/>
      <c r="AF16" s="25">
        <v>19</v>
      </c>
      <c r="AG16" s="25" t="s">
        <v>15</v>
      </c>
      <c r="AH16" s="25">
        <v>1420.1718836235</v>
      </c>
      <c r="AI16" s="25">
        <v>972.80979347345897</v>
      </c>
      <c r="AJ16" s="25">
        <v>46.6950208055678</v>
      </c>
      <c r="AK16" s="25">
        <v>282.43231429983098</v>
      </c>
      <c r="AL16" s="25">
        <v>1032.8776197362099</v>
      </c>
      <c r="AM16" s="25">
        <v>112.78923180352101</v>
      </c>
      <c r="AN16" s="25">
        <v>459.827322746471</v>
      </c>
      <c r="AO16" s="25">
        <v>139674.11243848701</v>
      </c>
      <c r="AP16" s="25">
        <v>66.472730326730698</v>
      </c>
      <c r="AQ16" s="25">
        <v>25.573157521286301</v>
      </c>
      <c r="AR16" s="25">
        <v>11530.142654708199</v>
      </c>
      <c r="AS16" s="25">
        <v>47.752889296176399</v>
      </c>
      <c r="AT16" s="25">
        <v>983.32310234449506</v>
      </c>
      <c r="AU16" s="25">
        <v>172.25756810244201</v>
      </c>
      <c r="AV16" s="25">
        <v>463.401322147793</v>
      </c>
      <c r="AW16" s="25">
        <v>2459.4059012038301</v>
      </c>
      <c r="AX16" s="25">
        <v>4100.9138221450303</v>
      </c>
      <c r="AY16" s="25">
        <v>297.62587208225301</v>
      </c>
      <c r="AZ16" s="25">
        <v>88.751121098601402</v>
      </c>
      <c r="BA16" s="25">
        <f t="shared" si="0"/>
        <v>164237.33576595242</v>
      </c>
      <c r="BB16" s="25">
        <f t="shared" si="3"/>
        <v>24563.223327465414</v>
      </c>
      <c r="BD16" s="25">
        <f t="shared" si="1"/>
        <v>-224464.12253404758</v>
      </c>
      <c r="BE16" s="25">
        <f t="shared" si="1"/>
        <v>-33313.726468534587</v>
      </c>
      <c r="BG16" s="22">
        <f t="shared" si="4"/>
        <v>0.4221360590710494</v>
      </c>
      <c r="BH16" s="22">
        <f t="shared" si="4"/>
        <v>0.42484340891859301</v>
      </c>
      <c r="BJ16" s="78">
        <v>0.42396883660999102</v>
      </c>
      <c r="BK16" s="78">
        <v>0.42647628055313824</v>
      </c>
      <c r="BL16" s="78"/>
      <c r="BM16" s="78"/>
    </row>
    <row r="17" spans="1:65" x14ac:dyDescent="0.25">
      <c r="A17" s="27" t="s">
        <v>16</v>
      </c>
      <c r="B17" s="25">
        <v>668905.33171000006</v>
      </c>
      <c r="C17" s="25">
        <v>89623.290571999998</v>
      </c>
      <c r="D17" s="27" t="s">
        <v>237</v>
      </c>
      <c r="F17" s="27" t="s">
        <v>16</v>
      </c>
      <c r="G17" s="25">
        <v>4519.0574651256302</v>
      </c>
      <c r="H17" s="25">
        <v>4387.8013303791304</v>
      </c>
      <c r="I17" s="25">
        <v>163.940814288155</v>
      </c>
      <c r="J17" s="25">
        <v>955.17125823288495</v>
      </c>
      <c r="K17" s="25">
        <v>3581.9636221939199</v>
      </c>
      <c r="L17" s="25">
        <v>415.945203569282</v>
      </c>
      <c r="M17" s="25">
        <v>1608.6723612052599</v>
      </c>
      <c r="N17" s="25">
        <v>672177.15298038395</v>
      </c>
      <c r="O17" s="25">
        <v>89862.207860590701</v>
      </c>
      <c r="P17" s="25">
        <v>582314.94511979294</v>
      </c>
      <c r="Q17" s="25">
        <v>345.66497054073801</v>
      </c>
      <c r="R17" s="25">
        <v>92.990657572600895</v>
      </c>
      <c r="S17" s="25">
        <v>43957.447399372701</v>
      </c>
      <c r="T17" s="25">
        <v>144.59935334027699</v>
      </c>
      <c r="U17" s="25">
        <v>3574.1265631596598</v>
      </c>
      <c r="V17" s="25">
        <v>589.66936467203402</v>
      </c>
      <c r="W17" s="25">
        <v>1598.6105229473501</v>
      </c>
      <c r="X17" s="25">
        <v>8940.9413082226893</v>
      </c>
      <c r="Y17" s="25">
        <v>13540.219384469499</v>
      </c>
      <c r="Z17" s="25">
        <v>1143.16086101511</v>
      </c>
      <c r="AA17" s="25">
        <v>302.22542028362398</v>
      </c>
      <c r="AB17" s="27"/>
      <c r="AC17" s="91">
        <f t="shared" si="2"/>
        <v>4.8913069088861337E-3</v>
      </c>
      <c r="AD17" s="91">
        <f t="shared" si="2"/>
        <v>2.6657946507639731E-3</v>
      </c>
      <c r="AE17" s="27"/>
      <c r="AF17" s="25">
        <v>20</v>
      </c>
      <c r="AG17" s="25" t="s">
        <v>16</v>
      </c>
      <c r="AH17" s="25">
        <v>2528.1524059000399</v>
      </c>
      <c r="AI17" s="25">
        <v>2398.75184891043</v>
      </c>
      <c r="AJ17" s="25">
        <v>91.245489384462104</v>
      </c>
      <c r="AK17" s="25">
        <v>534.64288600142095</v>
      </c>
      <c r="AL17" s="25">
        <v>1992.5159991753201</v>
      </c>
      <c r="AM17" s="25">
        <v>231.86854437239401</v>
      </c>
      <c r="AN17" s="25">
        <v>895.32016954475705</v>
      </c>
      <c r="AO17" s="25">
        <v>319915.20302726002</v>
      </c>
      <c r="AP17" s="25">
        <v>187.945702929492</v>
      </c>
      <c r="AQ17" s="25">
        <v>51.5895200873071</v>
      </c>
      <c r="AR17" s="25">
        <v>24277.695813433998</v>
      </c>
      <c r="AS17" s="25">
        <v>81.135974792623898</v>
      </c>
      <c r="AT17" s="25">
        <v>1987.78362227867</v>
      </c>
      <c r="AU17" s="25">
        <v>331.33631336821702</v>
      </c>
      <c r="AV17" s="25">
        <v>898.49632648417696</v>
      </c>
      <c r="AW17" s="25">
        <v>4972.5897254056499</v>
      </c>
      <c r="AX17" s="25">
        <v>7554.0188497777199</v>
      </c>
      <c r="AY17" s="25">
        <v>634.62906469617496</v>
      </c>
      <c r="AZ17" s="25">
        <v>168.17228730094101</v>
      </c>
      <c r="BA17" s="25">
        <f t="shared" si="0"/>
        <v>369733.09357110393</v>
      </c>
      <c r="BB17" s="25">
        <f t="shared" si="3"/>
        <v>49817.890543843911</v>
      </c>
      <c r="BD17" s="25">
        <f t="shared" si="1"/>
        <v>-299172.23813889612</v>
      </c>
      <c r="BE17" s="25">
        <f t="shared" si="1"/>
        <v>-39805.400028156088</v>
      </c>
      <c r="BG17" s="22">
        <f t="shared" si="4"/>
        <v>0.55005305064555476</v>
      </c>
      <c r="BH17" s="22">
        <f t="shared" si="4"/>
        <v>0.55438088747084602</v>
      </c>
      <c r="BJ17" s="78">
        <v>0.54824790169536874</v>
      </c>
      <c r="BK17" s="78">
        <v>0.55537178310192292</v>
      </c>
      <c r="BL17" s="78"/>
      <c r="BM17" s="78"/>
    </row>
    <row r="18" spans="1:65" x14ac:dyDescent="0.25">
      <c r="A18" s="27" t="s">
        <v>17</v>
      </c>
      <c r="B18" s="25">
        <v>181876.98547000001</v>
      </c>
      <c r="C18" s="25">
        <v>30135.852072000001</v>
      </c>
      <c r="D18" s="27" t="s">
        <v>237</v>
      </c>
      <c r="F18" s="27" t="s">
        <v>17</v>
      </c>
      <c r="G18" s="25">
        <v>1749.4643752928</v>
      </c>
      <c r="H18" s="25">
        <v>1227.68318490715</v>
      </c>
      <c r="I18" s="25">
        <v>57.3100187106268</v>
      </c>
      <c r="J18" s="25">
        <v>324.37912457767698</v>
      </c>
      <c r="K18" s="25">
        <v>1266.0757255686499</v>
      </c>
      <c r="L18" s="25">
        <v>121.28590889399599</v>
      </c>
      <c r="M18" s="25">
        <v>551.95758141944498</v>
      </c>
      <c r="N18" s="25">
        <v>181858.951484964</v>
      </c>
      <c r="O18" s="25">
        <v>30113.631951241401</v>
      </c>
      <c r="P18" s="25">
        <v>151745.31953372201</v>
      </c>
      <c r="Q18" s="25">
        <v>91.484872126412995</v>
      </c>
      <c r="R18" s="25">
        <v>31.0692340096011</v>
      </c>
      <c r="S18" s="25">
        <v>14436.0422064959</v>
      </c>
      <c r="T18" s="25">
        <v>61.317766286920502</v>
      </c>
      <c r="U18" s="25">
        <v>1154.1520450624701</v>
      </c>
      <c r="V18" s="25">
        <v>175.049111459073</v>
      </c>
      <c r="W18" s="25">
        <v>462.724528205382</v>
      </c>
      <c r="X18" s="25">
        <v>2885.94166515098</v>
      </c>
      <c r="Y18" s="25">
        <v>5077.5634926723797</v>
      </c>
      <c r="Z18" s="25">
        <v>330.22882706393898</v>
      </c>
      <c r="AA18" s="25">
        <v>109.90228333801799</v>
      </c>
      <c r="AB18" s="27"/>
      <c r="AC18" s="91">
        <f t="shared" si="2"/>
        <v>-9.9154849028397182E-5</v>
      </c>
      <c r="AD18" s="91">
        <f t="shared" si="2"/>
        <v>-7.3733175705510169E-4</v>
      </c>
      <c r="AE18" s="27"/>
      <c r="AF18" s="25">
        <v>21</v>
      </c>
      <c r="AG18" s="25" t="s">
        <v>17</v>
      </c>
      <c r="AH18" s="25">
        <v>478.73643748314498</v>
      </c>
      <c r="AI18" s="25">
        <v>331.23323524145201</v>
      </c>
      <c r="AJ18" s="25">
        <v>15.673580400816601</v>
      </c>
      <c r="AK18" s="25">
        <v>91.305714621180698</v>
      </c>
      <c r="AL18" s="25">
        <v>345.29009240832801</v>
      </c>
      <c r="AM18" s="25">
        <v>34.336782474291503</v>
      </c>
      <c r="AN18" s="25">
        <v>151.60206779518299</v>
      </c>
      <c r="AO18" s="25">
        <v>41162.519993381298</v>
      </c>
      <c r="AP18" s="25">
        <v>23.2340388184464</v>
      </c>
      <c r="AQ18" s="25">
        <v>8.4620479512811304</v>
      </c>
      <c r="AR18" s="25">
        <v>3915.8173283871502</v>
      </c>
      <c r="AS18" s="25">
        <v>16.874752254916299</v>
      </c>
      <c r="AT18" s="25">
        <v>320.46088706192899</v>
      </c>
      <c r="AU18" s="25">
        <v>50.343786231663898</v>
      </c>
      <c r="AV18" s="25">
        <v>133.37503075195801</v>
      </c>
      <c r="AW18" s="25">
        <v>801.30748386412097</v>
      </c>
      <c r="AX18" s="25">
        <v>1385.57880445207</v>
      </c>
      <c r="AY18" s="25">
        <v>92.705454567320601</v>
      </c>
      <c r="AZ18" s="25">
        <v>30.016299967544601</v>
      </c>
      <c r="BA18" s="25">
        <f t="shared" si="0"/>
        <v>49388.873818114094</v>
      </c>
      <c r="BB18" s="25">
        <f t="shared" si="3"/>
        <v>8226.3538247327961</v>
      </c>
      <c r="BD18" s="25">
        <f t="shared" si="1"/>
        <v>-132488.11165188591</v>
      </c>
      <c r="BE18" s="25">
        <f t="shared" si="1"/>
        <v>-21909.498247267205</v>
      </c>
      <c r="BG18" s="22">
        <f t="shared" si="4"/>
        <v>0.27157790922487279</v>
      </c>
      <c r="BH18" s="22">
        <f t="shared" si="4"/>
        <v>0.27317707269759184</v>
      </c>
      <c r="BJ18" s="78">
        <v>0.25476470118527267</v>
      </c>
      <c r="BK18" s="78">
        <v>0.26052111536796368</v>
      </c>
      <c r="BL18" s="78"/>
      <c r="BM18" s="78"/>
    </row>
    <row r="19" spans="1:65" x14ac:dyDescent="0.25">
      <c r="A19" s="27" t="s">
        <v>18</v>
      </c>
      <c r="B19" s="25">
        <v>186710.07110999999</v>
      </c>
      <c r="C19" s="25">
        <v>29122.631462000001</v>
      </c>
      <c r="D19" s="27" t="s">
        <v>237</v>
      </c>
      <c r="F19" s="27" t="s">
        <v>18</v>
      </c>
      <c r="G19" s="25">
        <v>1718.63639698628</v>
      </c>
      <c r="H19" s="25">
        <v>1363.25945479698</v>
      </c>
      <c r="I19" s="25">
        <v>49.348259054106897</v>
      </c>
      <c r="J19" s="25">
        <v>195.112036266031</v>
      </c>
      <c r="K19" s="25">
        <v>1282.7885358554199</v>
      </c>
      <c r="L19" s="25">
        <v>74.775064942652193</v>
      </c>
      <c r="M19" s="25">
        <v>516.36565805210603</v>
      </c>
      <c r="N19" s="25">
        <v>187060.86179548799</v>
      </c>
      <c r="O19" s="25">
        <v>29155.850805447601</v>
      </c>
      <c r="P19" s="25">
        <v>157905.01099004</v>
      </c>
      <c r="Q19" s="25">
        <v>114.018378500526</v>
      </c>
      <c r="R19" s="25">
        <v>31.431908442048702</v>
      </c>
      <c r="S19" s="25">
        <v>14979.524617249999</v>
      </c>
      <c r="T19" s="25">
        <v>48.0058904964257</v>
      </c>
      <c r="U19" s="25">
        <v>880.89130915965302</v>
      </c>
      <c r="V19" s="25">
        <v>81.925637196382198</v>
      </c>
      <c r="W19" s="25">
        <v>202.36086772819201</v>
      </c>
      <c r="X19" s="25">
        <v>2202.6181929815798</v>
      </c>
      <c r="Y19" s="25">
        <v>5072.7514669003504</v>
      </c>
      <c r="Z19" s="25">
        <v>229.60456896884301</v>
      </c>
      <c r="AA19" s="25">
        <v>112.43256186996</v>
      </c>
      <c r="AB19" s="27"/>
      <c r="AC19" s="91">
        <f t="shared" si="2"/>
        <v>1.8787989496363618E-3</v>
      </c>
      <c r="AD19" s="91">
        <f t="shared" si="2"/>
        <v>1.1406710788118472E-3</v>
      </c>
      <c r="AE19" s="27"/>
      <c r="AF19" s="25">
        <v>22</v>
      </c>
      <c r="AG19" s="25" t="s">
        <v>18</v>
      </c>
      <c r="AH19" s="25">
        <v>641.88883482379094</v>
      </c>
      <c r="AI19" s="25">
        <v>485.28291733998901</v>
      </c>
      <c r="AJ19" s="25">
        <v>17.9098862362791</v>
      </c>
      <c r="AK19" s="25">
        <v>69.509219495580098</v>
      </c>
      <c r="AL19" s="25">
        <v>474.44339216917302</v>
      </c>
      <c r="AM19" s="25">
        <v>26.6434223277599</v>
      </c>
      <c r="AN19" s="25">
        <v>190.05283996673299</v>
      </c>
      <c r="AO19" s="25">
        <v>56592.698556829302</v>
      </c>
      <c r="AP19" s="25">
        <v>39.768477488498696</v>
      </c>
      <c r="AQ19" s="25">
        <v>11.558021034354301</v>
      </c>
      <c r="AR19" s="25">
        <v>5453.5792237598898</v>
      </c>
      <c r="AS19" s="25">
        <v>17.542348575566201</v>
      </c>
      <c r="AT19" s="25">
        <v>315.84919012783399</v>
      </c>
      <c r="AU19" s="25">
        <v>29.6048329399895</v>
      </c>
      <c r="AV19" s="25">
        <v>72.917915289187405</v>
      </c>
      <c r="AW19" s="25">
        <v>789.77436432115701</v>
      </c>
      <c r="AX19" s="25">
        <v>1884.8107071168099</v>
      </c>
      <c r="AY19" s="25">
        <v>81.3973365288563</v>
      </c>
      <c r="AZ19" s="25">
        <v>41.667631195862597</v>
      </c>
      <c r="BA19" s="25">
        <f t="shared" si="0"/>
        <v>67236.899117566601</v>
      </c>
      <c r="BB19" s="25">
        <f t="shared" si="3"/>
        <v>10644.200560737299</v>
      </c>
      <c r="BD19" s="25">
        <f t="shared" si="1"/>
        <v>-119473.17199243339</v>
      </c>
      <c r="BE19" s="25">
        <f t="shared" si="1"/>
        <v>-18478.430901262702</v>
      </c>
      <c r="BG19" s="22">
        <f t="shared" si="4"/>
        <v>0.35943862586860165</v>
      </c>
      <c r="BH19" s="22">
        <f t="shared" si="4"/>
        <v>0.36507940144722145</v>
      </c>
      <c r="BJ19" s="78">
        <v>0.3520721217331455</v>
      </c>
      <c r="BK19" s="78">
        <v>0.35949035403945584</v>
      </c>
      <c r="BL19" s="78"/>
      <c r="BM19" s="78"/>
    </row>
    <row r="20" spans="1:65" x14ac:dyDescent="0.25">
      <c r="A20" s="27" t="s">
        <v>19</v>
      </c>
      <c r="B20" s="25">
        <v>72546.627456999995</v>
      </c>
      <c r="C20" s="25">
        <v>9126.5912475000005</v>
      </c>
      <c r="D20" s="27" t="s">
        <v>237</v>
      </c>
      <c r="F20" s="27" t="s">
        <v>19</v>
      </c>
      <c r="G20" s="25">
        <v>462.11275991115298</v>
      </c>
      <c r="H20" s="25">
        <v>545.46829114238005</v>
      </c>
      <c r="I20" s="25">
        <v>14.5492235982737</v>
      </c>
      <c r="J20" s="25">
        <v>38.036460479394997</v>
      </c>
      <c r="K20" s="25">
        <v>386.32849848707798</v>
      </c>
      <c r="L20" s="25">
        <v>18.240404338695999</v>
      </c>
      <c r="M20" s="25">
        <v>150.89532917762</v>
      </c>
      <c r="N20" s="25">
        <v>73157.054992652993</v>
      </c>
      <c r="O20" s="25">
        <v>9197.8249343959596</v>
      </c>
      <c r="P20" s="25">
        <v>63959.230058257097</v>
      </c>
      <c r="Q20" s="25">
        <v>55.961504103352603</v>
      </c>
      <c r="R20" s="25">
        <v>10.034650319394601</v>
      </c>
      <c r="S20" s="25">
        <v>5068.3519397917698</v>
      </c>
      <c r="T20" s="25">
        <v>10.7042621626239</v>
      </c>
      <c r="U20" s="25">
        <v>247.05479091916101</v>
      </c>
      <c r="V20" s="25">
        <v>9.3873571873432606</v>
      </c>
      <c r="W20" s="25">
        <v>20.479946030853601</v>
      </c>
      <c r="X20" s="25">
        <v>617.98527797527504</v>
      </c>
      <c r="Y20" s="25">
        <v>1442.61679447962</v>
      </c>
      <c r="Z20" s="25">
        <v>66.612352276547696</v>
      </c>
      <c r="AA20" s="25">
        <v>33.005092015410298</v>
      </c>
      <c r="AB20" s="27"/>
      <c r="AC20" s="91">
        <f t="shared" si="2"/>
        <v>8.4142786101919342E-3</v>
      </c>
      <c r="AD20" s="91">
        <f t="shared" si="2"/>
        <v>7.8050703668219885E-3</v>
      </c>
      <c r="AE20" s="27"/>
      <c r="AF20" s="25">
        <v>23</v>
      </c>
      <c r="AG20" s="25" t="s">
        <v>19</v>
      </c>
      <c r="AH20" s="25">
        <v>78.132060598352098</v>
      </c>
      <c r="AI20" s="25">
        <v>93.201557291363201</v>
      </c>
      <c r="AJ20" s="25">
        <v>2.4843947288147201</v>
      </c>
      <c r="AK20" s="25">
        <v>6.5119127229540599</v>
      </c>
      <c r="AL20" s="25">
        <v>65.255244133522993</v>
      </c>
      <c r="AM20" s="25">
        <v>3.1478640219770799</v>
      </c>
      <c r="AN20" s="25">
        <v>25.579523242511002</v>
      </c>
      <c r="AO20" s="25">
        <v>10958.986470673501</v>
      </c>
      <c r="AP20" s="25">
        <v>9.5344259855943694</v>
      </c>
      <c r="AQ20" s="25">
        <v>1.7054718624104499</v>
      </c>
      <c r="AR20" s="25">
        <v>864.32776491814604</v>
      </c>
      <c r="AS20" s="25">
        <v>1.84923499977106</v>
      </c>
      <c r="AT20" s="25">
        <v>42.046963523671899</v>
      </c>
      <c r="AU20" s="25">
        <v>1.6414253049716301</v>
      </c>
      <c r="AV20" s="25">
        <v>3.6240744462391499</v>
      </c>
      <c r="AW20" s="25">
        <v>105.17597983726399</v>
      </c>
      <c r="AX20" s="25">
        <v>243.84645665543599</v>
      </c>
      <c r="AY20" s="25">
        <v>11.4742497529188</v>
      </c>
      <c r="AZ20" s="25">
        <v>5.5718242496327299</v>
      </c>
      <c r="BA20" s="25">
        <f t="shared" si="0"/>
        <v>12524.09689894905</v>
      </c>
      <c r="BB20" s="25">
        <f t="shared" si="3"/>
        <v>1565.1104282755496</v>
      </c>
      <c r="BD20" s="25">
        <f t="shared" si="1"/>
        <v>-60022.530558050945</v>
      </c>
      <c r="BE20" s="25">
        <f t="shared" si="1"/>
        <v>-7561.4808192244509</v>
      </c>
      <c r="BG20" s="22">
        <f t="shared" si="4"/>
        <v>0.17119465648537682</v>
      </c>
      <c r="BH20" s="22">
        <f t="shared" si="4"/>
        <v>0.17016092820191664</v>
      </c>
      <c r="BJ20" s="78">
        <v>0.16825884049225162</v>
      </c>
      <c r="BK20" s="78">
        <v>0.16515691282559256</v>
      </c>
      <c r="BL20" s="78"/>
      <c r="BM20" s="78"/>
    </row>
    <row r="21" spans="1:65" x14ac:dyDescent="0.25">
      <c r="A21" s="27" t="s">
        <v>20</v>
      </c>
      <c r="B21" s="25">
        <v>84042.276777999999</v>
      </c>
      <c r="C21" s="25">
        <v>13634.618272</v>
      </c>
      <c r="D21" s="27" t="s">
        <v>237</v>
      </c>
      <c r="F21" s="27" t="s">
        <v>20</v>
      </c>
      <c r="G21" s="25">
        <v>793.43697757348195</v>
      </c>
      <c r="H21" s="25">
        <v>695.44682782453401</v>
      </c>
      <c r="I21" s="25">
        <v>22.026399234996099</v>
      </c>
      <c r="J21" s="25">
        <v>73.165398347635701</v>
      </c>
      <c r="K21" s="25">
        <v>576.57169265364803</v>
      </c>
      <c r="L21" s="25">
        <v>25.211688101103899</v>
      </c>
      <c r="M21" s="25">
        <v>229.099591483545</v>
      </c>
      <c r="N21" s="25">
        <v>83709.231922970503</v>
      </c>
      <c r="O21" s="25">
        <v>13619.521455866199</v>
      </c>
      <c r="P21" s="25">
        <v>70089.710467104203</v>
      </c>
      <c r="Q21" s="25">
        <v>48.153161703511302</v>
      </c>
      <c r="R21" s="25">
        <v>14.3578946190688</v>
      </c>
      <c r="S21" s="25">
        <v>7338.6927020398198</v>
      </c>
      <c r="T21" s="25">
        <v>24.871213468035702</v>
      </c>
      <c r="U21" s="25">
        <v>361.87258332093199</v>
      </c>
      <c r="V21" s="25">
        <v>14.625282505773299</v>
      </c>
      <c r="W21" s="25">
        <v>23.941269101671601</v>
      </c>
      <c r="X21" s="25">
        <v>904.07751583194101</v>
      </c>
      <c r="Y21" s="25">
        <v>2331.2525969895801</v>
      </c>
      <c r="Z21" s="25">
        <v>90.420374785738304</v>
      </c>
      <c r="AA21" s="25">
        <v>52.298286281188503</v>
      </c>
      <c r="AB21" s="27"/>
      <c r="AC21" s="91">
        <f t="shared" si="2"/>
        <v>-3.9628252327009658E-3</v>
      </c>
      <c r="AD21" s="91">
        <f t="shared" si="2"/>
        <v>-1.1072415694103658E-3</v>
      </c>
      <c r="AE21" s="27"/>
      <c r="AF21" s="25">
        <v>24</v>
      </c>
      <c r="AG21" s="25" t="s">
        <v>20</v>
      </c>
      <c r="AH21" s="25">
        <v>276.92340018208</v>
      </c>
      <c r="AI21" s="25">
        <v>242.38162287028601</v>
      </c>
      <c r="AJ21" s="25">
        <v>7.4928703357853701</v>
      </c>
      <c r="AK21" s="25">
        <v>24.181399453183801</v>
      </c>
      <c r="AL21" s="25">
        <v>200.71470427093701</v>
      </c>
      <c r="AM21" s="25">
        <v>8.7815049412099206</v>
      </c>
      <c r="AN21" s="25">
        <v>79.754383311071507</v>
      </c>
      <c r="AO21" s="25">
        <v>24781.472234396599</v>
      </c>
      <c r="AP21" s="25">
        <v>15.7925106066913</v>
      </c>
      <c r="AQ21" s="25">
        <v>5.0181137865257996</v>
      </c>
      <c r="AR21" s="25">
        <v>2554.8804318194402</v>
      </c>
      <c r="AS21" s="25">
        <v>8.4174789430976809</v>
      </c>
      <c r="AT21" s="25">
        <v>122.732383510552</v>
      </c>
      <c r="AU21" s="25">
        <v>5.1842762213765203</v>
      </c>
      <c r="AV21" s="25">
        <v>8.6394328441488</v>
      </c>
      <c r="AW21" s="25">
        <v>306.63529305043897</v>
      </c>
      <c r="AX21" s="25">
        <v>810.94327271468501</v>
      </c>
      <c r="AY21" s="25">
        <v>31.3992351356924</v>
      </c>
      <c r="AZ21" s="25">
        <v>18.243096830054199</v>
      </c>
      <c r="BA21" s="25">
        <f t="shared" si="0"/>
        <v>29509.587645223863</v>
      </c>
      <c r="BB21" s="25">
        <f t="shared" si="3"/>
        <v>4728.115410827264</v>
      </c>
      <c r="BD21" s="25">
        <f t="shared" si="1"/>
        <v>-54532.68913277614</v>
      </c>
      <c r="BE21" s="25">
        <f t="shared" si="1"/>
        <v>-8906.5028611727357</v>
      </c>
      <c r="BG21" s="22">
        <f t="shared" si="4"/>
        <v>0.35252488844215746</v>
      </c>
      <c r="BH21" s="22">
        <f t="shared" si="4"/>
        <v>0.347157235013626</v>
      </c>
      <c r="BJ21" s="78">
        <v>0.35551074132422267</v>
      </c>
      <c r="BK21" s="78">
        <v>0.35078573218753079</v>
      </c>
      <c r="BL21" s="78"/>
      <c r="BM21" s="78"/>
    </row>
    <row r="22" spans="1:65" x14ac:dyDescent="0.25">
      <c r="A22" s="27" t="s">
        <v>21</v>
      </c>
      <c r="B22" s="25">
        <v>64589.358844000002</v>
      </c>
      <c r="C22" s="25">
        <v>9968.7708667999996</v>
      </c>
      <c r="D22" s="27" t="s">
        <v>237</v>
      </c>
      <c r="F22" s="27" t="s">
        <v>129</v>
      </c>
      <c r="G22" s="25">
        <v>574.60435082149604</v>
      </c>
      <c r="H22" s="25">
        <v>519.66060296411399</v>
      </c>
      <c r="I22" s="25">
        <v>16.084211467341198</v>
      </c>
      <c r="J22" s="25">
        <v>47.018260211533402</v>
      </c>
      <c r="K22" s="25">
        <v>437.80118564570603</v>
      </c>
      <c r="L22" s="25">
        <v>16.6650568627126</v>
      </c>
      <c r="M22" s="25">
        <v>169.36148767891899</v>
      </c>
      <c r="N22" s="25">
        <v>64732.570913674703</v>
      </c>
      <c r="O22" s="25">
        <v>9994.9018458440005</v>
      </c>
      <c r="P22" s="25">
        <v>54737.669067830699</v>
      </c>
      <c r="Q22" s="25">
        <v>46.120859339605502</v>
      </c>
      <c r="R22" s="25">
        <v>10.7748658939466</v>
      </c>
      <c r="S22" s="25">
        <v>5378.2755064292196</v>
      </c>
      <c r="T22" s="25">
        <v>15.528998777537099</v>
      </c>
      <c r="U22" s="25">
        <v>262.80271300781999</v>
      </c>
      <c r="V22" s="25">
        <v>7.76014055236804</v>
      </c>
      <c r="W22" s="25">
        <v>11.3458567139006</v>
      </c>
      <c r="X22" s="25">
        <v>656.89395525719601</v>
      </c>
      <c r="Y22" s="25">
        <v>1723.7428340415599</v>
      </c>
      <c r="Z22" s="25">
        <v>61.676867474660597</v>
      </c>
      <c r="AA22" s="25">
        <v>38.784092704354599</v>
      </c>
      <c r="AB22" s="27"/>
      <c r="AC22" s="91">
        <f t="shared" si="2"/>
        <v>2.2172703404688501E-3</v>
      </c>
      <c r="AD22" s="91">
        <f t="shared" si="2"/>
        <v>2.6212839469535358E-3</v>
      </c>
      <c r="AE22" s="27"/>
      <c r="AF22" s="25">
        <v>25</v>
      </c>
      <c r="AG22" s="25" t="s">
        <v>129</v>
      </c>
      <c r="AH22" s="25">
        <v>133.553885922419</v>
      </c>
      <c r="AI22" s="25">
        <v>126.088133029975</v>
      </c>
      <c r="AJ22" s="25">
        <v>3.8951773443249702</v>
      </c>
      <c r="AK22" s="25">
        <v>12.3165310497346</v>
      </c>
      <c r="AL22" s="25">
        <v>102.26704481373299</v>
      </c>
      <c r="AM22" s="25">
        <v>4.1097285645891599</v>
      </c>
      <c r="AN22" s="25">
        <v>39.865708249846797</v>
      </c>
      <c r="AO22" s="25">
        <v>12759.745529894801</v>
      </c>
      <c r="AP22" s="25">
        <v>11.1471094048261</v>
      </c>
      <c r="AQ22" s="25">
        <v>2.51888168095542</v>
      </c>
      <c r="AR22" s="25">
        <v>1281.5938855218601</v>
      </c>
      <c r="AS22" s="25">
        <v>3.8870823597850799</v>
      </c>
      <c r="AT22" s="25">
        <v>65.095949049611804</v>
      </c>
      <c r="AU22" s="25">
        <v>1.83791258310537</v>
      </c>
      <c r="AV22" s="25">
        <v>2.50944735294323</v>
      </c>
      <c r="AW22" s="25">
        <v>162.68277251157301</v>
      </c>
      <c r="AX22" s="25">
        <v>402.70682215355299</v>
      </c>
      <c r="AY22" s="25">
        <v>15.285501544652501</v>
      </c>
      <c r="AZ22" s="25">
        <v>9.0904988283449093</v>
      </c>
      <c r="BA22" s="25">
        <f t="shared" si="0"/>
        <v>15140.197601860635</v>
      </c>
      <c r="BB22" s="25">
        <f t="shared" si="3"/>
        <v>2380.452071965834</v>
      </c>
      <c r="BD22" s="25">
        <f t="shared" si="1"/>
        <v>-49449.161242139366</v>
      </c>
      <c r="BE22" s="25">
        <f t="shared" si="1"/>
        <v>-7588.3187948341656</v>
      </c>
      <c r="BG22" s="22">
        <f t="shared" si="4"/>
        <v>0.2338884025176618</v>
      </c>
      <c r="BH22" s="22">
        <f t="shared" si="4"/>
        <v>0.23816662821512893</v>
      </c>
      <c r="BJ22" s="78">
        <v>0.23795831467169601</v>
      </c>
      <c r="BK22" s="78">
        <v>0.24293872528288268</v>
      </c>
      <c r="BL22" s="78"/>
      <c r="BM22" s="78"/>
    </row>
    <row r="23" spans="1:65" x14ac:dyDescent="0.25">
      <c r="A23" s="27" t="s">
        <v>22</v>
      </c>
      <c r="B23" s="25">
        <v>298346.29142000002</v>
      </c>
      <c r="C23" s="25">
        <v>40231.206409999999</v>
      </c>
      <c r="D23" s="27" t="s">
        <v>237</v>
      </c>
      <c r="F23" s="27" t="s">
        <v>22</v>
      </c>
      <c r="G23" s="25">
        <v>2179.9336476021899</v>
      </c>
      <c r="H23" s="25">
        <v>2172.45662891251</v>
      </c>
      <c r="I23" s="25">
        <v>65.419106731262005</v>
      </c>
      <c r="J23" s="25">
        <v>217.062156671461</v>
      </c>
      <c r="K23" s="25">
        <v>1738.62587818361</v>
      </c>
      <c r="L23" s="25">
        <v>95.889469468741197</v>
      </c>
      <c r="M23" s="25">
        <v>691.09787132723704</v>
      </c>
      <c r="N23" s="25">
        <v>300158.51228681201</v>
      </c>
      <c r="O23" s="25">
        <v>40423.812486330797</v>
      </c>
      <c r="P23" s="25">
        <v>259734.699800481</v>
      </c>
      <c r="Q23" s="25">
        <v>204.23681701086301</v>
      </c>
      <c r="R23" s="25">
        <v>44.022071132128502</v>
      </c>
      <c r="S23" s="25">
        <v>21513.238436041102</v>
      </c>
      <c r="T23" s="25">
        <v>53.351979673385202</v>
      </c>
      <c r="U23" s="25">
        <v>1160.3937409679299</v>
      </c>
      <c r="V23" s="25">
        <v>84.477363582951696</v>
      </c>
      <c r="W23" s="25">
        <v>207.27001825427001</v>
      </c>
      <c r="X23" s="25">
        <v>2902.4057862508698</v>
      </c>
      <c r="Y23" s="25">
        <v>6629.0072222314002</v>
      </c>
      <c r="Z23" s="25">
        <v>315.03147395514702</v>
      </c>
      <c r="AA23" s="25">
        <v>149.892818333636</v>
      </c>
      <c r="AB23" s="27"/>
      <c r="AC23" s="91">
        <f t="shared" si="2"/>
        <v>6.0742195191587391E-3</v>
      </c>
      <c r="AD23" s="91">
        <f t="shared" si="2"/>
        <v>4.7874795095113783E-3</v>
      </c>
      <c r="AE23" s="27"/>
      <c r="AF23" s="25">
        <v>26</v>
      </c>
      <c r="AG23" s="25" t="s">
        <v>22</v>
      </c>
      <c r="AH23" s="25">
        <v>601.29283063979699</v>
      </c>
      <c r="AI23" s="25">
        <v>577.176424430765</v>
      </c>
      <c r="AJ23" s="25">
        <v>18.2491426756057</v>
      </c>
      <c r="AK23" s="25">
        <v>67.0359621809461</v>
      </c>
      <c r="AL23" s="25">
        <v>473.972393245771</v>
      </c>
      <c r="AM23" s="25">
        <v>28.759444839634199</v>
      </c>
      <c r="AN23" s="25">
        <v>190.83829266323701</v>
      </c>
      <c r="AO23" s="25">
        <v>69416.658608408805</v>
      </c>
      <c r="AP23" s="25">
        <v>52.731247634309199</v>
      </c>
      <c r="AQ23" s="25">
        <v>11.9606937462824</v>
      </c>
      <c r="AR23" s="25">
        <v>5810.0096061796303</v>
      </c>
      <c r="AS23" s="25">
        <v>15.510430588214099</v>
      </c>
      <c r="AT23" s="25">
        <v>331.30539421814899</v>
      </c>
      <c r="AU23" s="25">
        <v>28.6739214036091</v>
      </c>
      <c r="AV23" s="25">
        <v>72.024015645177798</v>
      </c>
      <c r="AW23" s="25">
        <v>828.63369487964906</v>
      </c>
      <c r="AX23" s="25">
        <v>1817.27697220653</v>
      </c>
      <c r="AY23" s="25">
        <v>91.138954355967002</v>
      </c>
      <c r="AZ23" s="25">
        <v>40.907415752996897</v>
      </c>
      <c r="BA23" s="25">
        <f t="shared" si="0"/>
        <v>80474.155445695069</v>
      </c>
      <c r="BB23" s="25">
        <f t="shared" si="3"/>
        <v>11057.496837286264</v>
      </c>
      <c r="BD23" s="25">
        <f t="shared" si="1"/>
        <v>-217872.13597430495</v>
      </c>
      <c r="BE23" s="25">
        <f t="shared" si="1"/>
        <v>-29173.709572713735</v>
      </c>
      <c r="BG23" s="22">
        <f t="shared" si="4"/>
        <v>0.2681055247528652</v>
      </c>
      <c r="BH23" s="22">
        <f t="shared" si="4"/>
        <v>0.27353918784937287</v>
      </c>
      <c r="BJ23" s="78">
        <v>0.26597525333714561</v>
      </c>
      <c r="BK23" s="78">
        <v>0.27186597567860987</v>
      </c>
      <c r="BL23" s="78"/>
      <c r="BM23" s="78"/>
    </row>
    <row r="24" spans="1:65" x14ac:dyDescent="0.25">
      <c r="A24" s="27" t="s">
        <v>23</v>
      </c>
      <c r="B24" s="25">
        <v>426749.84834999999</v>
      </c>
      <c r="C24" s="25">
        <v>60760.455460999998</v>
      </c>
      <c r="D24" s="27" t="s">
        <v>237</v>
      </c>
      <c r="F24" s="27" t="s">
        <v>23</v>
      </c>
      <c r="G24" s="25">
        <v>3798.58510281805</v>
      </c>
      <c r="H24" s="25">
        <v>2708.3133453485202</v>
      </c>
      <c r="I24" s="25">
        <v>95.9579054106934</v>
      </c>
      <c r="J24" s="25">
        <v>325.70138631039902</v>
      </c>
      <c r="K24" s="25">
        <v>2801.49557400089</v>
      </c>
      <c r="L24" s="25">
        <v>154.89283571708</v>
      </c>
      <c r="M24" s="25">
        <v>1112.27285470989</v>
      </c>
      <c r="N24" s="25">
        <v>427644.76040925499</v>
      </c>
      <c r="O24" s="25">
        <v>60732.641323952601</v>
      </c>
      <c r="P24" s="25">
        <v>366912.11908530199</v>
      </c>
      <c r="Q24" s="25">
        <v>206.463280058642</v>
      </c>
      <c r="R24" s="25">
        <v>69.026601762595206</v>
      </c>
      <c r="S24" s="25">
        <v>31179.3189316401</v>
      </c>
      <c r="T24" s="25">
        <v>83.4086806770393</v>
      </c>
      <c r="U24" s="25">
        <v>1652.28430375281</v>
      </c>
      <c r="V24" s="25">
        <v>188.02251886880799</v>
      </c>
      <c r="W24" s="25">
        <v>482.35286804786199</v>
      </c>
      <c r="X24" s="25">
        <v>4133.89719142181</v>
      </c>
      <c r="Y24" s="25">
        <v>11039.2357705429</v>
      </c>
      <c r="Z24" s="25">
        <v>457.28608144975902</v>
      </c>
      <c r="AA24" s="25">
        <v>244.12609141465001</v>
      </c>
      <c r="AB24" s="27"/>
      <c r="AC24" s="91">
        <f t="shared" si="2"/>
        <v>2.0970413058495996E-3</v>
      </c>
      <c r="AD24" s="91">
        <f t="shared" si="2"/>
        <v>-4.5776709269814011E-4</v>
      </c>
      <c r="AE24" s="27"/>
      <c r="AF24" s="25">
        <v>27</v>
      </c>
      <c r="AG24" s="25" t="s">
        <v>23</v>
      </c>
      <c r="AH24" s="25">
        <v>1494.37305454136</v>
      </c>
      <c r="AI24" s="25">
        <v>995.46148700906303</v>
      </c>
      <c r="AJ24" s="25">
        <v>37.926306122233001</v>
      </c>
      <c r="AK24" s="25">
        <v>141.68007693881799</v>
      </c>
      <c r="AL24" s="25">
        <v>1086.72107171373</v>
      </c>
      <c r="AM24" s="25">
        <v>64.750633828439305</v>
      </c>
      <c r="AN24" s="25">
        <v>435.78819985714802</v>
      </c>
      <c r="AO24" s="25">
        <v>137804.612570122</v>
      </c>
      <c r="AP24" s="25">
        <v>72.229216212071705</v>
      </c>
      <c r="AQ24" s="25">
        <v>26.599251977435301</v>
      </c>
      <c r="AR24" s="25">
        <v>11871.1742095892</v>
      </c>
      <c r="AS24" s="25">
        <v>34.361620138541497</v>
      </c>
      <c r="AT24" s="25">
        <v>665.78145988640802</v>
      </c>
      <c r="AU24" s="25">
        <v>84.631252734030895</v>
      </c>
      <c r="AV24" s="25">
        <v>219.33427371273399</v>
      </c>
      <c r="AW24" s="25">
        <v>1665.66871729736</v>
      </c>
      <c r="AX24" s="25">
        <v>4313.0124701209697</v>
      </c>
      <c r="AY24" s="25">
        <v>185.11932217251899</v>
      </c>
      <c r="AZ24" s="25">
        <v>94.796945734634605</v>
      </c>
      <c r="BA24" s="25">
        <f t="shared" si="0"/>
        <v>161294.02213970866</v>
      </c>
      <c r="BB24" s="25">
        <f t="shared" si="3"/>
        <v>23489.409569586656</v>
      </c>
      <c r="BD24" s="25">
        <f t="shared" si="1"/>
        <v>-265455.82621029136</v>
      </c>
      <c r="BE24" s="25">
        <f t="shared" si="1"/>
        <v>-37271.045891413341</v>
      </c>
      <c r="BG24" s="22">
        <f t="shared" si="4"/>
        <v>0.37716824119474929</v>
      </c>
      <c r="BH24" s="22">
        <f t="shared" si="4"/>
        <v>0.38676746239789456</v>
      </c>
      <c r="BJ24" s="78">
        <v>0.38119932663900863</v>
      </c>
      <c r="BK24" s="78">
        <v>0.39067187590142566</v>
      </c>
      <c r="BL24" s="78"/>
      <c r="BM24" s="78"/>
    </row>
    <row r="25" spans="1:65" x14ac:dyDescent="0.25">
      <c r="A25" s="27" t="s">
        <v>24</v>
      </c>
      <c r="B25" s="25">
        <v>450723.08889000001</v>
      </c>
      <c r="C25" s="25">
        <v>55939.228069999997</v>
      </c>
      <c r="D25" s="27" t="s">
        <v>237</v>
      </c>
      <c r="F25" s="27" t="s">
        <v>24</v>
      </c>
      <c r="G25" s="25">
        <v>2973.90824583739</v>
      </c>
      <c r="H25" s="25">
        <v>3170.1508567712199</v>
      </c>
      <c r="I25" s="25">
        <v>85.527817302975706</v>
      </c>
      <c r="J25" s="25">
        <v>243.02961819254</v>
      </c>
      <c r="K25" s="25">
        <v>2415.1680630742298</v>
      </c>
      <c r="L25" s="25">
        <v>133.76838457425899</v>
      </c>
      <c r="M25" s="25">
        <v>957.38058742152896</v>
      </c>
      <c r="N25" s="25">
        <v>453617.57680461998</v>
      </c>
      <c r="O25" s="25">
        <v>56209.802033212603</v>
      </c>
      <c r="P25" s="25">
        <v>397407.774771408</v>
      </c>
      <c r="Q25" s="25">
        <v>283.38406824407298</v>
      </c>
      <c r="R25" s="25">
        <v>62.6153295524066</v>
      </c>
      <c r="S25" s="25">
        <v>30432.450605444301</v>
      </c>
      <c r="T25" s="25">
        <v>60.828237525973101</v>
      </c>
      <c r="U25" s="25">
        <v>1506.7573873024701</v>
      </c>
      <c r="V25" s="25">
        <v>114.535442836907</v>
      </c>
      <c r="W25" s="25">
        <v>287.88307110456998</v>
      </c>
      <c r="X25" s="25">
        <v>3770.05634165027</v>
      </c>
      <c r="Y25" s="25">
        <v>9062.2763879473296</v>
      </c>
      <c r="Z25" s="25">
        <v>442.79096303400001</v>
      </c>
      <c r="AA25" s="25">
        <v>207.29062539614199</v>
      </c>
      <c r="AB25" s="27"/>
      <c r="AC25" s="91">
        <f t="shared" si="2"/>
        <v>6.4218762827266069E-3</v>
      </c>
      <c r="AD25" s="91">
        <f t="shared" si="2"/>
        <v>4.8369270107556928E-3</v>
      </c>
      <c r="AE25" s="27"/>
      <c r="AF25" s="25">
        <v>28</v>
      </c>
      <c r="AG25" s="25" t="s">
        <v>24</v>
      </c>
      <c r="AH25" s="25">
        <v>982.61391174515802</v>
      </c>
      <c r="AI25" s="25">
        <v>983.90410757831296</v>
      </c>
      <c r="AJ25" s="25">
        <v>26.964377591908999</v>
      </c>
      <c r="AK25" s="25">
        <v>72.645357938901597</v>
      </c>
      <c r="AL25" s="25">
        <v>784.10401522659697</v>
      </c>
      <c r="AM25" s="25">
        <v>40.666836755082301</v>
      </c>
      <c r="AN25" s="25">
        <v>308.51805132059201</v>
      </c>
      <c r="AO25" s="25">
        <v>123929.673117531</v>
      </c>
      <c r="AP25" s="25">
        <v>85.652264482356799</v>
      </c>
      <c r="AQ25" s="25">
        <v>20.1505493071373</v>
      </c>
      <c r="AR25" s="25">
        <v>9682.3044056310191</v>
      </c>
      <c r="AS25" s="25">
        <v>19.518614513326099</v>
      </c>
      <c r="AT25" s="25">
        <v>464.80077590560097</v>
      </c>
      <c r="AU25" s="25">
        <v>34.768233782791199</v>
      </c>
      <c r="AV25" s="25">
        <v>86.413472326230405</v>
      </c>
      <c r="AW25" s="25">
        <v>1162.99646698424</v>
      </c>
      <c r="AX25" s="25">
        <v>2967.3811747016698</v>
      </c>
      <c r="AY25" s="25">
        <v>134.662466465449</v>
      </c>
      <c r="AZ25" s="25">
        <v>67.609208967446804</v>
      </c>
      <c r="BA25" s="25">
        <f t="shared" si="0"/>
        <v>141855.34740875484</v>
      </c>
      <c r="BB25" s="25">
        <f t="shared" si="3"/>
        <v>17925.674291223841</v>
      </c>
      <c r="BD25" s="25">
        <f t="shared" si="1"/>
        <v>-308867.74148124515</v>
      </c>
      <c r="BE25" s="25">
        <f t="shared" si="1"/>
        <v>-38013.553778776157</v>
      </c>
      <c r="BG25" s="22">
        <f t="shared" si="4"/>
        <v>0.31272012960347456</v>
      </c>
      <c r="BH25" s="22">
        <f t="shared" si="4"/>
        <v>0.31890655442323251</v>
      </c>
      <c r="BJ25" s="78">
        <v>0.30992883596233423</v>
      </c>
      <c r="BK25" s="78">
        <v>0.31846853020557525</v>
      </c>
      <c r="BL25" s="78"/>
      <c r="BM25" s="78"/>
    </row>
    <row r="26" spans="1:65" x14ac:dyDescent="0.25">
      <c r="A26" s="27" t="s">
        <v>25</v>
      </c>
      <c r="B26" s="25">
        <v>1327800.1856</v>
      </c>
      <c r="C26" s="25">
        <v>159685.71382999999</v>
      </c>
      <c r="D26" s="27" t="s">
        <v>237</v>
      </c>
      <c r="F26" s="27" t="s">
        <v>25</v>
      </c>
      <c r="G26" s="25">
        <v>8084.9410546911604</v>
      </c>
      <c r="H26" s="25">
        <v>9320.0815831390391</v>
      </c>
      <c r="I26" s="25">
        <v>248.53780157299701</v>
      </c>
      <c r="J26" s="25">
        <v>781.03748439403205</v>
      </c>
      <c r="K26" s="25">
        <v>6721.4291616373703</v>
      </c>
      <c r="L26" s="25">
        <v>430.00094315933302</v>
      </c>
      <c r="M26" s="25">
        <v>2710.6700178023202</v>
      </c>
      <c r="N26" s="25">
        <v>1337479.4327593099</v>
      </c>
      <c r="O26" s="25">
        <v>160619.351000027</v>
      </c>
      <c r="P26" s="25">
        <v>1176860.0817592801</v>
      </c>
      <c r="Q26" s="25">
        <v>850.17562374818795</v>
      </c>
      <c r="R26" s="25">
        <v>177.15268400601801</v>
      </c>
      <c r="S26" s="25">
        <v>86902.885879285895</v>
      </c>
      <c r="T26" s="25">
        <v>170.86526443889599</v>
      </c>
      <c r="U26" s="25">
        <v>4549.9088450536501</v>
      </c>
      <c r="V26" s="25">
        <v>397.39127747923499</v>
      </c>
      <c r="W26" s="25">
        <v>1030.7956346169699</v>
      </c>
      <c r="X26" s="25">
        <v>11384.979766640699</v>
      </c>
      <c r="Y26" s="25">
        <v>24892.671132789801</v>
      </c>
      <c r="Z26" s="25">
        <v>1394.1277888192501</v>
      </c>
      <c r="AA26" s="25">
        <v>571.69905675248106</v>
      </c>
      <c r="AB26" s="27"/>
      <c r="AC26" s="91">
        <f t="shared" si="2"/>
        <v>7.2896865539569923E-3</v>
      </c>
      <c r="AD26" s="91">
        <f t="shared" si="2"/>
        <v>5.8467169519056169E-3</v>
      </c>
      <c r="AE26" s="27"/>
      <c r="AF26" s="25">
        <v>29</v>
      </c>
      <c r="AG26" s="25" t="s">
        <v>25</v>
      </c>
      <c r="AH26" s="25">
        <v>2875.2398475382502</v>
      </c>
      <c r="AI26" s="25">
        <v>3250.4009844980901</v>
      </c>
      <c r="AJ26" s="25">
        <v>86.904490998887397</v>
      </c>
      <c r="AK26" s="25">
        <v>268.826579058942</v>
      </c>
      <c r="AL26" s="25">
        <v>2376.4786713346498</v>
      </c>
      <c r="AM26" s="25">
        <v>148.572445278668</v>
      </c>
      <c r="AN26" s="25">
        <v>955.65129619579704</v>
      </c>
      <c r="AO26" s="25">
        <v>410653.881235487</v>
      </c>
      <c r="AP26" s="25">
        <v>293.62859613523</v>
      </c>
      <c r="AQ26" s="25">
        <v>62.424025481040701</v>
      </c>
      <c r="AR26" s="25">
        <v>30514.342967603701</v>
      </c>
      <c r="AS26" s="25">
        <v>60.022768102265701</v>
      </c>
      <c r="AT26" s="25">
        <v>1581.78561745621</v>
      </c>
      <c r="AU26" s="25">
        <v>137.14797781909701</v>
      </c>
      <c r="AV26" s="25">
        <v>354.538673730033</v>
      </c>
      <c r="AW26" s="25">
        <v>3958.0156215163802</v>
      </c>
      <c r="AX26" s="25">
        <v>8825.6939444571599</v>
      </c>
      <c r="AY26" s="25">
        <v>481.84496308647499</v>
      </c>
      <c r="AZ26" s="25">
        <v>202.53429723154201</v>
      </c>
      <c r="BA26" s="25">
        <f t="shared" si="0"/>
        <v>467087.93500300939</v>
      </c>
      <c r="BB26" s="25">
        <f t="shared" si="3"/>
        <v>56434.05376752239</v>
      </c>
      <c r="BD26" s="25">
        <f t="shared" si="1"/>
        <v>-860712.25059699058</v>
      </c>
      <c r="BE26" s="25">
        <f t="shared" si="1"/>
        <v>-103251.6600624776</v>
      </c>
      <c r="BG26" s="22">
        <f t="shared" si="4"/>
        <v>0.34922999454232773</v>
      </c>
      <c r="BH26" s="22">
        <f t="shared" si="4"/>
        <v>0.35135276924081771</v>
      </c>
      <c r="BJ26" s="78">
        <v>0.32388321885796306</v>
      </c>
      <c r="BK26" s="78">
        <v>0.32968253243632328</v>
      </c>
      <c r="BL26" s="78"/>
      <c r="BM26" s="78"/>
    </row>
    <row r="27" spans="1:65" x14ac:dyDescent="0.25">
      <c r="A27" s="27" t="s">
        <v>26</v>
      </c>
      <c r="B27" s="25">
        <v>502243.04103000002</v>
      </c>
      <c r="C27" s="25">
        <v>66997.779848000006</v>
      </c>
      <c r="F27" s="27" t="s">
        <v>26</v>
      </c>
      <c r="G27" s="25">
        <v>3825.5795021963499</v>
      </c>
      <c r="H27" s="25">
        <v>3222.5691888644501</v>
      </c>
      <c r="I27" s="25">
        <v>110.837059783836</v>
      </c>
      <c r="J27" s="25">
        <v>434.90705942007401</v>
      </c>
      <c r="K27" s="25">
        <v>2900.6626982368498</v>
      </c>
      <c r="L27" s="25">
        <v>213.428412561936</v>
      </c>
      <c r="M27" s="25">
        <v>1199.3757480557899</v>
      </c>
      <c r="N27" s="25">
        <v>504296.52574935602</v>
      </c>
      <c r="O27" s="25">
        <v>67095.431161593195</v>
      </c>
      <c r="P27" s="25">
        <v>437201.09458776301</v>
      </c>
      <c r="Q27" s="25">
        <v>262.27957203877901</v>
      </c>
      <c r="R27" s="25">
        <v>74.693278074483104</v>
      </c>
      <c r="S27" s="25">
        <v>34576.667501887699</v>
      </c>
      <c r="T27" s="25">
        <v>93.937004569078994</v>
      </c>
      <c r="U27" s="25">
        <v>2021.61608227649</v>
      </c>
      <c r="V27" s="25">
        <v>269.65997356658198</v>
      </c>
      <c r="W27" s="25">
        <v>717.69226365074303</v>
      </c>
      <c r="X27" s="25">
        <v>5058.4422946807899</v>
      </c>
      <c r="Y27" s="25">
        <v>11245.1783476358</v>
      </c>
      <c r="Z27" s="25">
        <v>619.50613744715804</v>
      </c>
      <c r="AA27" s="25">
        <v>248.399036646328</v>
      </c>
      <c r="AB27" s="27"/>
      <c r="AC27" s="91">
        <f t="shared" si="2"/>
        <v>4.088627520143856E-3</v>
      </c>
      <c r="AD27" s="91">
        <f t="shared" si="2"/>
        <v>1.4575305900394575E-3</v>
      </c>
      <c r="AE27" s="27"/>
      <c r="AF27" s="25">
        <v>30</v>
      </c>
      <c r="AG27" s="25" t="s">
        <v>26</v>
      </c>
      <c r="AH27" s="25">
        <v>1807.3369344016601</v>
      </c>
      <c r="AI27" s="25">
        <v>1408.4005949928601</v>
      </c>
      <c r="AJ27" s="25">
        <v>53.2860897282279</v>
      </c>
      <c r="AK27" s="25">
        <v>235.66901829988899</v>
      </c>
      <c r="AL27" s="25">
        <v>1344.5598408646699</v>
      </c>
      <c r="AM27" s="25">
        <v>109.426606885056</v>
      </c>
      <c r="AN27" s="25">
        <v>565.60494357277503</v>
      </c>
      <c r="AO27" s="25">
        <v>194370.747910595</v>
      </c>
      <c r="AP27" s="25">
        <v>109.58398433796199</v>
      </c>
      <c r="AQ27" s="25">
        <v>34.3702628947932</v>
      </c>
      <c r="AR27" s="25">
        <v>15703.477855678701</v>
      </c>
      <c r="AS27" s="25">
        <v>47.929969659486602</v>
      </c>
      <c r="AT27" s="25">
        <v>999.03873303718206</v>
      </c>
      <c r="AU27" s="25">
        <v>149.01177014060701</v>
      </c>
      <c r="AV27" s="25">
        <v>398.96111772255801</v>
      </c>
      <c r="AW27" s="25">
        <v>2499.5845661498302</v>
      </c>
      <c r="AX27" s="25">
        <v>5264.3984618962204</v>
      </c>
      <c r="AY27" s="25">
        <v>306.86673843519299</v>
      </c>
      <c r="AZ27" s="25">
        <v>115.204472848344</v>
      </c>
      <c r="BA27" s="25">
        <f t="shared" si="0"/>
        <v>225523.45987214101</v>
      </c>
      <c r="BB27" s="25">
        <f t="shared" si="3"/>
        <v>31152.711961546011</v>
      </c>
      <c r="BD27" s="25">
        <f t="shared" si="1"/>
        <v>-276719.58115785901</v>
      </c>
      <c r="BE27" s="25">
        <f t="shared" si="1"/>
        <v>-35845.067886453995</v>
      </c>
      <c r="BG27" s="22">
        <f t="shared" si="4"/>
        <v>0.44720407212210306</v>
      </c>
      <c r="BH27" s="22">
        <f t="shared" si="4"/>
        <v>0.46430452002786238</v>
      </c>
      <c r="BJ27" s="78">
        <v>0.45398056566273715</v>
      </c>
      <c r="BK27" s="78">
        <v>0.47318332151066644</v>
      </c>
      <c r="BL27" s="78"/>
      <c r="BM27" s="78"/>
    </row>
    <row r="28" spans="1:65" x14ac:dyDescent="0.25">
      <c r="A28" s="27" t="s">
        <v>27</v>
      </c>
      <c r="B28" s="25">
        <v>515763.84610000002</v>
      </c>
      <c r="C28" s="25">
        <v>71883.544181000005</v>
      </c>
      <c r="D28" s="27" t="s">
        <v>237</v>
      </c>
      <c r="F28" s="27" t="s">
        <v>27</v>
      </c>
      <c r="G28" s="25">
        <v>3441.4521470262398</v>
      </c>
      <c r="H28" s="25">
        <v>3252.6112520599399</v>
      </c>
      <c r="I28" s="25">
        <v>145.48973994279001</v>
      </c>
      <c r="J28" s="25">
        <v>1040.81512690355</v>
      </c>
      <c r="K28" s="25">
        <v>2702.9989999834602</v>
      </c>
      <c r="L28" s="25">
        <v>428.72362697795899</v>
      </c>
      <c r="M28" s="25">
        <v>1315.03170147213</v>
      </c>
      <c r="N28" s="25">
        <v>517906.537854494</v>
      </c>
      <c r="O28" s="25">
        <v>72018.586344053299</v>
      </c>
      <c r="P28" s="25">
        <v>445887.95151044102</v>
      </c>
      <c r="Q28" s="25">
        <v>239.495786195759</v>
      </c>
      <c r="R28" s="25">
        <v>70.634630466773601</v>
      </c>
      <c r="S28" s="25">
        <v>33142.453049047297</v>
      </c>
      <c r="T28" s="25">
        <v>140.236064672586</v>
      </c>
      <c r="U28" s="25">
        <v>3437.4328879996901</v>
      </c>
      <c r="V28" s="25">
        <v>659.10752591808705</v>
      </c>
      <c r="W28" s="25">
        <v>1803.28591918958</v>
      </c>
      <c r="X28" s="25">
        <v>8598.1091959192399</v>
      </c>
      <c r="Y28" s="25">
        <v>10248.823602021601</v>
      </c>
      <c r="Z28" s="25">
        <v>1126.92546162028</v>
      </c>
      <c r="AA28" s="25">
        <v>224.95962663624201</v>
      </c>
      <c r="AB28" s="27"/>
      <c r="AC28" s="91">
        <f t="shared" si="2"/>
        <v>4.154404715832948E-3</v>
      </c>
      <c r="AD28" s="91">
        <f t="shared" si="2"/>
        <v>1.8786241634561544E-3</v>
      </c>
      <c r="AE28" s="27"/>
      <c r="AF28" s="25">
        <v>31</v>
      </c>
      <c r="AG28" s="25" t="s">
        <v>27</v>
      </c>
      <c r="AH28" s="25">
        <v>1818.3247009317499</v>
      </c>
      <c r="AI28" s="25">
        <v>1681.4396357677299</v>
      </c>
      <c r="AJ28" s="25">
        <v>78.297572818979305</v>
      </c>
      <c r="AK28" s="25">
        <v>575.86112481426005</v>
      </c>
      <c r="AL28" s="25">
        <v>1420.2664023484101</v>
      </c>
      <c r="AM28" s="25">
        <v>234.955705404941</v>
      </c>
      <c r="AN28" s="25">
        <v>699.53278479563903</v>
      </c>
      <c r="AO28" s="25">
        <v>232024.373208131</v>
      </c>
      <c r="AP28" s="25">
        <v>121.646898711982</v>
      </c>
      <c r="AQ28" s="25">
        <v>37.046108012493598</v>
      </c>
      <c r="AR28" s="25">
        <v>17312.0927445329</v>
      </c>
      <c r="AS28" s="25">
        <v>76.742680188542906</v>
      </c>
      <c r="AT28" s="25">
        <v>1868.8217983034101</v>
      </c>
      <c r="AU28" s="25">
        <v>365.61088870346998</v>
      </c>
      <c r="AV28" s="25">
        <v>1001.0683741543201</v>
      </c>
      <c r="AW28" s="25">
        <v>4674.4307098769495</v>
      </c>
      <c r="AX28" s="25">
        <v>5399.9657664634997</v>
      </c>
      <c r="AY28" s="25">
        <v>613.19249829610897</v>
      </c>
      <c r="AZ28" s="25">
        <v>118.021411200445</v>
      </c>
      <c r="BA28" s="25">
        <f t="shared" si="0"/>
        <v>270121.69101345679</v>
      </c>
      <c r="BB28" s="25">
        <f t="shared" si="3"/>
        <v>38097.317805325787</v>
      </c>
      <c r="BD28" s="25">
        <f t="shared" si="1"/>
        <v>-245642.15508654324</v>
      </c>
      <c r="BE28" s="25">
        <f t="shared" si="1"/>
        <v>-33786.226375674218</v>
      </c>
      <c r="BG28" s="22">
        <f t="shared" si="4"/>
        <v>0.52156455126532419</v>
      </c>
      <c r="BH28" s="22">
        <f t="shared" si="4"/>
        <v>0.52899285780651195</v>
      </c>
      <c r="BJ28" s="78">
        <v>0.52748840862349988</v>
      </c>
      <c r="BK28" s="78">
        <v>0.53457673314244658</v>
      </c>
      <c r="BL28" s="78"/>
      <c r="BM28" s="78"/>
    </row>
    <row r="29" spans="1:65" x14ac:dyDescent="0.25">
      <c r="A29" s="27" t="s">
        <v>28</v>
      </c>
      <c r="B29" s="25">
        <v>140957.67937</v>
      </c>
      <c r="C29" s="25">
        <v>18878.070305000001</v>
      </c>
      <c r="D29" s="25"/>
      <c r="E29" s="25"/>
      <c r="F29" s="25" t="s">
        <v>28</v>
      </c>
      <c r="G29" s="25">
        <v>1241.18032418966</v>
      </c>
      <c r="H29" s="25">
        <v>687.29538297039699</v>
      </c>
      <c r="I29" s="25">
        <v>40.267138058940503</v>
      </c>
      <c r="J29" s="25">
        <v>78.5453661601547</v>
      </c>
      <c r="K29" s="25">
        <v>684.18055534427901</v>
      </c>
      <c r="L29" s="25">
        <v>39.232540308757301</v>
      </c>
      <c r="M29" s="25">
        <v>300.36389799213998</v>
      </c>
      <c r="N29" s="25">
        <v>140506.07983399101</v>
      </c>
      <c r="O29" s="25">
        <v>18813.2354460225</v>
      </c>
      <c r="P29" s="25">
        <v>121692.844387969</v>
      </c>
      <c r="Q29" s="25">
        <v>76.789938325699893</v>
      </c>
      <c r="R29" s="25">
        <v>21.972254303146499</v>
      </c>
      <c r="S29" s="25">
        <v>10780.372674922901</v>
      </c>
      <c r="T29" s="25">
        <v>58.0102215534869</v>
      </c>
      <c r="U29" s="25">
        <v>340.93268153684198</v>
      </c>
      <c r="V29" s="25">
        <v>39.527684309154097</v>
      </c>
      <c r="W29" s="25">
        <v>106.696605907284</v>
      </c>
      <c r="X29" s="25">
        <v>852.63680517204205</v>
      </c>
      <c r="Y29" s="25">
        <v>3283.3806025231902</v>
      </c>
      <c r="Z29" s="25">
        <v>123.92427376995801</v>
      </c>
      <c r="AA29" s="25">
        <v>57.926498674470999</v>
      </c>
      <c r="AB29" s="27"/>
      <c r="AC29" s="91">
        <f t="shared" si="2"/>
        <v>-3.2037951960288955E-3</v>
      </c>
      <c r="AD29" s="91">
        <f t="shared" si="2"/>
        <v>-3.434400758658549E-3</v>
      </c>
      <c r="AE29" s="27"/>
      <c r="AF29" s="25">
        <v>32</v>
      </c>
      <c r="AG29" s="25" t="s">
        <v>28</v>
      </c>
      <c r="AH29" s="25">
        <v>836.92821495652504</v>
      </c>
      <c r="AI29" s="25">
        <v>446.22281508208499</v>
      </c>
      <c r="AJ29" s="25">
        <v>27.3697621557403</v>
      </c>
      <c r="AK29" s="25">
        <v>53.5250839103266</v>
      </c>
      <c r="AL29" s="25">
        <v>453.26243996027</v>
      </c>
      <c r="AM29" s="25">
        <v>26.544777069016199</v>
      </c>
      <c r="AN29" s="25">
        <v>200.462032870965</v>
      </c>
      <c r="AO29" s="25">
        <v>81248.651143562398</v>
      </c>
      <c r="AP29" s="25">
        <v>50.946793078225703</v>
      </c>
      <c r="AQ29" s="25">
        <v>14.7229997582489</v>
      </c>
      <c r="AR29" s="25">
        <v>7217.0041064598799</v>
      </c>
      <c r="AS29" s="25">
        <v>40.0058617907643</v>
      </c>
      <c r="AT29" s="25">
        <v>225.38068184809501</v>
      </c>
      <c r="AU29" s="25">
        <v>27.484627948332299</v>
      </c>
      <c r="AV29" s="25">
        <v>74.653853161415697</v>
      </c>
      <c r="AW29" s="25">
        <v>563.65215490205105</v>
      </c>
      <c r="AX29" s="25">
        <v>2201.27504511589</v>
      </c>
      <c r="AY29" s="25">
        <v>83.107008475944994</v>
      </c>
      <c r="AZ29" s="25">
        <v>38.285378292176603</v>
      </c>
      <c r="BA29" s="25">
        <f t="shared" si="0"/>
        <v>93829.484780398358</v>
      </c>
      <c r="BB29" s="25">
        <f t="shared" si="3"/>
        <v>12580.83363683596</v>
      </c>
      <c r="BD29" s="25">
        <f t="shared" si="1"/>
        <v>-47128.19458960164</v>
      </c>
      <c r="BE29" s="25">
        <f t="shared" si="1"/>
        <v>-6297.2366681640415</v>
      </c>
      <c r="BG29" s="22">
        <f t="shared" si="4"/>
        <v>0.66779661699521187</v>
      </c>
      <c r="BH29" s="22">
        <f t="shared" si="4"/>
        <v>0.66872248917162214</v>
      </c>
      <c r="BJ29" s="78">
        <v>0.66074009005956147</v>
      </c>
      <c r="BK29" s="78">
        <v>0.65956225764164922</v>
      </c>
      <c r="BL29" s="78"/>
      <c r="BM29" s="78"/>
    </row>
    <row r="30" spans="1:65" x14ac:dyDescent="0.25">
      <c r="A30" s="27" t="s">
        <v>29</v>
      </c>
      <c r="B30" s="25">
        <v>24338.381287</v>
      </c>
      <c r="C30" s="25">
        <v>5219.7260069000004</v>
      </c>
      <c r="D30" s="27" t="s">
        <v>237</v>
      </c>
      <c r="F30" s="27" t="s">
        <v>29</v>
      </c>
      <c r="G30" s="25">
        <v>286.50692559951898</v>
      </c>
      <c r="H30" s="25">
        <v>248.39326333658499</v>
      </c>
      <c r="I30" s="25">
        <v>10.9059584098061</v>
      </c>
      <c r="J30" s="25">
        <v>49.176900301482</v>
      </c>
      <c r="K30" s="25">
        <v>219.633781643215</v>
      </c>
      <c r="L30" s="25">
        <v>9.6159683416282107</v>
      </c>
      <c r="M30" s="25">
        <v>86.816567403561507</v>
      </c>
      <c r="N30" s="25">
        <v>24506.4797571278</v>
      </c>
      <c r="O30" s="25">
        <v>5261.7597536004196</v>
      </c>
      <c r="P30" s="25">
        <v>19244.720003527302</v>
      </c>
      <c r="Q30" s="25">
        <v>33.106399466481399</v>
      </c>
      <c r="R30" s="25">
        <v>5.0224042725574103</v>
      </c>
      <c r="S30" s="25">
        <v>2676.0411891731001</v>
      </c>
      <c r="T30" s="25">
        <v>12.5985165098629</v>
      </c>
      <c r="U30" s="25">
        <v>191.361727982715</v>
      </c>
      <c r="V30" s="25">
        <v>4.9942101335449696</v>
      </c>
      <c r="W30" s="25">
        <v>6.6530489481197304</v>
      </c>
      <c r="X30" s="25">
        <v>477.98583541394498</v>
      </c>
      <c r="Y30" s="25">
        <v>888.60866218026104</v>
      </c>
      <c r="Z30" s="25">
        <v>35.0719053996703</v>
      </c>
      <c r="AA30" s="25">
        <v>19.2664890843653</v>
      </c>
      <c r="AB30" s="27"/>
      <c r="AC30" s="91">
        <f t="shared" si="2"/>
        <v>6.906723505789877E-3</v>
      </c>
      <c r="AD30" s="91">
        <f t="shared" si="2"/>
        <v>8.0528645842433966E-3</v>
      </c>
      <c r="AE30" s="27"/>
      <c r="AF30" s="25">
        <v>33</v>
      </c>
      <c r="AG30" s="25" t="s">
        <v>29</v>
      </c>
      <c r="AH30" s="25">
        <v>50.0047451754034</v>
      </c>
      <c r="AI30" s="25">
        <v>43.506283158279899</v>
      </c>
      <c r="AJ30" s="25">
        <v>1.9146711844514199</v>
      </c>
      <c r="AK30" s="25">
        <v>8.6619260456861902</v>
      </c>
      <c r="AL30" s="25">
        <v>38.261606013046702</v>
      </c>
      <c r="AM30" s="25">
        <v>1.68091380468065</v>
      </c>
      <c r="AN30" s="25">
        <v>15.1476780133183</v>
      </c>
      <c r="AO30" s="25">
        <v>3342.8182151677902</v>
      </c>
      <c r="AP30" s="25">
        <v>5.7920755537511397</v>
      </c>
      <c r="AQ30" s="25">
        <v>0.87590034063465505</v>
      </c>
      <c r="AR30" s="25">
        <v>468.54505695300401</v>
      </c>
      <c r="AS30" s="25">
        <v>2.22864469918885</v>
      </c>
      <c r="AT30" s="25">
        <v>33.546299188343802</v>
      </c>
      <c r="AU30" s="25">
        <v>0.85788632502554596</v>
      </c>
      <c r="AV30" s="25">
        <v>1.1044932810413799</v>
      </c>
      <c r="AW30" s="25">
        <v>83.789970220224504</v>
      </c>
      <c r="AX30" s="25">
        <v>155.07757976069601</v>
      </c>
      <c r="AY30" s="25">
        <v>6.1472541576168496</v>
      </c>
      <c r="AZ30" s="25">
        <v>3.3590390056886501</v>
      </c>
      <c r="BA30" s="25">
        <f t="shared" si="0"/>
        <v>4263.3202380478724</v>
      </c>
      <c r="BB30" s="25">
        <f t="shared" si="3"/>
        <v>920.50202288008222</v>
      </c>
      <c r="BD30" s="25">
        <f t="shared" si="1"/>
        <v>-20075.061048952128</v>
      </c>
      <c r="BE30" s="25">
        <f t="shared" si="1"/>
        <v>-4299.2239840199181</v>
      </c>
      <c r="BG30" s="22">
        <f t="shared" si="4"/>
        <v>0.17396706015305483</v>
      </c>
      <c r="BH30" s="22">
        <f t="shared" si="4"/>
        <v>0.17494185709452395</v>
      </c>
      <c r="BJ30" s="78">
        <v>0.17439151095681915</v>
      </c>
      <c r="BK30" s="78">
        <v>0.17455017941705483</v>
      </c>
      <c r="BL30" s="78"/>
      <c r="BM30" s="78"/>
    </row>
    <row r="31" spans="1:65" x14ac:dyDescent="0.25">
      <c r="A31" s="27" t="s">
        <v>30</v>
      </c>
      <c r="B31" s="25">
        <v>33889.657821000001</v>
      </c>
      <c r="C31" s="25">
        <v>6430.0100866000002</v>
      </c>
      <c r="D31" s="27" t="s">
        <v>237</v>
      </c>
      <c r="F31" s="27" t="s">
        <v>30</v>
      </c>
      <c r="G31" s="25">
        <v>360.08881760611098</v>
      </c>
      <c r="H31" s="25">
        <v>310.23299856148401</v>
      </c>
      <c r="I31" s="25">
        <v>12.8399138543957</v>
      </c>
      <c r="J31" s="25">
        <v>50.042867717169003</v>
      </c>
      <c r="K31" s="25">
        <v>272.978115378891</v>
      </c>
      <c r="L31" s="25">
        <v>11.0779048926073</v>
      </c>
      <c r="M31" s="25">
        <v>107.095558899232</v>
      </c>
      <c r="N31" s="25">
        <v>34127.986327893399</v>
      </c>
      <c r="O31" s="25">
        <v>6477.4111941555402</v>
      </c>
      <c r="P31" s="25">
        <v>27650.575133737799</v>
      </c>
      <c r="Q31" s="25">
        <v>40.016412308404497</v>
      </c>
      <c r="R31" s="25">
        <v>6.4933982814971598</v>
      </c>
      <c r="S31" s="25">
        <v>3371.92220307875</v>
      </c>
      <c r="T31" s="25">
        <v>14.232389413405199</v>
      </c>
      <c r="U31" s="25">
        <v>211.73320932334599</v>
      </c>
      <c r="V31" s="25">
        <v>5.1787985251078803</v>
      </c>
      <c r="W31" s="25">
        <v>6.9144229897981102</v>
      </c>
      <c r="X31" s="25">
        <v>529.01001372377198</v>
      </c>
      <c r="Y31" s="25">
        <v>1102.8055103424299</v>
      </c>
      <c r="Z31" s="25">
        <v>40.978931089028102</v>
      </c>
      <c r="AA31" s="25">
        <v>23.7697281701086</v>
      </c>
      <c r="AB31" s="27"/>
      <c r="AC31" s="91">
        <f t="shared" si="2"/>
        <v>7.0324849000309502E-3</v>
      </c>
      <c r="AD31" s="91">
        <f t="shared" si="2"/>
        <v>7.3718558629204695E-3</v>
      </c>
      <c r="AE31" s="27"/>
      <c r="AF31" s="25">
        <v>34</v>
      </c>
      <c r="AG31" s="25" t="s">
        <v>30</v>
      </c>
      <c r="AH31" s="25">
        <v>121.78107353150401</v>
      </c>
      <c r="AI31" s="25">
        <v>104.220430154657</v>
      </c>
      <c r="AJ31" s="25">
        <v>4.3792984917717099</v>
      </c>
      <c r="AK31" s="25">
        <v>17.375798898747899</v>
      </c>
      <c r="AL31" s="25">
        <v>92.159622526165506</v>
      </c>
      <c r="AM31" s="25">
        <v>3.7522491146680998</v>
      </c>
      <c r="AN31" s="25">
        <v>36.1922041801595</v>
      </c>
      <c r="AO31" s="25">
        <v>9080.6062188067408</v>
      </c>
      <c r="AP31" s="25">
        <v>13.559175644981</v>
      </c>
      <c r="AQ31" s="25">
        <v>2.1826004931849599</v>
      </c>
      <c r="AR31" s="25">
        <v>1136.84675963985</v>
      </c>
      <c r="AS31" s="25">
        <v>4.9056143696901602</v>
      </c>
      <c r="AT31" s="25">
        <v>72.480535029641203</v>
      </c>
      <c r="AU31" s="25">
        <v>1.7613727922920299</v>
      </c>
      <c r="AV31" s="25">
        <v>2.3041756842938499</v>
      </c>
      <c r="AW31" s="25">
        <v>181.082356968884</v>
      </c>
      <c r="AX31" s="25">
        <v>373.12825859744601</v>
      </c>
      <c r="AY31" s="25">
        <v>13.872825701213699</v>
      </c>
      <c r="AZ31" s="25">
        <v>8.0325763777240802</v>
      </c>
      <c r="BA31" s="25">
        <f t="shared" si="0"/>
        <v>11270.623147003615</v>
      </c>
      <c r="BB31" s="25">
        <f t="shared" si="3"/>
        <v>2190.0169281968738</v>
      </c>
      <c r="BD31" s="25">
        <f t="shared" si="1"/>
        <v>-22619.034673996386</v>
      </c>
      <c r="BE31" s="25">
        <f t="shared" si="1"/>
        <v>-4239.9931584031265</v>
      </c>
      <c r="BG31" s="22">
        <f t="shared" si="4"/>
        <v>0.33024577069148486</v>
      </c>
      <c r="BH31" s="22">
        <f t="shared" si="4"/>
        <v>0.3381006489402571</v>
      </c>
      <c r="BJ31" s="78">
        <v>0.33618474236757878</v>
      </c>
      <c r="BK31" s="78">
        <v>0.33819902403631352</v>
      </c>
      <c r="BL31" s="78"/>
      <c r="BM31" s="78"/>
    </row>
    <row r="32" spans="1:65" x14ac:dyDescent="0.25">
      <c r="A32" s="27" t="s">
        <v>31</v>
      </c>
      <c r="B32" s="25">
        <v>210187.00172</v>
      </c>
      <c r="C32" s="25">
        <v>27054.124402000001</v>
      </c>
      <c r="F32" s="27" t="s">
        <v>31</v>
      </c>
      <c r="G32" s="25">
        <v>1287.6892098083599</v>
      </c>
      <c r="H32" s="25">
        <v>1523.24984992035</v>
      </c>
      <c r="I32" s="25">
        <v>48.687832184174098</v>
      </c>
      <c r="J32" s="25">
        <v>216.89636975920001</v>
      </c>
      <c r="K32" s="25">
        <v>1049.8806997470101</v>
      </c>
      <c r="L32" s="25">
        <v>92.970856539735493</v>
      </c>
      <c r="M32" s="25">
        <v>451.39116277275298</v>
      </c>
      <c r="N32" s="25">
        <v>211581.67409113399</v>
      </c>
      <c r="O32" s="25">
        <v>27220.312287533401</v>
      </c>
      <c r="P32" s="25">
        <v>184361.361803601</v>
      </c>
      <c r="Q32" s="25">
        <v>145.54683064644999</v>
      </c>
      <c r="R32" s="25">
        <v>28.197908184107899</v>
      </c>
      <c r="S32" s="25">
        <v>14342.479733791801</v>
      </c>
      <c r="T32" s="25">
        <v>43.350805756268002</v>
      </c>
      <c r="U32" s="25">
        <v>935.96189806930204</v>
      </c>
      <c r="V32" s="25">
        <v>102.32558649007601</v>
      </c>
      <c r="W32" s="25">
        <v>269.83801964318098</v>
      </c>
      <c r="X32" s="25">
        <v>2340.8546037467499</v>
      </c>
      <c r="Y32" s="25">
        <v>3967.2361492969999</v>
      </c>
      <c r="Z32" s="25">
        <v>285.00886985565199</v>
      </c>
      <c r="AA32" s="25">
        <v>88.745901321119703</v>
      </c>
      <c r="AB32" s="27"/>
      <c r="AC32" s="91">
        <f t="shared" si="2"/>
        <v>6.6353882957610102E-3</v>
      </c>
      <c r="AD32" s="91">
        <f t="shared" si="2"/>
        <v>6.1427929828368139E-3</v>
      </c>
      <c r="AE32" s="27"/>
      <c r="AF32" s="25">
        <v>35</v>
      </c>
      <c r="AG32" s="25" t="s">
        <v>31</v>
      </c>
      <c r="AH32" s="25">
        <v>785.29938036888302</v>
      </c>
      <c r="AI32" s="25">
        <v>920.73226887126805</v>
      </c>
      <c r="AJ32" s="25">
        <v>29.9203394325523</v>
      </c>
      <c r="AK32" s="25">
        <v>136.037983732002</v>
      </c>
      <c r="AL32" s="25">
        <v>637.76250209682701</v>
      </c>
      <c r="AM32" s="25">
        <v>58.058261241740503</v>
      </c>
      <c r="AN32" s="25">
        <v>275.69931715745099</v>
      </c>
      <c r="AO32" s="25">
        <v>111990.535878922</v>
      </c>
      <c r="AP32" s="25">
        <v>87.824484752033499</v>
      </c>
      <c r="AQ32" s="25">
        <v>17.151240748230599</v>
      </c>
      <c r="AR32" s="25">
        <v>8709.5982241019701</v>
      </c>
      <c r="AS32" s="25">
        <v>26.917697878440201</v>
      </c>
      <c r="AT32" s="25">
        <v>577.48673661756698</v>
      </c>
      <c r="AU32" s="25">
        <v>65.320078593889306</v>
      </c>
      <c r="AV32" s="25">
        <v>172.81243130082399</v>
      </c>
      <c r="AW32" s="25">
        <v>1444.3036059450601</v>
      </c>
      <c r="AX32" s="25">
        <v>2414.6051707304</v>
      </c>
      <c r="AY32" s="25">
        <v>176.561242216788</v>
      </c>
      <c r="AZ32" s="25">
        <v>53.856683299134303</v>
      </c>
      <c r="BA32" s="25">
        <f t="shared" si="0"/>
        <v>128580.48352800705</v>
      </c>
      <c r="BB32" s="25">
        <f t="shared" si="3"/>
        <v>16589.94764908505</v>
      </c>
      <c r="BD32" s="25">
        <f t="shared" si="1"/>
        <v>-81606.518191992946</v>
      </c>
      <c r="BE32" s="25">
        <f t="shared" si="1"/>
        <v>-10464.176752914951</v>
      </c>
      <c r="BG32" s="22">
        <f t="shared" si="4"/>
        <v>0.60771087137075941</v>
      </c>
      <c r="BH32" s="22">
        <f t="shared" si="4"/>
        <v>0.60946940923536208</v>
      </c>
      <c r="BJ32" s="78">
        <v>0.59093353553625116</v>
      </c>
      <c r="BK32" s="78">
        <v>0.59365850238819573</v>
      </c>
      <c r="BL32" s="78"/>
      <c r="BM32" s="78"/>
    </row>
    <row r="33" spans="1:65" x14ac:dyDescent="0.25">
      <c r="A33" s="27" t="s">
        <v>32</v>
      </c>
      <c r="B33" s="25">
        <v>249572.58915000001</v>
      </c>
      <c r="C33" s="25">
        <v>36145.023556</v>
      </c>
      <c r="D33" s="27" t="s">
        <v>237</v>
      </c>
      <c r="F33" s="27" t="s">
        <v>32</v>
      </c>
      <c r="G33" s="25">
        <v>1916.3401350330901</v>
      </c>
      <c r="H33" s="25">
        <v>1951.3281971152501</v>
      </c>
      <c r="I33" s="25">
        <v>61.241469104978599</v>
      </c>
      <c r="J33" s="25">
        <v>234.50355429157199</v>
      </c>
      <c r="K33" s="25">
        <v>1510.4785931204699</v>
      </c>
      <c r="L33" s="25">
        <v>90.146089948577099</v>
      </c>
      <c r="M33" s="25">
        <v>611.24855911418194</v>
      </c>
      <c r="N33" s="25">
        <v>250611.18935688899</v>
      </c>
      <c r="O33" s="25">
        <v>36293.288776633199</v>
      </c>
      <c r="P33" s="25">
        <v>214317.90058025601</v>
      </c>
      <c r="Q33" s="25">
        <v>176.69119330676699</v>
      </c>
      <c r="R33" s="25">
        <v>38.119621940397998</v>
      </c>
      <c r="S33" s="25">
        <v>19224.470044698701</v>
      </c>
      <c r="T33" s="25">
        <v>56.973573394621802</v>
      </c>
      <c r="U33" s="25">
        <v>1113.4448416805801</v>
      </c>
      <c r="V33" s="25">
        <v>78.766901910856106</v>
      </c>
      <c r="W33" s="25">
        <v>187.58225582433499</v>
      </c>
      <c r="X33" s="25">
        <v>2783.7571827135498</v>
      </c>
      <c r="Y33" s="25">
        <v>5829.6803675104802</v>
      </c>
      <c r="Z33" s="25">
        <v>296.813325286463</v>
      </c>
      <c r="AA33" s="25">
        <v>131.70287063829301</v>
      </c>
      <c r="AB33" s="27"/>
      <c r="AC33" s="91">
        <f t="shared" si="2"/>
        <v>4.1615155351245403E-3</v>
      </c>
      <c r="AD33" s="91">
        <f t="shared" si="2"/>
        <v>4.1019539080805745E-3</v>
      </c>
      <c r="AE33" s="27"/>
      <c r="AF33" s="25">
        <v>36</v>
      </c>
      <c r="AG33" s="25" t="s">
        <v>32</v>
      </c>
      <c r="AH33" s="25">
        <v>489.32746392996899</v>
      </c>
      <c r="AI33" s="25">
        <v>504.27829138351598</v>
      </c>
      <c r="AJ33" s="25">
        <v>15.8742564549398</v>
      </c>
      <c r="AK33" s="25">
        <v>64.848941589717597</v>
      </c>
      <c r="AL33" s="25">
        <v>384.15790944982803</v>
      </c>
      <c r="AM33" s="25">
        <v>24.5207211298695</v>
      </c>
      <c r="AN33" s="25">
        <v>157.23350220058299</v>
      </c>
      <c r="AO33" s="25">
        <v>54145.269042170301</v>
      </c>
      <c r="AP33" s="25">
        <v>43.308384856272397</v>
      </c>
      <c r="AQ33" s="25">
        <v>9.7011757144272899</v>
      </c>
      <c r="AR33" s="25">
        <v>4939.1601650336197</v>
      </c>
      <c r="AS33" s="25">
        <v>15.305254171909899</v>
      </c>
      <c r="AT33" s="25">
        <v>295.221167458759</v>
      </c>
      <c r="AU33" s="25">
        <v>22.332656702052301</v>
      </c>
      <c r="AV33" s="25">
        <v>53.417850197808498</v>
      </c>
      <c r="AW33" s="25">
        <v>738.00297271766306</v>
      </c>
      <c r="AX33" s="25">
        <v>1486.31571966506</v>
      </c>
      <c r="AY33" s="25">
        <v>79.831958351634498</v>
      </c>
      <c r="AZ33" s="25">
        <v>33.684505022456797</v>
      </c>
      <c r="BA33" s="25">
        <f t="shared" si="0"/>
        <v>63501.791938200389</v>
      </c>
      <c r="BB33" s="25">
        <f t="shared" si="3"/>
        <v>9356.5228960300883</v>
      </c>
      <c r="BD33" s="25">
        <f t="shared" si="1"/>
        <v>-186070.79721179963</v>
      </c>
      <c r="BE33" s="25">
        <f t="shared" si="1"/>
        <v>-26788.500659969912</v>
      </c>
      <c r="BG33" s="22">
        <f t="shared" si="4"/>
        <v>0.25338769630022029</v>
      </c>
      <c r="BH33" s="22">
        <f t="shared" si="4"/>
        <v>0.25780311488481372</v>
      </c>
      <c r="BJ33" s="78">
        <v>0.25707642754677584</v>
      </c>
      <c r="BK33" s="78">
        <v>0.25720117501985734</v>
      </c>
      <c r="BL33" s="78"/>
      <c r="BM33" s="78"/>
    </row>
    <row r="34" spans="1:65" x14ac:dyDescent="0.25">
      <c r="A34" s="27" t="s">
        <v>33</v>
      </c>
      <c r="B34" s="25">
        <v>243376.56928</v>
      </c>
      <c r="C34" s="25">
        <v>33289.622410000004</v>
      </c>
      <c r="D34" s="27" t="s">
        <v>237</v>
      </c>
      <c r="F34" s="27" t="s">
        <v>33</v>
      </c>
      <c r="G34" s="25">
        <v>1820.8499952049399</v>
      </c>
      <c r="H34" s="25">
        <v>1698.7893703048401</v>
      </c>
      <c r="I34" s="25">
        <v>57.056218852824898</v>
      </c>
      <c r="J34" s="25">
        <v>228.14166662808501</v>
      </c>
      <c r="K34" s="25">
        <v>1405.6308896200801</v>
      </c>
      <c r="L34" s="25">
        <v>92.434537519910506</v>
      </c>
      <c r="M34" s="25">
        <v>575.30874860144195</v>
      </c>
      <c r="N34" s="25">
        <v>244318.416173209</v>
      </c>
      <c r="O34" s="25">
        <v>33395.355756866498</v>
      </c>
      <c r="P34" s="25">
        <v>210923.06041634199</v>
      </c>
      <c r="Q34" s="25">
        <v>151.064313232692</v>
      </c>
      <c r="R34" s="25">
        <v>35.585388371721301</v>
      </c>
      <c r="S34" s="25">
        <v>17423.2545331988</v>
      </c>
      <c r="T34" s="25">
        <v>53.018631194298798</v>
      </c>
      <c r="U34" s="25">
        <v>1039.6349122836</v>
      </c>
      <c r="V34" s="25">
        <v>97.450075831280202</v>
      </c>
      <c r="W34" s="25">
        <v>245.761489641032</v>
      </c>
      <c r="X34" s="25">
        <v>2599.78777669383</v>
      </c>
      <c r="Y34" s="25">
        <v>5462.1270700022596</v>
      </c>
      <c r="Z34" s="25">
        <v>287.65452256154998</v>
      </c>
      <c r="AA34" s="25">
        <v>121.805617123299</v>
      </c>
      <c r="AB34" s="27"/>
      <c r="AC34" s="91">
        <f t="shared" si="2"/>
        <v>3.8699160564032238E-3</v>
      </c>
      <c r="AD34" s="91">
        <f t="shared" si="2"/>
        <v>3.1761653996632E-3</v>
      </c>
      <c r="AE34" s="27"/>
      <c r="AF34" s="25">
        <v>37</v>
      </c>
      <c r="AG34" s="25" t="s">
        <v>33</v>
      </c>
      <c r="AH34" s="25">
        <v>572.53609295559102</v>
      </c>
      <c r="AI34" s="25">
        <v>534.26233634804896</v>
      </c>
      <c r="AJ34" s="25">
        <v>17.7717032543027</v>
      </c>
      <c r="AK34" s="25">
        <v>70.291269458312996</v>
      </c>
      <c r="AL34" s="25">
        <v>441.77555204679697</v>
      </c>
      <c r="AM34" s="25">
        <v>28.502644430775799</v>
      </c>
      <c r="AN34" s="25">
        <v>180.35779237854399</v>
      </c>
      <c r="AO34" s="25">
        <v>66451.265362006307</v>
      </c>
      <c r="AP34" s="25">
        <v>46.9307861318714</v>
      </c>
      <c r="AQ34" s="25">
        <v>11.1674097788397</v>
      </c>
      <c r="AR34" s="25">
        <v>5473.0228148545202</v>
      </c>
      <c r="AS34" s="25">
        <v>16.5212305727783</v>
      </c>
      <c r="AT34" s="25">
        <v>323.21879843869903</v>
      </c>
      <c r="AU34" s="25">
        <v>29.5898616613317</v>
      </c>
      <c r="AV34" s="25">
        <v>74.183378523265304</v>
      </c>
      <c r="AW34" s="25">
        <v>808.24829060610602</v>
      </c>
      <c r="AX34" s="25">
        <v>1716.9717308345701</v>
      </c>
      <c r="AY34" s="25">
        <v>89.159008455347902</v>
      </c>
      <c r="AZ34" s="25">
        <v>38.3593154093141</v>
      </c>
      <c r="BA34" s="25">
        <f t="shared" si="0"/>
        <v>76924.135378145293</v>
      </c>
      <c r="BB34" s="25">
        <f t="shared" si="3"/>
        <v>10472.870016138986</v>
      </c>
      <c r="BD34" s="25">
        <f t="shared" si="1"/>
        <v>-166452.4339018547</v>
      </c>
      <c r="BE34" s="25">
        <f t="shared" si="1"/>
        <v>-22816.752393861017</v>
      </c>
      <c r="BG34" s="22">
        <f t="shared" si="4"/>
        <v>0.31485197302363854</v>
      </c>
      <c r="BH34" s="22">
        <f t="shared" si="4"/>
        <v>0.31360258870683344</v>
      </c>
      <c r="BJ34" s="78">
        <v>0.31464831491579726</v>
      </c>
      <c r="BK34" s="78">
        <v>0.31340068259652554</v>
      </c>
      <c r="BL34" s="78"/>
      <c r="BM34" s="78"/>
    </row>
    <row r="35" spans="1:65" x14ac:dyDescent="0.25">
      <c r="A35" s="27" t="s">
        <v>34</v>
      </c>
      <c r="B35" s="25">
        <v>399743.14546000003</v>
      </c>
      <c r="C35" s="25">
        <v>61768.265314999997</v>
      </c>
      <c r="D35" s="27" t="s">
        <v>237</v>
      </c>
      <c r="F35" s="27" t="s">
        <v>34</v>
      </c>
      <c r="G35" s="25">
        <v>4229.8328791812</v>
      </c>
      <c r="H35" s="25">
        <v>2394.7422234715</v>
      </c>
      <c r="I35" s="25">
        <v>97.154358339258195</v>
      </c>
      <c r="J35" s="25">
        <v>283.90801256634501</v>
      </c>
      <c r="K35" s="25">
        <v>2964.1914169656602</v>
      </c>
      <c r="L35" s="25">
        <v>138.14030640938699</v>
      </c>
      <c r="M35" s="25">
        <v>1158.5177053192001</v>
      </c>
      <c r="N35" s="25">
        <v>399640.62151016598</v>
      </c>
      <c r="O35" s="25">
        <v>61582.486596559596</v>
      </c>
      <c r="P35" s="25">
        <v>338058.13491360599</v>
      </c>
      <c r="Q35" s="25">
        <v>170.01862530795799</v>
      </c>
      <c r="R35" s="25">
        <v>72.212783423447206</v>
      </c>
      <c r="S35" s="25">
        <v>31418.3845597094</v>
      </c>
      <c r="T35" s="25">
        <v>91.2984892717582</v>
      </c>
      <c r="U35" s="25">
        <v>1502.81774301823</v>
      </c>
      <c r="V35" s="25">
        <v>178.587065449715</v>
      </c>
      <c r="W35" s="25">
        <v>455.06964201348097</v>
      </c>
      <c r="X35" s="25">
        <v>3760.4378073931898</v>
      </c>
      <c r="Y35" s="25">
        <v>12010.4449522423</v>
      </c>
      <c r="Z35" s="25">
        <v>396.92367378208399</v>
      </c>
      <c r="AA35" s="25">
        <v>259.804352695425</v>
      </c>
      <c r="AB35" s="27"/>
      <c r="AC35" s="49">
        <f t="shared" si="2"/>
        <v>-2.5647456622695597E-4</v>
      </c>
      <c r="AD35" s="49">
        <f t="shared" si="2"/>
        <v>-3.0076725887149929E-3</v>
      </c>
      <c r="AE35" s="27"/>
      <c r="AF35" s="25">
        <v>38</v>
      </c>
      <c r="AG35" s="25" t="s">
        <v>34</v>
      </c>
      <c r="AH35" s="25">
        <v>1999.9522887098301</v>
      </c>
      <c r="AI35" s="25">
        <v>1105.86534609257</v>
      </c>
      <c r="AJ35" s="25">
        <v>47.0620582128034</v>
      </c>
      <c r="AK35" s="25">
        <v>154.13947991914</v>
      </c>
      <c r="AL35" s="25">
        <v>1395.0675980573801</v>
      </c>
      <c r="AM35" s="25">
        <v>71.960105739337195</v>
      </c>
      <c r="AN35" s="25">
        <v>551.53397382859805</v>
      </c>
      <c r="AO35" s="25">
        <v>157471.83532303001</v>
      </c>
      <c r="AP35" s="25">
        <v>76.543818926735199</v>
      </c>
      <c r="AQ35" s="25">
        <v>33.9537950157167</v>
      </c>
      <c r="AR35" s="25">
        <v>14718.557131794199</v>
      </c>
      <c r="AS35" s="25">
        <v>45.2728602980022</v>
      </c>
      <c r="AT35" s="25">
        <v>751.03699474834002</v>
      </c>
      <c r="AU35" s="25">
        <v>97.945868955213896</v>
      </c>
      <c r="AV35" s="25">
        <v>252.742975216031</v>
      </c>
      <c r="AW35" s="25">
        <v>1879.1859393509701</v>
      </c>
      <c r="AX35" s="25">
        <v>5666.25648469527</v>
      </c>
      <c r="AY35" s="25">
        <v>201.838696392847</v>
      </c>
      <c r="AZ35" s="25">
        <v>122.162582512654</v>
      </c>
      <c r="BA35" s="25">
        <f t="shared" si="0"/>
        <v>186642.91332149567</v>
      </c>
      <c r="BB35" s="25">
        <f t="shared" si="3"/>
        <v>29171.077998465655</v>
      </c>
      <c r="BD35" s="25">
        <f t="shared" ref="BD35:BE51" si="5">BA35-B35</f>
        <v>-213100.23213850436</v>
      </c>
      <c r="BE35" s="25">
        <f t="shared" si="5"/>
        <v>-32597.187316534342</v>
      </c>
      <c r="BG35" s="22">
        <f t="shared" si="4"/>
        <v>0.46702688184251029</v>
      </c>
      <c r="BH35" s="22">
        <f t="shared" si="4"/>
        <v>0.47369113542900271</v>
      </c>
      <c r="BJ35" s="78">
        <v>0.47247587958451859</v>
      </c>
      <c r="BK35" s="78">
        <v>0.47697598192215196</v>
      </c>
      <c r="BL35" s="78"/>
      <c r="BM35" s="78"/>
    </row>
    <row r="36" spans="1:65" x14ac:dyDescent="0.25">
      <c r="A36" s="27" t="s">
        <v>35</v>
      </c>
      <c r="B36" s="25">
        <v>280411.56394000002</v>
      </c>
      <c r="C36" s="25">
        <v>44726.754215000001</v>
      </c>
      <c r="D36" s="27" t="s">
        <v>237</v>
      </c>
      <c r="F36" s="27" t="s">
        <v>35</v>
      </c>
      <c r="G36" s="25">
        <v>2577.12957753931</v>
      </c>
      <c r="H36" s="25">
        <v>2146.0811362621698</v>
      </c>
      <c r="I36" s="25">
        <v>77.851031134774004</v>
      </c>
      <c r="J36" s="25">
        <v>315.76545632919402</v>
      </c>
      <c r="K36" s="25">
        <v>1936.02976746749</v>
      </c>
      <c r="L36" s="25">
        <v>110.59396507878699</v>
      </c>
      <c r="M36" s="25">
        <v>780.02615530459605</v>
      </c>
      <c r="N36" s="25">
        <v>280955.27754794201</v>
      </c>
      <c r="O36" s="25">
        <v>44816.028902076097</v>
      </c>
      <c r="P36" s="25">
        <v>236139.248645866</v>
      </c>
      <c r="Q36" s="25">
        <v>189.55015096149</v>
      </c>
      <c r="R36" s="25">
        <v>47.283781995954499</v>
      </c>
      <c r="S36" s="25">
        <v>23117.8969687549</v>
      </c>
      <c r="T36" s="25">
        <v>78.688966451164802</v>
      </c>
      <c r="U36" s="25">
        <v>1392.01390598389</v>
      </c>
      <c r="V36" s="25">
        <v>111.216640012786</v>
      </c>
      <c r="W36" s="25">
        <v>265.953429333597</v>
      </c>
      <c r="X36" s="25">
        <v>3479.8403938557099</v>
      </c>
      <c r="Y36" s="25">
        <v>7670.4266511240803</v>
      </c>
      <c r="Z36" s="25">
        <v>349.54955295777597</v>
      </c>
      <c r="AA36" s="25">
        <v>170.13137152840901</v>
      </c>
      <c r="AB36" s="27"/>
      <c r="AC36" s="49">
        <f t="shared" si="2"/>
        <v>1.9389842569343038E-3</v>
      </c>
      <c r="AD36" s="49">
        <f t="shared" si="2"/>
        <v>1.9960019152509075E-3</v>
      </c>
      <c r="AE36" s="27"/>
      <c r="AF36" s="25">
        <v>39</v>
      </c>
      <c r="AG36" s="25" t="s">
        <v>35</v>
      </c>
      <c r="AH36" s="25">
        <v>853.54518471039</v>
      </c>
      <c r="AI36" s="25">
        <v>701.11591405969205</v>
      </c>
      <c r="AJ36" s="25">
        <v>25.609801101417499</v>
      </c>
      <c r="AK36" s="25">
        <v>106.179332382589</v>
      </c>
      <c r="AL36" s="25">
        <v>637.62499441161401</v>
      </c>
      <c r="AM36" s="25">
        <v>37.847586168373802</v>
      </c>
      <c r="AN36" s="25">
        <v>258.23829375906598</v>
      </c>
      <c r="AO36" s="25">
        <v>78093.860475044406</v>
      </c>
      <c r="AP36" s="25">
        <v>59.4742956156947</v>
      </c>
      <c r="AQ36" s="25">
        <v>15.5934946712055</v>
      </c>
      <c r="AR36" s="25">
        <v>7597.0189487122398</v>
      </c>
      <c r="AS36" s="25">
        <v>26.096220296494401</v>
      </c>
      <c r="AT36" s="25">
        <v>461.53814333056198</v>
      </c>
      <c r="AU36" s="25">
        <v>39.709081230642497</v>
      </c>
      <c r="AV36" s="25">
        <v>96.137725593449304</v>
      </c>
      <c r="AW36" s="25">
        <v>1153.79067182223</v>
      </c>
      <c r="AX36" s="25">
        <v>2530.7311734500099</v>
      </c>
      <c r="AY36" s="25">
        <v>117.970093324323</v>
      </c>
      <c r="AZ36" s="25">
        <v>56.119138987552198</v>
      </c>
      <c r="BA36" s="25">
        <f t="shared" si="0"/>
        <v>92868.200568671949</v>
      </c>
      <c r="BB36" s="25">
        <f t="shared" si="3"/>
        <v>14774.340093627543</v>
      </c>
      <c r="BD36" s="25">
        <f t="shared" si="5"/>
        <v>-187543.36337132807</v>
      </c>
      <c r="BE36" s="25">
        <f t="shared" si="5"/>
        <v>-29952.414121372458</v>
      </c>
      <c r="BG36" s="22">
        <f t="shared" si="4"/>
        <v>0.33054442464717532</v>
      </c>
      <c r="BH36" s="22">
        <f t="shared" si="4"/>
        <v>0.32966642640091487</v>
      </c>
      <c r="BJ36" s="78">
        <v>0.31520137156405659</v>
      </c>
      <c r="BK36" s="78">
        <v>0.32139220093335941</v>
      </c>
      <c r="BL36" s="78"/>
      <c r="BM36" s="78"/>
    </row>
    <row r="37" spans="1:65" x14ac:dyDescent="0.25">
      <c r="A37" s="27" t="s">
        <v>36</v>
      </c>
      <c r="B37" s="25">
        <v>604329.99561999994</v>
      </c>
      <c r="C37" s="25">
        <v>83080.945475</v>
      </c>
      <c r="D37" s="27" t="s">
        <v>237</v>
      </c>
      <c r="F37" s="27" t="s">
        <v>36</v>
      </c>
      <c r="G37" s="25">
        <v>4576.4890874518396</v>
      </c>
      <c r="H37" s="25">
        <v>3971.9629352337101</v>
      </c>
      <c r="I37" s="25">
        <v>144.13318446623299</v>
      </c>
      <c r="J37" s="25">
        <v>683.07723408125105</v>
      </c>
      <c r="K37" s="25">
        <v>3515.6985940023201</v>
      </c>
      <c r="L37" s="25">
        <v>303.43848255868397</v>
      </c>
      <c r="M37" s="25">
        <v>1491.1811013189099</v>
      </c>
      <c r="N37" s="25">
        <v>606895.33186264103</v>
      </c>
      <c r="O37" s="25">
        <v>83244.758560392802</v>
      </c>
      <c r="P37" s="25">
        <v>523650.57330224803</v>
      </c>
      <c r="Q37" s="25">
        <v>323.95888655566301</v>
      </c>
      <c r="R37" s="25">
        <v>89.654224838373594</v>
      </c>
      <c r="S37" s="25">
        <v>41891.2028495841</v>
      </c>
      <c r="T37" s="25">
        <v>126.972246564923</v>
      </c>
      <c r="U37" s="25">
        <v>2836.0402760186698</v>
      </c>
      <c r="V37" s="25">
        <v>402.99728489778801</v>
      </c>
      <c r="W37" s="25">
        <v>1075.8533813940901</v>
      </c>
      <c r="X37" s="25">
        <v>7094.7914933558204</v>
      </c>
      <c r="Y37" s="25">
        <v>13555.639360659599</v>
      </c>
      <c r="Z37" s="25">
        <v>861.14821519315205</v>
      </c>
      <c r="AA37" s="25">
        <v>300.51972221762901</v>
      </c>
      <c r="AB37" s="27"/>
      <c r="AC37" s="49">
        <f t="shared" si="2"/>
        <v>4.244926217850953E-3</v>
      </c>
      <c r="AD37" s="49">
        <f t="shared" si="2"/>
        <v>1.9717287093476165E-3</v>
      </c>
      <c r="AE37" s="27"/>
      <c r="AF37" s="25">
        <v>40</v>
      </c>
      <c r="AG37" s="25" t="s">
        <v>36</v>
      </c>
      <c r="AH37" s="25">
        <v>2304.7812354341199</v>
      </c>
      <c r="AI37" s="25">
        <v>1876.7206432580101</v>
      </c>
      <c r="AJ37" s="25">
        <v>70.986692953405097</v>
      </c>
      <c r="AK37" s="25">
        <v>340.43139990277899</v>
      </c>
      <c r="AL37" s="25">
        <v>1744.6715080105901</v>
      </c>
      <c r="AM37" s="25">
        <v>149.581095250354</v>
      </c>
      <c r="AN37" s="25">
        <v>739.29050199677397</v>
      </c>
      <c r="AO37" s="25">
        <v>249941.45725811599</v>
      </c>
      <c r="AP37" s="25">
        <v>148.81210481574999</v>
      </c>
      <c r="AQ37" s="25">
        <v>44.130410452335902</v>
      </c>
      <c r="AR37" s="25">
        <v>20382.119710077699</v>
      </c>
      <c r="AS37" s="25">
        <v>63.944193297225397</v>
      </c>
      <c r="AT37" s="25">
        <v>1391.5057237982901</v>
      </c>
      <c r="AU37" s="25">
        <v>203.58887695815901</v>
      </c>
      <c r="AV37" s="25">
        <v>543.39807176207898</v>
      </c>
      <c r="AW37" s="25">
        <v>3481.0430521579401</v>
      </c>
      <c r="AX37" s="25">
        <v>6777.7719135031202</v>
      </c>
      <c r="AY37" s="25">
        <v>419.57351728535099</v>
      </c>
      <c r="AZ37" s="25">
        <v>149.528771185068</v>
      </c>
      <c r="BA37" s="25">
        <f t="shared" si="0"/>
        <v>290773.33668021508</v>
      </c>
      <c r="BB37" s="25">
        <f t="shared" si="3"/>
        <v>40831.879422099097</v>
      </c>
      <c r="BD37" s="25">
        <f t="shared" si="5"/>
        <v>-313556.65893978486</v>
      </c>
      <c r="BE37" s="25">
        <f t="shared" si="5"/>
        <v>-42249.066052900904</v>
      </c>
      <c r="BG37" s="22">
        <f t="shared" si="4"/>
        <v>0.47911612005284954</v>
      </c>
      <c r="BH37" s="22">
        <f t="shared" si="4"/>
        <v>0.4905039083328735</v>
      </c>
      <c r="BJ37" s="78">
        <v>0.48537599470364279</v>
      </c>
      <c r="BK37" s="78">
        <v>0.49961984589050507</v>
      </c>
      <c r="BL37" s="78"/>
      <c r="BM37" s="78"/>
    </row>
    <row r="38" spans="1:65" x14ac:dyDescent="0.25">
      <c r="A38" s="27" t="s">
        <v>37</v>
      </c>
      <c r="B38" s="25">
        <v>605367.29093999998</v>
      </c>
      <c r="C38" s="25">
        <v>68966.347661000007</v>
      </c>
      <c r="F38" s="27" t="s">
        <v>37</v>
      </c>
      <c r="G38" s="25">
        <v>3361.1918965811801</v>
      </c>
      <c r="H38" s="25">
        <v>4280.2973417770299</v>
      </c>
      <c r="I38" s="25">
        <v>102.97745582213101</v>
      </c>
      <c r="J38" s="25">
        <v>268.496648423419</v>
      </c>
      <c r="K38" s="25">
        <v>2884.5219723650598</v>
      </c>
      <c r="L38" s="25">
        <v>173.08757662439299</v>
      </c>
      <c r="M38" s="25">
        <v>1151.26241747824</v>
      </c>
      <c r="N38" s="25">
        <v>610339.28005402396</v>
      </c>
      <c r="O38" s="25">
        <v>69456.524992928593</v>
      </c>
      <c r="P38" s="25">
        <v>540882.755061095</v>
      </c>
      <c r="Q38" s="25">
        <v>396.15124654838797</v>
      </c>
      <c r="R38" s="25">
        <v>77.381450001928997</v>
      </c>
      <c r="S38" s="25">
        <v>38388.094400370297</v>
      </c>
      <c r="T38" s="25">
        <v>61.252906176799598</v>
      </c>
      <c r="U38" s="25">
        <v>1856.2244126611399</v>
      </c>
      <c r="V38" s="25">
        <v>136.337241951751</v>
      </c>
      <c r="W38" s="25">
        <v>352.149156125817</v>
      </c>
      <c r="X38" s="25">
        <v>4645.6139073066597</v>
      </c>
      <c r="Y38" s="25">
        <v>10492.487472896901</v>
      </c>
      <c r="Z38" s="25">
        <v>584.81120984143195</v>
      </c>
      <c r="AA38" s="25">
        <v>244.186279975969</v>
      </c>
      <c r="AB38" s="27"/>
      <c r="AC38" s="49">
        <f t="shared" si="2"/>
        <v>8.213177666575925E-3</v>
      </c>
      <c r="AD38" s="49">
        <f t="shared" si="2"/>
        <v>7.1074857311282215E-3</v>
      </c>
      <c r="AE38" s="27"/>
      <c r="AF38" s="25">
        <v>41</v>
      </c>
      <c r="AG38" s="25" t="s">
        <v>37</v>
      </c>
      <c r="AH38" s="25">
        <v>1204.4610907508199</v>
      </c>
      <c r="AI38" s="25">
        <v>1389.93218090912</v>
      </c>
      <c r="AJ38" s="25">
        <v>36.917411002606499</v>
      </c>
      <c r="AK38" s="25">
        <v>118.77393979889101</v>
      </c>
      <c r="AL38" s="25">
        <v>1001.8942174515601</v>
      </c>
      <c r="AM38" s="25">
        <v>67.753687171732395</v>
      </c>
      <c r="AN38" s="25">
        <v>406.877191347836</v>
      </c>
      <c r="AO38" s="25">
        <v>178475.240070948</v>
      </c>
      <c r="AP38" s="25">
        <v>124.07556257321799</v>
      </c>
      <c r="AQ38" s="25">
        <v>26.572338525501099</v>
      </c>
      <c r="AR38" s="25">
        <v>12945.303933862</v>
      </c>
      <c r="AS38" s="25">
        <v>24.7015773219922</v>
      </c>
      <c r="AT38" s="25">
        <v>684.40617010947801</v>
      </c>
      <c r="AU38" s="25">
        <v>66.913943390599897</v>
      </c>
      <c r="AV38" s="25">
        <v>176.26929445824999</v>
      </c>
      <c r="AW38" s="25">
        <v>1712.7313360267301</v>
      </c>
      <c r="AX38" s="25">
        <v>3699.4361560134198</v>
      </c>
      <c r="AY38" s="25">
        <v>215.36527190705101</v>
      </c>
      <c r="AZ38" s="25">
        <v>84.996161378888203</v>
      </c>
      <c r="BA38" s="25">
        <f t="shared" si="0"/>
        <v>202462.62153494771</v>
      </c>
      <c r="BB38" s="25">
        <f t="shared" si="3"/>
        <v>23987.381463999714</v>
      </c>
      <c r="BD38" s="25">
        <f t="shared" si="5"/>
        <v>-402904.66940505226</v>
      </c>
      <c r="BE38" s="25">
        <f t="shared" si="5"/>
        <v>-44978.966197000293</v>
      </c>
      <c r="BG38" s="22">
        <f t="shared" si="4"/>
        <v>0.33172143453887942</v>
      </c>
      <c r="BH38" s="22">
        <f t="shared" si="4"/>
        <v>0.34535821460175098</v>
      </c>
      <c r="BJ38" s="78">
        <v>0.30670686561395227</v>
      </c>
      <c r="BK38" s="78">
        <v>0.3250853396429233</v>
      </c>
      <c r="BL38" s="78"/>
      <c r="BM38" s="78"/>
    </row>
    <row r="39" spans="1:65" x14ac:dyDescent="0.25">
      <c r="A39" s="27" t="s">
        <v>38</v>
      </c>
      <c r="B39" s="25">
        <v>151141.95533999999</v>
      </c>
      <c r="C39" s="25">
        <v>27372.698230000002</v>
      </c>
      <c r="D39" s="27" t="s">
        <v>237</v>
      </c>
      <c r="F39" s="27" t="s">
        <v>130</v>
      </c>
      <c r="G39" s="25">
        <v>1531.7712828144199</v>
      </c>
      <c r="H39" s="25">
        <v>1246.99881027574</v>
      </c>
      <c r="I39" s="25">
        <v>52.317918010108201</v>
      </c>
      <c r="J39" s="25">
        <v>270.73665512547001</v>
      </c>
      <c r="K39" s="25">
        <v>1118.60054399047</v>
      </c>
      <c r="L39" s="25">
        <v>84.871126297282203</v>
      </c>
      <c r="M39" s="25">
        <v>474.05428705280599</v>
      </c>
      <c r="N39" s="25">
        <v>150849.10999854101</v>
      </c>
      <c r="O39" s="25">
        <v>27392.145220795101</v>
      </c>
      <c r="P39" s="25">
        <v>123456.964777746</v>
      </c>
      <c r="Q39" s="25">
        <v>103.269844155271</v>
      </c>
      <c r="R39" s="25">
        <v>27.1176303025292</v>
      </c>
      <c r="S39" s="25">
        <v>13698.158627622801</v>
      </c>
      <c r="T39" s="25">
        <v>60.868420619829401</v>
      </c>
      <c r="U39" s="25">
        <v>998.68103881788102</v>
      </c>
      <c r="V39" s="25">
        <v>98.759540700077693</v>
      </c>
      <c r="W39" s="25">
        <v>242.665100989324</v>
      </c>
      <c r="X39" s="25">
        <v>2495.5616633872901</v>
      </c>
      <c r="Y39" s="25">
        <v>4533.5696619763303</v>
      </c>
      <c r="Z39" s="25">
        <v>254.82924493901399</v>
      </c>
      <c r="AA39" s="25">
        <v>99.313823718425695</v>
      </c>
      <c r="AB39" s="27"/>
      <c r="AC39" s="49">
        <f t="shared" si="2"/>
        <v>-1.9375516268808838E-3</v>
      </c>
      <c r="AD39" s="49">
        <f t="shared" si="2"/>
        <v>7.1045209470015872E-4</v>
      </c>
      <c r="AE39" s="27"/>
      <c r="AF39" s="25">
        <v>42</v>
      </c>
      <c r="AG39" s="25" t="s">
        <v>130</v>
      </c>
      <c r="AH39" s="25">
        <v>395.42699564941199</v>
      </c>
      <c r="AI39" s="25">
        <v>342.709487379488</v>
      </c>
      <c r="AJ39" s="25">
        <v>13.6795342134186</v>
      </c>
      <c r="AK39" s="25">
        <v>73.446325630307498</v>
      </c>
      <c r="AL39" s="25">
        <v>290.78112885096198</v>
      </c>
      <c r="AM39" s="25">
        <v>24.309121706885701</v>
      </c>
      <c r="AN39" s="25">
        <v>125.293757240319</v>
      </c>
      <c r="AO39" s="25">
        <v>34525.640233363301</v>
      </c>
      <c r="AP39" s="25">
        <v>25.6189885494321</v>
      </c>
      <c r="AQ39" s="25">
        <v>7.1543744679822403</v>
      </c>
      <c r="AR39" s="25">
        <v>3645.8870299431201</v>
      </c>
      <c r="AS39" s="25">
        <v>15.8541515857892</v>
      </c>
      <c r="AT39" s="25">
        <v>269.17008933970902</v>
      </c>
      <c r="AU39" s="25">
        <v>28.907896224435401</v>
      </c>
      <c r="AV39" s="25">
        <v>72.009546909381697</v>
      </c>
      <c r="AW39" s="25">
        <v>672.63232598624802</v>
      </c>
      <c r="AX39" s="25">
        <v>1170.75740376676</v>
      </c>
      <c r="AY39" s="25">
        <v>72.374509679864502</v>
      </c>
      <c r="AZ39" s="25">
        <v>25.887093280266001</v>
      </c>
      <c r="BA39" s="25">
        <f t="shared" si="0"/>
        <v>41797.539993767081</v>
      </c>
      <c r="BB39" s="25">
        <f t="shared" si="3"/>
        <v>7271.8997604037795</v>
      </c>
      <c r="BD39" s="25">
        <f t="shared" si="5"/>
        <v>-109344.41534623291</v>
      </c>
      <c r="BE39" s="25">
        <f t="shared" si="5"/>
        <v>-20100.798469596222</v>
      </c>
      <c r="BG39" s="22">
        <f t="shared" si="4"/>
        <v>0.27708178055655308</v>
      </c>
      <c r="BH39" s="22">
        <f t="shared" si="4"/>
        <v>0.26547390508441165</v>
      </c>
      <c r="BJ39" s="78">
        <v>0.25951825698625519</v>
      </c>
      <c r="BK39" s="78">
        <v>0.25850414197235222</v>
      </c>
      <c r="BL39" s="78"/>
      <c r="BM39" s="78"/>
    </row>
    <row r="40" spans="1:65" x14ac:dyDescent="0.25">
      <c r="A40" s="27" t="s">
        <v>39</v>
      </c>
      <c r="B40" s="25">
        <v>5259.8330665000003</v>
      </c>
      <c r="C40" s="25">
        <v>881.26005932999999</v>
      </c>
      <c r="D40" s="27" t="s">
        <v>237</v>
      </c>
      <c r="F40" s="27" t="s">
        <v>39</v>
      </c>
      <c r="G40" s="25">
        <v>44.701217392262798</v>
      </c>
      <c r="H40" s="25">
        <v>49.988621284522999</v>
      </c>
      <c r="I40" s="25">
        <v>1.55121052486538</v>
      </c>
      <c r="J40" s="25">
        <v>6.3742518229467997</v>
      </c>
      <c r="K40" s="25">
        <v>35.009241995844199</v>
      </c>
      <c r="L40" s="25">
        <v>1.82126535160964</v>
      </c>
      <c r="M40" s="25">
        <v>14.170290183369399</v>
      </c>
      <c r="N40" s="25">
        <v>5260.7715764017203</v>
      </c>
      <c r="O40" s="25">
        <v>884.62093028213701</v>
      </c>
      <c r="P40" s="25">
        <v>4376.1506461195904</v>
      </c>
      <c r="Q40" s="25">
        <v>4.3759834984043904</v>
      </c>
      <c r="R40" s="25">
        <v>0.86715501468829403</v>
      </c>
      <c r="S40" s="25">
        <v>475.59636777504102</v>
      </c>
      <c r="T40" s="25">
        <v>1.7218669620860101</v>
      </c>
      <c r="U40" s="25">
        <v>28.2160597893483</v>
      </c>
      <c r="V40" s="25">
        <v>0.85444489381989397</v>
      </c>
      <c r="W40" s="25">
        <v>1.1991066618164901</v>
      </c>
      <c r="X40" s="25">
        <v>70.478532603603298</v>
      </c>
      <c r="Y40" s="25">
        <v>137.81216135628301</v>
      </c>
      <c r="Z40" s="25">
        <v>6.7340359463615496</v>
      </c>
      <c r="AA40" s="25">
        <v>3.1491172252627599</v>
      </c>
      <c r="AB40" s="27"/>
      <c r="AC40" s="49">
        <f t="shared" si="2"/>
        <v>1.7842959840253203E-4</v>
      </c>
      <c r="AD40" s="49">
        <f t="shared" si="2"/>
        <v>3.813710739020904E-3</v>
      </c>
      <c r="AE40" s="27"/>
      <c r="AF40" s="25">
        <v>44</v>
      </c>
      <c r="AG40" s="25" t="s">
        <v>39</v>
      </c>
      <c r="AH40" s="25">
        <v>13.0436998018608</v>
      </c>
      <c r="AI40" s="25">
        <v>14.318436407551699</v>
      </c>
      <c r="AJ40" s="25">
        <v>0.45677925802649</v>
      </c>
      <c r="AK40" s="25">
        <v>1.88382548097987</v>
      </c>
      <c r="AL40" s="25">
        <v>10.157996175021699</v>
      </c>
      <c r="AM40" s="25">
        <v>0.52997208321483202</v>
      </c>
      <c r="AN40" s="25">
        <v>4.1157558822341</v>
      </c>
      <c r="AO40" s="25">
        <v>1255.7907735260401</v>
      </c>
      <c r="AP40" s="25">
        <v>1.2880050102484699</v>
      </c>
      <c r="AQ40" s="25">
        <v>0.25154873082379298</v>
      </c>
      <c r="AR40" s="25">
        <v>137.663097407284</v>
      </c>
      <c r="AS40" s="25">
        <v>0.51112665704081295</v>
      </c>
      <c r="AT40" s="25">
        <v>8.2362697565848109</v>
      </c>
      <c r="AU40" s="25">
        <v>0.25860616951545701</v>
      </c>
      <c r="AV40" s="25">
        <v>0.38128431854122002</v>
      </c>
      <c r="AW40" s="25">
        <v>20.572885323904099</v>
      </c>
      <c r="AX40" s="25">
        <v>40.148539884833703</v>
      </c>
      <c r="AY40" s="25">
        <v>1.94947406005666</v>
      </c>
      <c r="AZ40" s="25">
        <v>0.91157952881986604</v>
      </c>
      <c r="BA40" s="25">
        <f t="shared" si="0"/>
        <v>1512.4696554625825</v>
      </c>
      <c r="BB40" s="25">
        <f t="shared" si="3"/>
        <v>256.67888193654244</v>
      </c>
      <c r="BD40" s="25">
        <f t="shared" si="5"/>
        <v>-3747.3634110374178</v>
      </c>
      <c r="BE40" s="25">
        <f t="shared" si="5"/>
        <v>-624.58117739345755</v>
      </c>
      <c r="BG40" s="22">
        <f t="shared" si="4"/>
        <v>0.28749958698968764</v>
      </c>
      <c r="BH40" s="22">
        <f t="shared" si="4"/>
        <v>0.2901569171042318</v>
      </c>
      <c r="BJ40" s="78">
        <v>0.29021634384363976</v>
      </c>
      <c r="BK40" s="78">
        <v>0.29105884201841853</v>
      </c>
      <c r="BL40" s="78"/>
      <c r="BM40" s="78"/>
    </row>
    <row r="41" spans="1:65" x14ac:dyDescent="0.25">
      <c r="A41" s="27" t="s">
        <v>40</v>
      </c>
      <c r="B41" s="25">
        <v>122863.91744</v>
      </c>
      <c r="C41" s="25">
        <v>17773.148153999999</v>
      </c>
      <c r="D41" s="27" t="s">
        <v>237</v>
      </c>
      <c r="F41" s="27" t="s">
        <v>40</v>
      </c>
      <c r="G41" s="25">
        <v>940.92603956194102</v>
      </c>
      <c r="H41" s="25">
        <v>935.43252236313401</v>
      </c>
      <c r="I41" s="25">
        <v>31.544989500487699</v>
      </c>
      <c r="J41" s="25">
        <v>126.390308415593</v>
      </c>
      <c r="K41" s="25">
        <v>744.52668827196203</v>
      </c>
      <c r="L41" s="25">
        <v>46.103686723215198</v>
      </c>
      <c r="M41" s="25">
        <v>302.16944636430202</v>
      </c>
      <c r="N41" s="25">
        <v>123601.371198797</v>
      </c>
      <c r="O41" s="25">
        <v>17871.552365152598</v>
      </c>
      <c r="P41" s="25">
        <v>105729.81883364401</v>
      </c>
      <c r="Q41" s="25">
        <v>94.327918076246803</v>
      </c>
      <c r="R41" s="25">
        <v>18.676979713068398</v>
      </c>
      <c r="S41" s="25">
        <v>9355.4830737941993</v>
      </c>
      <c r="T41" s="25">
        <v>29.320434045977301</v>
      </c>
      <c r="U41" s="25">
        <v>574.021201188291</v>
      </c>
      <c r="V41" s="25">
        <v>43.109014853640602</v>
      </c>
      <c r="W41" s="25">
        <v>105.47571484316801</v>
      </c>
      <c r="X41" s="25">
        <v>1435.2272113185199</v>
      </c>
      <c r="Y41" s="25">
        <v>2875.64293754857</v>
      </c>
      <c r="Z41" s="25">
        <v>148.97356866570701</v>
      </c>
      <c r="AA41" s="25">
        <v>64.200629904594905</v>
      </c>
      <c r="AB41" s="27"/>
      <c r="AC41" s="49">
        <f t="shared" si="2"/>
        <v>6.0021996218469027E-3</v>
      </c>
      <c r="AD41" s="49">
        <f t="shared" si="2"/>
        <v>5.5366787189276255E-3</v>
      </c>
      <c r="AE41" s="27"/>
      <c r="AF41" s="25">
        <v>45</v>
      </c>
      <c r="AG41" s="25" t="s">
        <v>40</v>
      </c>
      <c r="AH41" s="25">
        <v>313.61543500030598</v>
      </c>
      <c r="AI41" s="25">
        <v>316.56334025503799</v>
      </c>
      <c r="AJ41" s="25">
        <v>10.3939497814431</v>
      </c>
      <c r="AK41" s="25">
        <v>40.4015259388175</v>
      </c>
      <c r="AL41" s="25">
        <v>248.978059366087</v>
      </c>
      <c r="AM41" s="25">
        <v>15.0768495843434</v>
      </c>
      <c r="AN41" s="25">
        <v>100.723062756942</v>
      </c>
      <c r="AO41" s="25">
        <v>35892.517999340504</v>
      </c>
      <c r="AP41" s="25">
        <v>31.530810248400599</v>
      </c>
      <c r="AQ41" s="25">
        <v>6.2681180772462497</v>
      </c>
      <c r="AR41" s="25">
        <v>3142.6328109482902</v>
      </c>
      <c r="AS41" s="25">
        <v>9.5164874156476795</v>
      </c>
      <c r="AT41" s="25">
        <v>188.215479268027</v>
      </c>
      <c r="AU41" s="25">
        <v>13.6421425585051</v>
      </c>
      <c r="AV41" s="25">
        <v>33.1810707140679</v>
      </c>
      <c r="AW41" s="25">
        <v>470.60774649300902</v>
      </c>
      <c r="AX41" s="25">
        <v>959.147141238362</v>
      </c>
      <c r="AY41" s="25">
        <v>49.173444799650298</v>
      </c>
      <c r="AZ41" s="25">
        <v>21.482753702087301</v>
      </c>
      <c r="BA41" s="25">
        <f t="shared" si="0"/>
        <v>41863.668227486778</v>
      </c>
      <c r="BB41" s="25">
        <f t="shared" si="3"/>
        <v>5971.1502281462745</v>
      </c>
      <c r="BD41" s="25">
        <f t="shared" si="5"/>
        <v>-81000.249212513227</v>
      </c>
      <c r="BE41" s="25">
        <f t="shared" si="5"/>
        <v>-11801.997925853724</v>
      </c>
      <c r="BG41" s="22">
        <f t="shared" si="4"/>
        <v>0.33869905990083571</v>
      </c>
      <c r="BH41" s="22">
        <f t="shared" si="4"/>
        <v>0.3341148046987405</v>
      </c>
      <c r="BJ41" s="78">
        <v>0.32952333801521649</v>
      </c>
      <c r="BK41" s="78">
        <v>0.32801390699296917</v>
      </c>
      <c r="BL41" s="78"/>
      <c r="BM41" s="78"/>
    </row>
    <row r="42" spans="1:65" x14ac:dyDescent="0.25">
      <c r="A42" s="27" t="s">
        <v>41</v>
      </c>
      <c r="B42" s="25">
        <v>218657.86011000001</v>
      </c>
      <c r="C42" s="25">
        <v>39186.42499</v>
      </c>
      <c r="D42" s="27" t="s">
        <v>237</v>
      </c>
      <c r="F42" s="27" t="s">
        <v>41</v>
      </c>
      <c r="G42" s="25">
        <v>2417.1081867535199</v>
      </c>
      <c r="H42" s="25">
        <v>1216.66846839398</v>
      </c>
      <c r="I42" s="25">
        <v>79.400623114359206</v>
      </c>
      <c r="J42" s="25">
        <v>543.16202042582199</v>
      </c>
      <c r="K42" s="25">
        <v>1664.5117052199901</v>
      </c>
      <c r="L42" s="25">
        <v>207.63732889101999</v>
      </c>
      <c r="M42" s="25">
        <v>764.66204941660101</v>
      </c>
      <c r="N42" s="25">
        <v>217949.058118035</v>
      </c>
      <c r="O42" s="25">
        <v>39013.819784288702</v>
      </c>
      <c r="P42" s="25">
        <v>178935.23833374601</v>
      </c>
      <c r="Q42" s="25">
        <v>62.226284186797599</v>
      </c>
      <c r="R42" s="25">
        <v>40.112805668083098</v>
      </c>
      <c r="S42" s="25">
        <v>17161.974114871799</v>
      </c>
      <c r="T42" s="25">
        <v>88.781346098094602</v>
      </c>
      <c r="U42" s="25">
        <v>1720.7373169750299</v>
      </c>
      <c r="V42" s="25">
        <v>345.13609026824702</v>
      </c>
      <c r="W42" s="25">
        <v>933.61259423381102</v>
      </c>
      <c r="X42" s="25">
        <v>4303.5481055132004</v>
      </c>
      <c r="Y42" s="25">
        <v>6801.2921502229401</v>
      </c>
      <c r="Z42" s="25">
        <v>519.85486907301095</v>
      </c>
      <c r="AA42" s="25">
        <v>143.393724962383</v>
      </c>
      <c r="AB42" s="27"/>
      <c r="AC42" s="49">
        <f t="shared" si="2"/>
        <v>-3.2416030761868529E-3</v>
      </c>
      <c r="AD42" s="49">
        <f t="shared" si="2"/>
        <v>-4.4047193831880469E-3</v>
      </c>
      <c r="AE42" s="27"/>
      <c r="AF42" s="25">
        <v>46</v>
      </c>
      <c r="AG42" s="25" t="s">
        <v>41</v>
      </c>
      <c r="AH42" s="25">
        <v>1211.44645780315</v>
      </c>
      <c r="AI42" s="25">
        <v>602.33109936270205</v>
      </c>
      <c r="AJ42" s="25">
        <v>42.075476248346398</v>
      </c>
      <c r="AK42" s="25">
        <v>307.34702940534697</v>
      </c>
      <c r="AL42" s="25">
        <v>832.94579580981997</v>
      </c>
      <c r="AM42" s="25">
        <v>116.62838857925399</v>
      </c>
      <c r="AN42" s="25">
        <v>393.68503933090199</v>
      </c>
      <c r="AO42" s="25">
        <v>90044.795548403999</v>
      </c>
      <c r="AP42" s="25">
        <v>28.771305408015301</v>
      </c>
      <c r="AQ42" s="25">
        <v>20.1015042836849</v>
      </c>
      <c r="AR42" s="25">
        <v>8570.7783811894806</v>
      </c>
      <c r="AS42" s="25">
        <v>47.702379246050903</v>
      </c>
      <c r="AT42" s="25">
        <v>943.48979430947998</v>
      </c>
      <c r="AU42" s="25">
        <v>196.484406138103</v>
      </c>
      <c r="AV42" s="25">
        <v>533.46125553728496</v>
      </c>
      <c r="AW42" s="25">
        <v>2359.6121215354901</v>
      </c>
      <c r="AX42" s="25">
        <v>3404.0733454862302</v>
      </c>
      <c r="AY42" s="25">
        <v>289.377238667781</v>
      </c>
      <c r="AZ42" s="25">
        <v>71.413000895146695</v>
      </c>
      <c r="BA42" s="25">
        <f t="shared" si="0"/>
        <v>110016.51956764027</v>
      </c>
      <c r="BB42" s="25">
        <f t="shared" si="3"/>
        <v>19971.724019236266</v>
      </c>
      <c r="BD42" s="25">
        <f t="shared" si="5"/>
        <v>-108641.34054235974</v>
      </c>
      <c r="BE42" s="25">
        <f t="shared" si="5"/>
        <v>-19214.700970763733</v>
      </c>
      <c r="BG42" s="22">
        <f t="shared" si="4"/>
        <v>0.50478089016589578</v>
      </c>
      <c r="BH42" s="22">
        <f t="shared" si="4"/>
        <v>0.51191408915255976</v>
      </c>
      <c r="BJ42" s="78">
        <v>0.5008769994734763</v>
      </c>
      <c r="BK42" s="78">
        <v>0.50508675104737388</v>
      </c>
      <c r="BL42" s="78"/>
      <c r="BM42" s="78"/>
    </row>
    <row r="43" spans="1:65" x14ac:dyDescent="0.25">
      <c r="A43" s="27" t="s">
        <v>42</v>
      </c>
      <c r="B43" s="25">
        <v>151569.57470999999</v>
      </c>
      <c r="C43" s="25">
        <v>28479.384652000001</v>
      </c>
      <c r="D43" s="27" t="s">
        <v>237</v>
      </c>
      <c r="F43" s="27" t="s">
        <v>42</v>
      </c>
      <c r="G43" s="25">
        <v>1672.1489979441899</v>
      </c>
      <c r="H43" s="25">
        <v>1122.0795865231401</v>
      </c>
      <c r="I43" s="25">
        <v>55.777068602324697</v>
      </c>
      <c r="J43" s="25">
        <v>324.975561203062</v>
      </c>
      <c r="K43" s="25">
        <v>1196.26424158247</v>
      </c>
      <c r="L43" s="25">
        <v>109.98800358251</v>
      </c>
      <c r="M43" s="25">
        <v>518.51209444600499</v>
      </c>
      <c r="N43" s="25">
        <v>151232.49888425399</v>
      </c>
      <c r="O43" s="25">
        <v>28453.4582682826</v>
      </c>
      <c r="P43" s="25">
        <v>122779.040615971</v>
      </c>
      <c r="Q43" s="25">
        <v>86.100563038410002</v>
      </c>
      <c r="R43" s="25">
        <v>28.5037899568445</v>
      </c>
      <c r="S43" s="25">
        <v>13525.614864994401</v>
      </c>
      <c r="T43" s="25">
        <v>63.781338172478598</v>
      </c>
      <c r="U43" s="25">
        <v>1121.4310752492499</v>
      </c>
      <c r="V43" s="25">
        <v>153.80623690867799</v>
      </c>
      <c r="W43" s="25">
        <v>398.80502173206099</v>
      </c>
      <c r="X43" s="25">
        <v>2803.2172510568398</v>
      </c>
      <c r="Y43" s="25">
        <v>4862.9575940960203</v>
      </c>
      <c r="Z43" s="25">
        <v>304.414865688916</v>
      </c>
      <c r="AA43" s="25">
        <v>105.08011350496299</v>
      </c>
      <c r="AB43" s="27"/>
      <c r="AC43" s="49">
        <f t="shared" si="2"/>
        <v>-2.2239016398306064E-3</v>
      </c>
      <c r="AD43" s="49">
        <f t="shared" si="2"/>
        <v>-9.1035617637825615E-4</v>
      </c>
      <c r="AE43" s="27"/>
      <c r="AF43" s="25">
        <v>47</v>
      </c>
      <c r="AG43" s="25" t="s">
        <v>42</v>
      </c>
      <c r="AH43" s="25">
        <v>528.43987720509904</v>
      </c>
      <c r="AI43" s="25">
        <v>358.12522652360201</v>
      </c>
      <c r="AJ43" s="25">
        <v>17.328731631981999</v>
      </c>
      <c r="AK43" s="25">
        <v>100.39435093569099</v>
      </c>
      <c r="AL43" s="25">
        <v>378.08248532193102</v>
      </c>
      <c r="AM43" s="25">
        <v>34.6089954985285</v>
      </c>
      <c r="AN43" s="25">
        <v>163.656800619427</v>
      </c>
      <c r="AO43" s="25">
        <v>39386.902310084603</v>
      </c>
      <c r="AP43" s="25">
        <v>25.988208650795201</v>
      </c>
      <c r="AQ43" s="25">
        <v>9.0334729394958604</v>
      </c>
      <c r="AR43" s="25">
        <v>4286.3739516330597</v>
      </c>
      <c r="AS43" s="25">
        <v>19.7408644742499</v>
      </c>
      <c r="AT43" s="25">
        <v>349.09999446820098</v>
      </c>
      <c r="AU43" s="25">
        <v>48.150212029582804</v>
      </c>
      <c r="AV43" s="25">
        <v>124.760334639267</v>
      </c>
      <c r="AW43" s="25">
        <v>872.64465776994803</v>
      </c>
      <c r="AX43" s="25">
        <v>1534.6273718703601</v>
      </c>
      <c r="AY43" s="25">
        <v>96.038445473131503</v>
      </c>
      <c r="AZ43" s="25">
        <v>33.293481976288803</v>
      </c>
      <c r="BA43" s="25">
        <f t="shared" si="0"/>
        <v>48367.289773745237</v>
      </c>
      <c r="BB43" s="25">
        <f t="shared" si="3"/>
        <v>8980.3874636606342</v>
      </c>
      <c r="BD43" s="25">
        <f t="shared" si="5"/>
        <v>-103202.28493625476</v>
      </c>
      <c r="BE43" s="25">
        <f t="shared" si="5"/>
        <v>-19498.997188339366</v>
      </c>
      <c r="BG43" s="22">
        <f t="shared" si="4"/>
        <v>0.31982074045316949</v>
      </c>
      <c r="BH43" s="22">
        <f t="shared" si="4"/>
        <v>0.31561673027532039</v>
      </c>
      <c r="BJ43" s="78">
        <v>0.30616375096241594</v>
      </c>
      <c r="BK43" s="78">
        <v>0.30909930406923453</v>
      </c>
      <c r="BL43" s="78"/>
      <c r="BM43" s="78"/>
    </row>
    <row r="44" spans="1:65" x14ac:dyDescent="0.25">
      <c r="A44" s="27" t="s">
        <v>43</v>
      </c>
      <c r="B44" s="25">
        <v>1357264.7614</v>
      </c>
      <c r="C44" s="25">
        <v>201344.69623</v>
      </c>
      <c r="D44" s="27" t="s">
        <v>237</v>
      </c>
      <c r="F44" s="27" t="s">
        <v>43</v>
      </c>
      <c r="G44" s="25">
        <v>10784.5389911649</v>
      </c>
      <c r="H44" s="25">
        <v>9489.3007262024803</v>
      </c>
      <c r="I44" s="25">
        <v>369.40477414198801</v>
      </c>
      <c r="J44" s="25">
        <v>2002.6783568952201</v>
      </c>
      <c r="K44" s="25">
        <v>8194.5134141327198</v>
      </c>
      <c r="L44" s="25">
        <v>800.21947652353094</v>
      </c>
      <c r="M44" s="25">
        <v>3579.8704772455399</v>
      </c>
      <c r="N44" s="25">
        <v>1360564.75139328</v>
      </c>
      <c r="O44" s="25">
        <v>201639.87445506599</v>
      </c>
      <c r="P44" s="25">
        <v>1158924.8769382201</v>
      </c>
      <c r="Q44" s="25">
        <v>739.95866075827996</v>
      </c>
      <c r="R44" s="25">
        <v>207.733999085081</v>
      </c>
      <c r="S44" s="25">
        <v>99817.843299988395</v>
      </c>
      <c r="T44" s="25">
        <v>365.48155114998502</v>
      </c>
      <c r="U44" s="25">
        <v>7551.3309438537899</v>
      </c>
      <c r="V44" s="25">
        <v>1078.47929699013</v>
      </c>
      <c r="W44" s="25">
        <v>2856.2379424483402</v>
      </c>
      <c r="X44" s="25">
        <v>18883.7552725188</v>
      </c>
      <c r="Y44" s="25">
        <v>31956.8589908342</v>
      </c>
      <c r="Z44" s="25">
        <v>2255.2797950803802</v>
      </c>
      <c r="AA44" s="25">
        <v>706.38848605300996</v>
      </c>
      <c r="AB44" s="27"/>
      <c r="AC44" s="49">
        <f t="shared" si="2"/>
        <v>2.4313531796671256E-3</v>
      </c>
      <c r="AD44" s="49">
        <f t="shared" si="2"/>
        <v>1.4660342715399916E-3</v>
      </c>
      <c r="AE44" s="27"/>
      <c r="AF44" s="25">
        <v>48</v>
      </c>
      <c r="AG44" s="25" t="s">
        <v>43</v>
      </c>
      <c r="AH44" s="25">
        <v>5828.9933328575198</v>
      </c>
      <c r="AI44" s="25">
        <v>4833.3736476161002</v>
      </c>
      <c r="AJ44" s="25">
        <v>198.06741064572799</v>
      </c>
      <c r="AK44" s="25">
        <v>1098.5493290233101</v>
      </c>
      <c r="AL44" s="25">
        <v>4377.4523769871803</v>
      </c>
      <c r="AM44" s="25">
        <v>435.50041180119899</v>
      </c>
      <c r="AN44" s="25">
        <v>1918.39522743315</v>
      </c>
      <c r="AO44" s="25">
        <v>599612.86400585505</v>
      </c>
      <c r="AP44" s="25">
        <v>372.543363528508</v>
      </c>
      <c r="AQ44" s="25">
        <v>110.230199098664</v>
      </c>
      <c r="AR44" s="25">
        <v>52273.954749885197</v>
      </c>
      <c r="AS44" s="25">
        <v>198.52083949293001</v>
      </c>
      <c r="AT44" s="25">
        <v>4059.7015515160601</v>
      </c>
      <c r="AU44" s="25">
        <v>605.045971849892</v>
      </c>
      <c r="AV44" s="25">
        <v>1607.6975234132699</v>
      </c>
      <c r="AW44" s="25">
        <v>10152.3898342786</v>
      </c>
      <c r="AX44" s="25">
        <v>17168.443726082998</v>
      </c>
      <c r="AY44" s="25">
        <v>1209.26303286137</v>
      </c>
      <c r="AZ44" s="25">
        <v>377.11832688180499</v>
      </c>
      <c r="BA44" s="25">
        <f t="shared" si="0"/>
        <v>706438.1048611087</v>
      </c>
      <c r="BB44" s="25">
        <f t="shared" si="3"/>
        <v>106825.24085525365</v>
      </c>
      <c r="BD44" s="25">
        <f t="shared" si="5"/>
        <v>-650826.65653889126</v>
      </c>
      <c r="BE44" s="25">
        <f t="shared" si="5"/>
        <v>-94519.455374746351</v>
      </c>
      <c r="BG44" s="22">
        <f t="shared" si="4"/>
        <v>0.51922417079943017</v>
      </c>
      <c r="BH44" s="22">
        <f t="shared" si="4"/>
        <v>0.52978232179498252</v>
      </c>
      <c r="BJ44" s="78">
        <v>0.49641986729570481</v>
      </c>
      <c r="BK44" s="78">
        <v>0.51234577507182033</v>
      </c>
      <c r="BL44" s="78"/>
      <c r="BM44" s="78"/>
    </row>
    <row r="45" spans="1:65" x14ac:dyDescent="0.25">
      <c r="A45" s="27" t="s">
        <v>44</v>
      </c>
      <c r="B45" s="25">
        <v>169792.84427</v>
      </c>
      <c r="C45" s="25">
        <v>22279.784635</v>
      </c>
      <c r="F45" s="27" t="s">
        <v>44</v>
      </c>
      <c r="G45" s="25">
        <v>1111.52535160964</v>
      </c>
      <c r="H45" s="25">
        <v>1243.57938854809</v>
      </c>
      <c r="I45" s="25">
        <v>37.703264736520097</v>
      </c>
      <c r="J45" s="25">
        <v>158.94313833451801</v>
      </c>
      <c r="K45" s="25">
        <v>895.15643567739698</v>
      </c>
      <c r="L45" s="25">
        <v>70.990517986959603</v>
      </c>
      <c r="M45" s="25">
        <v>376.71478066767003</v>
      </c>
      <c r="N45" s="25">
        <v>170653.12165006</v>
      </c>
      <c r="O45" s="25">
        <v>22375.473356713301</v>
      </c>
      <c r="P45" s="25">
        <v>148277.64829334701</v>
      </c>
      <c r="Q45" s="25">
        <v>106.831553211307</v>
      </c>
      <c r="R45" s="25">
        <v>23.5649916059017</v>
      </c>
      <c r="S45" s="25">
        <v>11821.673275351701</v>
      </c>
      <c r="T45" s="25">
        <v>32.787828965426002</v>
      </c>
      <c r="U45" s="25">
        <v>724.57099367824605</v>
      </c>
      <c r="V45" s="25">
        <v>76.019830607869295</v>
      </c>
      <c r="W45" s="25">
        <v>197.21160865754999</v>
      </c>
      <c r="X45" s="25">
        <v>1812.1450393249399</v>
      </c>
      <c r="Y45" s="25">
        <v>3389.4436865688899</v>
      </c>
      <c r="Z45" s="25">
        <v>219.741833032953</v>
      </c>
      <c r="AA45" s="25">
        <v>76.869838147676603</v>
      </c>
      <c r="AB45" s="27"/>
      <c r="AC45" s="49">
        <f t="shared" si="2"/>
        <v>5.0666291842782676E-3</v>
      </c>
      <c r="AD45" s="49">
        <f t="shared" si="2"/>
        <v>4.2948674451269335E-3</v>
      </c>
      <c r="AE45" s="27"/>
      <c r="AF45" s="25">
        <v>49</v>
      </c>
      <c r="AG45" s="25" t="s">
        <v>44</v>
      </c>
      <c r="AH45" s="25">
        <v>554.65797917424902</v>
      </c>
      <c r="AI45" s="25">
        <v>603.065031002669</v>
      </c>
      <c r="AJ45" s="25">
        <v>19.282198010557899</v>
      </c>
      <c r="AK45" s="25">
        <v>88.126788541951299</v>
      </c>
      <c r="AL45" s="25">
        <v>442.59722766358198</v>
      </c>
      <c r="AM45" s="25">
        <v>38.346544926957399</v>
      </c>
      <c r="AN45" s="25">
        <v>189.182040290332</v>
      </c>
      <c r="AO45" s="25">
        <v>72506.451941291598</v>
      </c>
      <c r="AP45" s="25">
        <v>51.227499593492901</v>
      </c>
      <c r="AQ45" s="25">
        <v>11.6411589005255</v>
      </c>
      <c r="AR45" s="25">
        <v>5808.7076168787198</v>
      </c>
      <c r="AS45" s="25">
        <v>17.315545588069799</v>
      </c>
      <c r="AT45" s="25">
        <v>378.14418630587102</v>
      </c>
      <c r="AU45" s="25">
        <v>44.217250126022002</v>
      </c>
      <c r="AV45" s="25">
        <v>115.999482468322</v>
      </c>
      <c r="AW45" s="25">
        <v>945.72170668382898</v>
      </c>
      <c r="AX45" s="25">
        <v>1683.4534184286799</v>
      </c>
      <c r="AY45" s="25">
        <v>115.545235473584</v>
      </c>
      <c r="AZ45" s="25">
        <v>37.934827644245402</v>
      </c>
      <c r="BA45" s="25">
        <f t="shared" si="0"/>
        <v>83651.617678993265</v>
      </c>
      <c r="BB45" s="25">
        <f t="shared" si="3"/>
        <v>11145.165737701667</v>
      </c>
      <c r="BD45" s="25">
        <f t="shared" si="5"/>
        <v>-86141.226591006736</v>
      </c>
      <c r="BE45" s="25">
        <f t="shared" si="5"/>
        <v>-11134.618897298333</v>
      </c>
      <c r="BG45" s="22">
        <f t="shared" si="4"/>
        <v>0.49018510104097973</v>
      </c>
      <c r="BH45" s="22">
        <f t="shared" si="4"/>
        <v>0.49809742837720972</v>
      </c>
      <c r="BJ45" s="78">
        <v>0.46812535716814313</v>
      </c>
      <c r="BK45" s="78">
        <v>0.47943343543069888</v>
      </c>
      <c r="BL45" s="78"/>
      <c r="BM45" s="78"/>
    </row>
    <row r="46" spans="1:65" x14ac:dyDescent="0.25">
      <c r="A46" s="27" t="s">
        <v>45</v>
      </c>
      <c r="B46" s="25">
        <v>76596.349614999999</v>
      </c>
      <c r="C46" s="25">
        <v>8649.7987109000005</v>
      </c>
      <c r="D46" s="27" t="s">
        <v>237</v>
      </c>
      <c r="F46" s="27" t="s">
        <v>45</v>
      </c>
      <c r="G46" s="25">
        <v>411.23752806759302</v>
      </c>
      <c r="H46" s="25">
        <v>548.745660256728</v>
      </c>
      <c r="I46" s="25">
        <v>13.136657594647099</v>
      </c>
      <c r="J46" s="25">
        <v>32.829537062451401</v>
      </c>
      <c r="K46" s="25">
        <v>357.29565810722102</v>
      </c>
      <c r="L46" s="25">
        <v>20.7013596234505</v>
      </c>
      <c r="M46" s="25">
        <v>142.20846938606701</v>
      </c>
      <c r="N46" s="25">
        <v>77280.012641831505</v>
      </c>
      <c r="O46" s="25">
        <v>8721.2276621416695</v>
      </c>
      <c r="P46" s="25">
        <v>68558.784979689895</v>
      </c>
      <c r="Q46" s="25">
        <v>53.297639401004098</v>
      </c>
      <c r="R46" s="25">
        <v>9.6538974630312406</v>
      </c>
      <c r="S46" s="25">
        <v>4861.1180190369096</v>
      </c>
      <c r="T46" s="25">
        <v>7.9467653786162602</v>
      </c>
      <c r="U46" s="25">
        <v>232.526269724477</v>
      </c>
      <c r="V46" s="25">
        <v>14.185632875323099</v>
      </c>
      <c r="W46" s="25">
        <v>36.057944156924997</v>
      </c>
      <c r="X46" s="25">
        <v>581.908717406042</v>
      </c>
      <c r="Y46" s="25">
        <v>1296.17342052613</v>
      </c>
      <c r="Z46" s="25">
        <v>72.065297596410801</v>
      </c>
      <c r="AA46" s="25">
        <v>30.139188478645401</v>
      </c>
      <c r="AB46" s="27"/>
      <c r="AC46" s="49">
        <f t="shared" si="2"/>
        <v>8.9255301364599589E-3</v>
      </c>
      <c r="AD46" s="49">
        <f t="shared" si="2"/>
        <v>8.2578743886442298E-3</v>
      </c>
      <c r="AE46" s="27"/>
      <c r="AF46" s="25">
        <v>50</v>
      </c>
      <c r="AG46" s="25" t="s">
        <v>45</v>
      </c>
      <c r="AH46" s="25">
        <v>61.682029428015198</v>
      </c>
      <c r="AI46" s="25">
        <v>79.732995539429893</v>
      </c>
      <c r="AJ46" s="25">
        <v>2.0349097401659</v>
      </c>
      <c r="AK46" s="25">
        <v>6.2777692846275599</v>
      </c>
      <c r="AL46" s="25">
        <v>52.883801498681898</v>
      </c>
      <c r="AM46" s="25">
        <v>3.5458127395805601</v>
      </c>
      <c r="AN46" s="25">
        <v>21.495561959140499</v>
      </c>
      <c r="AO46" s="25">
        <v>10005.7969545508</v>
      </c>
      <c r="AP46" s="25">
        <v>7.5704042998650296</v>
      </c>
      <c r="AQ46" s="25">
        <v>1.4265935077018901</v>
      </c>
      <c r="AR46" s="25">
        <v>715.36220266185398</v>
      </c>
      <c r="AS46" s="25">
        <v>1.3477969895080399</v>
      </c>
      <c r="AT46" s="25">
        <v>37.403209725547498</v>
      </c>
      <c r="AU46" s="25">
        <v>3.05402905319756</v>
      </c>
      <c r="AV46" s="25">
        <v>7.9711650162923098</v>
      </c>
      <c r="AW46" s="25">
        <v>93.5933801524491</v>
      </c>
      <c r="AX46" s="25">
        <v>193.071460576166</v>
      </c>
      <c r="AY46" s="25">
        <v>11.713352501001401</v>
      </c>
      <c r="AZ46" s="25">
        <v>4.4605776897445599</v>
      </c>
      <c r="BA46" s="25">
        <f t="shared" si="0"/>
        <v>11310.42400691377</v>
      </c>
      <c r="BB46" s="25">
        <f t="shared" si="3"/>
        <v>1304.6270523629701</v>
      </c>
      <c r="BD46" s="25">
        <f t="shared" si="5"/>
        <v>-65285.925608086225</v>
      </c>
      <c r="BE46" s="25">
        <f t="shared" si="5"/>
        <v>-7345.1716585370305</v>
      </c>
      <c r="BG46" s="22">
        <f t="shared" si="4"/>
        <v>0.14635639436724759</v>
      </c>
      <c r="BH46" s="22">
        <f t="shared" si="4"/>
        <v>0.14959213345917782</v>
      </c>
      <c r="BJ46" s="78">
        <v>0.16903200318098702</v>
      </c>
      <c r="BK46" s="78">
        <v>0.17577862116232487</v>
      </c>
      <c r="BL46" s="78"/>
      <c r="BM46" s="78"/>
    </row>
    <row r="47" spans="1:65" x14ac:dyDescent="0.25">
      <c r="A47" s="27" t="s">
        <v>46</v>
      </c>
      <c r="B47" s="25">
        <v>133631.34789999999</v>
      </c>
      <c r="C47" s="25">
        <v>21993.346299000001</v>
      </c>
      <c r="D47" s="27" t="s">
        <v>237</v>
      </c>
      <c r="F47" s="27" t="s">
        <v>46</v>
      </c>
      <c r="G47" s="25">
        <v>1187.07315979651</v>
      </c>
      <c r="H47" s="25">
        <v>977.58842635184601</v>
      </c>
      <c r="I47" s="25">
        <v>43.2326604206418</v>
      </c>
      <c r="J47" s="25">
        <v>251.18179217028501</v>
      </c>
      <c r="K47" s="25">
        <v>877.79523602131803</v>
      </c>
      <c r="L47" s="25">
        <v>89.102891367030907</v>
      </c>
      <c r="M47" s="25">
        <v>389.29701215849002</v>
      </c>
      <c r="N47" s="25">
        <v>133703.05280653801</v>
      </c>
      <c r="O47" s="25">
        <v>22015.9169183788</v>
      </c>
      <c r="P47" s="25">
        <v>111687.135888159</v>
      </c>
      <c r="Q47" s="25">
        <v>79.516144269360694</v>
      </c>
      <c r="R47" s="25">
        <v>21.834652984562101</v>
      </c>
      <c r="S47" s="25">
        <v>10696.387273709301</v>
      </c>
      <c r="T47" s="25">
        <v>47.668801739226197</v>
      </c>
      <c r="U47" s="25">
        <v>881.57982374047197</v>
      </c>
      <c r="V47" s="25">
        <v>121.266634469705</v>
      </c>
      <c r="W47" s="25">
        <v>317.648819336739</v>
      </c>
      <c r="X47" s="25">
        <v>2203.8556154257399</v>
      </c>
      <c r="Y47" s="25">
        <v>3504.7059322188902</v>
      </c>
      <c r="Z47" s="25">
        <v>249.940686055214</v>
      </c>
      <c r="AA47" s="25">
        <v>76.241356143454695</v>
      </c>
      <c r="AB47" s="27"/>
      <c r="AC47" s="49">
        <f t="shared" si="2"/>
        <v>5.3658746742322159E-4</v>
      </c>
      <c r="AD47" s="49">
        <f t="shared" si="2"/>
        <v>1.0262476238018137E-3</v>
      </c>
      <c r="AE47" s="27"/>
      <c r="AF47" s="25">
        <v>51</v>
      </c>
      <c r="AG47" s="25" t="s">
        <v>46</v>
      </c>
      <c r="AH47" s="25">
        <v>318.025690868813</v>
      </c>
      <c r="AI47" s="25">
        <v>272.05097262114401</v>
      </c>
      <c r="AJ47" s="25">
        <v>11.3366098650877</v>
      </c>
      <c r="AK47" s="25">
        <v>64.414200444246305</v>
      </c>
      <c r="AL47" s="25">
        <v>236.393309405781</v>
      </c>
      <c r="AM47" s="25">
        <v>23.189493354470599</v>
      </c>
      <c r="AN47" s="25">
        <v>104.17744972713101</v>
      </c>
      <c r="AO47" s="25">
        <v>30713.578532541</v>
      </c>
      <c r="AP47" s="25">
        <v>20.9782454982989</v>
      </c>
      <c r="AQ47" s="25">
        <v>5.9014851202591299</v>
      </c>
      <c r="AR47" s="25">
        <v>2913.86653272075</v>
      </c>
      <c r="AS47" s="25">
        <v>12.417568434306499</v>
      </c>
      <c r="AT47" s="25">
        <v>230.89491690231301</v>
      </c>
      <c r="AU47" s="25">
        <v>30.7194477678831</v>
      </c>
      <c r="AV47" s="25">
        <v>79.970812803930102</v>
      </c>
      <c r="AW47" s="25">
        <v>577.19423050508703</v>
      </c>
      <c r="AX47" s="25">
        <v>940.24328170033198</v>
      </c>
      <c r="AY47" s="25">
        <v>65.891891340478494</v>
      </c>
      <c r="AZ47" s="25">
        <v>20.644613835269102</v>
      </c>
      <c r="BA47" s="25">
        <f t="shared" si="0"/>
        <v>36641.889285456578</v>
      </c>
      <c r="BB47" s="25">
        <f t="shared" si="3"/>
        <v>5928.3107529155786</v>
      </c>
      <c r="BD47" s="25">
        <f t="shared" si="5"/>
        <v>-96989.458614543415</v>
      </c>
      <c r="BE47" s="25">
        <f t="shared" si="5"/>
        <v>-16065.035546084422</v>
      </c>
      <c r="BG47" s="22">
        <f t="shared" si="4"/>
        <v>0.27405424570578546</v>
      </c>
      <c r="BH47" s="22">
        <f t="shared" si="4"/>
        <v>0.26927385195420356</v>
      </c>
      <c r="BJ47" s="78">
        <v>0.25976880859615548</v>
      </c>
      <c r="BK47" s="78">
        <v>0.26101484726635577</v>
      </c>
      <c r="BL47" s="78"/>
      <c r="BM47" s="78"/>
    </row>
    <row r="48" spans="1:65" x14ac:dyDescent="0.25">
      <c r="A48" s="27" t="s">
        <v>47</v>
      </c>
      <c r="B48" s="25">
        <v>243629.07115999999</v>
      </c>
      <c r="C48" s="25">
        <v>40776.592233000003</v>
      </c>
      <c r="F48" s="27" t="s">
        <v>47</v>
      </c>
      <c r="G48" s="25">
        <v>2482.6974808886798</v>
      </c>
      <c r="H48" s="25">
        <v>1842.81275384844</v>
      </c>
      <c r="I48" s="25">
        <v>69.515321351212805</v>
      </c>
      <c r="J48" s="25">
        <v>268.67603175757898</v>
      </c>
      <c r="K48" s="25">
        <v>1824.13777134763</v>
      </c>
      <c r="L48" s="25">
        <v>93.838590585161796</v>
      </c>
      <c r="M48" s="25">
        <v>724.98924739716801</v>
      </c>
      <c r="N48" s="25">
        <v>243765.633605262</v>
      </c>
      <c r="O48" s="25">
        <v>40799.201377657198</v>
      </c>
      <c r="P48" s="25">
        <v>202966.43222760499</v>
      </c>
      <c r="Q48" s="25">
        <v>154.760775652154</v>
      </c>
      <c r="R48" s="25">
        <v>43.859238402310403</v>
      </c>
      <c r="S48" s="25">
        <v>20910.3071293065</v>
      </c>
      <c r="T48" s="25">
        <v>71.010351416745195</v>
      </c>
      <c r="U48" s="25">
        <v>1209.45849225902</v>
      </c>
      <c r="V48" s="25">
        <v>97.048031658371698</v>
      </c>
      <c r="W48" s="25">
        <v>229.19744469981299</v>
      </c>
      <c r="X48" s="25">
        <v>3023.56432348418</v>
      </c>
      <c r="Y48" s="25">
        <v>7298.2656614692696</v>
      </c>
      <c r="Z48" s="25">
        <v>293.90995263369598</v>
      </c>
      <c r="AA48" s="25">
        <v>161.15277949922</v>
      </c>
      <c r="AB48" s="27"/>
      <c r="AC48" s="49">
        <f t="shared" si="2"/>
        <v>5.6053427701296358E-4</v>
      </c>
      <c r="AD48" s="49">
        <f t="shared" si="2"/>
        <v>5.5446380923656789E-4</v>
      </c>
      <c r="AE48" s="27"/>
      <c r="AF48" s="25">
        <v>53</v>
      </c>
      <c r="AG48" s="25" t="s">
        <v>47</v>
      </c>
      <c r="AH48" s="25">
        <v>1128.6878084979101</v>
      </c>
      <c r="AI48" s="25">
        <v>754.78948831789603</v>
      </c>
      <c r="AJ48" s="25">
        <v>29.362328784015201</v>
      </c>
      <c r="AK48" s="25">
        <v>111.63426991678701</v>
      </c>
      <c r="AL48" s="25">
        <v>812.26188772798105</v>
      </c>
      <c r="AM48" s="25">
        <v>42.592836978659697</v>
      </c>
      <c r="AN48" s="25">
        <v>322.897555215289</v>
      </c>
      <c r="AO48" s="25">
        <v>88794.233077152094</v>
      </c>
      <c r="AP48" s="25">
        <v>55.611922889621397</v>
      </c>
      <c r="AQ48" s="25">
        <v>19.504302788319901</v>
      </c>
      <c r="AR48" s="25">
        <v>9000.9107583582409</v>
      </c>
      <c r="AS48" s="25">
        <v>29.7696060518937</v>
      </c>
      <c r="AT48" s="25">
        <v>506.57496134759401</v>
      </c>
      <c r="AU48" s="25">
        <v>49.7534413493659</v>
      </c>
      <c r="AV48" s="25">
        <v>121.661814341466</v>
      </c>
      <c r="AW48" s="25">
        <v>1266.65116645429</v>
      </c>
      <c r="AX48" s="25">
        <v>3268.3753293627301</v>
      </c>
      <c r="AY48" s="25">
        <v>127.718522032004</v>
      </c>
      <c r="AZ48" s="25">
        <v>71.899983601222203</v>
      </c>
      <c r="BA48" s="25">
        <f t="shared" si="0"/>
        <v>106514.89106116739</v>
      </c>
      <c r="BB48" s="25">
        <f t="shared" si="3"/>
        <v>17720.657984015299</v>
      </c>
      <c r="BD48" s="25">
        <f t="shared" si="5"/>
        <v>-137114.18009883258</v>
      </c>
      <c r="BE48" s="25">
        <f t="shared" si="5"/>
        <v>-23055.934248984704</v>
      </c>
      <c r="BG48" s="22">
        <f t="shared" si="4"/>
        <v>0.43695614302076141</v>
      </c>
      <c r="BH48" s="22">
        <f t="shared" si="4"/>
        <v>0.4343383543217989</v>
      </c>
      <c r="BJ48" s="78">
        <v>0.44129475743387442</v>
      </c>
      <c r="BK48" s="78">
        <v>0.44371073555900159</v>
      </c>
      <c r="BL48" s="78"/>
      <c r="BM48" s="78"/>
    </row>
    <row r="49" spans="1:65" x14ac:dyDescent="0.25">
      <c r="A49" s="27" t="s">
        <v>48</v>
      </c>
      <c r="B49" s="25">
        <v>87569.566768999997</v>
      </c>
      <c r="C49" s="25">
        <v>11428.360289</v>
      </c>
      <c r="D49" s="27" t="s">
        <v>237</v>
      </c>
      <c r="F49" s="27" t="s">
        <v>48</v>
      </c>
      <c r="G49" s="25">
        <v>602.42191978482902</v>
      </c>
      <c r="H49" s="25">
        <v>598.14427729735405</v>
      </c>
      <c r="I49" s="25">
        <v>20.000220689275</v>
      </c>
      <c r="J49" s="25">
        <v>77.107814910960798</v>
      </c>
      <c r="K49" s="25">
        <v>463.13710180393099</v>
      </c>
      <c r="L49" s="25">
        <v>34.815644427542303</v>
      </c>
      <c r="M49" s="25">
        <v>194.29311077674299</v>
      </c>
      <c r="N49" s="25">
        <v>87998.731614259406</v>
      </c>
      <c r="O49" s="25">
        <v>11471.404511849199</v>
      </c>
      <c r="P49" s="25">
        <v>76527.3271024102</v>
      </c>
      <c r="Q49" s="25">
        <v>54.980304921267397</v>
      </c>
      <c r="R49" s="25">
        <v>12.349377817093499</v>
      </c>
      <c r="S49" s="25">
        <v>6075.7117029051296</v>
      </c>
      <c r="T49" s="25">
        <v>18.463941357054999</v>
      </c>
      <c r="U49" s="25">
        <v>352.649460363652</v>
      </c>
      <c r="V49" s="25">
        <v>38.245058925136497</v>
      </c>
      <c r="W49" s="25">
        <v>100.28296271433</v>
      </c>
      <c r="X49" s="25">
        <v>882.08521900163703</v>
      </c>
      <c r="Y49" s="25">
        <v>1800.4165645375499</v>
      </c>
      <c r="Z49" s="25">
        <v>106.803890077547</v>
      </c>
      <c r="AA49" s="25">
        <v>39.495939538241899</v>
      </c>
      <c r="AB49" s="27"/>
      <c r="AC49" s="49">
        <f t="shared" si="2"/>
        <v>4.9008446780546963E-3</v>
      </c>
      <c r="AD49" s="49">
        <f t="shared" si="2"/>
        <v>3.7664390831841483E-3</v>
      </c>
      <c r="AE49" s="27"/>
      <c r="AF49" s="25">
        <v>54</v>
      </c>
      <c r="AG49" s="25" t="s">
        <v>48</v>
      </c>
      <c r="AH49" s="25">
        <v>90.988871073969904</v>
      </c>
      <c r="AI49" s="25">
        <v>92.576807174210899</v>
      </c>
      <c r="AJ49" s="25">
        <v>3.0223289916421798</v>
      </c>
      <c r="AK49" s="25">
        <v>11.9932926269629</v>
      </c>
      <c r="AL49" s="25">
        <v>70.568048278286597</v>
      </c>
      <c r="AM49" s="25">
        <v>5.4678469510586103</v>
      </c>
      <c r="AN49" s="25">
        <v>29.705064400588601</v>
      </c>
      <c r="AO49" s="25">
        <v>11750.1569436666</v>
      </c>
      <c r="AP49" s="25">
        <v>8.2292379179797006</v>
      </c>
      <c r="AQ49" s="25">
        <v>1.8792782106267401</v>
      </c>
      <c r="AR49" s="25">
        <v>926.59668177204901</v>
      </c>
      <c r="AS49" s="25">
        <v>2.7496961077166699</v>
      </c>
      <c r="AT49" s="25">
        <v>54.611270592231499</v>
      </c>
      <c r="AU49" s="25">
        <v>6.0671118717281196</v>
      </c>
      <c r="AV49" s="25">
        <v>15.9208508650854</v>
      </c>
      <c r="AW49" s="25">
        <v>136.598360937427</v>
      </c>
      <c r="AX49" s="25">
        <v>272.66652725034299</v>
      </c>
      <c r="AY49" s="25">
        <v>16.712575882640799</v>
      </c>
      <c r="AZ49" s="25">
        <v>6.0292570965005297</v>
      </c>
      <c r="BA49" s="25">
        <f t="shared" si="0"/>
        <v>13502.540051667645</v>
      </c>
      <c r="BB49" s="25">
        <f t="shared" si="3"/>
        <v>1752.3831080010459</v>
      </c>
      <c r="BD49" s="25">
        <f t="shared" si="5"/>
        <v>-74067.026717332352</v>
      </c>
      <c r="BE49" s="25">
        <f t="shared" si="5"/>
        <v>-9675.9771809989543</v>
      </c>
      <c r="BG49" s="22">
        <f t="shared" si="4"/>
        <v>0.15344016673849059</v>
      </c>
      <c r="BH49" s="22">
        <f t="shared" si="4"/>
        <v>0.15276098983267047</v>
      </c>
      <c r="BJ49" s="78">
        <v>0.14560932950437727</v>
      </c>
      <c r="BK49" s="78">
        <v>0.14651514516373979</v>
      </c>
      <c r="BL49" s="78"/>
      <c r="BM49" s="78"/>
    </row>
    <row r="50" spans="1:65" x14ac:dyDescent="0.25">
      <c r="A50" s="27" t="s">
        <v>49</v>
      </c>
      <c r="B50" s="25">
        <v>187107.77304999999</v>
      </c>
      <c r="C50" s="25">
        <v>32179.189780000001</v>
      </c>
      <c r="D50" s="27" t="s">
        <v>237</v>
      </c>
      <c r="F50" s="27" t="s">
        <v>49</v>
      </c>
      <c r="G50" s="25">
        <v>1893.41981778799</v>
      </c>
      <c r="H50" s="25">
        <v>1302.4981995954499</v>
      </c>
      <c r="I50" s="25">
        <v>61.078516798668403</v>
      </c>
      <c r="J50" s="25">
        <v>338.458867562845</v>
      </c>
      <c r="K50" s="25">
        <v>1364.76668364225</v>
      </c>
      <c r="L50" s="25">
        <v>122.245709704194</v>
      </c>
      <c r="M50" s="25">
        <v>588.17894598124894</v>
      </c>
      <c r="N50" s="25">
        <v>186976.129786684</v>
      </c>
      <c r="O50" s="25">
        <v>32152.591704154001</v>
      </c>
      <c r="P50" s="25">
        <v>154823.53808252999</v>
      </c>
      <c r="Q50" s="25">
        <v>98.684957809046594</v>
      </c>
      <c r="R50" s="25">
        <v>33.119683655483698</v>
      </c>
      <c r="S50" s="25">
        <v>15459.7223301752</v>
      </c>
      <c r="T50" s="25">
        <v>66.428192868047802</v>
      </c>
      <c r="U50" s="25">
        <v>1212.3950900863599</v>
      </c>
      <c r="V50" s="25">
        <v>173.278545697955</v>
      </c>
      <c r="W50" s="25">
        <v>453.67165724741898</v>
      </c>
      <c r="X50" s="25">
        <v>3031.2723386078901</v>
      </c>
      <c r="Y50" s="25">
        <v>5498.28913242613</v>
      </c>
      <c r="Z50" s="25">
        <v>336.000522330065</v>
      </c>
      <c r="AA50" s="25">
        <v>119.08251217778</v>
      </c>
      <c r="AB50" s="27"/>
      <c r="AC50" s="49">
        <f t="shared" si="2"/>
        <v>-7.0356918459398921E-4</v>
      </c>
      <c r="AD50" s="49">
        <f t="shared" si="2"/>
        <v>-8.2656139038436412E-4</v>
      </c>
      <c r="AE50" s="27"/>
      <c r="AF50" s="25">
        <v>55</v>
      </c>
      <c r="AG50" s="25" t="s">
        <v>49</v>
      </c>
      <c r="AH50" s="25">
        <v>586.23826193137404</v>
      </c>
      <c r="AI50" s="25">
        <v>407.03330573676402</v>
      </c>
      <c r="AJ50" s="25">
        <v>19.643817612540602</v>
      </c>
      <c r="AK50" s="25">
        <v>117.846042660519</v>
      </c>
      <c r="AL50" s="25">
        <v>421.96873859252202</v>
      </c>
      <c r="AM50" s="25">
        <v>43.082957854114099</v>
      </c>
      <c r="AN50" s="25">
        <v>186.539181078935</v>
      </c>
      <c r="AO50" s="25">
        <v>48796.309617720901</v>
      </c>
      <c r="AP50" s="25">
        <v>28.337649617258801</v>
      </c>
      <c r="AQ50" s="25">
        <v>10.290327555564801</v>
      </c>
      <c r="AR50" s="25">
        <v>4805.2338917681</v>
      </c>
      <c r="AS50" s="25">
        <v>21.666638013297799</v>
      </c>
      <c r="AT50" s="25">
        <v>405.85864056948202</v>
      </c>
      <c r="AU50" s="25">
        <v>63.143295632618802</v>
      </c>
      <c r="AV50" s="25">
        <v>166.80937426643001</v>
      </c>
      <c r="AW50" s="25">
        <v>1014.73908002575</v>
      </c>
      <c r="AX50" s="25">
        <v>1698.4907084485601</v>
      </c>
      <c r="AY50" s="25">
        <v>116.35003676599899</v>
      </c>
      <c r="AZ50" s="25">
        <v>36.786661152762001</v>
      </c>
      <c r="BA50" s="25">
        <f t="shared" si="0"/>
        <v>58946.368227003484</v>
      </c>
      <c r="BB50" s="25">
        <f t="shared" si="3"/>
        <v>10150.058609282583</v>
      </c>
      <c r="BD50" s="25">
        <f t="shared" si="5"/>
        <v>-128161.4048229965</v>
      </c>
      <c r="BE50" s="25">
        <f t="shared" si="5"/>
        <v>-22029.131170717417</v>
      </c>
      <c r="BG50" s="22">
        <f t="shared" si="4"/>
        <v>0.31526146302340197</v>
      </c>
      <c r="BH50" s="22">
        <f t="shared" si="4"/>
        <v>0.31568399532692204</v>
      </c>
      <c r="BJ50" s="78">
        <v>0.29576347115019536</v>
      </c>
      <c r="BK50" s="78">
        <v>0.30274395425448136</v>
      </c>
      <c r="BL50" s="78"/>
      <c r="BM50" s="78"/>
    </row>
    <row r="51" spans="1:65" x14ac:dyDescent="0.25">
      <c r="A51" s="27" t="s">
        <v>50</v>
      </c>
      <c r="B51" s="25">
        <v>541871.95504999999</v>
      </c>
      <c r="C51" s="25">
        <v>61180.709772000002</v>
      </c>
      <c r="D51" s="25"/>
      <c r="E51" s="25"/>
      <c r="F51" s="27" t="s">
        <v>50</v>
      </c>
      <c r="G51" s="25">
        <v>3187.3363671136499</v>
      </c>
      <c r="H51" s="25">
        <v>3393.53645243252</v>
      </c>
      <c r="I51" s="25">
        <v>105.28315437314301</v>
      </c>
      <c r="J51" s="25">
        <v>245.013864206308</v>
      </c>
      <c r="K51" s="25">
        <v>2374.0203680616401</v>
      </c>
      <c r="L51" s="25">
        <v>158.74648533650799</v>
      </c>
      <c r="M51" s="25">
        <v>992.96418382138097</v>
      </c>
      <c r="N51" s="25">
        <v>545015.81699097704</v>
      </c>
      <c r="O51" s="25">
        <v>61461.956596460397</v>
      </c>
      <c r="P51" s="25">
        <v>483553.86039451702</v>
      </c>
      <c r="Q51" s="25">
        <v>336.96025364175898</v>
      </c>
      <c r="R51" s="25">
        <v>69.752889212233498</v>
      </c>
      <c r="S51" s="25">
        <v>34671.839496574503</v>
      </c>
      <c r="T51" s="25">
        <v>96.042835650942095</v>
      </c>
      <c r="U51" s="25">
        <v>1485.3171640845001</v>
      </c>
      <c r="V51" s="25">
        <v>142.811363944509</v>
      </c>
      <c r="W51" s="25">
        <v>387.28934936093498</v>
      </c>
      <c r="X51" s="25">
        <v>3717.54484653075</v>
      </c>
      <c r="Y51" s="25">
        <v>9380.7985229032693</v>
      </c>
      <c r="Z51" s="25">
        <v>518.57362654805797</v>
      </c>
      <c r="AA51" s="25">
        <v>198.12537266378899</v>
      </c>
      <c r="AB51" s="27"/>
      <c r="AC51" s="49">
        <f t="shared" si="2"/>
        <v>5.8018539466338582E-3</v>
      </c>
      <c r="AD51" s="49">
        <f t="shared" si="2"/>
        <v>4.5969853162623935E-3</v>
      </c>
      <c r="AE51" s="27"/>
      <c r="AF51" s="25">
        <v>56</v>
      </c>
      <c r="AG51" s="25" t="s">
        <v>50</v>
      </c>
      <c r="AH51" s="25">
        <v>1615.47236367919</v>
      </c>
      <c r="AI51" s="25">
        <v>1659.2932247153799</v>
      </c>
      <c r="AJ51" s="25">
        <v>54.709822619465697</v>
      </c>
      <c r="AK51" s="25">
        <v>143.86887063203099</v>
      </c>
      <c r="AL51" s="25">
        <v>1180.92515514258</v>
      </c>
      <c r="AM51" s="25">
        <v>86.326381391290397</v>
      </c>
      <c r="AN51" s="25">
        <v>502.12526129834998</v>
      </c>
      <c r="AO51" s="25">
        <v>239907.74388804601</v>
      </c>
      <c r="AP51" s="25">
        <v>164.58645991643201</v>
      </c>
      <c r="AQ51" s="25">
        <v>34.917221944033102</v>
      </c>
      <c r="AR51" s="25">
        <v>17318.661875750098</v>
      </c>
      <c r="AS51" s="25">
        <v>52.427797540771401</v>
      </c>
      <c r="AT51" s="25">
        <v>780.85106091418697</v>
      </c>
      <c r="AU51" s="25">
        <v>85.690835180840693</v>
      </c>
      <c r="AV51" s="25">
        <v>233.655150455528</v>
      </c>
      <c r="AW51" s="25">
        <v>1954.2066386092799</v>
      </c>
      <c r="AX51" s="25">
        <v>4717.9548768528002</v>
      </c>
      <c r="AY51" s="25">
        <v>273.96017774443101</v>
      </c>
      <c r="AZ51" s="25">
        <v>98.368790962489598</v>
      </c>
      <c r="BA51" s="25">
        <f t="shared" si="0"/>
        <v>270865.74585339526</v>
      </c>
      <c r="BB51" s="25">
        <f t="shared" si="3"/>
        <v>30958.001965349249</v>
      </c>
      <c r="BD51" s="25">
        <f t="shared" si="5"/>
        <v>-271006.20919660473</v>
      </c>
      <c r="BE51" s="25">
        <f t="shared" si="5"/>
        <v>-30222.707806650753</v>
      </c>
      <c r="BG51" s="22">
        <f t="shared" si="4"/>
        <v>0.4969869449823317</v>
      </c>
      <c r="BH51" s="22">
        <f t="shared" si="4"/>
        <v>0.503693726651262</v>
      </c>
      <c r="BJ51" s="78">
        <v>0.48621812800006542</v>
      </c>
      <c r="BK51" s="78">
        <v>0.50030858665871158</v>
      </c>
      <c r="BL51" s="78"/>
      <c r="BM51" s="78"/>
    </row>
    <row r="52" spans="1:65" x14ac:dyDescent="0.25">
      <c r="B52" s="25"/>
      <c r="C52" s="25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49"/>
      <c r="AD52" s="49"/>
      <c r="AE52" s="27"/>
      <c r="BG52" s="22"/>
      <c r="BH52" s="22"/>
    </row>
    <row r="53" spans="1:65" x14ac:dyDescent="0.25">
      <c r="B53" s="25"/>
      <c r="C53" s="25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49"/>
      <c r="AD53" s="49"/>
      <c r="AE53" s="27"/>
      <c r="BG53" s="22"/>
      <c r="BH53" s="22"/>
    </row>
    <row r="54" spans="1:65" x14ac:dyDescent="0.25">
      <c r="A54" s="25" t="s">
        <v>229</v>
      </c>
      <c r="B54" s="25">
        <v>14423.79639</v>
      </c>
      <c r="C54" s="25">
        <v>2063.2435952999999</v>
      </c>
      <c r="F54" s="27" t="s">
        <v>51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/>
      <c r="AC54" s="49">
        <f t="shared" si="2"/>
        <v>-1</v>
      </c>
      <c r="AD54" s="49">
        <f t="shared" si="2"/>
        <v>-1</v>
      </c>
      <c r="AE54" s="27"/>
      <c r="BG54" s="22"/>
      <c r="BH54" s="22"/>
    </row>
    <row r="55" spans="1:65" x14ac:dyDescent="0.25">
      <c r="A55" s="25" t="s">
        <v>1</v>
      </c>
      <c r="B55" s="25">
        <v>103538.40844</v>
      </c>
      <c r="C55" s="25">
        <v>11388.514292</v>
      </c>
      <c r="F55" s="87" t="s">
        <v>1</v>
      </c>
      <c r="G55" s="87">
        <v>0</v>
      </c>
      <c r="H55" s="87">
        <v>0</v>
      </c>
      <c r="I55" s="87">
        <v>0</v>
      </c>
      <c r="J55" s="87">
        <v>0</v>
      </c>
      <c r="K55" s="87">
        <v>0</v>
      </c>
      <c r="L55" s="87">
        <v>0</v>
      </c>
      <c r="M55" s="87">
        <v>0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C55" s="49">
        <f t="shared" si="2"/>
        <v>-1</v>
      </c>
      <c r="AD55" s="49">
        <f t="shared" si="2"/>
        <v>-1</v>
      </c>
      <c r="AF55" s="25">
        <v>2</v>
      </c>
      <c r="AG55" s="25" t="s">
        <v>1</v>
      </c>
      <c r="AH55" s="25">
        <v>8.8251599139198103</v>
      </c>
      <c r="AI55" s="25">
        <v>13.358595023125099</v>
      </c>
      <c r="AJ55" s="25">
        <v>0.26146610081202398</v>
      </c>
      <c r="AK55" s="25">
        <v>0.23642659577675901</v>
      </c>
      <c r="AL55" s="25">
        <v>7.9641745343119599</v>
      </c>
      <c r="AM55" s="25">
        <v>0.375788713626455</v>
      </c>
      <c r="AN55" s="25">
        <v>3.0873973462219499</v>
      </c>
      <c r="AO55" s="25">
        <v>1723.68737701089</v>
      </c>
      <c r="AP55" s="25">
        <v>1.2769438300604801</v>
      </c>
      <c r="AQ55" s="25">
        <v>0.22361107593746801</v>
      </c>
      <c r="AR55" s="25">
        <v>113.32714053639999</v>
      </c>
      <c r="AS55" s="25">
        <v>0.10402811478769</v>
      </c>
      <c r="AT55" s="25">
        <v>4.2413993491219397</v>
      </c>
      <c r="AU55" s="25">
        <v>0.11155632788610199</v>
      </c>
      <c r="AV55" s="25">
        <v>0.26916706733374401</v>
      </c>
      <c r="AW55" s="25">
        <v>10.6213888039451</v>
      </c>
      <c r="AX55" s="25">
        <v>28.168444318974899</v>
      </c>
      <c r="AY55" s="25">
        <v>1.4542246278391699</v>
      </c>
      <c r="AZ55" s="25">
        <v>0.66777817150011498</v>
      </c>
      <c r="BA55" s="87">
        <f>BB55+AO55</f>
        <v>1918.2620674624709</v>
      </c>
      <c r="BB55" s="87">
        <f>SUM(AH55:AZ55)-AO55</f>
        <v>194.57469045158086</v>
      </c>
      <c r="BD55" s="87">
        <f>BA55-B55</f>
        <v>-101620.14637253752</v>
      </c>
      <c r="BE55" s="87">
        <f>BB55-C55</f>
        <v>-11193.93960154842</v>
      </c>
      <c r="BF55" s="86"/>
      <c r="BG55" s="78" t="e">
        <f>BA55/N55</f>
        <v>#DIV/0!</v>
      </c>
      <c r="BH55" s="78" t="e">
        <f>BB55/O55</f>
        <v>#DIV/0!</v>
      </c>
      <c r="BJ55" s="78">
        <v>0.17966563083037398</v>
      </c>
      <c r="BK55" s="78">
        <v>0.17518758758900088</v>
      </c>
    </row>
    <row r="56" spans="1:65" x14ac:dyDescent="0.25">
      <c r="A56" s="25" t="s">
        <v>11</v>
      </c>
      <c r="B56" s="25">
        <v>18831.736391999999</v>
      </c>
      <c r="C56" s="25">
        <v>2538.0580322999999</v>
      </c>
      <c r="F56" s="27" t="s">
        <v>11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C56" s="49">
        <f t="shared" si="2"/>
        <v>-1</v>
      </c>
      <c r="AD56" s="49">
        <f t="shared" si="2"/>
        <v>-1</v>
      </c>
      <c r="BG56" s="22"/>
      <c r="BH56" s="22"/>
    </row>
    <row r="57" spans="1:65" x14ac:dyDescent="0.25">
      <c r="A57" s="25" t="s">
        <v>58</v>
      </c>
      <c r="B57" s="25">
        <v>1192803.4831000001</v>
      </c>
      <c r="C57" s="25">
        <v>166914.83647000001</v>
      </c>
      <c r="F57" s="27" t="s">
        <v>58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C57" s="49">
        <f>(N57-B57)/(B57+1E-50)</f>
        <v>-1</v>
      </c>
      <c r="AD57" s="49">
        <f>(O57-C57)/(C57+1E-50)</f>
        <v>-1</v>
      </c>
      <c r="AF57" s="25">
        <v>72</v>
      </c>
      <c r="AG57" s="25" t="s">
        <v>58</v>
      </c>
      <c r="AH57" s="25">
        <v>9.8869325588457198</v>
      </c>
      <c r="AI57" s="25">
        <v>14.888190594501699</v>
      </c>
      <c r="AJ57" s="25">
        <v>0.289562009915243</v>
      </c>
      <c r="AK57" s="25">
        <v>0.20181196606426899</v>
      </c>
      <c r="AL57" s="25">
        <v>8.8564106961712206</v>
      </c>
      <c r="AM57" s="25">
        <v>0.41067604286945403</v>
      </c>
      <c r="AN57" s="25">
        <v>3.43209956772625</v>
      </c>
      <c r="AO57" s="25">
        <v>1949.7067599296499</v>
      </c>
      <c r="AP57" s="25">
        <v>1.4175096853869</v>
      </c>
      <c r="AQ57" s="25">
        <v>0.25073088108911101</v>
      </c>
      <c r="AR57" s="25">
        <v>126.88808928429999</v>
      </c>
      <c r="AS57" s="25">
        <v>0.11500916965451299</v>
      </c>
      <c r="AT57" s="25">
        <v>4.5633491531480104</v>
      </c>
      <c r="AU57" s="25">
        <v>0.11050668924144701</v>
      </c>
      <c r="AV57" s="25">
        <v>0.26863601365766898</v>
      </c>
      <c r="AW57" s="25">
        <v>11.428955508395999</v>
      </c>
      <c r="AX57" s="25">
        <v>31.4193126987665</v>
      </c>
      <c r="AY57" s="25">
        <v>1.6006432059220901</v>
      </c>
      <c r="AZ57" s="25">
        <v>0.74197319103404802</v>
      </c>
      <c r="BA57" s="87">
        <f>BB57+AO57</f>
        <v>2166.47715884634</v>
      </c>
      <c r="BB57" s="87">
        <f>SUM(AH57:AZ57)-AO57</f>
        <v>216.77039891669006</v>
      </c>
      <c r="BC57" s="87"/>
      <c r="BD57" s="87">
        <f>BA57-B57</f>
        <v>-1190637.0059411537</v>
      </c>
      <c r="BE57" s="87">
        <f>BB57-C57</f>
        <v>-166698.06607108333</v>
      </c>
      <c r="BF57" s="86"/>
      <c r="BG57" s="78" t="e">
        <f>BA57/N57</f>
        <v>#DIV/0!</v>
      </c>
      <c r="BH57" s="78" t="e">
        <f>BB57/O57</f>
        <v>#DIV/0!</v>
      </c>
      <c r="BI57" s="86"/>
      <c r="BJ57" s="78"/>
      <c r="BK57" s="78"/>
    </row>
    <row r="58" spans="1:65" x14ac:dyDescent="0.25">
      <c r="A58" s="25" t="s">
        <v>176</v>
      </c>
      <c r="B58" s="25">
        <v>1881.8208930999999</v>
      </c>
      <c r="C58" s="25">
        <v>271.46309402999998</v>
      </c>
      <c r="F58" s="27" t="s">
        <v>176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C58" s="49">
        <f>(N58-B58)/(B58+1E-50)</f>
        <v>-1</v>
      </c>
      <c r="AD58" s="49">
        <f>(O58-C58)/(C58+1E-50)</f>
        <v>-1</v>
      </c>
      <c r="BG58" s="22"/>
      <c r="BH58" s="22"/>
    </row>
    <row r="59" spans="1:65" x14ac:dyDescent="0.25">
      <c r="A59" s="25" t="s">
        <v>230</v>
      </c>
      <c r="B59" s="25"/>
      <c r="C59" s="25"/>
    </row>
    <row r="60" spans="1:65" x14ac:dyDescent="0.25">
      <c r="A60" s="25"/>
      <c r="B60" s="25"/>
      <c r="C60" s="25"/>
    </row>
    <row r="61" spans="1:65" s="86" customFormat="1" x14ac:dyDescent="0.25">
      <c r="A61" s="2" t="s">
        <v>449</v>
      </c>
      <c r="B61" s="87">
        <f>SUM(B1:B59)</f>
        <v>16842472.857430205</v>
      </c>
      <c r="C61" s="87">
        <f>SUM(C1:C59)</f>
        <v>2353763.1853585392</v>
      </c>
      <c r="G61" s="87">
        <f>SUM(G1:G59)</f>
        <v>120175.67634282942</v>
      </c>
      <c r="H61" s="87">
        <f t="shared" ref="H61:AA61" si="6">SUM(H1:H59)</f>
        <v>106827.08101948316</v>
      </c>
      <c r="I61" s="87">
        <f t="shared" si="6"/>
        <v>3724.3257155428</v>
      </c>
      <c r="J61" s="87">
        <f t="shared" si="6"/>
        <v>15923.981375397494</v>
      </c>
      <c r="K61" s="87">
        <f t="shared" si="6"/>
        <v>91735.205910800796</v>
      </c>
      <c r="L61" s="87">
        <f t="shared" si="6"/>
        <v>6829.2794385167135</v>
      </c>
      <c r="M61" s="87">
        <f t="shared" si="6"/>
        <v>38168.833075860974</v>
      </c>
      <c r="N61" s="87">
        <f t="shared" si="6"/>
        <v>15566769.67363465</v>
      </c>
      <c r="O61" s="87">
        <f t="shared" si="6"/>
        <v>2175146.0682388642</v>
      </c>
      <c r="P61" s="87">
        <f t="shared" si="6"/>
        <v>13391623.605395788</v>
      </c>
      <c r="Q61" s="87">
        <f t="shared" si="6"/>
        <v>8929.2679363404222</v>
      </c>
      <c r="R61" s="87">
        <f t="shared" si="6"/>
        <v>2336.6735964227778</v>
      </c>
      <c r="S61" s="87">
        <f t="shared" si="6"/>
        <v>1119005.9356234926</v>
      </c>
      <c r="T61" s="87">
        <f t="shared" si="6"/>
        <v>3428.7498023950957</v>
      </c>
      <c r="U61" s="87">
        <f t="shared" si="6"/>
        <v>69571.926206010758</v>
      </c>
      <c r="V61" s="87">
        <f t="shared" si="6"/>
        <v>8176.5705897610515</v>
      </c>
      <c r="W61" s="87">
        <f t="shared" si="6"/>
        <v>21296.35380881845</v>
      </c>
      <c r="X61" s="87">
        <f t="shared" si="6"/>
        <v>174007.85974876097</v>
      </c>
      <c r="Y61" s="87">
        <f t="shared" si="6"/>
        <v>356815.23302393605</v>
      </c>
      <c r="Z61" s="87">
        <f t="shared" si="6"/>
        <v>20275.248963826522</v>
      </c>
      <c r="AA61" s="87">
        <f t="shared" si="6"/>
        <v>7917.8660606678777</v>
      </c>
      <c r="AB61" s="87"/>
      <c r="AC61" s="87"/>
      <c r="AD61" s="87"/>
      <c r="AE61" s="87"/>
      <c r="AF61" s="87"/>
      <c r="AG61" s="87"/>
      <c r="AH61" s="87">
        <f t="shared" ref="AH61:BB61" si="7">SUM(AH1:AH59)</f>
        <v>50773.427765323431</v>
      </c>
      <c r="AI61" s="87">
        <f t="shared" si="7"/>
        <v>43381.808944930483</v>
      </c>
      <c r="AJ61" s="87">
        <f t="shared" si="7"/>
        <v>1593.7891982234464</v>
      </c>
      <c r="AK61" s="87">
        <f t="shared" si="7"/>
        <v>7279.6275526111003</v>
      </c>
      <c r="AL61" s="87">
        <f t="shared" si="7"/>
        <v>38281.958506776733</v>
      </c>
      <c r="AM61" s="87">
        <f t="shared" si="7"/>
        <v>3096.1853888887258</v>
      </c>
      <c r="AN61" s="87">
        <f t="shared" si="7"/>
        <v>16156.378829646519</v>
      </c>
      <c r="AO61" s="87">
        <f t="shared" si="7"/>
        <v>5549710.661307063</v>
      </c>
      <c r="AP61" s="87">
        <f t="shared" si="7"/>
        <v>3512.6100346442254</v>
      </c>
      <c r="AQ61" s="87">
        <f t="shared" si="7"/>
        <v>976.21179920763154</v>
      </c>
      <c r="AR61" s="87">
        <f t="shared" si="7"/>
        <v>463662.4964002528</v>
      </c>
      <c r="AS61" s="87">
        <f t="shared" si="7"/>
        <v>1509.362897930579</v>
      </c>
      <c r="AT61" s="87">
        <f t="shared" si="7"/>
        <v>30244.974364660862</v>
      </c>
      <c r="AU61" s="87">
        <f t="shared" si="7"/>
        <v>3939.0130256682969</v>
      </c>
      <c r="AV61" s="87">
        <f t="shared" si="7"/>
        <v>10364.803121570869</v>
      </c>
      <c r="AW61" s="87">
        <f t="shared" si="7"/>
        <v>75646.764122327149</v>
      </c>
      <c r="AX61" s="87">
        <f t="shared" si="7"/>
        <v>149742.35058340812</v>
      </c>
      <c r="AY61" s="87">
        <f t="shared" si="7"/>
        <v>8960.022438460308</v>
      </c>
      <c r="AZ61" s="87">
        <f t="shared" si="7"/>
        <v>3300.8343277371846</v>
      </c>
      <c r="BA61" s="87">
        <f t="shared" si="7"/>
        <v>6462133.280609332</v>
      </c>
      <c r="BB61" s="87">
        <f t="shared" si="7"/>
        <v>912422.61930226907</v>
      </c>
      <c r="BC61" s="87"/>
      <c r="BD61" s="87"/>
      <c r="BE61" s="87"/>
    </row>
    <row r="62" spans="1:65" x14ac:dyDescent="0.25">
      <c r="A62" s="2" t="s">
        <v>56</v>
      </c>
      <c r="B62" s="1">
        <f>SUM(B3:B51)</f>
        <v>15510993.612215102</v>
      </c>
      <c r="C62" s="1">
        <f>SUM(C3:C51)</f>
        <v>2170587.0698749097</v>
      </c>
      <c r="G62" s="1">
        <f t="shared" ref="G62:AA62" si="8">SUM(G3:G56)-G55-G56-G54</f>
        <v>120175.67634282942</v>
      </c>
      <c r="H62" s="1">
        <f t="shared" si="8"/>
        <v>106827.08101948316</v>
      </c>
      <c r="I62" s="1">
        <f t="shared" si="8"/>
        <v>3724.3257155428</v>
      </c>
      <c r="J62" s="1">
        <f t="shared" si="8"/>
        <v>15923.981375397494</v>
      </c>
      <c r="K62" s="1">
        <f t="shared" si="8"/>
        <v>91735.205910800796</v>
      </c>
      <c r="L62" s="1">
        <f t="shared" si="8"/>
        <v>6829.2794385167135</v>
      </c>
      <c r="M62" s="1">
        <f t="shared" si="8"/>
        <v>38168.833075860974</v>
      </c>
      <c r="N62" s="1">
        <f t="shared" si="8"/>
        <v>15566769.67363465</v>
      </c>
      <c r="O62" s="1">
        <f t="shared" si="8"/>
        <v>2175146.0682388642</v>
      </c>
      <c r="P62" s="1">
        <f t="shared" si="8"/>
        <v>13391623.605395788</v>
      </c>
      <c r="Q62" s="1">
        <f t="shared" si="8"/>
        <v>8929.2679363404222</v>
      </c>
      <c r="R62" s="1">
        <f t="shared" si="8"/>
        <v>2336.6735964227778</v>
      </c>
      <c r="S62" s="1">
        <f t="shared" si="8"/>
        <v>1119005.9356234926</v>
      </c>
      <c r="T62" s="1">
        <f t="shared" si="8"/>
        <v>3428.7498023950957</v>
      </c>
      <c r="U62" s="1">
        <f t="shared" si="8"/>
        <v>69571.926206010758</v>
      </c>
      <c r="V62" s="1">
        <f t="shared" si="8"/>
        <v>8176.5705897610515</v>
      </c>
      <c r="W62" s="1">
        <f t="shared" si="8"/>
        <v>21296.35380881845</v>
      </c>
      <c r="X62" s="1">
        <f t="shared" si="8"/>
        <v>174007.85974876097</v>
      </c>
      <c r="Y62" s="1">
        <f t="shared" si="8"/>
        <v>356815.23302393605</v>
      </c>
      <c r="Z62" s="1">
        <f t="shared" si="8"/>
        <v>20275.248963826522</v>
      </c>
      <c r="AA62" s="1">
        <f t="shared" si="8"/>
        <v>7917.8660606678777</v>
      </c>
      <c r="AB62" s="1"/>
      <c r="AE62" s="1"/>
      <c r="AH62" s="1">
        <f t="shared" ref="AH62:BB62" si="9">SUM(AH3:AH56)-AH55-AH56-AH54</f>
        <v>50754.715672850667</v>
      </c>
      <c r="AI62" s="1">
        <f t="shared" si="9"/>
        <v>43353.562159312853</v>
      </c>
      <c r="AJ62" s="1">
        <f t="shared" si="9"/>
        <v>1593.2381701127192</v>
      </c>
      <c r="AK62" s="1">
        <f t="shared" si="9"/>
        <v>7279.1893140492593</v>
      </c>
      <c r="AL62" s="1">
        <f t="shared" si="9"/>
        <v>38265.137921546251</v>
      </c>
      <c r="AM62" s="1">
        <f t="shared" si="9"/>
        <v>3095.3989241322297</v>
      </c>
      <c r="AN62" s="1">
        <f t="shared" si="9"/>
        <v>16149.859332732571</v>
      </c>
      <c r="AO62" s="1">
        <f t="shared" si="9"/>
        <v>5546037.2671701228</v>
      </c>
      <c r="AP62" s="1">
        <f t="shared" si="9"/>
        <v>3509.9155811287778</v>
      </c>
      <c r="AQ62" s="1">
        <f t="shared" si="9"/>
        <v>975.73745725060496</v>
      </c>
      <c r="AR62" s="1">
        <f t="shared" si="9"/>
        <v>463422.28117043211</v>
      </c>
      <c r="AS62" s="1">
        <f t="shared" si="9"/>
        <v>1509.1438606461368</v>
      </c>
      <c r="AT62" s="1">
        <f t="shared" si="9"/>
        <v>30236.169616158593</v>
      </c>
      <c r="AU62" s="1">
        <f t="shared" si="9"/>
        <v>3938.7909626511691</v>
      </c>
      <c r="AV62" s="1">
        <f t="shared" si="9"/>
        <v>10364.265318489877</v>
      </c>
      <c r="AW62" s="1">
        <f t="shared" si="9"/>
        <v>75624.713778014804</v>
      </c>
      <c r="AX62" s="1">
        <f t="shared" si="9"/>
        <v>149682.76282639036</v>
      </c>
      <c r="AY62" s="1">
        <f t="shared" si="9"/>
        <v>8956.9675706265461</v>
      </c>
      <c r="AZ62" s="1">
        <f t="shared" si="9"/>
        <v>3299.4245763746503</v>
      </c>
      <c r="BA62" s="1">
        <f t="shared" si="9"/>
        <v>6458048.5413830234</v>
      </c>
      <c r="BB62" s="1">
        <f t="shared" si="9"/>
        <v>912011.27421290078</v>
      </c>
      <c r="BD62" s="1">
        <f>AO62-B62</f>
        <v>-9964956.345044978</v>
      </c>
      <c r="BE62" s="1" t="e">
        <f>#REF!-C62</f>
        <v>#REF!</v>
      </c>
      <c r="BG62" s="23">
        <f>BD62/B62</f>
        <v>-0.642444745589828</v>
      </c>
      <c r="BH62" s="23" t="e">
        <f>BE62/C62</f>
        <v>#REF!</v>
      </c>
    </row>
    <row r="63" spans="1:65" s="86" customFormat="1" x14ac:dyDescent="0.25">
      <c r="A63" s="86" t="s">
        <v>238</v>
      </c>
      <c r="B63" s="87">
        <f>+B3+B5+B8+B9+B10+B11+B12+B14+B15+B16+B17+B18+B19+B20+B21+B22+B23+B24+B25+B26+B28+B30+B31+B33+B34+B35+B36+B37+B39+B40+B41+B42+B43+B44+B46+B47+B49+B50</f>
        <v>11728317.595155101</v>
      </c>
      <c r="C63" s="87">
        <f>+C3+C5+C8+C9+C10+C11+C12+C14+C15+C16+C17+C18+C19+C20+C21+C22+C23+C24+C25+C26+C28+C30+C31+C33+C34+C35+C36+C37+C39+C40+C41+C42+C43+C44+C46+C47+C49+C50</f>
        <v>1689784.3000009095</v>
      </c>
      <c r="G63" s="87">
        <f t="shared" ref="G63:AA63" si="10">+G3+G5+G8+G9+G10+G11+G12+G14+G15+G16+G17+G18+G19+G20+G21+G22+G23+G24+G25+G26+G28+G30+G31+G33+G34+G35+G36+G37+G39+G40+G41+G42+G43+G44+G46+G47+G49+G50</f>
        <v>94483.504151380097</v>
      </c>
      <c r="H63" s="87">
        <f t="shared" si="10"/>
        <v>81799.349831908447</v>
      </c>
      <c r="I63" s="87">
        <f t="shared" si="10"/>
        <v>2903.8725902717711</v>
      </c>
      <c r="J63" s="87">
        <f t="shared" si="10"/>
        <v>12793.5403799776</v>
      </c>
      <c r="K63" s="87">
        <f t="shared" si="10"/>
        <v>72040.54134117061</v>
      </c>
      <c r="L63" s="87">
        <f t="shared" si="10"/>
        <v>5352.9795555600995</v>
      </c>
      <c r="M63" s="87">
        <f t="shared" si="10"/>
        <v>29925.322102972332</v>
      </c>
      <c r="N63" s="87">
        <f t="shared" si="10"/>
        <v>11767156.403865688</v>
      </c>
      <c r="O63" s="87">
        <f t="shared" si="10"/>
        <v>1692906.842593095</v>
      </c>
      <c r="P63" s="87">
        <f t="shared" si="10"/>
        <v>10074249.561272597</v>
      </c>
      <c r="Q63" s="87">
        <f t="shared" si="10"/>
        <v>6756.7403500156979</v>
      </c>
      <c r="R63" s="87">
        <f t="shared" si="10"/>
        <v>1812.9392793793961</v>
      </c>
      <c r="S63" s="87">
        <f t="shared" si="10"/>
        <v>863922.79592277098</v>
      </c>
      <c r="T63" s="87">
        <f t="shared" si="10"/>
        <v>2686.4236175628948</v>
      </c>
      <c r="U63" s="87">
        <f t="shared" si="10"/>
        <v>55003.716758764618</v>
      </c>
      <c r="V63" s="87">
        <f t="shared" si="10"/>
        <v>6517.5309133565734</v>
      </c>
      <c r="W63" s="87">
        <f t="shared" si="10"/>
        <v>16934.987341899359</v>
      </c>
      <c r="X63" s="87">
        <f t="shared" si="10"/>
        <v>137565.53196071342</v>
      </c>
      <c r="Y63" s="87">
        <f t="shared" si="10"/>
        <v>280390.50906156906</v>
      </c>
      <c r="Z63" s="87">
        <f t="shared" si="10"/>
        <v>15783.750575206781</v>
      </c>
      <c r="AA63" s="87">
        <f t="shared" si="10"/>
        <v>6232.8068586153759</v>
      </c>
      <c r="AB63" s="87"/>
      <c r="AC63" s="87"/>
      <c r="AD63" s="87"/>
      <c r="AE63" s="87"/>
      <c r="AF63" s="87"/>
      <c r="AG63" s="87"/>
      <c r="AH63" s="87">
        <f t="shared" ref="AH63:BB63" si="11">+AH3+AH5+AH8+AH9+AH10+AH11+AH12+AH14+AH15+AH16+AH17+AH18+AH19+AH20+AH21+AH22+AH23+AH24+AH25+AH26+AH28+AH30+AH31+AH33+AH34+AH35+AH36+AH37+AH39+AH40+AH41+AH42+AH43+AH44+AH46+AH47+AH49+AH50</f>
        <v>37859.142596778198</v>
      </c>
      <c r="AI63" s="87">
        <f t="shared" si="11"/>
        <v>31625.342286852952</v>
      </c>
      <c r="AJ63" s="87">
        <f t="shared" si="11"/>
        <v>1172.0196149342637</v>
      </c>
      <c r="AK63" s="87">
        <f t="shared" si="11"/>
        <v>5496.4479790337436</v>
      </c>
      <c r="AL63" s="87">
        <f t="shared" si="11"/>
        <v>28628.258479315889</v>
      </c>
      <c r="AM63" s="87">
        <f t="shared" si="11"/>
        <v>2291.2496931552005</v>
      </c>
      <c r="AN63" s="87">
        <f t="shared" si="11"/>
        <v>12032.18751341061</v>
      </c>
      <c r="AO63" s="87">
        <f t="shared" si="11"/>
        <v>3958006.7296789507</v>
      </c>
      <c r="AP63" s="87">
        <f t="shared" si="11"/>
        <v>2520.6673460073334</v>
      </c>
      <c r="AQ63" s="87">
        <f t="shared" si="11"/>
        <v>719.16755148784046</v>
      </c>
      <c r="AR63" s="87">
        <f t="shared" si="11"/>
        <v>339510.28012666758</v>
      </c>
      <c r="AS63" s="87">
        <f t="shared" si="11"/>
        <v>1102.5055442818423</v>
      </c>
      <c r="AT63" s="87">
        <f t="shared" si="11"/>
        <v>22652.695818992775</v>
      </c>
      <c r="AU63" s="87">
        <f t="shared" si="11"/>
        <v>2950.274590276696</v>
      </c>
      <c r="AV63" s="87">
        <f t="shared" si="11"/>
        <v>7739.7358273907475</v>
      </c>
      <c r="AW63" s="87">
        <f t="shared" si="11"/>
        <v>56655.819894120046</v>
      </c>
      <c r="AX63" s="87">
        <f t="shared" si="11"/>
        <v>111765.73827414951</v>
      </c>
      <c r="AY63" s="87">
        <f t="shared" si="11"/>
        <v>6595.3014421300522</v>
      </c>
      <c r="AZ63" s="87">
        <f t="shared" si="11"/>
        <v>2475.1517505416036</v>
      </c>
      <c r="BA63" s="87">
        <f t="shared" si="11"/>
        <v>4631798.7160084778</v>
      </c>
      <c r="BB63" s="87">
        <f t="shared" si="11"/>
        <v>673791.98632952734</v>
      </c>
      <c r="BC63" s="87"/>
      <c r="BD63" s="87"/>
      <c r="BE63" s="87"/>
    </row>
    <row r="64" spans="1:65" x14ac:dyDescent="0.25">
      <c r="A64" s="27" t="s">
        <v>446</v>
      </c>
      <c r="G64" s="25">
        <f>SUM(G3:G58)</f>
        <v>120175.67634282942</v>
      </c>
      <c r="H64" s="87">
        <f t="shared" ref="H64:AA64" si="12">SUM(H3:H58)</f>
        <v>106827.08101948316</v>
      </c>
      <c r="I64" s="87">
        <f t="shared" si="12"/>
        <v>3724.3257155428</v>
      </c>
      <c r="J64" s="87">
        <f t="shared" si="12"/>
        <v>15923.981375397494</v>
      </c>
      <c r="K64" s="87">
        <f t="shared" si="12"/>
        <v>91735.205910800796</v>
      </c>
      <c r="L64" s="87">
        <f t="shared" si="12"/>
        <v>6829.2794385167135</v>
      </c>
      <c r="M64" s="87">
        <f t="shared" si="12"/>
        <v>38168.833075860974</v>
      </c>
      <c r="N64" s="87">
        <f t="shared" si="12"/>
        <v>15566769.67363465</v>
      </c>
      <c r="O64" s="87">
        <f t="shared" si="12"/>
        <v>2175146.0682388642</v>
      </c>
      <c r="P64" s="87">
        <f t="shared" si="12"/>
        <v>13391623.605395788</v>
      </c>
      <c r="Q64" s="87">
        <f t="shared" si="12"/>
        <v>8929.2679363404222</v>
      </c>
      <c r="R64" s="87">
        <f t="shared" si="12"/>
        <v>2336.6735964227778</v>
      </c>
      <c r="S64" s="87">
        <f t="shared" si="12"/>
        <v>1119005.9356234926</v>
      </c>
      <c r="T64" s="87">
        <f t="shared" si="12"/>
        <v>3428.7498023950957</v>
      </c>
      <c r="U64" s="87">
        <f t="shared" si="12"/>
        <v>69571.926206010758</v>
      </c>
      <c r="V64" s="87">
        <f t="shared" si="12"/>
        <v>8176.5705897610515</v>
      </c>
      <c r="W64" s="87">
        <f t="shared" si="12"/>
        <v>21296.35380881845</v>
      </c>
      <c r="X64" s="87">
        <f t="shared" si="12"/>
        <v>174007.85974876097</v>
      </c>
      <c r="Y64" s="87">
        <f t="shared" si="12"/>
        <v>356815.23302393605</v>
      </c>
      <c r="Z64" s="87">
        <f t="shared" si="12"/>
        <v>20275.248963826522</v>
      </c>
      <c r="AA64" s="87">
        <f t="shared" si="12"/>
        <v>7917.8660606678777</v>
      </c>
      <c r="AH64" s="87">
        <f t="shared" ref="AH64:BB64" si="13">SUM(AH3:AH58)</f>
        <v>50773.427765323431</v>
      </c>
      <c r="AI64" s="87">
        <f t="shared" si="13"/>
        <v>43381.808944930483</v>
      </c>
      <c r="AJ64" s="87">
        <f t="shared" si="13"/>
        <v>1593.7891982234464</v>
      </c>
      <c r="AK64" s="87">
        <f t="shared" si="13"/>
        <v>7279.6275526111003</v>
      </c>
      <c r="AL64" s="87">
        <f t="shared" si="13"/>
        <v>38281.958506776733</v>
      </c>
      <c r="AM64" s="87">
        <f t="shared" si="13"/>
        <v>3096.1853888887258</v>
      </c>
      <c r="AN64" s="87">
        <f t="shared" si="13"/>
        <v>16156.378829646519</v>
      </c>
      <c r="AO64" s="87">
        <f t="shared" si="13"/>
        <v>5549710.661307063</v>
      </c>
      <c r="AP64" s="87">
        <f t="shared" si="13"/>
        <v>3512.6100346442254</v>
      </c>
      <c r="AQ64" s="87">
        <f t="shared" si="13"/>
        <v>976.21179920763154</v>
      </c>
      <c r="AR64" s="87">
        <f t="shared" si="13"/>
        <v>463662.4964002528</v>
      </c>
      <c r="AS64" s="87">
        <f t="shared" si="13"/>
        <v>1509.362897930579</v>
      </c>
      <c r="AT64" s="87">
        <f t="shared" si="13"/>
        <v>30244.974364660862</v>
      </c>
      <c r="AU64" s="87">
        <f t="shared" si="13"/>
        <v>3939.0130256682969</v>
      </c>
      <c r="AV64" s="87">
        <f t="shared" si="13"/>
        <v>10364.803121570869</v>
      </c>
      <c r="AW64" s="87">
        <f t="shared" si="13"/>
        <v>75646.764122327149</v>
      </c>
      <c r="AX64" s="87">
        <f t="shared" si="13"/>
        <v>149742.35058340812</v>
      </c>
      <c r="AY64" s="87">
        <f t="shared" si="13"/>
        <v>8960.022438460308</v>
      </c>
      <c r="AZ64" s="87">
        <f t="shared" si="13"/>
        <v>3300.8343277371846</v>
      </c>
      <c r="BA64" s="87">
        <f t="shared" si="13"/>
        <v>6462133.280609332</v>
      </c>
      <c r="BB64" s="87">
        <f t="shared" si="13"/>
        <v>912422.61930226907</v>
      </c>
    </row>
    <row r="65" spans="2:3" x14ac:dyDescent="0.25">
      <c r="B65" s="25">
        <f>+B62+B54+B55+B56</f>
        <v>15647787.553437103</v>
      </c>
      <c r="C65" s="25">
        <f>+C62+C54+C55+C56</f>
        <v>2186576.8857945092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04DA-58B8-4777-B418-BCF83FF93384}">
  <dimension ref="A1:R68"/>
  <sheetViews>
    <sheetView zoomScale="85" zoomScaleNormal="85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I58" sqref="I58"/>
    </sheetView>
  </sheetViews>
  <sheetFormatPr defaultColWidth="9.140625" defaultRowHeight="15" x14ac:dyDescent="0.25"/>
  <cols>
    <col min="1" max="1" width="21.28515625" style="86" customWidth="1"/>
    <col min="2" max="4" width="9.140625" style="86"/>
    <col min="5" max="5" width="16.5703125" style="86" bestFit="1" customWidth="1"/>
    <col min="6" max="6" width="9.28515625" style="87" bestFit="1" customWidth="1"/>
    <col min="7" max="7" width="10" style="87" bestFit="1" customWidth="1"/>
    <col min="8" max="16384" width="9.140625" style="86"/>
  </cols>
  <sheetData>
    <row r="1" spans="1:18" x14ac:dyDescent="0.25">
      <c r="B1" s="86" t="s">
        <v>465</v>
      </c>
      <c r="E1" s="86" t="s">
        <v>461</v>
      </c>
    </row>
    <row r="2" spans="1:18" x14ac:dyDescent="0.25">
      <c r="A2" s="86" t="s">
        <v>52</v>
      </c>
      <c r="B2" s="86" t="s">
        <v>57</v>
      </c>
      <c r="E2" s="86" t="s">
        <v>226</v>
      </c>
      <c r="F2" s="87" t="s">
        <v>57</v>
      </c>
      <c r="G2" s="87" t="s">
        <v>128</v>
      </c>
      <c r="K2" s="86" t="s">
        <v>57</v>
      </c>
    </row>
    <row r="3" spans="1:18" x14ac:dyDescent="0.25">
      <c r="A3" s="87" t="s">
        <v>0</v>
      </c>
      <c r="B3" s="87">
        <v>11042.339967</v>
      </c>
      <c r="C3" s="87"/>
      <c r="D3" s="87"/>
      <c r="E3" s="86" t="s">
        <v>0</v>
      </c>
      <c r="F3" s="87">
        <v>11070.0467942371</v>
      </c>
      <c r="G3" s="87">
        <v>11070.0467942371</v>
      </c>
      <c r="I3" s="34"/>
      <c r="K3" s="78">
        <f t="shared" ref="K3:K34" si="0">IF(B3=0,"",(F3-B3)/B3)</f>
        <v>2.5091445581191629E-3</v>
      </c>
      <c r="L3" s="78"/>
      <c r="M3" s="78"/>
      <c r="N3" s="78"/>
      <c r="O3" s="78"/>
      <c r="P3" s="78"/>
      <c r="Q3" s="78"/>
      <c r="R3" s="78"/>
    </row>
    <row r="4" spans="1:18" x14ac:dyDescent="0.25">
      <c r="A4" s="87" t="s">
        <v>2</v>
      </c>
      <c r="B4" s="87">
        <v>14177.935136</v>
      </c>
      <c r="C4" s="87"/>
      <c r="D4" s="87"/>
      <c r="E4" s="86" t="s">
        <v>2</v>
      </c>
      <c r="F4" s="87">
        <v>14194.9435872506</v>
      </c>
      <c r="G4" s="87">
        <v>14194.9435872506</v>
      </c>
      <c r="I4" s="34"/>
      <c r="K4" s="78">
        <f t="shared" si="0"/>
        <v>1.199642337720457E-3</v>
      </c>
      <c r="L4" s="78"/>
      <c r="M4" s="78"/>
      <c r="N4" s="78"/>
      <c r="O4" s="78"/>
      <c r="P4" s="78"/>
      <c r="Q4" s="78"/>
      <c r="R4" s="78"/>
    </row>
    <row r="5" spans="1:18" x14ac:dyDescent="0.25">
      <c r="A5" s="87" t="s">
        <v>3</v>
      </c>
      <c r="B5" s="87">
        <v>18956.544374000001</v>
      </c>
      <c r="C5" s="87"/>
      <c r="D5" s="87"/>
      <c r="E5" s="86" t="s">
        <v>3</v>
      </c>
      <c r="F5" s="87">
        <v>19009.904356663701</v>
      </c>
      <c r="G5" s="87">
        <v>19009.904356663701</v>
      </c>
      <c r="I5" s="34"/>
      <c r="K5" s="78">
        <f t="shared" si="0"/>
        <v>2.8148581097347243E-3</v>
      </c>
      <c r="L5" s="78"/>
      <c r="M5" s="78"/>
      <c r="N5" s="78"/>
      <c r="O5" s="78"/>
      <c r="P5" s="78"/>
      <c r="Q5" s="78"/>
      <c r="R5" s="78"/>
    </row>
    <row r="6" spans="1:18" x14ac:dyDescent="0.25">
      <c r="A6" s="87" t="s">
        <v>4</v>
      </c>
      <c r="B6" s="87">
        <v>55303.999298000002</v>
      </c>
      <c r="C6" s="87"/>
      <c r="D6" s="87"/>
      <c r="E6" s="86" t="s">
        <v>4</v>
      </c>
      <c r="F6" s="87">
        <v>55479.524148681798</v>
      </c>
      <c r="G6" s="87">
        <v>55479.524148681798</v>
      </c>
      <c r="I6" s="34"/>
      <c r="K6" s="78">
        <f t="shared" si="0"/>
        <v>3.1738184021013983E-3</v>
      </c>
      <c r="L6" s="78"/>
      <c r="M6" s="78"/>
      <c r="N6" s="78"/>
      <c r="O6" s="78"/>
      <c r="P6" s="78"/>
      <c r="Q6" s="78"/>
      <c r="R6" s="78"/>
    </row>
    <row r="7" spans="1:18" x14ac:dyDescent="0.25">
      <c r="A7" s="87" t="s">
        <v>5</v>
      </c>
      <c r="B7" s="87">
        <v>17268.584242000001</v>
      </c>
      <c r="C7" s="87"/>
      <c r="D7" s="87"/>
      <c r="E7" s="86" t="s">
        <v>5</v>
      </c>
      <c r="F7" s="87">
        <v>17269.185253968601</v>
      </c>
      <c r="G7" s="87">
        <v>17269.185253968601</v>
      </c>
      <c r="I7" s="34"/>
      <c r="K7" s="78">
        <f t="shared" si="0"/>
        <v>3.4803777783821979E-5</v>
      </c>
      <c r="L7" s="78"/>
      <c r="M7" s="78"/>
      <c r="N7" s="78"/>
      <c r="O7" s="78"/>
      <c r="P7" s="78"/>
      <c r="Q7" s="78"/>
      <c r="R7" s="78"/>
    </row>
    <row r="8" spans="1:18" x14ac:dyDescent="0.25">
      <c r="A8" s="87" t="s">
        <v>6</v>
      </c>
      <c r="B8" s="87">
        <v>717.16360041999997</v>
      </c>
      <c r="C8" s="87"/>
      <c r="D8" s="87"/>
      <c r="E8" s="86" t="s">
        <v>6</v>
      </c>
      <c r="F8" s="87">
        <v>717.65411766067496</v>
      </c>
      <c r="G8" s="87">
        <v>717.65411766067496</v>
      </c>
      <c r="I8" s="34"/>
      <c r="K8" s="78">
        <f t="shared" si="0"/>
        <v>6.8396840049846802E-4</v>
      </c>
      <c r="L8" s="78"/>
      <c r="M8" s="78"/>
      <c r="N8" s="78"/>
      <c r="O8" s="78"/>
      <c r="P8" s="78"/>
      <c r="Q8" s="78"/>
      <c r="R8" s="78"/>
    </row>
    <row r="9" spans="1:18" x14ac:dyDescent="0.25">
      <c r="A9" s="87" t="s">
        <v>7</v>
      </c>
      <c r="B9" s="87">
        <v>504.30007861000001</v>
      </c>
      <c r="C9" s="87"/>
      <c r="D9" s="87"/>
      <c r="E9" s="86" t="s">
        <v>7</v>
      </c>
      <c r="F9" s="87">
        <v>504.56228731736098</v>
      </c>
      <c r="G9" s="87">
        <v>504.56228731736098</v>
      </c>
      <c r="I9" s="34"/>
      <c r="K9" s="78">
        <f t="shared" si="0"/>
        <v>5.1994579910376727E-4</v>
      </c>
      <c r="L9" s="78"/>
      <c r="M9" s="78"/>
      <c r="N9" s="78"/>
      <c r="O9" s="78"/>
      <c r="P9" s="78"/>
      <c r="Q9" s="78"/>
      <c r="R9" s="78"/>
    </row>
    <row r="10" spans="1:18" x14ac:dyDescent="0.25">
      <c r="A10" s="87" t="s">
        <v>8</v>
      </c>
      <c r="B10" s="87">
        <v>5.1550309561000001</v>
      </c>
      <c r="C10" s="87"/>
      <c r="D10" s="87"/>
      <c r="E10" s="86" t="s">
        <v>8</v>
      </c>
      <c r="F10" s="87">
        <v>5.1622908513699004</v>
      </c>
      <c r="G10" s="87">
        <v>5.1622908513699004</v>
      </c>
      <c r="I10" s="34"/>
      <c r="K10" s="78">
        <f t="shared" si="0"/>
        <v>1.4083126428774658E-3</v>
      </c>
      <c r="L10" s="78"/>
      <c r="M10" s="78"/>
      <c r="N10" s="78"/>
      <c r="O10" s="78"/>
      <c r="P10" s="78"/>
      <c r="Q10" s="78"/>
      <c r="R10" s="78"/>
    </row>
    <row r="11" spans="1:18" x14ac:dyDescent="0.25">
      <c r="A11" s="87" t="s">
        <v>9</v>
      </c>
      <c r="B11" s="87">
        <v>37315.129558000001</v>
      </c>
      <c r="C11" s="87"/>
      <c r="D11" s="87"/>
      <c r="E11" s="86" t="s">
        <v>9</v>
      </c>
      <c r="F11" s="87">
        <v>37313.0798862745</v>
      </c>
      <c r="G11" s="87">
        <v>37313.0798862745</v>
      </c>
      <c r="I11" s="34"/>
      <c r="K11" s="78">
        <f t="shared" si="0"/>
        <v>-5.4928704516892863E-5</v>
      </c>
      <c r="L11" s="78"/>
      <c r="M11" s="78"/>
      <c r="N11" s="78"/>
      <c r="O11" s="78"/>
      <c r="P11" s="78"/>
      <c r="Q11" s="78"/>
      <c r="R11" s="78"/>
    </row>
    <row r="12" spans="1:18" x14ac:dyDescent="0.25">
      <c r="A12" s="87" t="s">
        <v>10</v>
      </c>
      <c r="B12" s="87">
        <v>17590.274684</v>
      </c>
      <c r="C12" s="87"/>
      <c r="D12" s="87"/>
      <c r="E12" s="86" t="s">
        <v>10</v>
      </c>
      <c r="F12" s="87">
        <v>17622.279620119301</v>
      </c>
      <c r="G12" s="87">
        <v>17622.279620119301</v>
      </c>
      <c r="I12" s="34"/>
      <c r="K12" s="78">
        <f t="shared" si="0"/>
        <v>1.8194676714407935E-3</v>
      </c>
      <c r="L12" s="78"/>
      <c r="M12" s="78"/>
      <c r="N12" s="78"/>
      <c r="O12" s="78"/>
      <c r="P12" s="78"/>
      <c r="Q12" s="78"/>
      <c r="R12" s="78"/>
    </row>
    <row r="13" spans="1:18" x14ac:dyDescent="0.25">
      <c r="A13" s="87" t="s">
        <v>12</v>
      </c>
      <c r="B13" s="87">
        <v>23246.893208000001</v>
      </c>
      <c r="C13" s="87"/>
      <c r="D13" s="87"/>
      <c r="E13" s="86" t="s">
        <v>12</v>
      </c>
      <c r="F13" s="87">
        <v>23257.6897601415</v>
      </c>
      <c r="G13" s="87">
        <v>23257.6897601415</v>
      </c>
      <c r="I13" s="34"/>
      <c r="K13" s="78">
        <f t="shared" si="0"/>
        <v>4.6442989370224912E-4</v>
      </c>
      <c r="L13" s="78"/>
      <c r="M13" s="78"/>
      <c r="N13" s="78"/>
      <c r="O13" s="78"/>
      <c r="P13" s="78"/>
      <c r="Q13" s="78"/>
      <c r="R13" s="78"/>
    </row>
    <row r="14" spans="1:18" x14ac:dyDescent="0.25">
      <c r="A14" s="87" t="s">
        <v>13</v>
      </c>
      <c r="B14" s="87">
        <v>35242.995827999999</v>
      </c>
      <c r="C14" s="87"/>
      <c r="D14" s="87"/>
      <c r="E14" s="86" t="s">
        <v>13</v>
      </c>
      <c r="F14" s="87">
        <v>35324.785095487598</v>
      </c>
      <c r="G14" s="87">
        <v>35324.785095487598</v>
      </c>
      <c r="I14" s="34"/>
      <c r="K14" s="78">
        <f t="shared" si="0"/>
        <v>2.3207240351178697E-3</v>
      </c>
      <c r="L14" s="78"/>
      <c r="M14" s="78"/>
      <c r="N14" s="78"/>
      <c r="O14" s="78"/>
      <c r="P14" s="78"/>
      <c r="Q14" s="78"/>
      <c r="R14" s="78"/>
    </row>
    <row r="15" spans="1:18" x14ac:dyDescent="0.25">
      <c r="A15" s="87" t="s">
        <v>14</v>
      </c>
      <c r="B15" s="87">
        <v>22932.769472</v>
      </c>
      <c r="C15" s="87"/>
      <c r="D15" s="87"/>
      <c r="E15" s="86" t="s">
        <v>14</v>
      </c>
      <c r="F15" s="87">
        <v>23006.805314902598</v>
      </c>
      <c r="G15" s="87">
        <v>23006.805314902598</v>
      </c>
      <c r="I15" s="34"/>
      <c r="K15" s="78">
        <f t="shared" si="0"/>
        <v>3.2283864795742642E-3</v>
      </c>
      <c r="L15" s="78"/>
      <c r="M15" s="78"/>
      <c r="N15" s="78"/>
      <c r="O15" s="78"/>
      <c r="P15" s="78"/>
      <c r="Q15" s="78"/>
      <c r="R15" s="78"/>
    </row>
    <row r="16" spans="1:18" x14ac:dyDescent="0.25">
      <c r="A16" s="87" t="s">
        <v>15</v>
      </c>
      <c r="B16" s="87">
        <v>43416.059504999997</v>
      </c>
      <c r="C16" s="87"/>
      <c r="D16" s="87"/>
      <c r="E16" s="86" t="s">
        <v>15</v>
      </c>
      <c r="F16" s="87">
        <v>43471.668472170502</v>
      </c>
      <c r="G16" s="87">
        <v>43471.668472170502</v>
      </c>
      <c r="I16" s="34"/>
      <c r="K16" s="78">
        <f t="shared" si="0"/>
        <v>1.2808386528975694E-3</v>
      </c>
      <c r="L16" s="78"/>
      <c r="M16" s="78"/>
      <c r="N16" s="78"/>
      <c r="O16" s="78"/>
      <c r="P16" s="78"/>
      <c r="Q16" s="78"/>
      <c r="R16" s="78"/>
    </row>
    <row r="17" spans="1:18" x14ac:dyDescent="0.25">
      <c r="A17" s="87" t="s">
        <v>16</v>
      </c>
      <c r="B17" s="87">
        <v>48312.707869999998</v>
      </c>
      <c r="C17" s="87"/>
      <c r="D17" s="87"/>
      <c r="E17" s="86" t="s">
        <v>16</v>
      </c>
      <c r="F17" s="87">
        <v>48319.267067676301</v>
      </c>
      <c r="G17" s="87">
        <v>48319.267067676301</v>
      </c>
      <c r="I17" s="34"/>
      <c r="K17" s="78">
        <f t="shared" si="0"/>
        <v>1.3576547383665775E-4</v>
      </c>
      <c r="L17" s="78"/>
      <c r="M17" s="78"/>
      <c r="N17" s="78"/>
      <c r="O17" s="78"/>
      <c r="P17" s="78"/>
      <c r="Q17" s="78"/>
      <c r="R17" s="78"/>
    </row>
    <row r="18" spans="1:18" x14ac:dyDescent="0.25">
      <c r="A18" s="87" t="s">
        <v>17</v>
      </c>
      <c r="B18" s="87">
        <v>15274.348319000001</v>
      </c>
      <c r="C18" s="87"/>
      <c r="D18" s="87"/>
      <c r="E18" s="86" t="s">
        <v>17</v>
      </c>
      <c r="F18" s="87">
        <v>15317.936672518799</v>
      </c>
      <c r="G18" s="87">
        <v>15317.936672518799</v>
      </c>
      <c r="I18" s="34"/>
      <c r="K18" s="78">
        <f t="shared" si="0"/>
        <v>2.853696446386415E-3</v>
      </c>
      <c r="L18" s="78"/>
      <c r="M18" s="78"/>
      <c r="N18" s="78"/>
      <c r="O18" s="78"/>
      <c r="P18" s="78"/>
      <c r="Q18" s="78"/>
      <c r="R18" s="78"/>
    </row>
    <row r="19" spans="1:18" x14ac:dyDescent="0.25">
      <c r="A19" s="87" t="s">
        <v>18</v>
      </c>
      <c r="B19" s="87">
        <v>18251.440494999999</v>
      </c>
      <c r="C19" s="87"/>
      <c r="D19" s="87"/>
      <c r="E19" s="86" t="s">
        <v>18</v>
      </c>
      <c r="F19" s="87">
        <v>18373.149045431699</v>
      </c>
      <c r="G19" s="87">
        <v>18373.149045431699</v>
      </c>
      <c r="I19" s="34"/>
      <c r="K19" s="78">
        <f t="shared" si="0"/>
        <v>6.6684353196692784E-3</v>
      </c>
      <c r="L19" s="78"/>
      <c r="M19" s="78"/>
      <c r="N19" s="78"/>
      <c r="O19" s="78"/>
      <c r="P19" s="78"/>
      <c r="Q19" s="78"/>
      <c r="R19" s="78"/>
    </row>
    <row r="20" spans="1:18" x14ac:dyDescent="0.25">
      <c r="A20" s="87" t="s">
        <v>19</v>
      </c>
      <c r="B20" s="87">
        <v>2332.8648772000001</v>
      </c>
      <c r="C20" s="87"/>
      <c r="D20" s="87"/>
      <c r="E20" s="86" t="s">
        <v>19</v>
      </c>
      <c r="F20" s="87">
        <v>2334.9172334385999</v>
      </c>
      <c r="G20" s="87">
        <v>2334.9172334385999</v>
      </c>
      <c r="I20" s="34"/>
      <c r="K20" s="78">
        <f t="shared" si="0"/>
        <v>8.7975787138732005E-4</v>
      </c>
      <c r="L20" s="78"/>
      <c r="M20" s="78"/>
      <c r="N20" s="78"/>
      <c r="O20" s="78"/>
      <c r="P20" s="78"/>
      <c r="Q20" s="78"/>
      <c r="R20" s="78"/>
    </row>
    <row r="21" spans="1:18" x14ac:dyDescent="0.25">
      <c r="A21" s="87" t="s">
        <v>20</v>
      </c>
      <c r="B21" s="87">
        <v>2684.9213048000001</v>
      </c>
      <c r="C21" s="87"/>
      <c r="D21" s="87"/>
      <c r="E21" s="86" t="s">
        <v>20</v>
      </c>
      <c r="F21" s="87">
        <v>2686.7120500272799</v>
      </c>
      <c r="G21" s="87">
        <v>2686.7120500272799</v>
      </c>
      <c r="I21" s="34"/>
      <c r="K21" s="78">
        <f t="shared" si="0"/>
        <v>6.669637669001171E-4</v>
      </c>
      <c r="L21" s="78"/>
      <c r="M21" s="78"/>
      <c r="N21" s="78"/>
      <c r="O21" s="78"/>
      <c r="P21" s="78"/>
      <c r="Q21" s="78"/>
      <c r="R21" s="78"/>
    </row>
    <row r="22" spans="1:18" x14ac:dyDescent="0.25">
      <c r="A22" s="87" t="s">
        <v>129</v>
      </c>
      <c r="B22" s="87">
        <v>832.95633000999999</v>
      </c>
      <c r="C22" s="87"/>
      <c r="D22" s="87"/>
      <c r="E22" s="86" t="s">
        <v>129</v>
      </c>
      <c r="F22" s="87">
        <v>834.12442016016598</v>
      </c>
      <c r="G22" s="87">
        <v>834.12442016016598</v>
      </c>
      <c r="I22" s="34"/>
      <c r="K22" s="78">
        <f t="shared" si="0"/>
        <v>1.4023426055865033E-3</v>
      </c>
      <c r="L22" s="78"/>
      <c r="M22" s="78"/>
      <c r="N22" s="78"/>
      <c r="O22" s="78"/>
      <c r="P22" s="78"/>
      <c r="Q22" s="78"/>
      <c r="R22" s="78"/>
    </row>
    <row r="23" spans="1:18" x14ac:dyDescent="0.25">
      <c r="A23" s="87" t="s">
        <v>22</v>
      </c>
      <c r="B23" s="87">
        <v>27518.264014</v>
      </c>
      <c r="C23" s="87"/>
      <c r="D23" s="87"/>
      <c r="E23" s="86" t="s">
        <v>22</v>
      </c>
      <c r="F23" s="87">
        <v>27575.873557522398</v>
      </c>
      <c r="G23" s="87">
        <v>27575.873557522398</v>
      </c>
      <c r="I23" s="34"/>
      <c r="K23" s="78">
        <f t="shared" si="0"/>
        <v>2.0935021007534795E-3</v>
      </c>
      <c r="L23" s="78"/>
      <c r="M23" s="78"/>
      <c r="N23" s="78"/>
      <c r="O23" s="78"/>
      <c r="P23" s="78"/>
      <c r="Q23" s="78"/>
      <c r="R23" s="78"/>
    </row>
    <row r="24" spans="1:18" x14ac:dyDescent="0.25">
      <c r="A24" s="87" t="s">
        <v>23</v>
      </c>
      <c r="B24" s="87">
        <v>81167.110344000001</v>
      </c>
      <c r="C24" s="87"/>
      <c r="D24" s="87"/>
      <c r="E24" s="86" t="s">
        <v>23</v>
      </c>
      <c r="F24" s="87">
        <v>81232.470767938998</v>
      </c>
      <c r="G24" s="87">
        <v>81232.470767938998</v>
      </c>
      <c r="I24" s="34"/>
      <c r="K24" s="78">
        <f t="shared" si="0"/>
        <v>8.0525749483982361E-4</v>
      </c>
      <c r="L24" s="78"/>
      <c r="M24" s="78"/>
      <c r="N24" s="78"/>
      <c r="O24" s="78"/>
      <c r="P24" s="78"/>
      <c r="Q24" s="78"/>
      <c r="R24" s="78"/>
    </row>
    <row r="25" spans="1:18" x14ac:dyDescent="0.25">
      <c r="A25" s="87" t="s">
        <v>24</v>
      </c>
      <c r="B25" s="87">
        <v>11715.704449999999</v>
      </c>
      <c r="C25" s="87"/>
      <c r="D25" s="87"/>
      <c r="E25" s="86" t="s">
        <v>24</v>
      </c>
      <c r="F25" s="87">
        <v>11744.1834818035</v>
      </c>
      <c r="G25" s="87">
        <v>11744.1834818035</v>
      </c>
      <c r="I25" s="34"/>
      <c r="K25" s="78">
        <f t="shared" si="0"/>
        <v>2.4308424580906127E-3</v>
      </c>
      <c r="L25" s="78"/>
      <c r="M25" s="78"/>
      <c r="N25" s="78"/>
      <c r="O25" s="78"/>
      <c r="P25" s="78"/>
      <c r="Q25" s="78"/>
      <c r="R25" s="78"/>
    </row>
    <row r="26" spans="1:18" x14ac:dyDescent="0.25">
      <c r="A26" s="87" t="s">
        <v>25</v>
      </c>
      <c r="B26" s="87">
        <v>32592.474079</v>
      </c>
      <c r="C26" s="87"/>
      <c r="D26" s="87"/>
      <c r="E26" s="86" t="s">
        <v>25</v>
      </c>
      <c r="F26" s="87">
        <v>32627.118822105698</v>
      </c>
      <c r="G26" s="87">
        <v>32627.118822105698</v>
      </c>
      <c r="I26" s="34"/>
      <c r="K26" s="78">
        <f t="shared" si="0"/>
        <v>1.0629675741008228E-3</v>
      </c>
      <c r="L26" s="78"/>
      <c r="M26" s="78"/>
      <c r="N26" s="78"/>
      <c r="O26" s="78"/>
      <c r="P26" s="78"/>
      <c r="Q26" s="78"/>
      <c r="R26" s="78"/>
    </row>
    <row r="27" spans="1:18" x14ac:dyDescent="0.25">
      <c r="A27" s="87" t="s">
        <v>26</v>
      </c>
      <c r="B27" s="87">
        <v>34615.148342</v>
      </c>
      <c r="C27" s="87"/>
      <c r="D27" s="87"/>
      <c r="E27" s="86" t="s">
        <v>26</v>
      </c>
      <c r="F27" s="87">
        <v>34662.473423732699</v>
      </c>
      <c r="G27" s="87">
        <v>34662.473423732699</v>
      </c>
      <c r="I27" s="34"/>
      <c r="K27" s="78">
        <f t="shared" si="0"/>
        <v>1.3671783597494337E-3</v>
      </c>
      <c r="L27" s="78"/>
      <c r="M27" s="78"/>
      <c r="N27" s="78"/>
      <c r="O27" s="78"/>
      <c r="P27" s="78"/>
      <c r="Q27" s="78"/>
      <c r="R27" s="78"/>
    </row>
    <row r="28" spans="1:18" x14ac:dyDescent="0.25">
      <c r="A28" s="87" t="s">
        <v>27</v>
      </c>
      <c r="B28" s="87">
        <v>60679.625381999998</v>
      </c>
      <c r="C28" s="87"/>
      <c r="D28" s="87"/>
      <c r="E28" s="86" t="s">
        <v>27</v>
      </c>
      <c r="F28" s="87">
        <v>60810.607662632101</v>
      </c>
      <c r="G28" s="87">
        <v>60810.607662632101</v>
      </c>
      <c r="I28" s="34"/>
      <c r="K28" s="78">
        <f t="shared" si="0"/>
        <v>2.1585874963387167E-3</v>
      </c>
      <c r="L28" s="78"/>
      <c r="M28" s="78"/>
      <c r="N28" s="78"/>
      <c r="O28" s="78"/>
      <c r="P28" s="78"/>
      <c r="Q28" s="78"/>
      <c r="R28" s="78"/>
    </row>
    <row r="29" spans="1:18" x14ac:dyDescent="0.25">
      <c r="A29" s="87" t="s">
        <v>28</v>
      </c>
      <c r="B29" s="87">
        <v>7490.8883336999997</v>
      </c>
      <c r="C29" s="87"/>
      <c r="D29" s="87"/>
      <c r="E29" s="86" t="s">
        <v>28</v>
      </c>
      <c r="F29" s="87">
        <v>7507.4815308200596</v>
      </c>
      <c r="G29" s="87">
        <v>7507.4815308200596</v>
      </c>
      <c r="I29" s="34"/>
      <c r="K29" s="78">
        <f t="shared" si="0"/>
        <v>2.2151174040881583E-3</v>
      </c>
      <c r="L29" s="78"/>
      <c r="M29" s="78"/>
      <c r="N29" s="78"/>
      <c r="O29" s="78"/>
      <c r="P29" s="78"/>
      <c r="Q29" s="78"/>
      <c r="R29" s="78"/>
    </row>
    <row r="30" spans="1:18" x14ac:dyDescent="0.25">
      <c r="A30" s="87" t="s">
        <v>29</v>
      </c>
      <c r="B30" s="87">
        <v>748.41961261999995</v>
      </c>
      <c r="C30" s="87"/>
      <c r="D30" s="87"/>
      <c r="E30" s="86" t="s">
        <v>29</v>
      </c>
      <c r="F30" s="87">
        <v>749.06672290767494</v>
      </c>
      <c r="G30" s="87">
        <v>749.06672290767494</v>
      </c>
      <c r="I30" s="34"/>
      <c r="K30" s="78">
        <f t="shared" si="0"/>
        <v>8.6463566261932344E-4</v>
      </c>
      <c r="L30" s="78"/>
      <c r="M30" s="78"/>
      <c r="N30" s="78"/>
      <c r="O30" s="78"/>
      <c r="P30" s="78"/>
      <c r="Q30" s="78"/>
      <c r="R30" s="78"/>
    </row>
    <row r="31" spans="1:18" x14ac:dyDescent="0.25">
      <c r="A31" s="87" t="s">
        <v>30</v>
      </c>
      <c r="B31" s="87">
        <v>1357.1583788</v>
      </c>
      <c r="C31" s="87"/>
      <c r="D31" s="87"/>
      <c r="E31" s="86" t="s">
        <v>30</v>
      </c>
      <c r="F31" s="87">
        <v>1357.9992521911099</v>
      </c>
      <c r="G31" s="87">
        <v>1357.9992521911099</v>
      </c>
      <c r="I31" s="34"/>
      <c r="K31" s="78">
        <f t="shared" si="0"/>
        <v>6.1958383357834865E-4</v>
      </c>
      <c r="L31" s="78"/>
      <c r="M31" s="78"/>
      <c r="N31" s="78"/>
      <c r="O31" s="78"/>
      <c r="P31" s="78"/>
      <c r="Q31" s="78"/>
      <c r="R31" s="78"/>
    </row>
    <row r="32" spans="1:18" x14ac:dyDescent="0.25">
      <c r="A32" s="87" t="s">
        <v>31</v>
      </c>
      <c r="B32" s="87">
        <v>9263.9528456000007</v>
      </c>
      <c r="C32" s="87"/>
      <c r="D32" s="87"/>
      <c r="E32" s="86" t="s">
        <v>31</v>
      </c>
      <c r="F32" s="87">
        <v>9282.8667852102899</v>
      </c>
      <c r="G32" s="87">
        <v>9282.8667852102899</v>
      </c>
      <c r="I32" s="34"/>
      <c r="K32" s="78">
        <f t="shared" si="0"/>
        <v>2.0416705401595939E-3</v>
      </c>
      <c r="L32" s="78"/>
      <c r="M32" s="78"/>
      <c r="N32" s="78"/>
      <c r="O32" s="78"/>
      <c r="P32" s="78"/>
      <c r="Q32" s="78"/>
      <c r="R32" s="78"/>
    </row>
    <row r="33" spans="1:18" x14ac:dyDescent="0.25">
      <c r="A33" s="87" t="s">
        <v>32</v>
      </c>
      <c r="B33" s="87">
        <v>10260.379687000001</v>
      </c>
      <c r="C33" s="87"/>
      <c r="D33" s="87"/>
      <c r="E33" s="86" t="s">
        <v>32</v>
      </c>
      <c r="F33" s="87">
        <v>10279.0688280174</v>
      </c>
      <c r="G33" s="87">
        <v>10279.0688280174</v>
      </c>
      <c r="I33" s="34"/>
      <c r="K33" s="78">
        <f t="shared" si="0"/>
        <v>1.8214862985118086E-3</v>
      </c>
      <c r="L33" s="78"/>
      <c r="M33" s="78"/>
      <c r="N33" s="78"/>
      <c r="O33" s="78"/>
      <c r="P33" s="78"/>
      <c r="Q33" s="78"/>
      <c r="R33" s="78"/>
    </row>
    <row r="34" spans="1:18" x14ac:dyDescent="0.25">
      <c r="A34" s="87" t="s">
        <v>33</v>
      </c>
      <c r="B34" s="87">
        <v>13242.915224</v>
      </c>
      <c r="C34" s="87"/>
      <c r="D34" s="87"/>
      <c r="E34" s="86" t="s">
        <v>33</v>
      </c>
      <c r="F34" s="87">
        <v>13252.9718129962</v>
      </c>
      <c r="G34" s="87">
        <v>13252.9718129962</v>
      </c>
      <c r="I34" s="34"/>
      <c r="K34" s="78">
        <f t="shared" si="0"/>
        <v>7.5939389674370796E-4</v>
      </c>
      <c r="L34" s="78"/>
      <c r="M34" s="78"/>
      <c r="N34" s="78"/>
      <c r="O34" s="78"/>
      <c r="P34" s="78"/>
      <c r="Q34" s="78"/>
      <c r="R34" s="78"/>
    </row>
    <row r="35" spans="1:18" x14ac:dyDescent="0.25">
      <c r="A35" s="87" t="s">
        <v>34</v>
      </c>
      <c r="B35" s="87">
        <v>102417.19744</v>
      </c>
      <c r="C35" s="87"/>
      <c r="D35" s="87"/>
      <c r="E35" s="86" t="s">
        <v>34</v>
      </c>
      <c r="F35" s="87">
        <v>102544.763416399</v>
      </c>
      <c r="G35" s="87">
        <v>102544.763416399</v>
      </c>
      <c r="I35" s="34"/>
      <c r="K35" s="78">
        <f t="shared" ref="K35:K58" si="1">IF(B35=0,"",(F35-B35)/B35)</f>
        <v>1.2455523055464406E-3</v>
      </c>
      <c r="L35" s="78"/>
      <c r="M35" s="78"/>
      <c r="N35" s="78"/>
      <c r="O35" s="78"/>
      <c r="P35" s="78"/>
      <c r="Q35" s="78"/>
      <c r="R35" s="78"/>
    </row>
    <row r="36" spans="1:18" x14ac:dyDescent="0.25">
      <c r="A36" s="87" t="s">
        <v>35</v>
      </c>
      <c r="B36" s="87">
        <v>17612.487507999998</v>
      </c>
      <c r="C36" s="87"/>
      <c r="D36" s="87"/>
      <c r="E36" s="86" t="s">
        <v>35</v>
      </c>
      <c r="F36" s="87">
        <v>17672.6164057606</v>
      </c>
      <c r="G36" s="87">
        <v>17672.6164057606</v>
      </c>
      <c r="I36" s="34"/>
      <c r="K36" s="78">
        <f t="shared" si="1"/>
        <v>3.413992358165756E-3</v>
      </c>
      <c r="L36" s="78"/>
      <c r="M36" s="78"/>
      <c r="N36" s="78"/>
      <c r="O36" s="78"/>
      <c r="P36" s="78"/>
      <c r="Q36" s="78"/>
      <c r="R36" s="78"/>
    </row>
    <row r="37" spans="1:18" x14ac:dyDescent="0.25">
      <c r="A37" s="87" t="s">
        <v>36</v>
      </c>
      <c r="B37" s="87">
        <v>23907.290808000002</v>
      </c>
      <c r="C37" s="87"/>
      <c r="D37" s="87"/>
      <c r="E37" s="86" t="s">
        <v>36</v>
      </c>
      <c r="F37" s="87">
        <v>23937.9008636055</v>
      </c>
      <c r="G37" s="87">
        <v>23937.9008636055</v>
      </c>
      <c r="I37" s="34"/>
      <c r="K37" s="78">
        <f t="shared" si="1"/>
        <v>1.2803648833039671E-3</v>
      </c>
      <c r="L37" s="78"/>
      <c r="M37" s="78"/>
      <c r="N37" s="78"/>
      <c r="O37" s="78"/>
      <c r="P37" s="78"/>
      <c r="Q37" s="78"/>
      <c r="R37" s="78"/>
    </row>
    <row r="38" spans="1:18" x14ac:dyDescent="0.25">
      <c r="A38" s="87" t="s">
        <v>37</v>
      </c>
      <c r="B38" s="87">
        <v>9231.3170554999997</v>
      </c>
      <c r="C38" s="87"/>
      <c r="D38" s="87"/>
      <c r="E38" s="86" t="s">
        <v>37</v>
      </c>
      <c r="F38" s="87">
        <v>9305.8651856214492</v>
      </c>
      <c r="G38" s="87">
        <v>9305.8651856214492</v>
      </c>
      <c r="I38" s="34"/>
      <c r="K38" s="78">
        <f t="shared" si="1"/>
        <v>8.0755681635952346E-3</v>
      </c>
      <c r="L38" s="78"/>
      <c r="M38" s="78"/>
      <c r="N38" s="78"/>
      <c r="O38" s="78"/>
      <c r="P38" s="78"/>
      <c r="Q38" s="78"/>
      <c r="R38" s="78"/>
    </row>
    <row r="39" spans="1:18" x14ac:dyDescent="0.25">
      <c r="A39" s="87" t="s">
        <v>130</v>
      </c>
      <c r="B39" s="87">
        <v>9005.4243110999996</v>
      </c>
      <c r="C39" s="87"/>
      <c r="D39" s="87"/>
      <c r="E39" s="86" t="s">
        <v>130</v>
      </c>
      <c r="F39" s="87">
        <v>9016.4934859438799</v>
      </c>
      <c r="G39" s="87">
        <v>9016.4934859438799</v>
      </c>
      <c r="I39" s="34"/>
      <c r="K39" s="78">
        <f t="shared" si="1"/>
        <v>1.2291674952213589E-3</v>
      </c>
      <c r="L39" s="78"/>
      <c r="M39" s="78"/>
      <c r="N39" s="78"/>
      <c r="O39" s="78"/>
      <c r="P39" s="78"/>
      <c r="Q39" s="78"/>
      <c r="R39" s="78"/>
    </row>
    <row r="40" spans="1:18" x14ac:dyDescent="0.25">
      <c r="A40" s="87" t="s">
        <v>39</v>
      </c>
      <c r="B40" s="87">
        <v>138.90524923999999</v>
      </c>
      <c r="C40" s="87"/>
      <c r="D40" s="87"/>
      <c r="E40" s="86" t="s">
        <v>39</v>
      </c>
      <c r="F40" s="87">
        <v>139.06201033196001</v>
      </c>
      <c r="G40" s="87">
        <v>139.06201033196001</v>
      </c>
      <c r="I40" s="34"/>
      <c r="K40" s="78">
        <f t="shared" si="1"/>
        <v>1.1285469254597431E-3</v>
      </c>
      <c r="L40" s="78"/>
      <c r="M40" s="78"/>
      <c r="N40" s="78"/>
      <c r="O40" s="78"/>
      <c r="P40" s="78"/>
      <c r="Q40" s="78"/>
      <c r="R40" s="78"/>
    </row>
    <row r="41" spans="1:18" x14ac:dyDescent="0.25">
      <c r="A41" s="87" t="s">
        <v>40</v>
      </c>
      <c r="B41" s="87">
        <v>8202.2685402000006</v>
      </c>
      <c r="C41" s="87"/>
      <c r="D41" s="87"/>
      <c r="E41" s="86" t="s">
        <v>40</v>
      </c>
      <c r="F41" s="87">
        <v>8210.3191505481209</v>
      </c>
      <c r="G41" s="87">
        <v>8210.3191505481209</v>
      </c>
      <c r="I41" s="34"/>
      <c r="K41" s="78">
        <f t="shared" si="1"/>
        <v>9.8151021374922481E-4</v>
      </c>
      <c r="L41" s="78"/>
      <c r="M41" s="78"/>
      <c r="N41" s="78"/>
      <c r="O41" s="78"/>
      <c r="P41" s="78"/>
      <c r="Q41" s="78"/>
      <c r="R41" s="78"/>
    </row>
    <row r="42" spans="1:18" x14ac:dyDescent="0.25">
      <c r="A42" s="87" t="s">
        <v>41</v>
      </c>
      <c r="B42" s="87">
        <v>73224.920564</v>
      </c>
      <c r="C42" s="87"/>
      <c r="D42" s="87"/>
      <c r="E42" s="86" t="s">
        <v>41</v>
      </c>
      <c r="F42" s="87">
        <v>73295.100339170094</v>
      </c>
      <c r="G42" s="87">
        <v>73295.100339170094</v>
      </c>
      <c r="I42" s="34"/>
      <c r="K42" s="78">
        <f t="shared" si="1"/>
        <v>9.5841381089318807E-4</v>
      </c>
      <c r="L42" s="78"/>
      <c r="M42" s="78"/>
      <c r="N42" s="78"/>
      <c r="O42" s="78"/>
      <c r="P42" s="78"/>
      <c r="Q42" s="78"/>
      <c r="R42" s="78"/>
    </row>
    <row r="43" spans="1:18" x14ac:dyDescent="0.25">
      <c r="A43" s="87" t="s">
        <v>42</v>
      </c>
      <c r="B43" s="87">
        <v>13492.192143</v>
      </c>
      <c r="C43" s="87"/>
      <c r="D43" s="87"/>
      <c r="E43" s="86" t="s">
        <v>42</v>
      </c>
      <c r="F43" s="87">
        <v>13569.496116051299</v>
      </c>
      <c r="G43" s="87">
        <v>13569.496116051299</v>
      </c>
      <c r="I43" s="34"/>
      <c r="K43" s="78">
        <f t="shared" si="1"/>
        <v>5.729533958008886E-3</v>
      </c>
      <c r="L43" s="78"/>
      <c r="M43" s="78"/>
      <c r="N43" s="78"/>
      <c r="O43" s="78"/>
      <c r="P43" s="78"/>
      <c r="Q43" s="78"/>
      <c r="R43" s="78"/>
    </row>
    <row r="44" spans="1:18" x14ac:dyDescent="0.25">
      <c r="A44" s="87" t="s">
        <v>43</v>
      </c>
      <c r="B44" s="87">
        <v>176797.84503</v>
      </c>
      <c r="C44" s="87"/>
      <c r="D44" s="87"/>
      <c r="E44" s="86" t="s">
        <v>43</v>
      </c>
      <c r="F44" s="87">
        <v>177983.902443856</v>
      </c>
      <c r="G44" s="87">
        <v>177983.902443856</v>
      </c>
      <c r="I44" s="34"/>
      <c r="K44" s="78">
        <f t="shared" si="1"/>
        <v>6.7085513042014037E-3</v>
      </c>
      <c r="L44" s="78"/>
      <c r="M44" s="78"/>
      <c r="N44" s="78"/>
      <c r="O44" s="78"/>
      <c r="P44" s="78"/>
      <c r="Q44" s="78"/>
      <c r="R44" s="78"/>
    </row>
    <row r="45" spans="1:18" x14ac:dyDescent="0.25">
      <c r="A45" s="87" t="s">
        <v>44</v>
      </c>
      <c r="B45" s="87">
        <v>14935.589834</v>
      </c>
      <c r="C45" s="87"/>
      <c r="D45" s="87"/>
      <c r="E45" s="86" t="s">
        <v>44</v>
      </c>
      <c r="F45" s="87">
        <v>14959.8049142787</v>
      </c>
      <c r="G45" s="87">
        <v>14959.8049142787</v>
      </c>
      <c r="I45" s="34"/>
      <c r="K45" s="78">
        <f t="shared" si="1"/>
        <v>1.6213005678273129E-3</v>
      </c>
      <c r="L45" s="78"/>
      <c r="M45" s="78"/>
      <c r="N45" s="78"/>
      <c r="O45" s="78"/>
      <c r="P45" s="78"/>
      <c r="Q45" s="78"/>
      <c r="R45" s="78"/>
    </row>
    <row r="46" spans="1:18" x14ac:dyDescent="0.25">
      <c r="A46" s="87" t="s">
        <v>45</v>
      </c>
      <c r="B46" s="87">
        <v>1142.0314306</v>
      </c>
      <c r="C46" s="87"/>
      <c r="D46" s="87"/>
      <c r="E46" s="86" t="s">
        <v>45</v>
      </c>
      <c r="F46" s="87">
        <v>1143.8165676482699</v>
      </c>
      <c r="G46" s="87">
        <v>1143.8165676482699</v>
      </c>
      <c r="I46" s="34"/>
      <c r="K46" s="78">
        <f t="shared" si="1"/>
        <v>1.5631242717479693E-3</v>
      </c>
      <c r="L46" s="78"/>
      <c r="M46" s="78"/>
      <c r="N46" s="78"/>
      <c r="O46" s="78"/>
      <c r="P46" s="78"/>
      <c r="Q46" s="78"/>
      <c r="R46" s="78"/>
    </row>
    <row r="47" spans="1:18" x14ac:dyDescent="0.25">
      <c r="A47" s="87" t="s">
        <v>46</v>
      </c>
      <c r="B47" s="87">
        <v>7722.0158965000001</v>
      </c>
      <c r="C47" s="87"/>
      <c r="D47" s="87"/>
      <c r="E47" s="86" t="s">
        <v>46</v>
      </c>
      <c r="F47" s="87">
        <v>7724.0769504348</v>
      </c>
      <c r="G47" s="87">
        <v>7724.0769504348</v>
      </c>
      <c r="I47" s="34"/>
      <c r="K47" s="78">
        <f t="shared" si="1"/>
        <v>2.6690620201055284E-4</v>
      </c>
      <c r="L47" s="78"/>
      <c r="M47" s="78"/>
      <c r="N47" s="78"/>
      <c r="O47" s="78"/>
      <c r="P47" s="78"/>
      <c r="Q47" s="78"/>
      <c r="R47" s="78"/>
    </row>
    <row r="48" spans="1:18" x14ac:dyDescent="0.25">
      <c r="A48" s="87" t="s">
        <v>47</v>
      </c>
      <c r="B48" s="87">
        <v>9863.9942761999991</v>
      </c>
      <c r="C48" s="87"/>
      <c r="D48" s="87"/>
      <c r="E48" s="86" t="s">
        <v>47</v>
      </c>
      <c r="F48" s="87">
        <v>9878.1276770107506</v>
      </c>
      <c r="G48" s="87">
        <v>9878.1276770107506</v>
      </c>
      <c r="I48" s="34"/>
      <c r="K48" s="78">
        <f t="shared" si="1"/>
        <v>1.4328273532003941E-3</v>
      </c>
      <c r="L48" s="78"/>
      <c r="M48" s="78"/>
      <c r="N48" s="78"/>
      <c r="O48" s="78"/>
      <c r="P48" s="78"/>
      <c r="Q48" s="78"/>
      <c r="R48" s="78"/>
    </row>
    <row r="49" spans="1:18" x14ac:dyDescent="0.25">
      <c r="A49" s="87" t="s">
        <v>48</v>
      </c>
      <c r="B49" s="87">
        <v>3741.1373549</v>
      </c>
      <c r="C49" s="87"/>
      <c r="D49" s="87"/>
      <c r="E49" s="86" t="s">
        <v>48</v>
      </c>
      <c r="F49" s="87">
        <v>3743.3706039617</v>
      </c>
      <c r="G49" s="87">
        <v>3743.3706039617</v>
      </c>
      <c r="I49" s="34"/>
      <c r="K49" s="78">
        <f t="shared" si="1"/>
        <v>5.9694388359598258E-4</v>
      </c>
      <c r="L49" s="78"/>
      <c r="M49" s="78"/>
      <c r="N49" s="78"/>
      <c r="O49" s="78"/>
      <c r="P49" s="78"/>
      <c r="Q49" s="78"/>
      <c r="R49" s="78"/>
    </row>
    <row r="50" spans="1:18" x14ac:dyDescent="0.25">
      <c r="A50" s="87" t="s">
        <v>49</v>
      </c>
      <c r="B50" s="87">
        <v>25577.109708</v>
      </c>
      <c r="C50" s="87"/>
      <c r="D50" s="87"/>
      <c r="E50" s="86" t="s">
        <v>49</v>
      </c>
      <c r="F50" s="87">
        <v>25605.598156509401</v>
      </c>
      <c r="G50" s="87">
        <v>25605.598156509401</v>
      </c>
      <c r="I50" s="34"/>
      <c r="K50" s="78">
        <f t="shared" si="1"/>
        <v>1.1138259496337915E-3</v>
      </c>
      <c r="L50" s="78"/>
      <c r="M50" s="78"/>
      <c r="N50" s="78"/>
      <c r="O50" s="78"/>
      <c r="P50" s="78"/>
      <c r="Q50" s="78"/>
      <c r="R50" s="78"/>
    </row>
    <row r="51" spans="1:18" x14ac:dyDescent="0.25">
      <c r="A51" s="87" t="s">
        <v>50</v>
      </c>
      <c r="B51" s="87">
        <v>10313.414672999999</v>
      </c>
      <c r="C51" s="87"/>
      <c r="D51" s="87"/>
      <c r="E51" s="86" t="s">
        <v>50</v>
      </c>
      <c r="F51" s="87">
        <v>10315.113681417701</v>
      </c>
      <c r="G51" s="87">
        <v>10315.113681417701</v>
      </c>
      <c r="I51" s="34"/>
      <c r="K51" s="78">
        <f t="shared" si="1"/>
        <v>1.6473771990855031E-4</v>
      </c>
      <c r="L51" s="78"/>
      <c r="M51" s="78"/>
      <c r="N51" s="78"/>
      <c r="O51" s="78"/>
      <c r="P51" s="78"/>
      <c r="Q51" s="78"/>
      <c r="R51" s="78"/>
    </row>
    <row r="52" spans="1:18" x14ac:dyDescent="0.25">
      <c r="A52" s="87"/>
      <c r="B52" s="87"/>
      <c r="C52" s="87"/>
      <c r="D52" s="87"/>
      <c r="I52" s="34"/>
      <c r="K52" s="78" t="str">
        <f t="shared" si="1"/>
        <v/>
      </c>
      <c r="L52" s="78"/>
      <c r="O52" s="78"/>
      <c r="P52" s="78"/>
      <c r="Q52" s="78"/>
      <c r="R52" s="78"/>
    </row>
    <row r="53" spans="1:18" x14ac:dyDescent="0.25">
      <c r="B53" s="87"/>
      <c r="K53" s="78" t="str">
        <f t="shared" si="1"/>
        <v/>
      </c>
      <c r="L53" s="78"/>
      <c r="O53" s="78"/>
      <c r="P53" s="78"/>
      <c r="Q53" s="78"/>
      <c r="R53" s="78"/>
    </row>
    <row r="54" spans="1:18" x14ac:dyDescent="0.25">
      <c r="A54" s="87" t="s">
        <v>229</v>
      </c>
      <c r="B54" s="87"/>
      <c r="C54" s="87"/>
      <c r="D54" s="87"/>
      <c r="I54" s="34"/>
      <c r="K54" s="78" t="str">
        <f t="shared" si="1"/>
        <v/>
      </c>
      <c r="L54" s="78"/>
      <c r="M54" s="78"/>
      <c r="N54" s="78"/>
      <c r="O54" s="78"/>
      <c r="P54" s="78"/>
      <c r="Q54" s="78"/>
      <c r="R54" s="78"/>
    </row>
    <row r="55" spans="1:18" x14ac:dyDescent="0.25">
      <c r="A55" s="87" t="s">
        <v>1</v>
      </c>
      <c r="B55" s="87"/>
      <c r="C55" s="87"/>
      <c r="D55" s="87"/>
      <c r="I55" s="34"/>
      <c r="K55" s="78" t="str">
        <f t="shared" si="1"/>
        <v/>
      </c>
      <c r="L55" s="78"/>
      <c r="M55" s="78"/>
      <c r="N55" s="78"/>
      <c r="O55" s="78"/>
      <c r="P55" s="78"/>
      <c r="Q55" s="78"/>
      <c r="R55" s="78"/>
    </row>
    <row r="56" spans="1:18" x14ac:dyDescent="0.25">
      <c r="A56" s="87" t="s">
        <v>11</v>
      </c>
      <c r="B56" s="87"/>
      <c r="C56" s="87"/>
      <c r="D56" s="87"/>
      <c r="I56" s="34"/>
      <c r="K56" s="78" t="str">
        <f t="shared" si="1"/>
        <v/>
      </c>
      <c r="L56" s="78"/>
      <c r="M56" s="78"/>
      <c r="N56" s="78"/>
      <c r="O56" s="78"/>
      <c r="P56" s="78"/>
      <c r="Q56" s="78"/>
      <c r="R56" s="78"/>
    </row>
    <row r="57" spans="1:18" x14ac:dyDescent="0.25">
      <c r="A57" s="87" t="s">
        <v>58</v>
      </c>
      <c r="B57" s="87"/>
      <c r="C57" s="87"/>
      <c r="D57" s="87"/>
      <c r="I57" s="34"/>
      <c r="K57" s="78" t="str">
        <f t="shared" si="1"/>
        <v/>
      </c>
      <c r="L57" s="78"/>
      <c r="M57" s="78"/>
      <c r="N57" s="78"/>
      <c r="O57" s="78"/>
      <c r="P57" s="78"/>
      <c r="Q57" s="78"/>
      <c r="R57" s="78"/>
    </row>
    <row r="58" spans="1:18" x14ac:dyDescent="0.25">
      <c r="A58" s="87" t="s">
        <v>176</v>
      </c>
      <c r="B58" s="87"/>
      <c r="C58" s="87"/>
      <c r="D58" s="87"/>
      <c r="I58" s="34"/>
      <c r="K58" s="78" t="str">
        <f t="shared" si="1"/>
        <v/>
      </c>
      <c r="L58" s="78"/>
      <c r="P58" s="78"/>
      <c r="Q58" s="78"/>
      <c r="R58" s="78"/>
    </row>
    <row r="59" spans="1:18" x14ac:dyDescent="0.25">
      <c r="A59" s="87"/>
      <c r="B59" s="87"/>
      <c r="C59" s="87"/>
      <c r="D59" s="87"/>
      <c r="I59" s="34"/>
      <c r="K59" s="78"/>
      <c r="L59" s="78"/>
      <c r="P59" s="78"/>
      <c r="Q59" s="78"/>
      <c r="R59" s="78"/>
    </row>
    <row r="60" spans="1:18" x14ac:dyDescent="0.25">
      <c r="A60" s="87"/>
      <c r="B60" s="87"/>
      <c r="C60" s="87"/>
      <c r="D60" s="87"/>
      <c r="I60" s="34"/>
      <c r="K60" s="78" t="str">
        <f>IF(B60=0,"",(F60-B60)/B60)</f>
        <v/>
      </c>
      <c r="L60" s="78"/>
    </row>
    <row r="61" spans="1:18" x14ac:dyDescent="0.25">
      <c r="A61" s="1" t="s">
        <v>55</v>
      </c>
      <c r="B61" s="74">
        <f>SUM(B3:B59)</f>
        <v>1183386.5656929561</v>
      </c>
      <c r="C61" s="1"/>
      <c r="D61" s="1"/>
      <c r="E61" s="1"/>
      <c r="F61" s="74">
        <f>SUM(F3:F59)</f>
        <v>1186241.0080914076</v>
      </c>
      <c r="G61" s="74">
        <f>SUM(G3:G59)</f>
        <v>1186241.0080914076</v>
      </c>
      <c r="K61" s="78"/>
      <c r="L61" s="78"/>
      <c r="M61" s="78"/>
      <c r="N61" s="78"/>
      <c r="O61" s="78"/>
    </row>
    <row r="62" spans="1:18" x14ac:dyDescent="0.25">
      <c r="A62" s="87" t="s">
        <v>56</v>
      </c>
      <c r="B62" s="87">
        <f>SUM(B3:B51)</f>
        <v>1183386.5656929561</v>
      </c>
      <c r="F62" s="87">
        <f>SUM(F3:F51)</f>
        <v>1186241.0080914076</v>
      </c>
      <c r="G62" s="87">
        <f>SUM(G3:G51)</f>
        <v>1186241.0080914076</v>
      </c>
    </row>
    <row r="63" spans="1:18" x14ac:dyDescent="0.25">
      <c r="A63" s="86" t="s">
        <v>238</v>
      </c>
      <c r="B63" s="87">
        <f>+B3+B5+B8+B9+B11+B12+B14+B15+B16+B17+B18+B19+B20+B21+B22+B23+B24+B25+B26+B28+B30+B31+B33+B34+B35+B36+B37+B39+B40+B41+B42+B43+B44+B46+B47+B49+B50+B10</f>
        <v>977674.84844895615</v>
      </c>
      <c r="F63" s="87">
        <f>+F3+F5+F8+F9+F11+F12+F14+F15+F16+F17+F18+F19+F20+F21+F22+F23+F24+F25+F26+F28+F30+F31+F33+F34+F35+F36+F37+F39+F40+F41+F42+F43+F44+F46+F47+F49+F50+F10</f>
        <v>980127.93214327353</v>
      </c>
      <c r="G63" s="87">
        <f>+G3+G5+G8+G9+G11+G12+G14+G15+G16+G17+G18+G19+G20+G21+G22+G23+G24+G25+G26+G28+G30+G31+G33+G34+G35+G36+G37+G39+G40+G41+G42+G43+G44+G46+G47+G49+G50+G10</f>
        <v>980127.93214327353</v>
      </c>
    </row>
    <row r="66" spans="2:2" x14ac:dyDescent="0.25">
      <c r="B66" s="87"/>
    </row>
    <row r="67" spans="2:2" x14ac:dyDescent="0.25">
      <c r="B67" s="87"/>
    </row>
    <row r="68" spans="2:2" x14ac:dyDescent="0.25">
      <c r="B68" s="8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2" sqref="H2"/>
    </sheetView>
  </sheetViews>
  <sheetFormatPr defaultColWidth="9.140625" defaultRowHeight="15" x14ac:dyDescent="0.25"/>
  <cols>
    <col min="1" max="1" width="21.28515625" style="27" customWidth="1"/>
    <col min="2" max="7" width="9.140625" style="27"/>
    <col min="8" max="8" width="16.5703125" style="27" bestFit="1" customWidth="1"/>
    <col min="9" max="9" width="6" style="87" bestFit="1" customWidth="1"/>
    <col min="10" max="10" width="5.7109375" style="27" bestFit="1" customWidth="1"/>
    <col min="11" max="11" width="5.7109375" style="25" bestFit="1" customWidth="1"/>
    <col min="12" max="12" width="14.5703125" style="25" bestFit="1" customWidth="1"/>
    <col min="13" max="13" width="5.7109375" style="25" bestFit="1" customWidth="1"/>
    <col min="14" max="14" width="5.42578125" style="87" bestFit="1" customWidth="1"/>
    <col min="15" max="15" width="5.7109375" style="25" bestFit="1" customWidth="1"/>
    <col min="16" max="16" width="9.28515625" style="25" bestFit="1" customWidth="1"/>
    <col min="17" max="17" width="4.5703125" style="25" bestFit="1" customWidth="1"/>
    <col min="18" max="18" width="7.7109375" style="25" bestFit="1" customWidth="1"/>
    <col min="19" max="19" width="5.5703125" style="25" bestFit="1" customWidth="1"/>
    <col min="20" max="20" width="7.7109375" style="25" bestFit="1" customWidth="1"/>
    <col min="21" max="21" width="5.7109375" style="87" bestFit="1" customWidth="1"/>
    <col min="22" max="22" width="6.42578125" style="25" bestFit="1" customWidth="1"/>
    <col min="23" max="23" width="15.42578125" style="25" bestFit="1" customWidth="1"/>
    <col min="24" max="24" width="5" style="25" bestFit="1" customWidth="1"/>
    <col min="25" max="25" width="5.140625" style="25" bestFit="1" customWidth="1"/>
    <col min="26" max="26" width="6.7109375" style="87" bestFit="1" customWidth="1"/>
    <col min="27" max="27" width="5.7109375" style="25" bestFit="1" customWidth="1"/>
    <col min="28" max="28" width="6.7109375" style="25" bestFit="1" customWidth="1"/>
    <col min="29" max="29" width="6.140625" style="25" bestFit="1" customWidth="1"/>
    <col min="30" max="30" width="9.28515625" style="25" bestFit="1" customWidth="1"/>
    <col min="31" max="31" width="10" style="25" bestFit="1" customWidth="1"/>
    <col min="32" max="32" width="7.7109375" style="87" bestFit="1" customWidth="1"/>
    <col min="33" max="33" width="6" style="25" customWidth="1"/>
    <col min="34" max="34" width="5.7109375" style="25" bestFit="1" customWidth="1"/>
    <col min="35" max="35" width="6.7109375" style="25" bestFit="1" customWidth="1"/>
    <col min="36" max="36" width="5.7109375" style="25" customWidth="1"/>
    <col min="37" max="37" width="8" style="25" bestFit="1" customWidth="1"/>
    <col min="38" max="39" width="5.7109375" style="25" bestFit="1" customWidth="1"/>
    <col min="40" max="40" width="4.85546875" style="87" bestFit="1" customWidth="1"/>
    <col min="41" max="41" width="5.7109375" style="25" bestFit="1" customWidth="1"/>
    <col min="42" max="42" width="9.140625" style="25" bestFit="1" customWidth="1"/>
    <col min="43" max="43" width="7.140625" style="25" bestFit="1" customWidth="1"/>
    <col min="44" max="16384" width="9.140625" style="27"/>
  </cols>
  <sheetData>
    <row r="1" spans="1:54" x14ac:dyDescent="0.25">
      <c r="B1" s="27" t="s">
        <v>491</v>
      </c>
      <c r="H1" s="27" t="s">
        <v>490</v>
      </c>
    </row>
    <row r="2" spans="1:54" x14ac:dyDescent="0.25">
      <c r="A2" s="27" t="s">
        <v>52</v>
      </c>
      <c r="B2" s="27" t="s">
        <v>57</v>
      </c>
      <c r="C2" s="27" t="s">
        <v>62</v>
      </c>
      <c r="D2" s="27" t="s">
        <v>63</v>
      </c>
      <c r="E2" s="27" t="s">
        <v>64</v>
      </c>
      <c r="F2" s="27" t="s">
        <v>68</v>
      </c>
      <c r="H2" s="27" t="s">
        <v>226</v>
      </c>
      <c r="I2" s="87" t="s">
        <v>457</v>
      </c>
      <c r="J2" s="27" t="s">
        <v>359</v>
      </c>
      <c r="K2" s="25" t="s">
        <v>131</v>
      </c>
      <c r="L2" s="25" t="s">
        <v>132</v>
      </c>
      <c r="M2" s="25" t="s">
        <v>133</v>
      </c>
      <c r="N2" s="87" t="s">
        <v>335</v>
      </c>
      <c r="O2" s="25" t="s">
        <v>360</v>
      </c>
      <c r="P2" s="25" t="s">
        <v>134</v>
      </c>
      <c r="Q2" s="25" t="s">
        <v>136</v>
      </c>
      <c r="R2" s="25" t="s">
        <v>137</v>
      </c>
      <c r="S2" s="25" t="s">
        <v>361</v>
      </c>
      <c r="T2" s="25" t="s">
        <v>138</v>
      </c>
      <c r="U2" s="87" t="s">
        <v>458</v>
      </c>
      <c r="V2" s="25" t="s">
        <v>139</v>
      </c>
      <c r="W2" s="25" t="s">
        <v>140</v>
      </c>
      <c r="X2" s="25" t="s">
        <v>142</v>
      </c>
      <c r="Y2" s="25" t="s">
        <v>143</v>
      </c>
      <c r="Z2" s="87" t="s">
        <v>459</v>
      </c>
      <c r="AA2" s="25" t="s">
        <v>362</v>
      </c>
      <c r="AB2" s="25" t="s">
        <v>144</v>
      </c>
      <c r="AC2" s="25" t="s">
        <v>367</v>
      </c>
      <c r="AD2" s="25" t="s">
        <v>57</v>
      </c>
      <c r="AE2" s="25" t="s">
        <v>128</v>
      </c>
      <c r="AF2" s="87" t="s">
        <v>460</v>
      </c>
      <c r="AG2" s="25" t="s">
        <v>147</v>
      </c>
      <c r="AH2" s="25" t="s">
        <v>148</v>
      </c>
      <c r="AI2" s="25" t="s">
        <v>150</v>
      </c>
      <c r="AJ2" s="25" t="s">
        <v>363</v>
      </c>
      <c r="AK2" s="25" t="s">
        <v>368</v>
      </c>
      <c r="AL2" s="25" t="s">
        <v>170</v>
      </c>
      <c r="AM2" s="25" t="s">
        <v>171</v>
      </c>
      <c r="AN2" s="87" t="s">
        <v>172</v>
      </c>
      <c r="AO2" s="25" t="s">
        <v>173</v>
      </c>
      <c r="AP2" s="25" t="s">
        <v>174</v>
      </c>
      <c r="AQ2" s="25" t="s">
        <v>369</v>
      </c>
      <c r="AU2" s="27" t="s">
        <v>57</v>
      </c>
      <c r="AV2" s="27" t="s">
        <v>62</v>
      </c>
      <c r="AW2" s="27" t="s">
        <v>63</v>
      </c>
      <c r="AX2" s="27" t="s">
        <v>64</v>
      </c>
      <c r="AY2" s="27" t="s">
        <v>68</v>
      </c>
    </row>
    <row r="3" spans="1:54" x14ac:dyDescent="0.25">
      <c r="A3" s="25" t="s">
        <v>0</v>
      </c>
      <c r="B3" s="25">
        <v>54317.418673</v>
      </c>
      <c r="C3" s="25">
        <v>4345.3935511999998</v>
      </c>
      <c r="D3" s="25">
        <v>2.412455998</v>
      </c>
      <c r="E3" s="25">
        <v>19.502157068999999</v>
      </c>
      <c r="F3" s="25">
        <v>247.09085377</v>
      </c>
      <c r="G3" s="25"/>
      <c r="H3" s="27" t="s">
        <v>0</v>
      </c>
      <c r="I3" s="87">
        <v>1010.08741205094</v>
      </c>
      <c r="J3" s="25">
        <v>132.50354046083299</v>
      </c>
      <c r="K3" s="25">
        <v>2.4247103600431799</v>
      </c>
      <c r="L3" s="25">
        <v>2.4247103600431799</v>
      </c>
      <c r="M3" s="25">
        <v>16.341459267563899</v>
      </c>
      <c r="N3" s="87">
        <v>2.73204697986362</v>
      </c>
      <c r="O3" s="25">
        <v>19.629240479679101</v>
      </c>
      <c r="P3" s="25">
        <v>38051.677957678097</v>
      </c>
      <c r="Q3" s="25">
        <v>0</v>
      </c>
      <c r="R3" s="25">
        <v>8878.5526015748001</v>
      </c>
      <c r="S3" s="25">
        <v>0</v>
      </c>
      <c r="T3" s="25">
        <v>742.35701428065397</v>
      </c>
      <c r="U3" s="87">
        <v>0</v>
      </c>
      <c r="V3" s="25">
        <v>0</v>
      </c>
      <c r="W3" s="25">
        <v>0</v>
      </c>
      <c r="X3" s="25">
        <v>0.64092616189729701</v>
      </c>
      <c r="Y3" s="25">
        <v>5.30960092000229</v>
      </c>
      <c r="Z3" s="87">
        <v>257.23724969914298</v>
      </c>
      <c r="AA3" s="25">
        <v>755.20347712167597</v>
      </c>
      <c r="AB3" s="25">
        <v>248.67540604665601</v>
      </c>
      <c r="AC3" s="25">
        <v>0</v>
      </c>
      <c r="AD3" s="25">
        <v>54664.0375563087</v>
      </c>
      <c r="AE3" s="25">
        <v>0</v>
      </c>
      <c r="AF3" s="87">
        <v>13384.068820251599</v>
      </c>
      <c r="AG3" s="25">
        <v>0</v>
      </c>
      <c r="AH3" s="25">
        <v>32.127970248306497</v>
      </c>
      <c r="AI3" s="25">
        <v>945.10490836833503</v>
      </c>
      <c r="AJ3" s="25">
        <v>0</v>
      </c>
      <c r="AK3" s="25">
        <v>379.08132671631</v>
      </c>
      <c r="AL3" s="25">
        <v>15.192330565110201</v>
      </c>
      <c r="AM3" s="25">
        <v>20.454281555341002</v>
      </c>
      <c r="AN3" s="87">
        <v>0</v>
      </c>
      <c r="AO3" s="25">
        <v>152.615079246938</v>
      </c>
      <c r="AP3" s="25">
        <v>4373.1230745658204</v>
      </c>
      <c r="AQ3" s="25">
        <v>2.67976909761691</v>
      </c>
      <c r="AS3" s="34"/>
      <c r="AU3" s="22">
        <f t="shared" ref="AU3:AU34" si="0">IF(B3=0,"",(AD3-B3)/B3)</f>
        <v>6.3813577997033303E-3</v>
      </c>
      <c r="AV3" s="22">
        <f t="shared" ref="AV3:AV34" si="1">IF(C3=0,"",(AP3-C3)/C3)</f>
        <v>6.3813606383621886E-3</v>
      </c>
      <c r="AW3" s="22">
        <f t="shared" ref="AW3:AW34" si="2">IF(D3=0,"",(L3-D3)/D3)</f>
        <v>5.0796209561289858E-3</v>
      </c>
      <c r="AX3" s="22">
        <f t="shared" ref="AX3:AX34" si="3">IF(E3=0,"",(O3-E3)/E3)</f>
        <v>6.5163771489211222E-3</v>
      </c>
      <c r="AY3" s="22">
        <f t="shared" ref="AY3:AY34" si="4">IF(F3=0,"",(AB3-F3)/F3)</f>
        <v>6.4128325774897516E-3</v>
      </c>
      <c r="AZ3" s="22"/>
      <c r="BA3" s="22"/>
      <c r="BB3" s="22"/>
    </row>
    <row r="4" spans="1:54" x14ac:dyDescent="0.25">
      <c r="A4" s="25" t="s">
        <v>2</v>
      </c>
      <c r="B4" s="25">
        <v>37387.320619999999</v>
      </c>
      <c r="C4" s="25">
        <v>2990.9856718999999</v>
      </c>
      <c r="D4" s="25">
        <v>27.766370466000001</v>
      </c>
      <c r="E4" s="25">
        <v>1.7968956155</v>
      </c>
      <c r="F4" s="25">
        <v>628.30061031000002</v>
      </c>
      <c r="G4" s="25"/>
      <c r="H4" s="27" t="s">
        <v>2</v>
      </c>
      <c r="I4" s="87">
        <v>169.95360177572601</v>
      </c>
      <c r="J4" s="25">
        <v>216.43786424907</v>
      </c>
      <c r="K4" s="25">
        <v>27.8256700570543</v>
      </c>
      <c r="L4" s="25">
        <v>27.8256700570543</v>
      </c>
      <c r="M4" s="25">
        <v>29.170372883314801</v>
      </c>
      <c r="N4" s="87">
        <v>5.1985810742127097</v>
      </c>
      <c r="O4" s="25">
        <v>1.80213942119413</v>
      </c>
      <c r="P4" s="25">
        <v>190888.19496661</v>
      </c>
      <c r="Q4" s="25">
        <v>0</v>
      </c>
      <c r="R4" s="25">
        <v>2521.8095708824499</v>
      </c>
      <c r="S4" s="25">
        <v>0</v>
      </c>
      <c r="T4" s="25">
        <v>1493.0336338482</v>
      </c>
      <c r="U4" s="87">
        <v>0</v>
      </c>
      <c r="V4" s="25">
        <v>0</v>
      </c>
      <c r="W4" s="25">
        <v>0</v>
      </c>
      <c r="X4" s="25">
        <v>1.07610666527753</v>
      </c>
      <c r="Y4" s="25">
        <v>13.2512159683224</v>
      </c>
      <c r="Z4" s="87">
        <v>136.01511117087</v>
      </c>
      <c r="AA4" s="25">
        <v>41.583645126923301</v>
      </c>
      <c r="AB4" s="25">
        <v>629.57023032796405</v>
      </c>
      <c r="AC4" s="25">
        <v>0</v>
      </c>
      <c r="AD4" s="25">
        <v>37484.281434547498</v>
      </c>
      <c r="AE4" s="25">
        <v>0</v>
      </c>
      <c r="AF4" s="87">
        <v>5736.7234533198798</v>
      </c>
      <c r="AG4" s="25">
        <v>0</v>
      </c>
      <c r="AH4" s="25">
        <v>9.2539011740218395</v>
      </c>
      <c r="AI4" s="25">
        <v>251.41019920243301</v>
      </c>
      <c r="AJ4" s="25">
        <v>0</v>
      </c>
      <c r="AK4" s="25">
        <v>351.41739876041402</v>
      </c>
      <c r="AL4" s="25">
        <v>7.6310478879911496</v>
      </c>
      <c r="AM4" s="25">
        <v>17.199112082182499</v>
      </c>
      <c r="AN4" s="87">
        <v>0</v>
      </c>
      <c r="AO4" s="25">
        <v>18.1119910008101</v>
      </c>
      <c r="AP4" s="25">
        <v>2998.7425041198799</v>
      </c>
      <c r="AQ4" s="25">
        <v>13.0059873815632</v>
      </c>
      <c r="AS4" s="34"/>
      <c r="AU4" s="22">
        <f t="shared" si="0"/>
        <v>2.5934143698875061E-3</v>
      </c>
      <c r="AV4" s="22">
        <f t="shared" si="1"/>
        <v>2.5934033361492029E-3</v>
      </c>
      <c r="AW4" s="22">
        <f t="shared" si="2"/>
        <v>2.1356623159267674E-3</v>
      </c>
      <c r="AX4" s="22">
        <f t="shared" si="3"/>
        <v>2.9182583834569805E-3</v>
      </c>
      <c r="AY4" s="22">
        <f t="shared" si="4"/>
        <v>2.0207206504822693E-3</v>
      </c>
      <c r="AZ4" s="22"/>
      <c r="BA4" s="22"/>
      <c r="BB4" s="22"/>
    </row>
    <row r="5" spans="1:54" x14ac:dyDescent="0.25">
      <c r="A5" s="25" t="s">
        <v>3</v>
      </c>
      <c r="B5" s="25">
        <v>64560.078514000001</v>
      </c>
      <c r="C5" s="25">
        <v>5164.8062704000004</v>
      </c>
      <c r="D5" s="25">
        <v>3.6301243698999999</v>
      </c>
      <c r="E5" s="25">
        <v>23.384089951</v>
      </c>
      <c r="F5" s="25">
        <v>280.38220701</v>
      </c>
      <c r="G5" s="25"/>
      <c r="H5" s="27" t="s">
        <v>3</v>
      </c>
      <c r="I5" s="87">
        <v>1193.5657406262201</v>
      </c>
      <c r="J5" s="25">
        <v>152.680385824024</v>
      </c>
      <c r="K5" s="25">
        <v>3.6464680815860699</v>
      </c>
      <c r="L5" s="25">
        <v>3.6464680815860699</v>
      </c>
      <c r="M5" s="25">
        <v>21.627465331002401</v>
      </c>
      <c r="N5" s="87">
        <v>4.2182920094255296</v>
      </c>
      <c r="O5" s="25">
        <v>23.524010617344299</v>
      </c>
      <c r="P5" s="25">
        <v>41771.639125852103</v>
      </c>
      <c r="Q5" s="25">
        <v>0</v>
      </c>
      <c r="R5" s="25">
        <v>10615.387615936999</v>
      </c>
      <c r="S5" s="25">
        <v>0</v>
      </c>
      <c r="T5" s="25">
        <v>884.03470860693506</v>
      </c>
      <c r="U5" s="87">
        <v>0</v>
      </c>
      <c r="V5" s="25">
        <v>0</v>
      </c>
      <c r="W5" s="25">
        <v>0</v>
      </c>
      <c r="X5" s="25">
        <v>0.720940914898901</v>
      </c>
      <c r="Y5" s="25">
        <v>6.1297209930307499</v>
      </c>
      <c r="Z5" s="87">
        <v>320.192325844923</v>
      </c>
      <c r="AA5" s="25">
        <v>894.14718349582802</v>
      </c>
      <c r="AB5" s="25">
        <v>282.06544119517298</v>
      </c>
      <c r="AC5" s="25">
        <v>0</v>
      </c>
      <c r="AD5" s="25">
        <v>64930.582803990299</v>
      </c>
      <c r="AE5" s="25">
        <v>0</v>
      </c>
      <c r="AF5" s="87">
        <v>15962.310964665399</v>
      </c>
      <c r="AG5" s="25">
        <v>0</v>
      </c>
      <c r="AH5" s="25">
        <v>37.853478382546498</v>
      </c>
      <c r="AI5" s="25">
        <v>1124.0088286796699</v>
      </c>
      <c r="AJ5" s="25">
        <v>0</v>
      </c>
      <c r="AK5" s="25">
        <v>443.77492635805601</v>
      </c>
      <c r="AL5" s="25">
        <v>20.2080526024893</v>
      </c>
      <c r="AM5" s="25">
        <v>24.966771211164801</v>
      </c>
      <c r="AN5" s="87">
        <v>0</v>
      </c>
      <c r="AO5" s="25">
        <v>180.441180594272</v>
      </c>
      <c r="AP5" s="25">
        <v>5194.4466515209097</v>
      </c>
      <c r="AQ5" s="25">
        <v>3.4380895017186002</v>
      </c>
      <c r="AS5" s="34"/>
      <c r="AU5" s="22">
        <f t="shared" si="0"/>
        <v>5.7389070539924075E-3</v>
      </c>
      <c r="AV5" s="22">
        <f t="shared" si="1"/>
        <v>5.7389144082288547E-3</v>
      </c>
      <c r="AW5" s="22">
        <f t="shared" si="2"/>
        <v>4.5022456590158915E-3</v>
      </c>
      <c r="AX5" s="22">
        <f t="shared" si="3"/>
        <v>5.9835839939674585E-3</v>
      </c>
      <c r="AY5" s="22">
        <f t="shared" si="4"/>
        <v>6.0033559301890518E-3</v>
      </c>
      <c r="AZ5" s="22"/>
      <c r="BA5" s="22"/>
      <c r="BB5" s="22"/>
    </row>
    <row r="6" spans="1:54" x14ac:dyDescent="0.25">
      <c r="A6" s="25" t="s">
        <v>4</v>
      </c>
      <c r="B6" s="25">
        <v>283501.06498999998</v>
      </c>
      <c r="C6" s="25">
        <v>47227.574773</v>
      </c>
      <c r="D6" s="25">
        <v>167.94650369999999</v>
      </c>
      <c r="E6" s="25">
        <v>41.117367143999999</v>
      </c>
      <c r="F6" s="25">
        <v>4459.4512093000003</v>
      </c>
      <c r="G6" s="25"/>
      <c r="H6" s="27" t="s">
        <v>4</v>
      </c>
      <c r="I6" s="87">
        <v>2713.65305407713</v>
      </c>
      <c r="J6" s="25">
        <v>1614.4286560303999</v>
      </c>
      <c r="K6" s="25">
        <v>168.574551681266</v>
      </c>
      <c r="L6" s="25">
        <v>168.574551681266</v>
      </c>
      <c r="M6" s="25">
        <v>731.34943191889704</v>
      </c>
      <c r="N6" s="87">
        <v>88.922068663819701</v>
      </c>
      <c r="O6" s="25">
        <v>41.364392046474997</v>
      </c>
      <c r="P6" s="25">
        <v>1445489.8555419401</v>
      </c>
      <c r="Q6" s="25">
        <v>0</v>
      </c>
      <c r="R6" s="25">
        <v>72633.472973114694</v>
      </c>
      <c r="S6" s="25">
        <v>0</v>
      </c>
      <c r="T6" s="25">
        <v>28402.541471429598</v>
      </c>
      <c r="U6" s="87">
        <v>0</v>
      </c>
      <c r="V6" s="25">
        <v>0</v>
      </c>
      <c r="W6" s="25">
        <v>0</v>
      </c>
      <c r="X6" s="25">
        <v>35.730620601063897</v>
      </c>
      <c r="Y6" s="25">
        <v>106.289656229684</v>
      </c>
      <c r="Z6" s="87">
        <v>1576.4734435642399</v>
      </c>
      <c r="AA6" s="25">
        <v>1539.5360938762101</v>
      </c>
      <c r="AB6" s="25">
        <v>4477.1957690036397</v>
      </c>
      <c r="AC6" s="25">
        <v>0</v>
      </c>
      <c r="AD6" s="25">
        <v>284816.97626900702</v>
      </c>
      <c r="AE6" s="25">
        <v>0</v>
      </c>
      <c r="AF6" s="87">
        <v>121721.04467556201</v>
      </c>
      <c r="AG6" s="25">
        <v>0</v>
      </c>
      <c r="AH6" s="25">
        <v>306.81035134029997</v>
      </c>
      <c r="AI6" s="25">
        <v>4876.5251142305497</v>
      </c>
      <c r="AJ6" s="25">
        <v>0</v>
      </c>
      <c r="AK6" s="25">
        <v>2973.7031710506499</v>
      </c>
      <c r="AL6" s="25">
        <v>78.935956181988601</v>
      </c>
      <c r="AM6" s="25">
        <v>387.69339738269503</v>
      </c>
      <c r="AN6" s="87">
        <v>0</v>
      </c>
      <c r="AO6" s="25">
        <v>438.32857719488698</v>
      </c>
      <c r="AP6" s="25">
        <v>47477.336965888899</v>
      </c>
      <c r="AQ6" s="25">
        <v>155.94739801692199</v>
      </c>
      <c r="AS6" s="34"/>
      <c r="AU6" s="22">
        <f t="shared" si="0"/>
        <v>4.6416449231097322E-3</v>
      </c>
      <c r="AV6" s="22">
        <f t="shared" si="1"/>
        <v>5.2884822921647765E-3</v>
      </c>
      <c r="AW6" s="22">
        <f t="shared" si="2"/>
        <v>3.7395716340000687E-3</v>
      </c>
      <c r="AX6" s="22">
        <f t="shared" si="3"/>
        <v>6.00779961445183E-3</v>
      </c>
      <c r="AY6" s="22">
        <f t="shared" si="4"/>
        <v>3.9790904465181465E-3</v>
      </c>
      <c r="AZ6" s="22"/>
      <c r="BA6" s="22"/>
      <c r="BB6" s="22"/>
    </row>
    <row r="7" spans="1:54" x14ac:dyDescent="0.25">
      <c r="A7" s="25" t="s">
        <v>5</v>
      </c>
      <c r="B7" s="25">
        <v>51665.984792000003</v>
      </c>
      <c r="C7" s="25">
        <v>4133.2788702999997</v>
      </c>
      <c r="D7" s="25">
        <v>16.781216552</v>
      </c>
      <c r="E7" s="25">
        <v>2.8951881301000002</v>
      </c>
      <c r="F7" s="25">
        <v>208.25136101999999</v>
      </c>
      <c r="G7" s="25"/>
      <c r="H7" s="27" t="s">
        <v>5</v>
      </c>
      <c r="I7" s="87">
        <v>71.188939955805296</v>
      </c>
      <c r="J7" s="25">
        <v>72.475359438650599</v>
      </c>
      <c r="K7" s="25">
        <v>16.8097226515202</v>
      </c>
      <c r="L7" s="25">
        <v>16.8097226515202</v>
      </c>
      <c r="M7" s="25">
        <v>93.446605492002305</v>
      </c>
      <c r="N7" s="87">
        <v>15.8038737041785</v>
      </c>
      <c r="O7" s="25">
        <v>2.9001755247260901</v>
      </c>
      <c r="P7" s="25">
        <v>84360.957778165903</v>
      </c>
      <c r="Q7" s="25">
        <v>0</v>
      </c>
      <c r="R7" s="25">
        <v>7155.3467141941301</v>
      </c>
      <c r="S7" s="25">
        <v>0</v>
      </c>
      <c r="T7" s="25">
        <v>2889.1198681816199</v>
      </c>
      <c r="U7" s="87">
        <v>0</v>
      </c>
      <c r="V7" s="25">
        <v>0</v>
      </c>
      <c r="W7" s="25">
        <v>0</v>
      </c>
      <c r="X7" s="25">
        <v>3.6268140366522199</v>
      </c>
      <c r="Y7" s="25">
        <v>6.5984125518510401</v>
      </c>
      <c r="Z7" s="87">
        <v>213.95415331591801</v>
      </c>
      <c r="AA7" s="25">
        <v>33.702669518938301</v>
      </c>
      <c r="AB7" s="25">
        <v>208.643642939887</v>
      </c>
      <c r="AC7" s="25">
        <v>0</v>
      </c>
      <c r="AD7" s="25">
        <v>51774.152450118701</v>
      </c>
      <c r="AE7" s="25">
        <v>0</v>
      </c>
      <c r="AF7" s="87">
        <v>11368.904664874301</v>
      </c>
      <c r="AG7" s="25">
        <v>0</v>
      </c>
      <c r="AH7" s="25">
        <v>27.177549045410199</v>
      </c>
      <c r="AI7" s="25">
        <v>374.89332428790402</v>
      </c>
      <c r="AJ7" s="25">
        <v>0</v>
      </c>
      <c r="AK7" s="25">
        <v>142.94453551600199</v>
      </c>
      <c r="AL7" s="25">
        <v>20.425438920981701</v>
      </c>
      <c r="AM7" s="25">
        <v>43.451897704316501</v>
      </c>
      <c r="AN7" s="87">
        <v>0</v>
      </c>
      <c r="AO7" s="25">
        <v>17.408816727456401</v>
      </c>
      <c r="AP7" s="25">
        <v>4141.9320425558099</v>
      </c>
      <c r="AQ7" s="25">
        <v>16.293161245822802</v>
      </c>
      <c r="AS7" s="34"/>
      <c r="AU7" s="22">
        <f t="shared" si="0"/>
        <v>2.0935952068690117E-3</v>
      </c>
      <c r="AV7" s="22">
        <f t="shared" si="1"/>
        <v>2.0935370023030032E-3</v>
      </c>
      <c r="AW7" s="22">
        <f t="shared" si="2"/>
        <v>1.6986908804774849E-3</v>
      </c>
      <c r="AX7" s="22">
        <f t="shared" si="3"/>
        <v>1.7226495833683924E-3</v>
      </c>
      <c r="AY7" s="22">
        <f t="shared" si="4"/>
        <v>1.8836943872330212E-3</v>
      </c>
      <c r="AZ7" s="22"/>
      <c r="BA7" s="22"/>
      <c r="BB7" s="22"/>
    </row>
    <row r="8" spans="1:54" x14ac:dyDescent="0.25">
      <c r="A8" s="25" t="s">
        <v>6</v>
      </c>
      <c r="B8" s="25">
        <v>2462.4125445999998</v>
      </c>
      <c r="C8" s="25">
        <v>196.99300905000001</v>
      </c>
      <c r="D8" s="25">
        <v>0.97899002879999997</v>
      </c>
      <c r="E8" s="25">
        <v>0.3896250752</v>
      </c>
      <c r="F8" s="25">
        <v>28.105524938999999</v>
      </c>
      <c r="G8" s="25"/>
      <c r="H8" s="27" t="s">
        <v>6</v>
      </c>
      <c r="I8" s="87">
        <v>24.243171506462701</v>
      </c>
      <c r="J8" s="25">
        <v>10.5177276644919</v>
      </c>
      <c r="K8" s="25">
        <v>0.981641493226032</v>
      </c>
      <c r="L8" s="25">
        <v>0.981641493226032</v>
      </c>
      <c r="M8" s="25">
        <v>1.4781358544618699</v>
      </c>
      <c r="N8" s="87">
        <v>0.19104643412840999</v>
      </c>
      <c r="O8" s="25">
        <v>0.39048373512599099</v>
      </c>
      <c r="P8" s="25">
        <v>7934.4865748900602</v>
      </c>
      <c r="Q8" s="25">
        <v>0</v>
      </c>
      <c r="R8" s="25">
        <v>265.854086987112</v>
      </c>
      <c r="S8" s="25">
        <v>0</v>
      </c>
      <c r="T8" s="25">
        <v>77.328782973450103</v>
      </c>
      <c r="U8" s="87">
        <v>0</v>
      </c>
      <c r="V8" s="25">
        <v>0</v>
      </c>
      <c r="W8" s="25">
        <v>0</v>
      </c>
      <c r="X8" s="25">
        <v>6.9822241878062297E-2</v>
      </c>
      <c r="Y8" s="25">
        <v>0.593599422731658</v>
      </c>
      <c r="Z8" s="87">
        <v>8.4487354226095697</v>
      </c>
      <c r="AA8" s="25">
        <v>14.929588048633899</v>
      </c>
      <c r="AB8" s="25">
        <v>28.1794278231507</v>
      </c>
      <c r="AC8" s="25">
        <v>0</v>
      </c>
      <c r="AD8" s="25">
        <v>2468.0106071749401</v>
      </c>
      <c r="AE8" s="25">
        <v>0</v>
      </c>
      <c r="AF8" s="87">
        <v>473.80693783517103</v>
      </c>
      <c r="AG8" s="25">
        <v>0</v>
      </c>
      <c r="AH8" s="25">
        <v>1.03567675866003</v>
      </c>
      <c r="AI8" s="25">
        <v>26.5089693897948</v>
      </c>
      <c r="AJ8" s="25">
        <v>0</v>
      </c>
      <c r="AK8" s="25">
        <v>19.8995907853914</v>
      </c>
      <c r="AL8" s="25">
        <v>0.377120211098596</v>
      </c>
      <c r="AM8" s="25">
        <v>1.07305096302509</v>
      </c>
      <c r="AN8" s="87">
        <v>0</v>
      </c>
      <c r="AO8" s="25">
        <v>3.4267363967922702</v>
      </c>
      <c r="AP8" s="25">
        <v>197.44085886561101</v>
      </c>
      <c r="AQ8" s="25">
        <v>0.53849625257946299</v>
      </c>
      <c r="AS8" s="34"/>
      <c r="AU8" s="22">
        <f t="shared" si="0"/>
        <v>2.273405643265048E-3</v>
      </c>
      <c r="AV8" s="22">
        <f t="shared" si="1"/>
        <v>2.2734299951594835E-3</v>
      </c>
      <c r="AW8" s="22">
        <f t="shared" si="2"/>
        <v>2.7083671416777105E-3</v>
      </c>
      <c r="AX8" s="22">
        <f t="shared" si="3"/>
        <v>2.2038107417758669E-3</v>
      </c>
      <c r="AY8" s="22">
        <f t="shared" si="4"/>
        <v>2.6294788768791784E-3</v>
      </c>
      <c r="AZ8" s="22"/>
      <c r="BA8" s="22"/>
      <c r="BB8" s="22"/>
    </row>
    <row r="9" spans="1:54" x14ac:dyDescent="0.25">
      <c r="A9" s="25" t="s">
        <v>7</v>
      </c>
      <c r="B9" s="25">
        <v>7083.4425988000003</v>
      </c>
      <c r="C9" s="25">
        <v>563.54712291999999</v>
      </c>
      <c r="D9" s="25">
        <v>0.33019248210000002</v>
      </c>
      <c r="E9" s="25">
        <v>2.6636625744</v>
      </c>
      <c r="F9" s="25">
        <v>37.953933716000002</v>
      </c>
      <c r="G9" s="25"/>
      <c r="H9" s="27" t="s">
        <v>7</v>
      </c>
      <c r="I9" s="87">
        <v>141.291919078441</v>
      </c>
      <c r="J9" s="25">
        <v>19.620863125399602</v>
      </c>
      <c r="K9" s="25">
        <v>0.33099871626148503</v>
      </c>
      <c r="L9" s="25">
        <v>0.33099871626148503</v>
      </c>
      <c r="M9" s="25">
        <v>0.82093829132426099</v>
      </c>
      <c r="N9" s="87">
        <v>0.130149069048628</v>
      </c>
      <c r="O9" s="25">
        <v>2.6706406811835</v>
      </c>
      <c r="P9" s="25">
        <v>5939.8930630166897</v>
      </c>
      <c r="Q9" s="25">
        <v>0</v>
      </c>
      <c r="R9" s="25">
        <v>1129.1317834623501</v>
      </c>
      <c r="S9" s="25">
        <v>0</v>
      </c>
      <c r="T9" s="25">
        <v>65.987481030906395</v>
      </c>
      <c r="U9" s="87">
        <v>0</v>
      </c>
      <c r="V9" s="25">
        <v>0</v>
      </c>
      <c r="W9" s="25">
        <v>0</v>
      </c>
      <c r="X9" s="25">
        <v>3.3697901957042899E-2</v>
      </c>
      <c r="Y9" s="25">
        <v>0.76901097439320498</v>
      </c>
      <c r="Z9" s="87">
        <v>33.156863635625001</v>
      </c>
      <c r="AA9" s="25">
        <v>105.003600100795</v>
      </c>
      <c r="AB9" s="25">
        <v>38.0520280340724</v>
      </c>
      <c r="AC9" s="25">
        <v>0</v>
      </c>
      <c r="AD9" s="25">
        <v>7102.3257168052696</v>
      </c>
      <c r="AE9" s="25">
        <v>0</v>
      </c>
      <c r="AF9" s="87">
        <v>1713.79228845274</v>
      </c>
      <c r="AG9" s="25">
        <v>0</v>
      </c>
      <c r="AH9" s="25">
        <v>4.0699807881358199</v>
      </c>
      <c r="AI9" s="25">
        <v>127.362733605317</v>
      </c>
      <c r="AJ9" s="25">
        <v>0</v>
      </c>
      <c r="AK9" s="25">
        <v>54.188109644142799</v>
      </c>
      <c r="AL9" s="25">
        <v>1.79088395270532</v>
      </c>
      <c r="AM9" s="25">
        <v>2.2174021259324102</v>
      </c>
      <c r="AN9" s="87">
        <v>0</v>
      </c>
      <c r="AO9" s="25">
        <v>21.134385037021101</v>
      </c>
      <c r="AP9" s="25">
        <v>565.04840490087395</v>
      </c>
      <c r="AQ9" s="25">
        <v>0.21207047541322799</v>
      </c>
      <c r="AS9" s="34"/>
      <c r="AU9" s="22">
        <f t="shared" si="0"/>
        <v>2.6658108316524403E-3</v>
      </c>
      <c r="AV9" s="22">
        <f t="shared" si="1"/>
        <v>2.6639865945816813E-3</v>
      </c>
      <c r="AW9" s="22">
        <f t="shared" si="2"/>
        <v>2.4417096245117954E-3</v>
      </c>
      <c r="AX9" s="22">
        <f t="shared" si="3"/>
        <v>2.6197412729995714E-3</v>
      </c>
      <c r="AY9" s="22">
        <f t="shared" si="4"/>
        <v>2.5845626123082287E-3</v>
      </c>
      <c r="AZ9" s="22"/>
      <c r="BA9" s="22"/>
      <c r="BB9" s="22"/>
    </row>
    <row r="10" spans="1:54" x14ac:dyDescent="0.25">
      <c r="A10" s="25" t="s">
        <v>8</v>
      </c>
      <c r="B10" s="25"/>
      <c r="C10" s="25"/>
      <c r="D10" s="25"/>
      <c r="E10" s="25"/>
      <c r="F10" s="25"/>
      <c r="G10" s="25"/>
      <c r="J10" s="25"/>
      <c r="AS10" s="34"/>
      <c r="AU10" s="22" t="str">
        <f t="shared" si="0"/>
        <v/>
      </c>
      <c r="AV10" s="22" t="str">
        <f t="shared" si="1"/>
        <v/>
      </c>
      <c r="AW10" s="22" t="str">
        <f t="shared" si="2"/>
        <v/>
      </c>
      <c r="AX10" s="22" t="str">
        <f t="shared" si="3"/>
        <v/>
      </c>
      <c r="AY10" s="22" t="str">
        <f t="shared" si="4"/>
        <v/>
      </c>
      <c r="AZ10" s="22"/>
      <c r="BA10" s="22"/>
      <c r="BB10" s="22"/>
    </row>
    <row r="11" spans="1:54" x14ac:dyDescent="0.25">
      <c r="A11" s="25" t="s">
        <v>9</v>
      </c>
      <c r="B11" s="25">
        <v>32160.631305999999</v>
      </c>
      <c r="C11" s="25">
        <v>2572.8503936000002</v>
      </c>
      <c r="D11" s="25">
        <v>16.121412464999999</v>
      </c>
      <c r="E11" s="25">
        <v>3.3007805488000002</v>
      </c>
      <c r="F11" s="25">
        <v>429.35022330999999</v>
      </c>
      <c r="G11" s="25"/>
      <c r="H11" s="27" t="s">
        <v>9</v>
      </c>
      <c r="I11" s="87">
        <v>239.229583296111</v>
      </c>
      <c r="J11" s="25">
        <v>154.31045491149999</v>
      </c>
      <c r="K11" s="25">
        <v>16.177347157993498</v>
      </c>
      <c r="L11" s="25">
        <v>16.177347157993498</v>
      </c>
      <c r="M11" s="25">
        <v>22.160940383081702</v>
      </c>
      <c r="N11" s="87">
        <v>2.8355489061583401</v>
      </c>
      <c r="O11" s="25">
        <v>3.3270030261965098</v>
      </c>
      <c r="P11" s="25">
        <v>126639.81713378199</v>
      </c>
      <c r="Q11" s="25">
        <v>0</v>
      </c>
      <c r="R11" s="25">
        <v>2986.3135886168202</v>
      </c>
      <c r="S11" s="25">
        <v>0</v>
      </c>
      <c r="T11" s="25">
        <v>1170.19600517958</v>
      </c>
      <c r="U11" s="87">
        <v>0</v>
      </c>
      <c r="V11" s="25">
        <v>0</v>
      </c>
      <c r="W11" s="25">
        <v>0</v>
      </c>
      <c r="X11" s="25">
        <v>1.0528799833103999</v>
      </c>
      <c r="Y11" s="25">
        <v>9.0731860595533806</v>
      </c>
      <c r="Z11" s="87">
        <v>100.664029188306</v>
      </c>
      <c r="AA11" s="25">
        <v>125.300399300029</v>
      </c>
      <c r="AB11" s="25">
        <v>431.00525809609098</v>
      </c>
      <c r="AC11" s="25">
        <v>0</v>
      </c>
      <c r="AD11" s="25">
        <v>32311.405257471099</v>
      </c>
      <c r="AE11" s="25">
        <v>0</v>
      </c>
      <c r="AF11" s="87">
        <v>5725.4421170984897</v>
      </c>
      <c r="AG11" s="25">
        <v>0</v>
      </c>
      <c r="AH11" s="25">
        <v>11.972612624432699</v>
      </c>
      <c r="AI11" s="25">
        <v>288.20913271774299</v>
      </c>
      <c r="AJ11" s="25">
        <v>0</v>
      </c>
      <c r="AK11" s="25">
        <v>270.86134406005903</v>
      </c>
      <c r="AL11" s="25">
        <v>4.0305476467910903</v>
      </c>
      <c r="AM11" s="25">
        <v>14.617273184741601</v>
      </c>
      <c r="AN11" s="87">
        <v>0</v>
      </c>
      <c r="AO11" s="25">
        <v>32.157915267401201</v>
      </c>
      <c r="AP11" s="25">
        <v>2584.9122928013498</v>
      </c>
      <c r="AQ11" s="25">
        <v>8.6060182201236302</v>
      </c>
      <c r="AS11" s="34"/>
      <c r="AU11" s="22">
        <f t="shared" si="0"/>
        <v>4.6881527304773515E-3</v>
      </c>
      <c r="AV11" s="22">
        <f t="shared" si="1"/>
        <v>4.6881463575782706E-3</v>
      </c>
      <c r="AW11" s="22">
        <f t="shared" si="2"/>
        <v>3.4695900942262525E-3</v>
      </c>
      <c r="AX11" s="22">
        <f t="shared" si="3"/>
        <v>7.9443262006748117E-3</v>
      </c>
      <c r="AY11" s="22">
        <f t="shared" si="4"/>
        <v>3.8547430424789217E-3</v>
      </c>
      <c r="AZ11" s="22"/>
      <c r="BA11" s="22"/>
      <c r="BB11" s="22"/>
    </row>
    <row r="12" spans="1:54" x14ac:dyDescent="0.25">
      <c r="A12" s="25" t="s">
        <v>10</v>
      </c>
      <c r="B12" s="25">
        <v>72966.523501999996</v>
      </c>
      <c r="C12" s="25">
        <v>5837.3218679000001</v>
      </c>
      <c r="D12" s="25">
        <v>9.4181688006000002</v>
      </c>
      <c r="E12" s="25">
        <v>25.415948963999998</v>
      </c>
      <c r="F12" s="25">
        <v>478.02604266999998</v>
      </c>
      <c r="G12" s="25"/>
      <c r="H12" s="27" t="s">
        <v>10</v>
      </c>
      <c r="I12" s="87">
        <v>1347.9745887326601</v>
      </c>
      <c r="J12" s="25">
        <v>226.18613203766199</v>
      </c>
      <c r="K12" s="25">
        <v>9.4750228218388202</v>
      </c>
      <c r="L12" s="25">
        <v>9.4750228218388202</v>
      </c>
      <c r="M12" s="25">
        <v>14.605931725754299</v>
      </c>
      <c r="N12" s="87">
        <v>2.82741998557186</v>
      </c>
      <c r="O12" s="25">
        <v>25.601094891366799</v>
      </c>
      <c r="P12" s="25">
        <v>93957.2199221521</v>
      </c>
      <c r="Q12" s="25">
        <v>0</v>
      </c>
      <c r="R12" s="25">
        <v>11045.1715046727</v>
      </c>
      <c r="S12" s="25">
        <v>0</v>
      </c>
      <c r="T12" s="25">
        <v>916.18030477445302</v>
      </c>
      <c r="U12" s="87">
        <v>0</v>
      </c>
      <c r="V12" s="25">
        <v>0</v>
      </c>
      <c r="W12" s="25">
        <v>0</v>
      </c>
      <c r="X12" s="25">
        <v>0.49139709738144799</v>
      </c>
      <c r="Y12" s="25">
        <v>9.8756286421245107</v>
      </c>
      <c r="Z12" s="87">
        <v>345.81187870730201</v>
      </c>
      <c r="AA12" s="25">
        <v>984.59820192159304</v>
      </c>
      <c r="AB12" s="25">
        <v>481.27059434060402</v>
      </c>
      <c r="AC12" s="25">
        <v>0</v>
      </c>
      <c r="AD12" s="25">
        <v>73486.277885628602</v>
      </c>
      <c r="AE12" s="25">
        <v>0</v>
      </c>
      <c r="AF12" s="87">
        <v>17150.2046280416</v>
      </c>
      <c r="AG12" s="25">
        <v>0</v>
      </c>
      <c r="AH12" s="25">
        <v>39.481347064109301</v>
      </c>
      <c r="AI12" s="25">
        <v>1238.2748594357699</v>
      </c>
      <c r="AJ12" s="25">
        <v>0</v>
      </c>
      <c r="AK12" s="25">
        <v>575.67659310761803</v>
      </c>
      <c r="AL12" s="25">
        <v>19.536637700812499</v>
      </c>
      <c r="AM12" s="25">
        <v>24.4457122706714</v>
      </c>
      <c r="AN12" s="87">
        <v>0</v>
      </c>
      <c r="AO12" s="25">
        <v>200.04108523774599</v>
      </c>
      <c r="AP12" s="25">
        <v>5878.90234689727</v>
      </c>
      <c r="AQ12" s="25">
        <v>4.8287633405355104</v>
      </c>
      <c r="AS12" s="34"/>
      <c r="AU12" s="22">
        <f t="shared" si="0"/>
        <v>7.1231896311239155E-3</v>
      </c>
      <c r="AV12" s="22">
        <f t="shared" si="1"/>
        <v>7.1232116265380167E-3</v>
      </c>
      <c r="AW12" s="22">
        <f t="shared" si="2"/>
        <v>6.0366322203949047E-3</v>
      </c>
      <c r="AX12" s="22">
        <f t="shared" si="3"/>
        <v>7.2846356289528076E-3</v>
      </c>
      <c r="AY12" s="22">
        <f t="shared" si="4"/>
        <v>6.7873952065073571E-3</v>
      </c>
      <c r="AZ12" s="22"/>
      <c r="BA12" s="22"/>
      <c r="BB12" s="22"/>
    </row>
    <row r="13" spans="1:54" x14ac:dyDescent="0.25">
      <c r="A13" s="25" t="s">
        <v>12</v>
      </c>
      <c r="B13" s="25">
        <v>47610.4738</v>
      </c>
      <c r="C13" s="25">
        <v>3822.811909</v>
      </c>
      <c r="D13" s="25">
        <v>1.9070093825000001</v>
      </c>
      <c r="E13" s="25">
        <v>0.31387423149999999</v>
      </c>
      <c r="F13" s="25">
        <v>42.106070664000001</v>
      </c>
      <c r="G13" s="25"/>
      <c r="H13" s="27" t="s">
        <v>12</v>
      </c>
      <c r="I13" s="87">
        <v>306.53329741221597</v>
      </c>
      <c r="J13" s="25">
        <v>531.63697831036302</v>
      </c>
      <c r="K13" s="25">
        <v>1.9123431442060099</v>
      </c>
      <c r="L13" s="25">
        <v>1.9123431442060099</v>
      </c>
      <c r="M13" s="25">
        <v>24.7441237355726</v>
      </c>
      <c r="N13" s="87">
        <v>3.0324727040894399</v>
      </c>
      <c r="O13" s="25">
        <v>0.31479738937768997</v>
      </c>
      <c r="P13" s="25">
        <v>467042.50889462</v>
      </c>
      <c r="Q13" s="25">
        <v>0</v>
      </c>
      <c r="R13" s="25">
        <v>2015.0933377378401</v>
      </c>
      <c r="S13" s="25">
        <v>0</v>
      </c>
      <c r="T13" s="25">
        <v>2488.3573571898901</v>
      </c>
      <c r="U13" s="87">
        <v>0</v>
      </c>
      <c r="V13" s="25">
        <v>0</v>
      </c>
      <c r="W13" s="25">
        <v>0</v>
      </c>
      <c r="X13" s="25">
        <v>1.2038416821958799</v>
      </c>
      <c r="Y13" s="25">
        <v>31.563499377766099</v>
      </c>
      <c r="Z13" s="87">
        <v>181.065337914786</v>
      </c>
      <c r="AA13" s="25">
        <v>8.8603260348929904</v>
      </c>
      <c r="AB13" s="25">
        <v>42.233978281239203</v>
      </c>
      <c r="AC13" s="25">
        <v>0</v>
      </c>
      <c r="AD13" s="25">
        <v>47737.6746800939</v>
      </c>
      <c r="AE13" s="25">
        <v>0</v>
      </c>
      <c r="AF13" s="87">
        <v>6379.53862020425</v>
      </c>
      <c r="AG13" s="25">
        <v>0</v>
      </c>
      <c r="AH13" s="25">
        <v>8.7708830421834492</v>
      </c>
      <c r="AI13" s="25">
        <v>365.31796286305303</v>
      </c>
      <c r="AJ13" s="25">
        <v>0</v>
      </c>
      <c r="AK13" s="25">
        <v>827.78321737063004</v>
      </c>
      <c r="AL13" s="25">
        <v>2.0643953960902399</v>
      </c>
      <c r="AM13" s="25">
        <v>20.5435165399943</v>
      </c>
      <c r="AN13" s="87">
        <v>0</v>
      </c>
      <c r="AO13" s="25">
        <v>23.140065722083701</v>
      </c>
      <c r="AP13" s="25">
        <v>3833.02517656707</v>
      </c>
      <c r="AQ13" s="25">
        <v>25.476364108564599</v>
      </c>
      <c r="AS13" s="34"/>
      <c r="AU13" s="22">
        <f t="shared" si="0"/>
        <v>2.6716995220051809E-3</v>
      </c>
      <c r="AV13" s="22">
        <f t="shared" si="1"/>
        <v>2.6716636366610298E-3</v>
      </c>
      <c r="AW13" s="22">
        <f t="shared" si="2"/>
        <v>2.7969247319683042E-3</v>
      </c>
      <c r="AX13" s="22">
        <f t="shared" si="3"/>
        <v>2.941171287869753E-3</v>
      </c>
      <c r="AY13" s="22">
        <f t="shared" si="4"/>
        <v>3.0377476506864205E-3</v>
      </c>
      <c r="AZ13" s="22"/>
      <c r="BA13" s="22"/>
      <c r="BB13" s="22"/>
    </row>
    <row r="14" spans="1:54" x14ac:dyDescent="0.25">
      <c r="A14" s="25" t="s">
        <v>13</v>
      </c>
      <c r="B14" s="25">
        <v>56789.908111999997</v>
      </c>
      <c r="C14" s="25">
        <v>6653.9606537999998</v>
      </c>
      <c r="D14" s="25">
        <v>88.088314715999999</v>
      </c>
      <c r="E14" s="25">
        <v>19.595652064999999</v>
      </c>
      <c r="F14" s="25">
        <v>139.37232546999999</v>
      </c>
      <c r="G14" s="25"/>
      <c r="H14" s="27" t="s">
        <v>13</v>
      </c>
      <c r="I14" s="87">
        <v>66.683058832788902</v>
      </c>
      <c r="J14" s="25">
        <v>49.515044545263002</v>
      </c>
      <c r="K14" s="25">
        <v>88.377496819103698</v>
      </c>
      <c r="L14" s="25">
        <v>88.377496819103698</v>
      </c>
      <c r="M14" s="25">
        <v>218.96104714657801</v>
      </c>
      <c r="N14" s="87">
        <v>72.564017508735802</v>
      </c>
      <c r="O14" s="25">
        <v>19.660693823522202</v>
      </c>
      <c r="P14" s="25">
        <v>82641.577242982399</v>
      </c>
      <c r="Q14" s="25">
        <v>0</v>
      </c>
      <c r="R14" s="25">
        <v>12629.201679108101</v>
      </c>
      <c r="S14" s="25">
        <v>0</v>
      </c>
      <c r="T14" s="25">
        <v>3630.7996505910201</v>
      </c>
      <c r="U14" s="87">
        <v>0</v>
      </c>
      <c r="V14" s="25">
        <v>0</v>
      </c>
      <c r="W14" s="25">
        <v>0</v>
      </c>
      <c r="X14" s="25">
        <v>0.99023597315169098</v>
      </c>
      <c r="Y14" s="25">
        <v>10.2096782643625</v>
      </c>
      <c r="Z14" s="87">
        <v>1189.78149057775</v>
      </c>
      <c r="AA14" s="25">
        <v>39.2746216978014</v>
      </c>
      <c r="AB14" s="25">
        <v>139.82185259674301</v>
      </c>
      <c r="AC14" s="25">
        <v>0</v>
      </c>
      <c r="AD14" s="25">
        <v>56985.139603723597</v>
      </c>
      <c r="AE14" s="25">
        <v>0</v>
      </c>
      <c r="AF14" s="87">
        <v>19350.425900120699</v>
      </c>
      <c r="AG14" s="25">
        <v>0</v>
      </c>
      <c r="AH14" s="25">
        <v>13.6104546241921</v>
      </c>
      <c r="AI14" s="25">
        <v>765.04937057984705</v>
      </c>
      <c r="AJ14" s="25">
        <v>0</v>
      </c>
      <c r="AK14" s="25">
        <v>191.78527824491701</v>
      </c>
      <c r="AL14" s="25">
        <v>150.33006525818999</v>
      </c>
      <c r="AM14" s="25">
        <v>87.449218901673106</v>
      </c>
      <c r="AN14" s="87">
        <v>0</v>
      </c>
      <c r="AO14" s="25">
        <v>10.563613051698599</v>
      </c>
      <c r="AP14" s="25">
        <v>6676.5389613706102</v>
      </c>
      <c r="AQ14" s="25">
        <v>40.0379484108513</v>
      </c>
      <c r="AS14" s="34"/>
      <c r="AU14" s="22">
        <f t="shared" si="0"/>
        <v>3.4377849553580541E-3</v>
      </c>
      <c r="AV14" s="22">
        <f t="shared" si="1"/>
        <v>3.3932132673066178E-3</v>
      </c>
      <c r="AW14" s="22">
        <f t="shared" si="2"/>
        <v>3.2828656563135775E-3</v>
      </c>
      <c r="AX14" s="22">
        <f t="shared" si="3"/>
        <v>3.3191933754720035E-3</v>
      </c>
      <c r="AY14" s="22">
        <f t="shared" si="4"/>
        <v>3.2253686320228782E-3</v>
      </c>
      <c r="AZ14" s="22"/>
      <c r="BA14" s="22"/>
      <c r="BB14" s="22"/>
    </row>
    <row r="15" spans="1:54" x14ac:dyDescent="0.25">
      <c r="A15" s="25" t="s">
        <v>14</v>
      </c>
      <c r="B15" s="25">
        <v>80437.954270999995</v>
      </c>
      <c r="C15" s="25">
        <v>6435.0364077000004</v>
      </c>
      <c r="D15" s="25">
        <v>70.785838346999995</v>
      </c>
      <c r="E15" s="25">
        <v>21.346514590999998</v>
      </c>
      <c r="F15" s="25">
        <v>324.88428119999998</v>
      </c>
      <c r="G15" s="25"/>
      <c r="H15" s="27" t="s">
        <v>14</v>
      </c>
      <c r="I15" s="87">
        <v>437.34339702166</v>
      </c>
      <c r="J15" s="25">
        <v>129.567923863766</v>
      </c>
      <c r="K15" s="25">
        <v>71.087875040759997</v>
      </c>
      <c r="L15" s="25">
        <v>71.087875040759997</v>
      </c>
      <c r="M15" s="25">
        <v>156.88306732703199</v>
      </c>
      <c r="N15" s="87">
        <v>53.122077501925503</v>
      </c>
      <c r="O15" s="25">
        <v>21.441591479110901</v>
      </c>
      <c r="P15" s="25">
        <v>111180.111138183</v>
      </c>
      <c r="Q15" s="25">
        <v>0</v>
      </c>
      <c r="R15" s="25">
        <v>11684.3973488314</v>
      </c>
      <c r="S15" s="25">
        <v>0</v>
      </c>
      <c r="T15" s="25">
        <v>2760.2219700823998</v>
      </c>
      <c r="U15" s="87">
        <v>0</v>
      </c>
      <c r="V15" s="25">
        <v>0</v>
      </c>
      <c r="W15" s="25">
        <v>0</v>
      </c>
      <c r="X15" s="25">
        <v>0.47055832476521298</v>
      </c>
      <c r="Y15" s="25">
        <v>11.829097912680099</v>
      </c>
      <c r="Z15" s="87">
        <v>970.14337226973601</v>
      </c>
      <c r="AA15" s="25">
        <v>298.86455791093198</v>
      </c>
      <c r="AB15" s="25">
        <v>326.21407330731103</v>
      </c>
      <c r="AC15" s="25">
        <v>0</v>
      </c>
      <c r="AD15" s="25">
        <v>80789.903108120096</v>
      </c>
      <c r="AE15" s="25">
        <v>0</v>
      </c>
      <c r="AF15" s="87">
        <v>18273.664025705799</v>
      </c>
      <c r="AG15" s="25">
        <v>0</v>
      </c>
      <c r="AH15" s="25">
        <v>18.079356318895201</v>
      </c>
      <c r="AI15" s="25">
        <v>892.03628662375695</v>
      </c>
      <c r="AJ15" s="25">
        <v>0</v>
      </c>
      <c r="AK15" s="25">
        <v>345.47319076714899</v>
      </c>
      <c r="AL15" s="25">
        <v>115.222255637378</v>
      </c>
      <c r="AM15" s="25">
        <v>67.781281376580196</v>
      </c>
      <c r="AN15" s="87">
        <v>0</v>
      </c>
      <c r="AO15" s="25">
        <v>62.798924648036497</v>
      </c>
      <c r="AP15" s="25">
        <v>6463.1923288855096</v>
      </c>
      <c r="AQ15" s="25">
        <v>30.956724917528501</v>
      </c>
      <c r="AS15" s="34"/>
      <c r="AU15" s="22">
        <f t="shared" si="0"/>
        <v>4.3754076083830414E-3</v>
      </c>
      <c r="AV15" s="22">
        <f t="shared" si="1"/>
        <v>4.3754097726344731E-3</v>
      </c>
      <c r="AW15" s="22">
        <f t="shared" si="2"/>
        <v>4.2669084779272436E-3</v>
      </c>
      <c r="AX15" s="22">
        <f t="shared" si="3"/>
        <v>4.453977144867882E-3</v>
      </c>
      <c r="AY15" s="22">
        <f t="shared" si="4"/>
        <v>4.0931254119137431E-3</v>
      </c>
      <c r="AZ15" s="22"/>
      <c r="BA15" s="22"/>
      <c r="BB15" s="22"/>
    </row>
    <row r="16" spans="1:54" x14ac:dyDescent="0.25">
      <c r="A16" s="25" t="s">
        <v>15</v>
      </c>
      <c r="B16" s="25">
        <v>331069.31997000001</v>
      </c>
      <c r="C16" s="25">
        <v>26485.545824000001</v>
      </c>
      <c r="D16" s="25">
        <v>335.01930132000001</v>
      </c>
      <c r="E16" s="25">
        <v>81.611176204000003</v>
      </c>
      <c r="F16" s="25">
        <v>444.42397392999999</v>
      </c>
      <c r="G16" s="25"/>
      <c r="H16" s="27" t="s">
        <v>15</v>
      </c>
      <c r="I16" s="87">
        <v>525.15529035337602</v>
      </c>
      <c r="J16" s="25">
        <v>173.723097498203</v>
      </c>
      <c r="K16" s="25">
        <v>337.08626003188198</v>
      </c>
      <c r="L16" s="25">
        <v>337.08626003188198</v>
      </c>
      <c r="M16" s="25">
        <v>852.841904319631</v>
      </c>
      <c r="N16" s="87">
        <v>282.29517126688802</v>
      </c>
      <c r="O16" s="25">
        <v>82.129872980129704</v>
      </c>
      <c r="P16" s="25">
        <v>281498.936451138</v>
      </c>
      <c r="Q16" s="25">
        <v>0</v>
      </c>
      <c r="R16" s="25">
        <v>51490.506424091698</v>
      </c>
      <c r="S16" s="25">
        <v>0</v>
      </c>
      <c r="T16" s="25">
        <v>14063.2743940376</v>
      </c>
      <c r="U16" s="87">
        <v>0</v>
      </c>
      <c r="V16" s="25">
        <v>0</v>
      </c>
      <c r="W16" s="25">
        <v>0</v>
      </c>
      <c r="X16" s="25">
        <v>3.9283181937349001</v>
      </c>
      <c r="Y16" s="25">
        <v>37.7956022122547</v>
      </c>
      <c r="Z16" s="87">
        <v>4676.8356586293803</v>
      </c>
      <c r="AA16" s="25">
        <v>375.5775610471</v>
      </c>
      <c r="AB16" s="25">
        <v>446.623194650995</v>
      </c>
      <c r="AC16" s="25">
        <v>0</v>
      </c>
      <c r="AD16" s="25">
        <v>333144.70241064299</v>
      </c>
      <c r="AE16" s="25">
        <v>0</v>
      </c>
      <c r="AF16" s="87">
        <v>78297.073887464998</v>
      </c>
      <c r="AG16" s="25">
        <v>0</v>
      </c>
      <c r="AH16" s="25">
        <v>61.594200592536197</v>
      </c>
      <c r="AI16" s="25">
        <v>3212.7956800800198</v>
      </c>
      <c r="AJ16" s="25">
        <v>0</v>
      </c>
      <c r="AK16" s="25">
        <v>767.153769092576</v>
      </c>
      <c r="AL16" s="25">
        <v>588.02710388524599</v>
      </c>
      <c r="AM16" s="25">
        <v>343.61348908987202</v>
      </c>
      <c r="AN16" s="87">
        <v>0</v>
      </c>
      <c r="AO16" s="25">
        <v>83.831377841904796</v>
      </c>
      <c r="AP16" s="25">
        <v>26651.576206528898</v>
      </c>
      <c r="AQ16" s="25">
        <v>153.55113971010101</v>
      </c>
      <c r="AS16" s="34"/>
      <c r="AU16" s="22">
        <f t="shared" si="0"/>
        <v>6.2687247517560349E-3</v>
      </c>
      <c r="AV16" s="22">
        <f t="shared" si="1"/>
        <v>6.2687166665241333E-3</v>
      </c>
      <c r="AW16" s="22">
        <f t="shared" si="2"/>
        <v>6.1696705346169648E-3</v>
      </c>
      <c r="AX16" s="22">
        <f t="shared" si="3"/>
        <v>6.3557076402518311E-3</v>
      </c>
      <c r="AY16" s="22">
        <f t="shared" si="4"/>
        <v>4.948474542332877E-3</v>
      </c>
      <c r="AZ16" s="22"/>
      <c r="BA16" s="22"/>
      <c r="BB16" s="22"/>
    </row>
    <row r="17" spans="1:54" x14ac:dyDescent="0.25">
      <c r="A17" s="25" t="s">
        <v>16</v>
      </c>
      <c r="B17" s="25">
        <v>114782.5952</v>
      </c>
      <c r="C17" s="25">
        <v>9182.607763</v>
      </c>
      <c r="D17" s="25">
        <v>49.783159105000003</v>
      </c>
      <c r="E17" s="25">
        <v>9.8955607031999993</v>
      </c>
      <c r="F17" s="25">
        <v>272.39149737000002</v>
      </c>
      <c r="G17" s="25"/>
      <c r="H17" s="27" t="s">
        <v>16</v>
      </c>
      <c r="I17" s="87">
        <v>75.796868108717305</v>
      </c>
      <c r="J17" s="25">
        <v>93.877883394717998</v>
      </c>
      <c r="K17" s="25">
        <v>49.855007959429798</v>
      </c>
      <c r="L17" s="25">
        <v>49.855007959429798</v>
      </c>
      <c r="M17" s="25">
        <v>239.95298467530799</v>
      </c>
      <c r="N17" s="87">
        <v>50.026721123361</v>
      </c>
      <c r="O17" s="25">
        <v>9.9105793704873602</v>
      </c>
      <c r="P17" s="25">
        <v>137850.20312819601</v>
      </c>
      <c r="Q17" s="25">
        <v>0</v>
      </c>
      <c r="R17" s="25">
        <v>16892.858776390902</v>
      </c>
      <c r="S17" s="25">
        <v>0</v>
      </c>
      <c r="T17" s="25">
        <v>6399.6370402677203</v>
      </c>
      <c r="U17" s="87">
        <v>0</v>
      </c>
      <c r="V17" s="25">
        <v>0</v>
      </c>
      <c r="W17" s="25">
        <v>0</v>
      </c>
      <c r="X17" s="25">
        <v>7.3171817787325004</v>
      </c>
      <c r="Y17" s="25">
        <v>12.1773936200479</v>
      </c>
      <c r="Z17" s="87">
        <v>705.68862664279004</v>
      </c>
      <c r="AA17" s="25">
        <v>38.539774180289498</v>
      </c>
      <c r="AB17" s="25">
        <v>272.73475632781702</v>
      </c>
      <c r="AC17" s="25">
        <v>0</v>
      </c>
      <c r="AD17" s="25">
        <v>114970.784702458</v>
      </c>
      <c r="AE17" s="25">
        <v>0</v>
      </c>
      <c r="AF17" s="87">
        <v>26181.586640652102</v>
      </c>
      <c r="AG17" s="25">
        <v>0</v>
      </c>
      <c r="AH17" s="25">
        <v>55.110935274778498</v>
      </c>
      <c r="AI17" s="25">
        <v>860.40598960181205</v>
      </c>
      <c r="AJ17" s="25">
        <v>0</v>
      </c>
      <c r="AK17" s="25">
        <v>227.48622146750699</v>
      </c>
      <c r="AL17" s="25">
        <v>79.101972954055</v>
      </c>
      <c r="AM17" s="25">
        <v>106.199135557535</v>
      </c>
      <c r="AN17" s="87">
        <v>0</v>
      </c>
      <c r="AO17" s="25">
        <v>27.2922019460513</v>
      </c>
      <c r="AP17" s="25">
        <v>9197.6629451545105</v>
      </c>
      <c r="AQ17" s="25">
        <v>40.077223266304301</v>
      </c>
      <c r="AS17" s="34"/>
      <c r="AU17" s="22">
        <f t="shared" si="0"/>
        <v>1.6395299490318616E-3</v>
      </c>
      <c r="AV17" s="22">
        <f t="shared" si="1"/>
        <v>1.6395323140310067E-3</v>
      </c>
      <c r="AW17" s="22">
        <f t="shared" si="2"/>
        <v>1.4432361409258037E-3</v>
      </c>
      <c r="AX17" s="22">
        <f t="shared" si="3"/>
        <v>1.5177176653066464E-3</v>
      </c>
      <c r="AY17" s="22">
        <f t="shared" si="4"/>
        <v>1.2601676672408665E-3</v>
      </c>
      <c r="AZ17" s="22"/>
      <c r="BA17" s="22"/>
      <c r="BB17" s="22"/>
    </row>
    <row r="18" spans="1:54" x14ac:dyDescent="0.25">
      <c r="A18" s="25" t="s">
        <v>17</v>
      </c>
      <c r="B18" s="25">
        <v>30439.753586999999</v>
      </c>
      <c r="C18" s="25">
        <v>2435.1802885000002</v>
      </c>
      <c r="D18" s="25">
        <v>11.915704227999999</v>
      </c>
      <c r="E18" s="25">
        <v>6.2875188576000003</v>
      </c>
      <c r="F18" s="25">
        <v>172.20288406</v>
      </c>
      <c r="G18" s="25"/>
      <c r="H18" s="27" t="s">
        <v>17</v>
      </c>
      <c r="I18" s="87">
        <v>263.87616589959498</v>
      </c>
      <c r="J18" s="25">
        <v>70.309076359638894</v>
      </c>
      <c r="K18" s="25">
        <v>11.9630596880012</v>
      </c>
      <c r="L18" s="25">
        <v>11.9630596880012</v>
      </c>
      <c r="M18" s="25">
        <v>36.286503385520199</v>
      </c>
      <c r="N18" s="87">
        <v>8.2993343864181792</v>
      </c>
      <c r="O18" s="25">
        <v>6.3209404251330401</v>
      </c>
      <c r="P18" s="25">
        <v>50075.004793679997</v>
      </c>
      <c r="Q18" s="25">
        <v>0</v>
      </c>
      <c r="R18" s="25">
        <v>4284.5899291972</v>
      </c>
      <c r="S18" s="25">
        <v>0</v>
      </c>
      <c r="T18" s="25">
        <v>1054.64854955187</v>
      </c>
      <c r="U18" s="87">
        <v>0</v>
      </c>
      <c r="V18" s="25">
        <v>0</v>
      </c>
      <c r="W18" s="25">
        <v>0</v>
      </c>
      <c r="X18" s="25">
        <v>0.951410275805321</v>
      </c>
      <c r="Y18" s="25">
        <v>4.47521775176725</v>
      </c>
      <c r="Z18" s="87">
        <v>182.13601477031699</v>
      </c>
      <c r="AA18" s="25">
        <v>183.43910641674699</v>
      </c>
      <c r="AB18" s="25">
        <v>173.010608731676</v>
      </c>
      <c r="AC18" s="25">
        <v>0</v>
      </c>
      <c r="AD18" s="25">
        <v>30581.5784495191</v>
      </c>
      <c r="AE18" s="25">
        <v>0</v>
      </c>
      <c r="AF18" s="87">
        <v>6800.9668934671499</v>
      </c>
      <c r="AG18" s="25">
        <v>0</v>
      </c>
      <c r="AH18" s="25">
        <v>13.808055912609801</v>
      </c>
      <c r="AI18" s="25">
        <v>352.81077071569899</v>
      </c>
      <c r="AJ18" s="25">
        <v>0</v>
      </c>
      <c r="AK18" s="25">
        <v>162.21368539532801</v>
      </c>
      <c r="AL18" s="25">
        <v>16.8681633851476</v>
      </c>
      <c r="AM18" s="25">
        <v>19.329669139680799</v>
      </c>
      <c r="AN18" s="87">
        <v>0</v>
      </c>
      <c r="AO18" s="25">
        <v>40.1686776917687</v>
      </c>
      <c r="AP18" s="25">
        <v>2446.5262814806201</v>
      </c>
      <c r="AQ18" s="25">
        <v>7.3141301237818901</v>
      </c>
      <c r="AS18" s="34"/>
      <c r="AU18" s="22">
        <f t="shared" si="0"/>
        <v>4.6591987715587308E-3</v>
      </c>
      <c r="AV18" s="22">
        <f t="shared" si="1"/>
        <v>4.6592004026152576E-3</v>
      </c>
      <c r="AW18" s="22">
        <f t="shared" si="2"/>
        <v>3.9742057284305032E-3</v>
      </c>
      <c r="AX18" s="22">
        <f t="shared" si="3"/>
        <v>5.3155415180412072E-3</v>
      </c>
      <c r="AY18" s="22">
        <f t="shared" si="4"/>
        <v>4.6905409051950968E-3</v>
      </c>
      <c r="AZ18" s="22"/>
      <c r="BA18" s="22"/>
      <c r="BB18" s="22"/>
    </row>
    <row r="19" spans="1:54" x14ac:dyDescent="0.25">
      <c r="A19" s="25" t="s">
        <v>18</v>
      </c>
      <c r="B19" s="25">
        <v>13262.898883</v>
      </c>
      <c r="C19" s="25">
        <v>1061.0320125999999</v>
      </c>
      <c r="D19" s="25">
        <v>1.3927455195</v>
      </c>
      <c r="E19" s="25">
        <v>3.2156290641999998</v>
      </c>
      <c r="F19" s="25">
        <v>67.393007452999996</v>
      </c>
      <c r="G19" s="25"/>
      <c r="H19" s="27" t="s">
        <v>18</v>
      </c>
      <c r="I19" s="87">
        <v>171.21231246206699</v>
      </c>
      <c r="J19" s="25">
        <v>30.958492265608299</v>
      </c>
      <c r="K19" s="25">
        <v>1.40273782275388</v>
      </c>
      <c r="L19" s="25">
        <v>1.40273782275388</v>
      </c>
      <c r="M19" s="25">
        <v>9.5014402691198505</v>
      </c>
      <c r="N19" s="87">
        <v>1.1973913848780799</v>
      </c>
      <c r="O19" s="25">
        <v>3.23879080315157</v>
      </c>
      <c r="P19" s="25">
        <v>16126.573613918301</v>
      </c>
      <c r="Q19" s="25">
        <v>0</v>
      </c>
      <c r="R19" s="25">
        <v>2007.26844518087</v>
      </c>
      <c r="S19" s="25">
        <v>0</v>
      </c>
      <c r="T19" s="25">
        <v>376.90525928016899</v>
      </c>
      <c r="U19" s="87">
        <v>0</v>
      </c>
      <c r="V19" s="25">
        <v>0</v>
      </c>
      <c r="W19" s="25">
        <v>0</v>
      </c>
      <c r="X19" s="25">
        <v>0.45529441713208402</v>
      </c>
      <c r="Y19" s="25">
        <v>1.5686616959127899</v>
      </c>
      <c r="Z19" s="87">
        <v>50.270290509673103</v>
      </c>
      <c r="AA19" s="25">
        <v>124.974793702499</v>
      </c>
      <c r="AB19" s="25">
        <v>67.877355823269497</v>
      </c>
      <c r="AC19" s="25">
        <v>0</v>
      </c>
      <c r="AD19" s="25">
        <v>13362.5965887729</v>
      </c>
      <c r="AE19" s="25">
        <v>0</v>
      </c>
      <c r="AF19" s="87">
        <v>3107.1933383268001</v>
      </c>
      <c r="AG19" s="25">
        <v>0</v>
      </c>
      <c r="AH19" s="25">
        <v>7.7573477538352096</v>
      </c>
      <c r="AI19" s="25">
        <v>183.033476896287</v>
      </c>
      <c r="AJ19" s="25">
        <v>0</v>
      </c>
      <c r="AK19" s="25">
        <v>77.796815618374396</v>
      </c>
      <c r="AL19" s="25">
        <v>2.7886012588901798</v>
      </c>
      <c r="AM19" s="25">
        <v>6.70743411925217</v>
      </c>
      <c r="AN19" s="87">
        <v>0</v>
      </c>
      <c r="AO19" s="25">
        <v>26.3862550699343</v>
      </c>
      <c r="AP19" s="25">
        <v>1069.00782015906</v>
      </c>
      <c r="AQ19" s="25">
        <v>1.72715698242295</v>
      </c>
      <c r="AS19" s="34"/>
      <c r="AU19" s="22">
        <f t="shared" si="0"/>
        <v>7.5170373123095765E-3</v>
      </c>
      <c r="AV19" s="22">
        <f t="shared" si="1"/>
        <v>7.5170281992866413E-3</v>
      </c>
      <c r="AW19" s="22">
        <f t="shared" si="2"/>
        <v>7.1745362767113956E-3</v>
      </c>
      <c r="AX19" s="22">
        <f t="shared" si="3"/>
        <v>7.2028640397092678E-3</v>
      </c>
      <c r="AY19" s="22">
        <f t="shared" si="4"/>
        <v>7.186923222075918E-3</v>
      </c>
      <c r="AZ19" s="22"/>
      <c r="BA19" s="22"/>
      <c r="BB19" s="22"/>
    </row>
    <row r="20" spans="1:54" x14ac:dyDescent="0.25">
      <c r="A20" s="25" t="s">
        <v>19</v>
      </c>
      <c r="B20" s="25">
        <v>2313.1504817999999</v>
      </c>
      <c r="C20" s="25">
        <v>185.052054</v>
      </c>
      <c r="D20" s="25">
        <v>1.2277287283</v>
      </c>
      <c r="E20" s="25">
        <v>0.41694803400000002</v>
      </c>
      <c r="F20" s="25">
        <v>34.497559090000003</v>
      </c>
      <c r="G20" s="25"/>
      <c r="H20" s="27" t="s">
        <v>19</v>
      </c>
      <c r="I20" s="87">
        <v>26.937385969792199</v>
      </c>
      <c r="J20" s="25">
        <v>12.7706376477284</v>
      </c>
      <c r="K20" s="25">
        <v>1.23113770263213</v>
      </c>
      <c r="L20" s="25">
        <v>1.23113770263213</v>
      </c>
      <c r="M20" s="25">
        <v>0.61472012776335505</v>
      </c>
      <c r="N20" s="87">
        <v>9.5635407648242202E-2</v>
      </c>
      <c r="O20" s="25">
        <v>0.41808888054221499</v>
      </c>
      <c r="P20" s="25">
        <v>9521.1604660640296</v>
      </c>
      <c r="Q20" s="25">
        <v>0</v>
      </c>
      <c r="R20" s="25">
        <v>208.22299393024099</v>
      </c>
      <c r="S20" s="25">
        <v>0</v>
      </c>
      <c r="T20" s="25">
        <v>55.749014359375799</v>
      </c>
      <c r="U20" s="87">
        <v>0</v>
      </c>
      <c r="V20" s="25">
        <v>0</v>
      </c>
      <c r="W20" s="25">
        <v>0</v>
      </c>
      <c r="X20" s="25">
        <v>2.5617786752487E-2</v>
      </c>
      <c r="Y20" s="25">
        <v>0.70015259238462701</v>
      </c>
      <c r="Z20" s="87">
        <v>8.69759273862255</v>
      </c>
      <c r="AA20" s="25">
        <v>15.9744215676398</v>
      </c>
      <c r="AB20" s="25">
        <v>34.592487817849701</v>
      </c>
      <c r="AC20" s="25">
        <v>0</v>
      </c>
      <c r="AD20" s="25">
        <v>2319.4476465461798</v>
      </c>
      <c r="AE20" s="25">
        <v>0</v>
      </c>
      <c r="AF20" s="87">
        <v>406.54589781576999</v>
      </c>
      <c r="AG20" s="25">
        <v>0</v>
      </c>
      <c r="AH20" s="25">
        <v>0.76477746650545397</v>
      </c>
      <c r="AI20" s="25">
        <v>26.0298962036277</v>
      </c>
      <c r="AJ20" s="25">
        <v>0</v>
      </c>
      <c r="AK20" s="25">
        <v>23.473071141384199</v>
      </c>
      <c r="AL20" s="25">
        <v>0.35643208950213601</v>
      </c>
      <c r="AM20" s="25">
        <v>0.72377720755761299</v>
      </c>
      <c r="AN20" s="87">
        <v>0</v>
      </c>
      <c r="AO20" s="25">
        <v>3.6052591595522401</v>
      </c>
      <c r="AP20" s="25">
        <v>185.555838313023</v>
      </c>
      <c r="AQ20" s="25">
        <v>0.50992634675450399</v>
      </c>
      <c r="AS20" s="34"/>
      <c r="AU20" s="22">
        <f t="shared" si="0"/>
        <v>2.7223325052677895E-3</v>
      </c>
      <c r="AV20" s="22">
        <f t="shared" si="1"/>
        <v>2.7223924411182402E-3</v>
      </c>
      <c r="AW20" s="22">
        <f t="shared" si="2"/>
        <v>2.776651106674233E-3</v>
      </c>
      <c r="AX20" s="22">
        <f t="shared" si="3"/>
        <v>2.7361840066020509E-3</v>
      </c>
      <c r="AY20" s="22">
        <f t="shared" si="4"/>
        <v>2.7517520182236809E-3</v>
      </c>
      <c r="AZ20" s="22"/>
      <c r="BA20" s="22"/>
      <c r="BB20" s="22"/>
    </row>
    <row r="21" spans="1:54" x14ac:dyDescent="0.25">
      <c r="A21" s="25" t="s">
        <v>20</v>
      </c>
      <c r="B21" s="25">
        <v>531.02197527999999</v>
      </c>
      <c r="C21" s="25">
        <v>42.481759429999997</v>
      </c>
      <c r="D21" s="25">
        <v>0.1055019457</v>
      </c>
      <c r="E21" s="25">
        <v>2.9376241300000001E-2</v>
      </c>
      <c r="F21" s="25">
        <v>2.9587548540999999</v>
      </c>
      <c r="G21" s="25"/>
      <c r="H21" s="27" t="s">
        <v>20</v>
      </c>
      <c r="I21" s="87">
        <v>1.8926472573380899</v>
      </c>
      <c r="J21" s="25">
        <v>1.07495271933104</v>
      </c>
      <c r="K21" s="25">
        <v>0.105833155563323</v>
      </c>
      <c r="L21" s="25">
        <v>0.105833155563323</v>
      </c>
      <c r="M21" s="25">
        <v>0.752999055121778</v>
      </c>
      <c r="N21" s="87">
        <v>8.7104136040854097E-2</v>
      </c>
      <c r="O21" s="25">
        <v>2.9492728933882401E-2</v>
      </c>
      <c r="P21" s="25">
        <v>1030.3697963899699</v>
      </c>
      <c r="Q21" s="25">
        <v>0</v>
      </c>
      <c r="R21" s="25">
        <v>70.589353156004194</v>
      </c>
      <c r="S21" s="25">
        <v>0</v>
      </c>
      <c r="T21" s="25">
        <v>27.807322764604301</v>
      </c>
      <c r="U21" s="87">
        <v>0</v>
      </c>
      <c r="V21" s="25">
        <v>0</v>
      </c>
      <c r="W21" s="25">
        <v>0</v>
      </c>
      <c r="X21" s="25">
        <v>3.7728784386633303E-2</v>
      </c>
      <c r="Y21" s="25">
        <v>7.6733996362138901E-2</v>
      </c>
      <c r="Z21" s="87">
        <v>1.2478573564634201</v>
      </c>
      <c r="AA21" s="25">
        <v>1.12692108531258</v>
      </c>
      <c r="AB21" s="25">
        <v>2.9683327553233299</v>
      </c>
      <c r="AC21" s="25">
        <v>0</v>
      </c>
      <c r="AD21" s="25">
        <v>532.75561139899696</v>
      </c>
      <c r="AE21" s="25">
        <v>0</v>
      </c>
      <c r="AF21" s="87">
        <v>114.28240229942</v>
      </c>
      <c r="AG21" s="25">
        <v>0</v>
      </c>
      <c r="AH21" s="25">
        <v>0.30527012754879002</v>
      </c>
      <c r="AI21" s="25">
        <v>4.2173508055457196</v>
      </c>
      <c r="AJ21" s="25">
        <v>0</v>
      </c>
      <c r="AK21" s="25">
        <v>2.0447044361993298</v>
      </c>
      <c r="AL21" s="25">
        <v>6.1198796258337101E-2</v>
      </c>
      <c r="AM21" s="25">
        <v>0.38410555751612502</v>
      </c>
      <c r="AN21" s="87">
        <v>0</v>
      </c>
      <c r="AO21" s="25">
        <v>0.344145416711718</v>
      </c>
      <c r="AP21" s="25">
        <v>42.620451222187299</v>
      </c>
      <c r="AQ21" s="25">
        <v>0.13839621418992801</v>
      </c>
      <c r="AS21" s="34"/>
      <c r="AU21" s="22">
        <f t="shared" si="0"/>
        <v>3.2647163388725086E-3</v>
      </c>
      <c r="AV21" s="22">
        <f t="shared" si="1"/>
        <v>3.2647374790545983E-3</v>
      </c>
      <c r="AW21" s="22">
        <f t="shared" si="2"/>
        <v>3.1393720857509776E-3</v>
      </c>
      <c r="AX21" s="22">
        <f t="shared" si="3"/>
        <v>3.9653689079140247E-3</v>
      </c>
      <c r="AY21" s="22">
        <f t="shared" si="4"/>
        <v>3.2371391668551516E-3</v>
      </c>
      <c r="AZ21" s="22"/>
      <c r="BA21" s="22"/>
      <c r="BB21" s="22"/>
    </row>
    <row r="22" spans="1:54" x14ac:dyDescent="0.25">
      <c r="A22" s="25" t="s">
        <v>129</v>
      </c>
      <c r="B22" s="25">
        <v>960.08647768000003</v>
      </c>
      <c r="C22" s="25">
        <v>76.806919811</v>
      </c>
      <c r="D22" s="25">
        <v>0.65729198720000004</v>
      </c>
      <c r="E22" s="25">
        <v>3.8043297699999999E-2</v>
      </c>
      <c r="F22" s="25">
        <v>14.656206028</v>
      </c>
      <c r="G22" s="25"/>
      <c r="H22" s="27" t="s">
        <v>129</v>
      </c>
      <c r="I22" s="87">
        <v>3.66050560799165</v>
      </c>
      <c r="J22" s="25">
        <v>5.04384778134109</v>
      </c>
      <c r="K22" s="25">
        <v>0.66004748813168201</v>
      </c>
      <c r="L22" s="25">
        <v>0.66004748813168201</v>
      </c>
      <c r="M22" s="25">
        <v>0.88896828874220801</v>
      </c>
      <c r="N22" s="87">
        <v>0.149469321033044</v>
      </c>
      <c r="O22" s="25">
        <v>3.8229432830695097E-2</v>
      </c>
      <c r="P22" s="25">
        <v>4531.2374693592901</v>
      </c>
      <c r="Q22" s="25">
        <v>0</v>
      </c>
      <c r="R22" s="25">
        <v>72.537198827300998</v>
      </c>
      <c r="S22" s="25">
        <v>0</v>
      </c>
      <c r="T22" s="25">
        <v>41.350288263988801</v>
      </c>
      <c r="U22" s="87">
        <v>0</v>
      </c>
      <c r="V22" s="25">
        <v>0</v>
      </c>
      <c r="W22" s="25">
        <v>0</v>
      </c>
      <c r="X22" s="25">
        <v>3.4687212891902901E-2</v>
      </c>
      <c r="Y22" s="25">
        <v>0.31490883590450403</v>
      </c>
      <c r="Z22" s="87">
        <v>3.3832747836381598</v>
      </c>
      <c r="AA22" s="25">
        <v>0.750648693617473</v>
      </c>
      <c r="AB22" s="25">
        <v>14.715578694696999</v>
      </c>
      <c r="AC22" s="25">
        <v>0</v>
      </c>
      <c r="AD22" s="25">
        <v>964.25650992642102</v>
      </c>
      <c r="AE22" s="25">
        <v>0</v>
      </c>
      <c r="AF22" s="87">
        <v>154.71490850223401</v>
      </c>
      <c r="AG22" s="25">
        <v>0</v>
      </c>
      <c r="AH22" s="25">
        <v>0.27542752601444398</v>
      </c>
      <c r="AI22" s="25">
        <v>6.29486772597099</v>
      </c>
      <c r="AJ22" s="25">
        <v>0</v>
      </c>
      <c r="AK22" s="25">
        <v>8.18222935382469</v>
      </c>
      <c r="AL22" s="25">
        <v>0.19849304698044201</v>
      </c>
      <c r="AM22" s="25">
        <v>0.493428827107594</v>
      </c>
      <c r="AN22" s="87">
        <v>0</v>
      </c>
      <c r="AO22" s="25">
        <v>0.40199990395859703</v>
      </c>
      <c r="AP22" s="25">
        <v>77.140521729525901</v>
      </c>
      <c r="AQ22" s="25">
        <v>0.33350805576731002</v>
      </c>
      <c r="AS22" s="34"/>
      <c r="AU22" s="22">
        <f t="shared" si="0"/>
        <v>4.343392333259039E-3</v>
      </c>
      <c r="AV22" s="22">
        <f t="shared" si="1"/>
        <v>4.3433836345318881E-3</v>
      </c>
      <c r="AW22" s="22">
        <f t="shared" si="2"/>
        <v>4.192202225711197E-3</v>
      </c>
      <c r="AX22" s="22">
        <f t="shared" si="3"/>
        <v>4.8927180856642083E-3</v>
      </c>
      <c r="AY22" s="22">
        <f t="shared" si="4"/>
        <v>4.0510256599539385E-3</v>
      </c>
      <c r="AZ22" s="22"/>
      <c r="BA22" s="22"/>
      <c r="BB22" s="22"/>
    </row>
    <row r="23" spans="1:54" x14ac:dyDescent="0.25">
      <c r="A23" s="25" t="s">
        <v>22</v>
      </c>
      <c r="B23" s="25">
        <v>35172.393011</v>
      </c>
      <c r="C23" s="25">
        <v>2813.7913669</v>
      </c>
      <c r="D23" s="25">
        <v>29.874739655999999</v>
      </c>
      <c r="E23" s="25">
        <v>5.3642089389000001</v>
      </c>
      <c r="F23" s="25">
        <v>440.04903779</v>
      </c>
      <c r="G23" s="25"/>
      <c r="H23" s="27" t="s">
        <v>22</v>
      </c>
      <c r="I23" s="87">
        <v>200.36899475265</v>
      </c>
      <c r="J23" s="25">
        <v>156.16429953543499</v>
      </c>
      <c r="K23" s="25">
        <v>30.0447315994017</v>
      </c>
      <c r="L23" s="25">
        <v>30.0447315994017</v>
      </c>
      <c r="M23" s="25">
        <v>40.8958135146149</v>
      </c>
      <c r="N23" s="87">
        <v>12.400966517372099</v>
      </c>
      <c r="O23" s="25">
        <v>5.3984475634291096</v>
      </c>
      <c r="P23" s="25">
        <v>134109.78413942299</v>
      </c>
      <c r="Q23" s="25">
        <v>0</v>
      </c>
      <c r="R23" s="25">
        <v>3346.9454522141</v>
      </c>
      <c r="S23" s="25">
        <v>0</v>
      </c>
      <c r="T23" s="25">
        <v>1219.3363986245899</v>
      </c>
      <c r="U23" s="87">
        <v>0</v>
      </c>
      <c r="V23" s="25">
        <v>0</v>
      </c>
      <c r="W23" s="25">
        <v>0</v>
      </c>
      <c r="X23" s="25">
        <v>0.42835654030539499</v>
      </c>
      <c r="Y23" s="25">
        <v>10.0962640013416</v>
      </c>
      <c r="Z23" s="87">
        <v>262.07531596099199</v>
      </c>
      <c r="AA23" s="25">
        <v>92.560723336330497</v>
      </c>
      <c r="AB23" s="25">
        <v>442.48092115465801</v>
      </c>
      <c r="AC23" s="25">
        <v>0</v>
      </c>
      <c r="AD23" s="25">
        <v>35377.350666833103</v>
      </c>
      <c r="AE23" s="25">
        <v>0</v>
      </c>
      <c r="AF23" s="87">
        <v>6332.52193027883</v>
      </c>
      <c r="AG23" s="25">
        <v>0</v>
      </c>
      <c r="AH23" s="25">
        <v>7.2271109119424297</v>
      </c>
      <c r="AI23" s="25">
        <v>312.32914451014</v>
      </c>
      <c r="AJ23" s="25">
        <v>0</v>
      </c>
      <c r="AK23" s="25">
        <v>280.32614464548402</v>
      </c>
      <c r="AL23" s="25">
        <v>26.067470319308001</v>
      </c>
      <c r="AM23" s="25">
        <v>20.4271560074821</v>
      </c>
      <c r="AN23" s="87">
        <v>0</v>
      </c>
      <c r="AO23" s="25">
        <v>24.245290702902501</v>
      </c>
      <c r="AP23" s="25">
        <v>2830.18797167611</v>
      </c>
      <c r="AQ23" s="25">
        <v>12.8050430777283</v>
      </c>
      <c r="AS23" s="34"/>
      <c r="AU23" s="22">
        <f t="shared" si="0"/>
        <v>5.8272309128640527E-3</v>
      </c>
      <c r="AV23" s="22">
        <f t="shared" si="1"/>
        <v>5.8272283329145547E-3</v>
      </c>
      <c r="AW23" s="22">
        <f t="shared" si="2"/>
        <v>5.6901564786543766E-3</v>
      </c>
      <c r="AX23" s="22">
        <f t="shared" si="3"/>
        <v>6.382790998467446E-3</v>
      </c>
      <c r="AY23" s="22">
        <f t="shared" si="4"/>
        <v>5.5263917332289414E-3</v>
      </c>
      <c r="AZ23" s="22"/>
      <c r="BA23" s="22"/>
      <c r="BB23" s="22"/>
    </row>
    <row r="24" spans="1:54" x14ac:dyDescent="0.25">
      <c r="A24" s="25" t="s">
        <v>23</v>
      </c>
      <c r="B24" s="25">
        <v>143707.95027999999</v>
      </c>
      <c r="C24" s="25">
        <v>11496.636143</v>
      </c>
      <c r="D24" s="25">
        <v>137.25156798</v>
      </c>
      <c r="E24" s="25">
        <v>35.560728204</v>
      </c>
      <c r="F24" s="25">
        <v>516.53063753000004</v>
      </c>
      <c r="G24" s="25"/>
      <c r="H24" s="27" t="s">
        <v>23</v>
      </c>
      <c r="I24" s="87">
        <v>514.55528266984402</v>
      </c>
      <c r="J24" s="25">
        <v>197.145514673208</v>
      </c>
      <c r="K24" s="25">
        <v>137.94857112865699</v>
      </c>
      <c r="L24" s="25">
        <v>137.94857112865699</v>
      </c>
      <c r="M24" s="25">
        <v>313.98917815480002</v>
      </c>
      <c r="N24" s="87">
        <v>105.11464887927499</v>
      </c>
      <c r="O24" s="25">
        <v>35.753753992440501</v>
      </c>
      <c r="P24" s="25">
        <v>197304.368763559</v>
      </c>
      <c r="Q24" s="25">
        <v>0</v>
      </c>
      <c r="R24" s="25">
        <v>20846.748315943601</v>
      </c>
      <c r="S24" s="25">
        <v>0</v>
      </c>
      <c r="T24" s="25">
        <v>5471.3702505901601</v>
      </c>
      <c r="U24" s="87">
        <v>0</v>
      </c>
      <c r="V24" s="25">
        <v>0</v>
      </c>
      <c r="W24" s="25">
        <v>0</v>
      </c>
      <c r="X24" s="25">
        <v>1.1964048152889999</v>
      </c>
      <c r="Y24" s="25">
        <v>20.984845321882599</v>
      </c>
      <c r="Z24" s="87">
        <v>1833.8611368411</v>
      </c>
      <c r="AA24" s="25">
        <v>336.20215401532602</v>
      </c>
      <c r="AB24" s="25">
        <v>519.12303397222297</v>
      </c>
      <c r="AC24" s="25">
        <v>0</v>
      </c>
      <c r="AD24" s="25">
        <v>144451.86431902499</v>
      </c>
      <c r="AE24" s="25">
        <v>0</v>
      </c>
      <c r="AF24" s="87">
        <v>32593.0541384723</v>
      </c>
      <c r="AG24" s="25">
        <v>0</v>
      </c>
      <c r="AH24" s="25">
        <v>28.2783816227434</v>
      </c>
      <c r="AI24" s="25">
        <v>1467.59860938831</v>
      </c>
      <c r="AJ24" s="25">
        <v>0</v>
      </c>
      <c r="AK24" s="25">
        <v>534.55164354260603</v>
      </c>
      <c r="AL24" s="25">
        <v>223.01748894089801</v>
      </c>
      <c r="AM24" s="25">
        <v>131.224445612182</v>
      </c>
      <c r="AN24" s="87">
        <v>0</v>
      </c>
      <c r="AO24" s="25">
        <v>73.314899045883706</v>
      </c>
      <c r="AP24" s="25">
        <v>11556.1492815765</v>
      </c>
      <c r="AQ24" s="25">
        <v>60.944569169562797</v>
      </c>
      <c r="AS24" s="34"/>
      <c r="AU24" s="22">
        <f t="shared" si="0"/>
        <v>5.176568433239475E-3</v>
      </c>
      <c r="AV24" s="22">
        <f t="shared" si="1"/>
        <v>5.176569723199932E-3</v>
      </c>
      <c r="AW24" s="22">
        <f t="shared" si="2"/>
        <v>5.0782891511924671E-3</v>
      </c>
      <c r="AX24" s="22">
        <f t="shared" si="3"/>
        <v>5.4280606216266583E-3</v>
      </c>
      <c r="AY24" s="22">
        <f t="shared" si="4"/>
        <v>5.0188628783367538E-3</v>
      </c>
      <c r="AZ24" s="22"/>
      <c r="BA24" s="22"/>
      <c r="BB24" s="22"/>
    </row>
    <row r="25" spans="1:54" x14ac:dyDescent="0.25">
      <c r="A25" s="25" t="s">
        <v>24</v>
      </c>
      <c r="B25" s="25">
        <v>49320.463231000002</v>
      </c>
      <c r="C25" s="25">
        <v>3945.6369737</v>
      </c>
      <c r="D25" s="25">
        <v>16.808937498999999</v>
      </c>
      <c r="E25" s="25">
        <v>16.33911805</v>
      </c>
      <c r="F25" s="25">
        <v>177.07565844000001</v>
      </c>
      <c r="G25" s="25"/>
      <c r="H25" s="27" t="s">
        <v>24</v>
      </c>
      <c r="I25" s="87">
        <v>677.90316620936301</v>
      </c>
      <c r="J25" s="25">
        <v>92.797679590117696</v>
      </c>
      <c r="K25" s="25">
        <v>16.892919751183999</v>
      </c>
      <c r="L25" s="25">
        <v>16.892919751183999</v>
      </c>
      <c r="M25" s="25">
        <v>47.900815030180702</v>
      </c>
      <c r="N25" s="87">
        <v>14.4978033436266</v>
      </c>
      <c r="O25" s="25">
        <v>16.472267876584699</v>
      </c>
      <c r="P25" s="25">
        <v>36186.419439500401</v>
      </c>
      <c r="Q25" s="25">
        <v>0</v>
      </c>
      <c r="R25" s="25">
        <v>7971.1844267413799</v>
      </c>
      <c r="S25" s="25">
        <v>0</v>
      </c>
      <c r="T25" s="25">
        <v>1064.7729817230099</v>
      </c>
      <c r="U25" s="87">
        <v>0</v>
      </c>
      <c r="V25" s="25">
        <v>0</v>
      </c>
      <c r="W25" s="25">
        <v>0</v>
      </c>
      <c r="X25" s="25">
        <v>0.50750041079394503</v>
      </c>
      <c r="Y25" s="25">
        <v>5.0707259845083001</v>
      </c>
      <c r="Z25" s="87">
        <v>379.00495185717301</v>
      </c>
      <c r="AA25" s="25">
        <v>506.27586466029902</v>
      </c>
      <c r="AB25" s="25">
        <v>178.60942629906</v>
      </c>
      <c r="AC25" s="25">
        <v>0</v>
      </c>
      <c r="AD25" s="25">
        <v>49698.550785463798</v>
      </c>
      <c r="AE25" s="25">
        <v>0</v>
      </c>
      <c r="AF25" s="87">
        <v>12038.9524752283</v>
      </c>
      <c r="AG25" s="25">
        <v>0</v>
      </c>
      <c r="AH25" s="25">
        <v>23.0148502420002</v>
      </c>
      <c r="AI25" s="25">
        <v>753.07590943359196</v>
      </c>
      <c r="AJ25" s="25">
        <v>0</v>
      </c>
      <c r="AK25" s="25">
        <v>278.83502607050599</v>
      </c>
      <c r="AL25" s="25">
        <v>36.672139337665399</v>
      </c>
      <c r="AM25" s="25">
        <v>28.158140493570201</v>
      </c>
      <c r="AN25" s="87">
        <v>0</v>
      </c>
      <c r="AO25" s="25">
        <v>102.436168955049</v>
      </c>
      <c r="AP25" s="25">
        <v>3975.8839266323798</v>
      </c>
      <c r="AQ25" s="25">
        <v>8.4934118156670007</v>
      </c>
      <c r="AS25" s="34"/>
      <c r="AU25" s="22">
        <f t="shared" si="0"/>
        <v>7.6659368078715144E-3</v>
      </c>
      <c r="AV25" s="22">
        <f t="shared" si="1"/>
        <v>7.6659239392761237E-3</v>
      </c>
      <c r="AW25" s="22">
        <f t="shared" si="2"/>
        <v>4.9962855884851057E-3</v>
      </c>
      <c r="AX25" s="22">
        <f t="shared" si="3"/>
        <v>8.1491440466518253E-3</v>
      </c>
      <c r="AY25" s="22">
        <f t="shared" si="4"/>
        <v>8.6616527227523551E-3</v>
      </c>
      <c r="AZ25" s="22"/>
      <c r="BA25" s="22"/>
      <c r="BB25" s="22"/>
    </row>
    <row r="26" spans="1:54" x14ac:dyDescent="0.25">
      <c r="A26" s="25" t="s">
        <v>25</v>
      </c>
      <c r="B26" s="25">
        <v>103006.06308000001</v>
      </c>
      <c r="C26" s="25">
        <v>8240.4851202999998</v>
      </c>
      <c r="D26" s="25">
        <v>79.651148664999994</v>
      </c>
      <c r="E26" s="25">
        <v>24.269830877</v>
      </c>
      <c r="F26" s="25">
        <v>276.36342349</v>
      </c>
      <c r="G26" s="25"/>
      <c r="H26" s="27" t="s">
        <v>25</v>
      </c>
      <c r="I26" s="87">
        <v>443.829332053847</v>
      </c>
      <c r="J26" s="25">
        <v>113.620821504424</v>
      </c>
      <c r="K26" s="25">
        <v>79.842142195354</v>
      </c>
      <c r="L26" s="25">
        <v>79.842142195354</v>
      </c>
      <c r="M26" s="25">
        <v>212.60180821444899</v>
      </c>
      <c r="N26" s="87">
        <v>65.735898732332402</v>
      </c>
      <c r="O26" s="25">
        <v>24.330880963857499</v>
      </c>
      <c r="P26" s="25">
        <v>109212.475317266</v>
      </c>
      <c r="Q26" s="25">
        <v>0</v>
      </c>
      <c r="R26" s="25">
        <v>15581.341573740299</v>
      </c>
      <c r="S26" s="25">
        <v>0</v>
      </c>
      <c r="T26" s="25">
        <v>4046.8433505920202</v>
      </c>
      <c r="U26" s="87">
        <v>0</v>
      </c>
      <c r="V26" s="25">
        <v>0</v>
      </c>
      <c r="W26" s="25">
        <v>0</v>
      </c>
      <c r="X26" s="25">
        <v>1.95894279994829</v>
      </c>
      <c r="Y26" s="25">
        <v>12.472578310558101</v>
      </c>
      <c r="Z26" s="87">
        <v>1145.5940509459001</v>
      </c>
      <c r="AA26" s="25">
        <v>315.58604038431298</v>
      </c>
      <c r="AB26" s="25">
        <v>276.96286124665897</v>
      </c>
      <c r="AC26" s="25">
        <v>0</v>
      </c>
      <c r="AD26" s="25">
        <v>103248.854474666</v>
      </c>
      <c r="AE26" s="25">
        <v>0</v>
      </c>
      <c r="AF26" s="87">
        <v>23950.6080544541</v>
      </c>
      <c r="AG26" s="25">
        <v>0</v>
      </c>
      <c r="AH26" s="25">
        <v>29.795370157810702</v>
      </c>
      <c r="AI26" s="25">
        <v>1080.50766450533</v>
      </c>
      <c r="AJ26" s="25">
        <v>0</v>
      </c>
      <c r="AK26" s="25">
        <v>343.18919148269498</v>
      </c>
      <c r="AL26" s="25">
        <v>136.60493559671701</v>
      </c>
      <c r="AM26" s="25">
        <v>91.585893539205003</v>
      </c>
      <c r="AN26" s="87">
        <v>0</v>
      </c>
      <c r="AO26" s="25">
        <v>68.808051931931402</v>
      </c>
      <c r="AP26" s="25">
        <v>8259.9083675656002</v>
      </c>
      <c r="AQ26" s="25">
        <v>38.820261403400004</v>
      </c>
      <c r="AS26" s="34"/>
      <c r="AU26" s="22">
        <f t="shared" si="0"/>
        <v>2.3570592585160023E-3</v>
      </c>
      <c r="AV26" s="22">
        <f t="shared" si="1"/>
        <v>2.3570514335075035E-3</v>
      </c>
      <c r="AW26" s="22">
        <f t="shared" si="2"/>
        <v>2.3978754048770215E-3</v>
      </c>
      <c r="AX26" s="22">
        <f t="shared" si="3"/>
        <v>2.5154722819001867E-3</v>
      </c>
      <c r="AY26" s="22">
        <f t="shared" si="4"/>
        <v>2.1690198691602983E-3</v>
      </c>
      <c r="AZ26" s="22"/>
      <c r="BA26" s="22"/>
      <c r="BB26" s="22"/>
    </row>
    <row r="27" spans="1:54" x14ac:dyDescent="0.25">
      <c r="A27" s="25" t="s">
        <v>26</v>
      </c>
      <c r="B27" s="25">
        <v>11920.54069</v>
      </c>
      <c r="C27" s="25">
        <v>953.64323476000004</v>
      </c>
      <c r="D27" s="25">
        <v>3.3327944754000001</v>
      </c>
      <c r="E27" s="25">
        <v>0.53676642809999997</v>
      </c>
      <c r="F27" s="25">
        <v>44.050133395000003</v>
      </c>
      <c r="G27" s="25"/>
      <c r="H27" s="27" t="s">
        <v>26</v>
      </c>
      <c r="I27" s="87">
        <v>13.486847485244599</v>
      </c>
      <c r="J27" s="25">
        <v>15.322008148062601</v>
      </c>
      <c r="K27" s="25">
        <v>3.3641585402130501</v>
      </c>
      <c r="L27" s="25">
        <v>3.3641585402130501</v>
      </c>
      <c r="M27" s="25">
        <v>21.806350575571599</v>
      </c>
      <c r="N27" s="87">
        <v>3.45684180946352</v>
      </c>
      <c r="O27" s="25">
        <v>0.54288297039396405</v>
      </c>
      <c r="P27" s="25">
        <v>18588.767462657899</v>
      </c>
      <c r="Q27" s="25">
        <v>0</v>
      </c>
      <c r="R27" s="25">
        <v>1676.6419049188501</v>
      </c>
      <c r="S27" s="25">
        <v>0</v>
      </c>
      <c r="T27" s="25">
        <v>687.42944861695901</v>
      </c>
      <c r="U27" s="87">
        <v>0</v>
      </c>
      <c r="V27" s="25">
        <v>0</v>
      </c>
      <c r="W27" s="25">
        <v>0</v>
      </c>
      <c r="X27" s="25">
        <v>0.895168474804797</v>
      </c>
      <c r="Y27" s="25">
        <v>1.44304444861783</v>
      </c>
      <c r="Z27" s="87">
        <v>44.276202746313899</v>
      </c>
      <c r="AA27" s="25">
        <v>6.1561810694171504</v>
      </c>
      <c r="AB27" s="25">
        <v>44.345228849951198</v>
      </c>
      <c r="AC27" s="25">
        <v>0</v>
      </c>
      <c r="AD27" s="25">
        <v>11994.6669574232</v>
      </c>
      <c r="AE27" s="25">
        <v>0</v>
      </c>
      <c r="AF27" s="87">
        <v>2651.3387731058101</v>
      </c>
      <c r="AG27" s="25">
        <v>0</v>
      </c>
      <c r="AH27" s="25">
        <v>6.5959667689622199</v>
      </c>
      <c r="AI27" s="25">
        <v>84.844670634312706</v>
      </c>
      <c r="AJ27" s="25">
        <v>0</v>
      </c>
      <c r="AK27" s="25">
        <v>30.178634857025902</v>
      </c>
      <c r="AL27" s="25">
        <v>4.0692521566898403</v>
      </c>
      <c r="AM27" s="25">
        <v>10.164726823407401</v>
      </c>
      <c r="AN27" s="87">
        <v>0</v>
      </c>
      <c r="AO27" s="25">
        <v>3.7944062602377602</v>
      </c>
      <c r="AP27" s="25">
        <v>959.57338891185304</v>
      </c>
      <c r="AQ27" s="25">
        <v>3.7045733918630601</v>
      </c>
      <c r="AS27" s="34"/>
      <c r="AU27" s="22">
        <f t="shared" si="0"/>
        <v>6.2183645315169222E-3</v>
      </c>
      <c r="AV27" s="22">
        <f t="shared" si="1"/>
        <v>6.2184199873712978E-3</v>
      </c>
      <c r="AW27" s="22">
        <f t="shared" si="2"/>
        <v>9.4107407596100527E-3</v>
      </c>
      <c r="AX27" s="22">
        <f t="shared" si="3"/>
        <v>1.1395165520345399E-2</v>
      </c>
      <c r="AY27" s="22">
        <f t="shared" si="4"/>
        <v>6.6990819824552499E-3</v>
      </c>
      <c r="AZ27" s="22"/>
      <c r="BA27" s="22"/>
      <c r="BB27" s="22"/>
    </row>
    <row r="28" spans="1:54" x14ac:dyDescent="0.25">
      <c r="A28" s="25" t="s">
        <v>27</v>
      </c>
      <c r="B28" s="25">
        <v>125245.35314000001</v>
      </c>
      <c r="C28" s="25">
        <v>10019.628451</v>
      </c>
      <c r="D28" s="25">
        <v>56.345072160999997</v>
      </c>
      <c r="E28" s="25">
        <v>13.529609184</v>
      </c>
      <c r="F28" s="25">
        <v>83.137111615999999</v>
      </c>
      <c r="G28" s="25"/>
      <c r="H28" s="27" t="s">
        <v>27</v>
      </c>
      <c r="I28" s="87">
        <v>58.3382127144096</v>
      </c>
      <c r="J28" s="25">
        <v>30.484874387287601</v>
      </c>
      <c r="K28" s="25">
        <v>56.594018119893498</v>
      </c>
      <c r="L28" s="25">
        <v>56.594018119893498</v>
      </c>
      <c r="M28" s="25">
        <v>284.79908856862698</v>
      </c>
      <c r="N28" s="87">
        <v>63.418208152383997</v>
      </c>
      <c r="O28" s="25">
        <v>13.588249211335301</v>
      </c>
      <c r="P28" s="25">
        <v>90705.7263973831</v>
      </c>
      <c r="Q28" s="25">
        <v>0</v>
      </c>
      <c r="R28" s="25">
        <v>19723.728208618399</v>
      </c>
      <c r="S28" s="25">
        <v>0</v>
      </c>
      <c r="T28" s="25">
        <v>7021.4478737343597</v>
      </c>
      <c r="U28" s="87">
        <v>0</v>
      </c>
      <c r="V28" s="25">
        <v>0</v>
      </c>
      <c r="W28" s="25">
        <v>0</v>
      </c>
      <c r="X28" s="25">
        <v>7.8307161212839702</v>
      </c>
      <c r="Y28" s="25">
        <v>9.8824837545902895</v>
      </c>
      <c r="Z28" s="87">
        <v>899.95240347559798</v>
      </c>
      <c r="AA28" s="25">
        <v>55.4057932286115</v>
      </c>
      <c r="AB28" s="25">
        <v>83.475948865935393</v>
      </c>
      <c r="AC28" s="25">
        <v>0</v>
      </c>
      <c r="AD28" s="25">
        <v>125796.052656349</v>
      </c>
      <c r="AE28" s="25">
        <v>0</v>
      </c>
      <c r="AF28" s="87">
        <v>29814.148335344998</v>
      </c>
      <c r="AG28" s="25">
        <v>0</v>
      </c>
      <c r="AH28" s="25">
        <v>60.232580686541297</v>
      </c>
      <c r="AI28" s="25">
        <v>988.88637819518101</v>
      </c>
      <c r="AJ28" s="25">
        <v>0</v>
      </c>
      <c r="AK28" s="25">
        <v>153.02298334275801</v>
      </c>
      <c r="AL28" s="25">
        <v>105.762899244126</v>
      </c>
      <c r="AM28" s="25">
        <v>123.481514549588</v>
      </c>
      <c r="AN28" s="87">
        <v>0</v>
      </c>
      <c r="AO28" s="25">
        <v>29.349453899290602</v>
      </c>
      <c r="AP28" s="25">
        <v>10063.684523222901</v>
      </c>
      <c r="AQ28" s="25">
        <v>44.876030242650501</v>
      </c>
      <c r="AS28" s="34"/>
      <c r="AU28" s="22">
        <f t="shared" si="0"/>
        <v>4.3969656561502661E-3</v>
      </c>
      <c r="AV28" s="22">
        <f t="shared" si="1"/>
        <v>4.3969766382408329E-3</v>
      </c>
      <c r="AW28" s="22">
        <f t="shared" si="2"/>
        <v>4.4182383542284622E-3</v>
      </c>
      <c r="AX28" s="22">
        <f t="shared" si="3"/>
        <v>4.3341996459622728E-3</v>
      </c>
      <c r="AY28" s="22">
        <f t="shared" si="4"/>
        <v>4.0756437570316625E-3</v>
      </c>
      <c r="AZ28" s="22"/>
      <c r="BA28" s="22"/>
      <c r="BB28" s="22"/>
    </row>
    <row r="29" spans="1:54" x14ac:dyDescent="0.25">
      <c r="A29" s="25" t="s">
        <v>28</v>
      </c>
      <c r="B29" s="25">
        <v>17633.819415999998</v>
      </c>
      <c r="C29" s="25">
        <v>1410.7055568999999</v>
      </c>
      <c r="D29" s="25">
        <v>1.7343956673000001</v>
      </c>
      <c r="E29" s="25">
        <v>0.13690379250000001</v>
      </c>
      <c r="F29" s="25">
        <v>43.433660543000002</v>
      </c>
      <c r="G29" s="25"/>
      <c r="H29" s="27" t="s">
        <v>28</v>
      </c>
      <c r="I29" s="87">
        <v>8.6643157435913505</v>
      </c>
      <c r="J29" s="25">
        <v>14.8479956166676</v>
      </c>
      <c r="K29" s="25">
        <v>1.7425650916470901</v>
      </c>
      <c r="L29" s="25">
        <v>1.7425650916470901</v>
      </c>
      <c r="M29" s="25">
        <v>32.376537477736001</v>
      </c>
      <c r="N29" s="87">
        <v>3.7499569831458501</v>
      </c>
      <c r="O29" s="25">
        <v>0.137281361015163</v>
      </c>
      <c r="P29" s="25">
        <v>21876.647295029499</v>
      </c>
      <c r="Q29" s="25">
        <v>0</v>
      </c>
      <c r="R29" s="25">
        <v>2583.2997521535999</v>
      </c>
      <c r="S29" s="25">
        <v>0</v>
      </c>
      <c r="T29" s="25">
        <v>1103.9568947732701</v>
      </c>
      <c r="U29" s="87">
        <v>0</v>
      </c>
      <c r="V29" s="25">
        <v>0</v>
      </c>
      <c r="W29" s="25">
        <v>0</v>
      </c>
      <c r="X29" s="25">
        <v>1.6212060950126099</v>
      </c>
      <c r="Y29" s="25">
        <v>1.6383549947072</v>
      </c>
      <c r="Z29" s="87">
        <v>33.679557315571401</v>
      </c>
      <c r="AA29" s="25">
        <v>4.09824245239923</v>
      </c>
      <c r="AB29" s="25">
        <v>43.6380715884059</v>
      </c>
      <c r="AC29" s="25">
        <v>0</v>
      </c>
      <c r="AD29" s="25">
        <v>17684.039503463999</v>
      </c>
      <c r="AE29" s="25">
        <v>0</v>
      </c>
      <c r="AF29" s="87">
        <v>4012.6979492606201</v>
      </c>
      <c r="AG29" s="25">
        <v>0</v>
      </c>
      <c r="AH29" s="25">
        <v>11.501112790753799</v>
      </c>
      <c r="AI29" s="25">
        <v>116.67005307562199</v>
      </c>
      <c r="AJ29" s="25">
        <v>0</v>
      </c>
      <c r="AK29" s="25">
        <v>29.454769013399499</v>
      </c>
      <c r="AL29" s="25">
        <v>1.9518605859171401</v>
      </c>
      <c r="AM29" s="25">
        <v>15.3430931945986</v>
      </c>
      <c r="AN29" s="87">
        <v>0</v>
      </c>
      <c r="AO29" s="25">
        <v>5.0913726700355397</v>
      </c>
      <c r="AP29" s="25">
        <v>1414.7231684496501</v>
      </c>
      <c r="AQ29" s="25">
        <v>4.9484468823463699</v>
      </c>
      <c r="AS29" s="34"/>
      <c r="AU29" s="22">
        <f t="shared" si="0"/>
        <v>2.8479415763117766E-3</v>
      </c>
      <c r="AV29" s="22">
        <f t="shared" si="1"/>
        <v>2.8479447961336341E-3</v>
      </c>
      <c r="AW29" s="22">
        <f t="shared" si="2"/>
        <v>4.7102425940717778E-3</v>
      </c>
      <c r="AX29" s="22">
        <f t="shared" si="3"/>
        <v>2.7579112913397952E-3</v>
      </c>
      <c r="AY29" s="22">
        <f t="shared" si="4"/>
        <v>4.7062817835380908E-3</v>
      </c>
      <c r="AZ29" s="22"/>
      <c r="BA29" s="22"/>
      <c r="BB29" s="22"/>
    </row>
    <row r="30" spans="1:54" x14ac:dyDescent="0.25">
      <c r="A30" s="25" t="s">
        <v>29</v>
      </c>
      <c r="B30" s="25">
        <v>619.38306272</v>
      </c>
      <c r="C30" s="25">
        <v>49.550643457</v>
      </c>
      <c r="D30" s="25">
        <v>0.43114093840000001</v>
      </c>
      <c r="E30" s="25">
        <v>4.3788154199999998E-2</v>
      </c>
      <c r="F30" s="25">
        <v>10.603823536</v>
      </c>
      <c r="G30" s="25"/>
      <c r="H30" s="27" t="s">
        <v>29</v>
      </c>
      <c r="I30" s="87">
        <v>3.8769400308458302</v>
      </c>
      <c r="J30" s="25">
        <v>3.7103318041181201</v>
      </c>
      <c r="K30" s="25">
        <v>0.43288531293059002</v>
      </c>
      <c r="L30" s="25">
        <v>0.43288531293059002</v>
      </c>
      <c r="M30" s="25">
        <v>0.366933713409613</v>
      </c>
      <c r="N30" s="87">
        <v>5.7329245358797097E-2</v>
      </c>
      <c r="O30" s="25">
        <v>4.39393756956038E-2</v>
      </c>
      <c r="P30" s="25">
        <v>3157.9784618328099</v>
      </c>
      <c r="Q30" s="25">
        <v>0</v>
      </c>
      <c r="R30" s="25">
        <v>42.2988998011243</v>
      </c>
      <c r="S30" s="25">
        <v>0</v>
      </c>
      <c r="T30" s="25">
        <v>22.368952935858101</v>
      </c>
      <c r="U30" s="87">
        <v>0</v>
      </c>
      <c r="V30" s="25">
        <v>0</v>
      </c>
      <c r="W30" s="25">
        <v>0</v>
      </c>
      <c r="X30" s="25">
        <v>1.5240189620659501E-2</v>
      </c>
      <c r="Y30" s="25">
        <v>0.22028611566142201</v>
      </c>
      <c r="Z30" s="87">
        <v>2.0673868878725101</v>
      </c>
      <c r="AA30" s="25">
        <v>1.4793682362638201</v>
      </c>
      <c r="AB30" s="25">
        <v>10.6463037660472</v>
      </c>
      <c r="AC30" s="25">
        <v>0</v>
      </c>
      <c r="AD30" s="25">
        <v>621.726388265899</v>
      </c>
      <c r="AE30" s="25">
        <v>0</v>
      </c>
      <c r="AF30" s="87">
        <v>95.745262553944301</v>
      </c>
      <c r="AG30" s="25">
        <v>0</v>
      </c>
      <c r="AH30" s="25">
        <v>0.16232102625594499</v>
      </c>
      <c r="AI30" s="25">
        <v>4.7198525354817296</v>
      </c>
      <c r="AJ30" s="25">
        <v>0</v>
      </c>
      <c r="AK30" s="25">
        <v>6.1503614987126696</v>
      </c>
      <c r="AL30" s="25">
        <v>8.7543753503530095E-2</v>
      </c>
      <c r="AM30" s="25">
        <v>0.24951432549993</v>
      </c>
      <c r="AN30" s="87">
        <v>0</v>
      </c>
      <c r="AO30" s="25">
        <v>0.45209244701929602</v>
      </c>
      <c r="AP30" s="25">
        <v>49.738104913551197</v>
      </c>
      <c r="AQ30" s="25">
        <v>0.19671745141320601</v>
      </c>
      <c r="AS30" s="34"/>
      <c r="AU30" s="22">
        <f t="shared" si="0"/>
        <v>3.7833219649377726E-3</v>
      </c>
      <c r="AV30" s="22">
        <f t="shared" si="1"/>
        <v>3.7832295097010491E-3</v>
      </c>
      <c r="AW30" s="22">
        <f t="shared" si="2"/>
        <v>4.0459496541050558E-3</v>
      </c>
      <c r="AX30" s="22">
        <f t="shared" si="3"/>
        <v>3.4534795623744527E-3</v>
      </c>
      <c r="AY30" s="22">
        <f t="shared" si="4"/>
        <v>4.0061238196750252E-3</v>
      </c>
      <c r="AZ30" s="22"/>
      <c r="BA30" s="22"/>
      <c r="BB30" s="22"/>
    </row>
    <row r="31" spans="1:54" x14ac:dyDescent="0.25">
      <c r="A31" s="25" t="s">
        <v>30</v>
      </c>
      <c r="B31" s="25">
        <v>1411.4490705000001</v>
      </c>
      <c r="C31" s="25">
        <v>112.91590395</v>
      </c>
      <c r="D31" s="25">
        <v>0.63517905129999996</v>
      </c>
      <c r="E31" s="25">
        <v>0.29063514889999997</v>
      </c>
      <c r="F31" s="25">
        <v>14.288422502</v>
      </c>
      <c r="G31" s="25"/>
      <c r="H31" s="27" t="s">
        <v>30</v>
      </c>
      <c r="I31" s="87">
        <v>15.162341834586799</v>
      </c>
      <c r="J31" s="25">
        <v>5.4896304692780999</v>
      </c>
      <c r="K31" s="25">
        <v>0.63697631563317403</v>
      </c>
      <c r="L31" s="25">
        <v>0.63697631563317403</v>
      </c>
      <c r="M31" s="25">
        <v>0.97546612214256201</v>
      </c>
      <c r="N31" s="87">
        <v>0.21627044843761101</v>
      </c>
      <c r="O31" s="25">
        <v>0.29163137120445398</v>
      </c>
      <c r="P31" s="25">
        <v>3945.4395007035901</v>
      </c>
      <c r="Q31" s="25">
        <v>0</v>
      </c>
      <c r="R31" s="25">
        <v>165.45575191274801</v>
      </c>
      <c r="S31" s="25">
        <v>0</v>
      </c>
      <c r="T31" s="25">
        <v>39.400754310265</v>
      </c>
      <c r="U31" s="87">
        <v>0</v>
      </c>
      <c r="V31" s="25">
        <v>0</v>
      </c>
      <c r="W31" s="25">
        <v>0</v>
      </c>
      <c r="X31" s="25">
        <v>2.702037545831E-2</v>
      </c>
      <c r="Y31" s="25">
        <v>0.31142011771851902</v>
      </c>
      <c r="Z31" s="87">
        <v>7.0041171416072299</v>
      </c>
      <c r="AA31" s="25">
        <v>9.8020060536798592</v>
      </c>
      <c r="AB31" s="25">
        <v>14.3293960747905</v>
      </c>
      <c r="AC31" s="25">
        <v>0</v>
      </c>
      <c r="AD31" s="25">
        <v>1415.8554339862301</v>
      </c>
      <c r="AE31" s="25">
        <v>0</v>
      </c>
      <c r="AF31" s="87">
        <v>284.20299242326502</v>
      </c>
      <c r="AG31" s="25">
        <v>0</v>
      </c>
      <c r="AH31" s="25">
        <v>0.55821224668827196</v>
      </c>
      <c r="AI31" s="25">
        <v>16.666537637560101</v>
      </c>
      <c r="AJ31" s="25">
        <v>0</v>
      </c>
      <c r="AK31" s="25">
        <v>11.0100125148311</v>
      </c>
      <c r="AL31" s="25">
        <v>0.50975787998529698</v>
      </c>
      <c r="AM31" s="25">
        <v>0.65303863619834002</v>
      </c>
      <c r="AN31" s="87">
        <v>0</v>
      </c>
      <c r="AO31" s="25">
        <v>2.1542944028959101</v>
      </c>
      <c r="AP31" s="25">
        <v>113.26840010251399</v>
      </c>
      <c r="AQ31" s="25">
        <v>0.31194429953689801</v>
      </c>
      <c r="AS31" s="34"/>
      <c r="AU31" s="22">
        <f t="shared" si="0"/>
        <v>3.1218721088314468E-3</v>
      </c>
      <c r="AV31" s="22">
        <f t="shared" si="1"/>
        <v>3.1217582305330597E-3</v>
      </c>
      <c r="AW31" s="22">
        <f t="shared" si="2"/>
        <v>2.8295396856928183E-3</v>
      </c>
      <c r="AX31" s="22">
        <f t="shared" si="3"/>
        <v>3.4277419927511345E-3</v>
      </c>
      <c r="AY31" s="22">
        <f t="shared" si="4"/>
        <v>2.8676064684373171E-3</v>
      </c>
      <c r="AZ31" s="22"/>
      <c r="BA31" s="22"/>
      <c r="BB31" s="22"/>
    </row>
    <row r="32" spans="1:54" x14ac:dyDescent="0.25">
      <c r="A32" s="25" t="s">
        <v>31</v>
      </c>
      <c r="B32" s="25">
        <v>21250.487938999999</v>
      </c>
      <c r="C32" s="25">
        <v>1700.0389236000001</v>
      </c>
      <c r="D32" s="25">
        <v>18.072114452000001</v>
      </c>
      <c r="E32" s="25">
        <v>6.4274868600000007E-2</v>
      </c>
      <c r="F32" s="25">
        <v>453.41298537</v>
      </c>
      <c r="G32" s="25"/>
      <c r="H32" s="27" t="s">
        <v>31</v>
      </c>
      <c r="I32" s="87">
        <v>88.085402275878707</v>
      </c>
      <c r="J32" s="25">
        <v>155.181938192301</v>
      </c>
      <c r="K32" s="25">
        <v>18.193081090977302</v>
      </c>
      <c r="L32" s="25">
        <v>18.193081090977302</v>
      </c>
      <c r="M32" s="25">
        <v>10.5478082048843</v>
      </c>
      <c r="N32" s="87">
        <v>1.23726388156853</v>
      </c>
      <c r="O32" s="25">
        <v>6.4580854438023694E-2</v>
      </c>
      <c r="P32" s="25">
        <v>137388.17938140099</v>
      </c>
      <c r="Q32" s="25">
        <v>0</v>
      </c>
      <c r="R32" s="25">
        <v>845.45505345271397</v>
      </c>
      <c r="S32" s="25">
        <v>0</v>
      </c>
      <c r="T32" s="25">
        <v>837.65025672413799</v>
      </c>
      <c r="U32" s="87">
        <v>0</v>
      </c>
      <c r="V32" s="25">
        <v>0</v>
      </c>
      <c r="W32" s="25">
        <v>0</v>
      </c>
      <c r="X32" s="25">
        <v>0.52487387370560101</v>
      </c>
      <c r="Y32" s="25">
        <v>9.2954055838869891</v>
      </c>
      <c r="Z32" s="87">
        <v>54.907987773961203</v>
      </c>
      <c r="AA32" s="25">
        <v>1.87440186396942</v>
      </c>
      <c r="AB32" s="25">
        <v>456.45036773438699</v>
      </c>
      <c r="AC32" s="25">
        <v>0</v>
      </c>
      <c r="AD32" s="25">
        <v>21385.062183278998</v>
      </c>
      <c r="AE32" s="25">
        <v>0</v>
      </c>
      <c r="AF32" s="87">
        <v>2711.4190438003202</v>
      </c>
      <c r="AG32" s="25">
        <v>0</v>
      </c>
      <c r="AH32" s="25">
        <v>3.7452624600456299</v>
      </c>
      <c r="AI32" s="25">
        <v>116.597589903497</v>
      </c>
      <c r="AJ32" s="25">
        <v>0</v>
      </c>
      <c r="AK32" s="25">
        <v>241.992545412254</v>
      </c>
      <c r="AL32" s="25">
        <v>0.68952551305574294</v>
      </c>
      <c r="AM32" s="25">
        <v>7.5411816473931301</v>
      </c>
      <c r="AN32" s="87">
        <v>0</v>
      </c>
      <c r="AO32" s="25">
        <v>7.0212285257553804</v>
      </c>
      <c r="AP32" s="25">
        <v>1710.8049231964801</v>
      </c>
      <c r="AQ32" s="25">
        <v>7.8826686805379804</v>
      </c>
      <c r="AS32" s="34"/>
      <c r="AU32" s="22">
        <f t="shared" si="0"/>
        <v>6.3327602013326968E-3</v>
      </c>
      <c r="AV32" s="22">
        <f t="shared" si="1"/>
        <v>6.3327959419199348E-3</v>
      </c>
      <c r="AW32" s="22">
        <f t="shared" si="2"/>
        <v>6.6935520632403602E-3</v>
      </c>
      <c r="AX32" s="22">
        <f t="shared" si="3"/>
        <v>4.7605828636993405E-3</v>
      </c>
      <c r="AY32" s="22">
        <f t="shared" si="4"/>
        <v>6.6989311342911381E-3</v>
      </c>
      <c r="AZ32" s="22"/>
      <c r="BA32" s="22"/>
      <c r="BB32" s="22"/>
    </row>
    <row r="33" spans="1:54" x14ac:dyDescent="0.25">
      <c r="A33" s="25" t="s">
        <v>32</v>
      </c>
      <c r="B33" s="25">
        <v>29711.504693999999</v>
      </c>
      <c r="C33" s="25">
        <v>2376.9204063000002</v>
      </c>
      <c r="D33" s="25">
        <v>29.041949201000001</v>
      </c>
      <c r="E33" s="25">
        <v>0.84506002759999999</v>
      </c>
      <c r="F33" s="25">
        <v>722.58183498999995</v>
      </c>
      <c r="G33" s="25"/>
      <c r="H33" s="27" t="s">
        <v>32</v>
      </c>
      <c r="I33" s="87">
        <v>173.28275112354001</v>
      </c>
      <c r="J33" s="25">
        <v>248.09805841192801</v>
      </c>
      <c r="K33" s="25">
        <v>29.133340385540102</v>
      </c>
      <c r="L33" s="25">
        <v>29.133340385540102</v>
      </c>
      <c r="M33" s="25">
        <v>6.1708776413530604</v>
      </c>
      <c r="N33" s="87">
        <v>1.05510098451762</v>
      </c>
      <c r="O33" s="25">
        <v>0.84775653275251095</v>
      </c>
      <c r="P33" s="25">
        <v>213735.064189242</v>
      </c>
      <c r="Q33" s="25">
        <v>0</v>
      </c>
      <c r="R33" s="25">
        <v>730.99730427525105</v>
      </c>
      <c r="S33" s="25">
        <v>0</v>
      </c>
      <c r="T33" s="25">
        <v>960.57875081917302</v>
      </c>
      <c r="U33" s="87">
        <v>0</v>
      </c>
      <c r="V33" s="25">
        <v>0</v>
      </c>
      <c r="W33" s="25">
        <v>0</v>
      </c>
      <c r="X33" s="25">
        <v>0.23707857176487901</v>
      </c>
      <c r="Y33" s="25">
        <v>14.5216416705006</v>
      </c>
      <c r="Z33" s="87">
        <v>91.061894233394597</v>
      </c>
      <c r="AA33" s="25">
        <v>27.748700708171501</v>
      </c>
      <c r="AB33" s="25">
        <v>724.85478116643105</v>
      </c>
      <c r="AC33" s="25">
        <v>0</v>
      </c>
      <c r="AD33" s="25">
        <v>29803.596651051801</v>
      </c>
      <c r="AE33" s="25">
        <v>0</v>
      </c>
      <c r="AF33" s="87">
        <v>3363.3653528796199</v>
      </c>
      <c r="AG33" s="25">
        <v>0</v>
      </c>
      <c r="AH33" s="25">
        <v>2.7100059899623599</v>
      </c>
      <c r="AI33" s="25">
        <v>178.832776505053</v>
      </c>
      <c r="AJ33" s="25">
        <v>0</v>
      </c>
      <c r="AK33" s="25">
        <v>391.08206310461497</v>
      </c>
      <c r="AL33" s="25">
        <v>1.7810457883967501</v>
      </c>
      <c r="AM33" s="25">
        <v>7.3447798970416098</v>
      </c>
      <c r="AN33" s="87">
        <v>0</v>
      </c>
      <c r="AO33" s="25">
        <v>14.6170965096995</v>
      </c>
      <c r="AP33" s="25">
        <v>2384.2877964074501</v>
      </c>
      <c r="AQ33" s="25">
        <v>11.0515467625608</v>
      </c>
      <c r="AS33" s="34"/>
      <c r="AU33" s="22">
        <f t="shared" si="0"/>
        <v>3.0995386467383783E-3</v>
      </c>
      <c r="AV33" s="22">
        <f t="shared" si="1"/>
        <v>3.099552718687038E-3</v>
      </c>
      <c r="AW33" s="22">
        <f t="shared" si="2"/>
        <v>3.1468681357294517E-3</v>
      </c>
      <c r="AX33" s="22">
        <f t="shared" si="3"/>
        <v>3.1909036807351225E-3</v>
      </c>
      <c r="AY33" s="22">
        <f t="shared" si="4"/>
        <v>3.1455899752345167E-3</v>
      </c>
      <c r="AZ33" s="22"/>
      <c r="BA33" s="22"/>
      <c r="BB33" s="22"/>
    </row>
    <row r="34" spans="1:54" x14ac:dyDescent="0.25">
      <c r="A34" s="25" t="s">
        <v>33</v>
      </c>
      <c r="B34" s="25">
        <v>192359.48504999999</v>
      </c>
      <c r="C34" s="25">
        <v>15388.758275</v>
      </c>
      <c r="D34" s="25">
        <v>172.69350431000001</v>
      </c>
      <c r="E34" s="25">
        <v>58.760977785999998</v>
      </c>
      <c r="F34" s="25">
        <v>329.87992079999998</v>
      </c>
      <c r="G34" s="25"/>
      <c r="H34" s="27" t="s">
        <v>33</v>
      </c>
      <c r="I34" s="87">
        <v>1095.42266996527</v>
      </c>
      <c r="J34" s="25">
        <v>164.02228303593</v>
      </c>
      <c r="K34" s="25">
        <v>173.24786715143199</v>
      </c>
      <c r="L34" s="25">
        <v>173.24786715143199</v>
      </c>
      <c r="M34" s="25">
        <v>413.18616840081802</v>
      </c>
      <c r="N34" s="87">
        <v>144.141060502573</v>
      </c>
      <c r="O34" s="25">
        <v>58.973441120934098</v>
      </c>
      <c r="P34" s="25">
        <v>133827.08430339399</v>
      </c>
      <c r="Q34" s="25">
        <v>0</v>
      </c>
      <c r="R34" s="25">
        <v>30667.127692919701</v>
      </c>
      <c r="S34" s="25">
        <v>0</v>
      </c>
      <c r="T34" s="25">
        <v>6368.9757036839501</v>
      </c>
      <c r="U34" s="87">
        <v>0</v>
      </c>
      <c r="V34" s="25">
        <v>0</v>
      </c>
      <c r="W34" s="25">
        <v>0</v>
      </c>
      <c r="X34" s="25">
        <v>0.34502004642695</v>
      </c>
      <c r="Y34" s="25">
        <v>20.891287032082499</v>
      </c>
      <c r="Z34" s="87">
        <v>2599.3950810187298</v>
      </c>
      <c r="AA34" s="25">
        <v>820.38050013347799</v>
      </c>
      <c r="AB34" s="25">
        <v>331.20722089951403</v>
      </c>
      <c r="AC34" s="25">
        <v>0</v>
      </c>
      <c r="AD34" s="25">
        <v>193035.39807975799</v>
      </c>
      <c r="AE34" s="25">
        <v>0</v>
      </c>
      <c r="AF34" s="87">
        <v>46264.233941434199</v>
      </c>
      <c r="AG34" s="25">
        <v>0</v>
      </c>
      <c r="AH34" s="25">
        <v>43.037304741943501</v>
      </c>
      <c r="AI34" s="25">
        <v>2292.7854626271801</v>
      </c>
      <c r="AJ34" s="25">
        <v>0</v>
      </c>
      <c r="AK34" s="25">
        <v>649.75754449927604</v>
      </c>
      <c r="AL34" s="25">
        <v>316.26218727653401</v>
      </c>
      <c r="AM34" s="25">
        <v>174.601959074549</v>
      </c>
      <c r="AN34" s="87">
        <v>0</v>
      </c>
      <c r="AO34" s="25">
        <v>163.457027637908</v>
      </c>
      <c r="AP34" s="25">
        <v>15442.831186296</v>
      </c>
      <c r="AQ34" s="25">
        <v>74.696418989695701</v>
      </c>
      <c r="AS34" s="34"/>
      <c r="AU34" s="22">
        <f t="shared" si="0"/>
        <v>3.5138014098047084E-3</v>
      </c>
      <c r="AV34" s="22">
        <f t="shared" si="1"/>
        <v>3.5137930123864919E-3</v>
      </c>
      <c r="AW34" s="22">
        <f t="shared" si="2"/>
        <v>3.2100966602475749E-3</v>
      </c>
      <c r="AX34" s="22">
        <f t="shared" si="3"/>
        <v>3.6157215713438951E-3</v>
      </c>
      <c r="AY34" s="22">
        <f t="shared" si="4"/>
        <v>4.0235856013763416E-3</v>
      </c>
      <c r="AZ34" s="22"/>
      <c r="BA34" s="22"/>
      <c r="BB34" s="22"/>
    </row>
    <row r="35" spans="1:54" x14ac:dyDescent="0.25">
      <c r="A35" s="25" t="s">
        <v>34</v>
      </c>
      <c r="B35" s="25">
        <v>8112.8382463999997</v>
      </c>
      <c r="C35" s="25">
        <v>649.02703082000005</v>
      </c>
      <c r="D35" s="25">
        <v>2.2048855655000001</v>
      </c>
      <c r="E35" s="25">
        <v>0.53026358689999997</v>
      </c>
      <c r="F35" s="25">
        <v>20.667359788999999</v>
      </c>
      <c r="G35" s="25"/>
      <c r="H35" s="27" t="s">
        <v>34</v>
      </c>
      <c r="I35" s="87">
        <v>11.7704717908129</v>
      </c>
      <c r="J35" s="25">
        <v>7.4485924896881999</v>
      </c>
      <c r="K35" s="25">
        <v>2.2189218972782099</v>
      </c>
      <c r="L35" s="25">
        <v>2.2189218972782099</v>
      </c>
      <c r="M35" s="25">
        <v>15.384191065780101</v>
      </c>
      <c r="N35" s="87">
        <v>2.6112738594574698</v>
      </c>
      <c r="O35" s="25">
        <v>0.533987058914973</v>
      </c>
      <c r="P35" s="25">
        <v>9775.7820431529399</v>
      </c>
      <c r="Q35" s="25">
        <v>0</v>
      </c>
      <c r="R35" s="25">
        <v>1198.0477288551101</v>
      </c>
      <c r="S35" s="25">
        <v>0</v>
      </c>
      <c r="T35" s="25">
        <v>460.20283418491999</v>
      </c>
      <c r="U35" s="87">
        <v>0</v>
      </c>
      <c r="V35" s="25">
        <v>0</v>
      </c>
      <c r="W35" s="25">
        <v>0</v>
      </c>
      <c r="X35" s="25">
        <v>0.59508468272549497</v>
      </c>
      <c r="Y35" s="25">
        <v>0.817626358978777</v>
      </c>
      <c r="Z35" s="87">
        <v>34.6353905078102</v>
      </c>
      <c r="AA35" s="25">
        <v>7.6173207060183303</v>
      </c>
      <c r="AB35" s="25">
        <v>20.771081508612198</v>
      </c>
      <c r="AC35" s="25">
        <v>0</v>
      </c>
      <c r="AD35" s="25">
        <v>8143.3878634368903</v>
      </c>
      <c r="AE35" s="25">
        <v>0</v>
      </c>
      <c r="AF35" s="87">
        <v>1856.82472569211</v>
      </c>
      <c r="AG35" s="25">
        <v>0</v>
      </c>
      <c r="AH35" s="25">
        <v>4.5367818971496403</v>
      </c>
      <c r="AI35" s="25">
        <v>61.647804381041297</v>
      </c>
      <c r="AJ35" s="25">
        <v>0</v>
      </c>
      <c r="AK35" s="25">
        <v>17.088034537203701</v>
      </c>
      <c r="AL35" s="25">
        <v>3.4224743887750702</v>
      </c>
      <c r="AM35" s="25">
        <v>7.1045489440422198</v>
      </c>
      <c r="AN35" s="87">
        <v>0</v>
      </c>
      <c r="AO35" s="25">
        <v>3.1054495519801502</v>
      </c>
      <c r="AP35" s="25">
        <v>651.47100789364799</v>
      </c>
      <c r="AQ35" s="25">
        <v>2.4828594377997399</v>
      </c>
      <c r="AS35" s="34"/>
      <c r="AU35" s="22">
        <f t="shared" ref="AU35:AU58" si="5">IF(B35=0,"",(AD35-B35)/B35)</f>
        <v>3.7655893177023117E-3</v>
      </c>
      <c r="AV35" s="22">
        <f t="shared" ref="AV35:AV58" si="6">IF(C35=0,"",(AP35-C35)/C35)</f>
        <v>3.7656013657245521E-3</v>
      </c>
      <c r="AW35" s="22">
        <f t="shared" ref="AW35:AW51" si="7">IF(D35=0,"",(L35-D35)/D35)</f>
        <v>6.3660137278039302E-3</v>
      </c>
      <c r="AX35" s="22">
        <f t="shared" ref="AX35:AX51" si="8">IF(E35=0,"",(O35-E35)/E35)</f>
        <v>7.0219266548944099E-3</v>
      </c>
      <c r="AY35" s="22">
        <f t="shared" ref="AY35:AY54" si="9">IF(F35=0,"",(AB35-F35)/F35)</f>
        <v>5.0186245689400645E-3</v>
      </c>
      <c r="AZ35" s="22"/>
      <c r="BA35" s="22"/>
      <c r="BB35" s="22"/>
    </row>
    <row r="36" spans="1:54" x14ac:dyDescent="0.25">
      <c r="A36" s="25" t="s">
        <v>35</v>
      </c>
      <c r="B36" s="25">
        <v>73122.249255999996</v>
      </c>
      <c r="C36" s="25">
        <v>5849.7799548000003</v>
      </c>
      <c r="D36" s="25">
        <v>60.659488328999998</v>
      </c>
      <c r="E36" s="25">
        <v>16.803779430999999</v>
      </c>
      <c r="F36" s="25">
        <v>449.57356053000001</v>
      </c>
      <c r="G36" s="25"/>
      <c r="H36" s="27" t="s">
        <v>35</v>
      </c>
      <c r="I36" s="87">
        <v>408.39236221245699</v>
      </c>
      <c r="J36" s="25">
        <v>169.43602787632199</v>
      </c>
      <c r="K36" s="25">
        <v>60.915679298695302</v>
      </c>
      <c r="L36" s="25">
        <v>60.915679298695302</v>
      </c>
      <c r="M36" s="25">
        <v>125.345861924443</v>
      </c>
      <c r="N36" s="87">
        <v>40.591640020414303</v>
      </c>
      <c r="O36" s="25">
        <v>16.876227268203099</v>
      </c>
      <c r="P36" s="25">
        <v>144778.554153598</v>
      </c>
      <c r="Q36" s="25">
        <v>0</v>
      </c>
      <c r="R36" s="25">
        <v>9716.6208077626397</v>
      </c>
      <c r="S36" s="25">
        <v>0</v>
      </c>
      <c r="T36" s="25">
        <v>2555.8802876815698</v>
      </c>
      <c r="U36" s="87">
        <v>0</v>
      </c>
      <c r="V36" s="25">
        <v>0</v>
      </c>
      <c r="W36" s="25">
        <v>0</v>
      </c>
      <c r="X36" s="25">
        <v>0.76721592829480201</v>
      </c>
      <c r="Y36" s="25">
        <v>13.1399362941545</v>
      </c>
      <c r="Z36" s="87">
        <v>760.52875565310603</v>
      </c>
      <c r="AA36" s="25">
        <v>257.11816284778598</v>
      </c>
      <c r="AB36" s="25">
        <v>451.264927930081</v>
      </c>
      <c r="AC36" s="25">
        <v>0</v>
      </c>
      <c r="AD36" s="25">
        <v>73434.525078776598</v>
      </c>
      <c r="AE36" s="25">
        <v>0</v>
      </c>
      <c r="AF36" s="87">
        <v>15758.1879141189</v>
      </c>
      <c r="AG36" s="25">
        <v>0</v>
      </c>
      <c r="AH36" s="25">
        <v>17.6474974997613</v>
      </c>
      <c r="AI36" s="25">
        <v>767.31135112513698</v>
      </c>
      <c r="AJ36" s="25">
        <v>0</v>
      </c>
      <c r="AK36" s="25">
        <v>379.29309490300398</v>
      </c>
      <c r="AL36" s="25">
        <v>86.974262634269195</v>
      </c>
      <c r="AM36" s="25">
        <v>56.146804169269402</v>
      </c>
      <c r="AN36" s="87">
        <v>0</v>
      </c>
      <c r="AO36" s="25">
        <v>56.9941737797933</v>
      </c>
      <c r="AP36" s="25">
        <v>5874.7620532967303</v>
      </c>
      <c r="AQ36" s="25">
        <v>27.012667250071999</v>
      </c>
      <c r="AS36" s="34"/>
      <c r="AU36" s="22">
        <f t="shared" si="5"/>
        <v>4.2705992492562588E-3</v>
      </c>
      <c r="AV36" s="22">
        <f t="shared" si="6"/>
        <v>4.2706048244141436E-3</v>
      </c>
      <c r="AW36" s="22">
        <f t="shared" si="7"/>
        <v>4.2234278058165611E-3</v>
      </c>
      <c r="AX36" s="22">
        <f t="shared" si="8"/>
        <v>4.3114013428102171E-3</v>
      </c>
      <c r="AY36" s="22">
        <f t="shared" si="9"/>
        <v>3.7621594074327847E-3</v>
      </c>
      <c r="AZ36" s="22"/>
      <c r="BA36" s="22"/>
      <c r="BB36" s="22"/>
    </row>
    <row r="37" spans="1:54" x14ac:dyDescent="0.25">
      <c r="A37" s="25" t="s">
        <v>36</v>
      </c>
      <c r="B37" s="25">
        <v>80260.944417000006</v>
      </c>
      <c r="C37" s="25">
        <v>6420.8753797999998</v>
      </c>
      <c r="D37" s="25">
        <v>51.512869053000003</v>
      </c>
      <c r="E37" s="25">
        <v>14.790176925000001</v>
      </c>
      <c r="F37" s="25">
        <v>117.88564074</v>
      </c>
      <c r="G37" s="25"/>
      <c r="H37" s="27" t="s">
        <v>36</v>
      </c>
      <c r="I37" s="87">
        <v>203.59387154325699</v>
      </c>
      <c r="J37" s="25">
        <v>49.242665560345102</v>
      </c>
      <c r="K37" s="25">
        <v>51.616266398717997</v>
      </c>
      <c r="L37" s="25">
        <v>51.616266398717997</v>
      </c>
      <c r="M37" s="25">
        <v>176.437665019246</v>
      </c>
      <c r="N37" s="87">
        <v>48.001170030356597</v>
      </c>
      <c r="O37" s="25">
        <v>14.829297271855401</v>
      </c>
      <c r="P37" s="25">
        <v>66158.101498648801</v>
      </c>
      <c r="Q37" s="25">
        <v>0</v>
      </c>
      <c r="R37" s="25">
        <v>12502.402494043299</v>
      </c>
      <c r="S37" s="25">
        <v>0</v>
      </c>
      <c r="T37" s="25">
        <v>3745.99658028253</v>
      </c>
      <c r="U37" s="87">
        <v>0</v>
      </c>
      <c r="V37" s="25">
        <v>0</v>
      </c>
      <c r="W37" s="25">
        <v>0</v>
      </c>
      <c r="X37" s="25">
        <v>3.01032911137606</v>
      </c>
      <c r="Y37" s="25">
        <v>7.8422457523219604</v>
      </c>
      <c r="Z37" s="87">
        <v>775.27566461807498</v>
      </c>
      <c r="AA37" s="25">
        <v>152.12456075582801</v>
      </c>
      <c r="AB37" s="25">
        <v>118.338093323603</v>
      </c>
      <c r="AC37" s="25">
        <v>0</v>
      </c>
      <c r="AD37" s="25">
        <v>80506.277814447894</v>
      </c>
      <c r="AE37" s="25">
        <v>0</v>
      </c>
      <c r="AF37" s="87">
        <v>18989.037296251499</v>
      </c>
      <c r="AG37" s="25">
        <v>0</v>
      </c>
      <c r="AH37" s="25">
        <v>29.689763439943299</v>
      </c>
      <c r="AI37" s="25">
        <v>754.99944837060798</v>
      </c>
      <c r="AJ37" s="25">
        <v>0</v>
      </c>
      <c r="AK37" s="25">
        <v>180.93021348265799</v>
      </c>
      <c r="AL37" s="25">
        <v>92.640205390860402</v>
      </c>
      <c r="AM37" s="25">
        <v>75.829152709498004</v>
      </c>
      <c r="AN37" s="87">
        <v>0</v>
      </c>
      <c r="AO37" s="25">
        <v>37.6070863918318</v>
      </c>
      <c r="AP37" s="25">
        <v>6440.5021508292102</v>
      </c>
      <c r="AQ37" s="25">
        <v>29.875700578517399</v>
      </c>
      <c r="AS37" s="34"/>
      <c r="AU37" s="22">
        <f t="shared" si="5"/>
        <v>3.056697117507683E-3</v>
      </c>
      <c r="AV37" s="22">
        <f t="shared" si="6"/>
        <v>3.056712654937367E-3</v>
      </c>
      <c r="AW37" s="22">
        <f t="shared" si="7"/>
        <v>2.0072138791495313E-3</v>
      </c>
      <c r="AX37" s="22">
        <f t="shared" si="8"/>
        <v>2.6450222369736797E-3</v>
      </c>
      <c r="AY37" s="22">
        <f t="shared" si="9"/>
        <v>3.8380635738401903E-3</v>
      </c>
      <c r="AZ37" s="22"/>
      <c r="BA37" s="22"/>
      <c r="BB37" s="22"/>
    </row>
    <row r="38" spans="1:54" x14ac:dyDescent="0.25">
      <c r="A38" s="25" t="s">
        <v>37</v>
      </c>
      <c r="B38" s="25">
        <v>12812.042079999999</v>
      </c>
      <c r="C38" s="25">
        <v>1024.9633094999999</v>
      </c>
      <c r="D38" s="25">
        <v>5.6508497515</v>
      </c>
      <c r="E38" s="25">
        <v>0.67057446350000005</v>
      </c>
      <c r="F38" s="25">
        <v>146.35665976000001</v>
      </c>
      <c r="G38" s="25"/>
      <c r="H38" s="27" t="s">
        <v>37</v>
      </c>
      <c r="I38" s="87">
        <v>58.501899608721899</v>
      </c>
      <c r="J38" s="25">
        <v>51.876341591782598</v>
      </c>
      <c r="K38" s="25">
        <v>5.7226276089657997</v>
      </c>
      <c r="L38" s="25">
        <v>5.7226276089657997</v>
      </c>
      <c r="M38" s="25">
        <v>13.1659298678714</v>
      </c>
      <c r="N38" s="87">
        <v>1.5818042996011199</v>
      </c>
      <c r="O38" s="25">
        <v>0.677896439477363</v>
      </c>
      <c r="P38" s="25">
        <v>46080.570894707897</v>
      </c>
      <c r="Q38" s="25">
        <v>0</v>
      </c>
      <c r="R38" s="25">
        <v>1283.5306957639</v>
      </c>
      <c r="S38" s="25">
        <v>0</v>
      </c>
      <c r="T38" s="25">
        <v>586.01884868083198</v>
      </c>
      <c r="U38" s="87">
        <v>0</v>
      </c>
      <c r="V38" s="25">
        <v>0</v>
      </c>
      <c r="W38" s="25">
        <v>0</v>
      </c>
      <c r="X38" s="25">
        <v>0.64724507664695696</v>
      </c>
      <c r="Y38" s="25">
        <v>3.2519211881513499</v>
      </c>
      <c r="Z38" s="87">
        <v>33.951446961849904</v>
      </c>
      <c r="AA38" s="25">
        <v>25.156916065202498</v>
      </c>
      <c r="AB38" s="25">
        <v>148.20409339663399</v>
      </c>
      <c r="AC38" s="25">
        <v>0</v>
      </c>
      <c r="AD38" s="25">
        <v>12951.9921534306</v>
      </c>
      <c r="AE38" s="25">
        <v>0</v>
      </c>
      <c r="AF38" s="87">
        <v>2371.4958047145801</v>
      </c>
      <c r="AG38" s="25">
        <v>0</v>
      </c>
      <c r="AH38" s="25">
        <v>5.4559433647932796</v>
      </c>
      <c r="AI38" s="25">
        <v>96.837978230751105</v>
      </c>
      <c r="AJ38" s="25">
        <v>0</v>
      </c>
      <c r="AK38" s="25">
        <v>88.170278334551696</v>
      </c>
      <c r="AL38" s="25">
        <v>1.32593335120255</v>
      </c>
      <c r="AM38" s="25">
        <v>7.3340904524592796</v>
      </c>
      <c r="AN38" s="87">
        <v>0</v>
      </c>
      <c r="AO38" s="25">
        <v>8.2034832076806801</v>
      </c>
      <c r="AP38" s="25">
        <v>1036.1593212079099</v>
      </c>
      <c r="AQ38" s="25">
        <v>3.7731013744447299</v>
      </c>
      <c r="AS38" s="34"/>
      <c r="AU38" s="22">
        <f t="shared" si="5"/>
        <v>1.092332296106541E-2</v>
      </c>
      <c r="AV38" s="22">
        <f t="shared" si="6"/>
        <v>1.0923329258850875E-2</v>
      </c>
      <c r="AW38" s="22">
        <f t="shared" si="7"/>
        <v>1.2702135187145344E-2</v>
      </c>
      <c r="AX38" s="22">
        <f t="shared" si="8"/>
        <v>1.0918960348037394E-2</v>
      </c>
      <c r="AY38" s="22">
        <f t="shared" si="9"/>
        <v>1.2622819075424762E-2</v>
      </c>
      <c r="AZ38" s="22"/>
      <c r="BA38" s="22"/>
      <c r="BB38" s="22"/>
    </row>
    <row r="39" spans="1:54" x14ac:dyDescent="0.25">
      <c r="A39" s="25" t="s">
        <v>130</v>
      </c>
      <c r="B39" s="25">
        <v>53643.474943000001</v>
      </c>
      <c r="C39" s="25">
        <v>4291.4781487</v>
      </c>
      <c r="D39" s="25">
        <v>42.272569257000001</v>
      </c>
      <c r="E39" s="25">
        <v>8.9238737739000005</v>
      </c>
      <c r="F39" s="25">
        <v>717.27036633</v>
      </c>
      <c r="G39" s="25"/>
      <c r="H39" s="27" t="s">
        <v>130</v>
      </c>
      <c r="I39" s="87">
        <v>400.45037530925799</v>
      </c>
      <c r="J39" s="25">
        <v>257.66424425922901</v>
      </c>
      <c r="K39" s="25">
        <v>42.404942510210901</v>
      </c>
      <c r="L39" s="25">
        <v>42.404942510210901</v>
      </c>
      <c r="M39" s="25">
        <v>48.627994268924198</v>
      </c>
      <c r="N39" s="87">
        <v>14.8286862164273</v>
      </c>
      <c r="O39" s="25">
        <v>8.9541509220242403</v>
      </c>
      <c r="P39" s="25">
        <v>211281.19476196499</v>
      </c>
      <c r="Q39" s="25">
        <v>0</v>
      </c>
      <c r="R39" s="25">
        <v>4968.1548901682199</v>
      </c>
      <c r="S39" s="25">
        <v>0</v>
      </c>
      <c r="T39" s="25">
        <v>1653.60372254656</v>
      </c>
      <c r="U39" s="87">
        <v>0</v>
      </c>
      <c r="V39" s="25">
        <v>0</v>
      </c>
      <c r="W39" s="25">
        <v>0</v>
      </c>
      <c r="X39" s="25">
        <v>0.49179490512469998</v>
      </c>
      <c r="Y39" s="25">
        <v>15.8342348465029</v>
      </c>
      <c r="Z39" s="87">
        <v>358.45825701841699</v>
      </c>
      <c r="AA39" s="25">
        <v>208.06296918423001</v>
      </c>
      <c r="AB39" s="25">
        <v>719.53408415231797</v>
      </c>
      <c r="AC39" s="25">
        <v>0</v>
      </c>
      <c r="AD39" s="25">
        <v>53819.303981077697</v>
      </c>
      <c r="AE39" s="25">
        <v>0</v>
      </c>
      <c r="AF39" s="87">
        <v>9530.4519465048397</v>
      </c>
      <c r="AG39" s="25">
        <v>0</v>
      </c>
      <c r="AH39" s="25">
        <v>12.054604966758101</v>
      </c>
      <c r="AI39" s="25">
        <v>515.60834602351895</v>
      </c>
      <c r="AJ39" s="25">
        <v>0</v>
      </c>
      <c r="AK39" s="25">
        <v>466.73908213836802</v>
      </c>
      <c r="AL39" s="25">
        <v>32.768870150142597</v>
      </c>
      <c r="AM39" s="25">
        <v>26.892995590902601</v>
      </c>
      <c r="AN39" s="87">
        <v>0</v>
      </c>
      <c r="AO39" s="25">
        <v>50.318639071140197</v>
      </c>
      <c r="AP39" s="25">
        <v>4305.5446281034101</v>
      </c>
      <c r="AQ39" s="25">
        <v>17.5686550456983</v>
      </c>
      <c r="AS39" s="34"/>
      <c r="AU39" s="22">
        <f t="shared" si="5"/>
        <v>3.2777339324964873E-3</v>
      </c>
      <c r="AV39" s="22">
        <f t="shared" si="6"/>
        <v>3.2777702497847243E-3</v>
      </c>
      <c r="AW39" s="22">
        <f t="shared" si="7"/>
        <v>3.1314219962861752E-3</v>
      </c>
      <c r="AX39" s="22">
        <f t="shared" si="8"/>
        <v>3.3928256821373496E-3</v>
      </c>
      <c r="AY39" s="22">
        <f t="shared" si="9"/>
        <v>3.1560174915639633E-3</v>
      </c>
      <c r="AZ39" s="22"/>
      <c r="BA39" s="22"/>
      <c r="BB39" s="22"/>
    </row>
    <row r="40" spans="1:54" x14ac:dyDescent="0.25">
      <c r="A40" s="25" t="s">
        <v>39</v>
      </c>
      <c r="B40" s="25">
        <v>140.75608002999999</v>
      </c>
      <c r="C40" s="25">
        <v>11.260487391</v>
      </c>
      <c r="D40" s="25">
        <v>8.0099457799999996E-2</v>
      </c>
      <c r="E40" s="25">
        <v>1.9733229000000001E-2</v>
      </c>
      <c r="F40" s="25">
        <v>1.5174831450999999</v>
      </c>
      <c r="G40" s="25"/>
      <c r="H40" s="27" t="s">
        <v>39</v>
      </c>
      <c r="I40" s="87">
        <v>0.97235701201995095</v>
      </c>
      <c r="J40" s="25">
        <v>0.55245844618825302</v>
      </c>
      <c r="K40" s="25">
        <v>8.0504194092397702E-2</v>
      </c>
      <c r="L40" s="25">
        <v>8.0504194092397702E-2</v>
      </c>
      <c r="M40" s="25">
        <v>0.14154206265960001</v>
      </c>
      <c r="N40" s="87">
        <v>3.1198003463799001E-2</v>
      </c>
      <c r="O40" s="25">
        <v>1.9817674582124901E-2</v>
      </c>
      <c r="P40" s="25">
        <v>455.428899047713</v>
      </c>
      <c r="Q40" s="25">
        <v>0</v>
      </c>
      <c r="R40" s="25">
        <v>15.0913522544688</v>
      </c>
      <c r="S40" s="25">
        <v>0</v>
      </c>
      <c r="T40" s="25">
        <v>5.1259001584333896</v>
      </c>
      <c r="U40" s="87">
        <v>0</v>
      </c>
      <c r="V40" s="25">
        <v>0</v>
      </c>
      <c r="W40" s="25">
        <v>0</v>
      </c>
      <c r="X40" s="25">
        <v>3.9594575048033098E-3</v>
      </c>
      <c r="Y40" s="25">
        <v>3.4265655241250602E-2</v>
      </c>
      <c r="Z40" s="87">
        <v>0.72414096063942701</v>
      </c>
      <c r="AA40" s="25">
        <v>0.54404138523079604</v>
      </c>
      <c r="AB40" s="25">
        <v>1.52559078853552</v>
      </c>
      <c r="AC40" s="25">
        <v>0</v>
      </c>
      <c r="AD40" s="25">
        <v>141.369508836676</v>
      </c>
      <c r="AE40" s="25">
        <v>0</v>
      </c>
      <c r="AF40" s="87">
        <v>26.951786720459399</v>
      </c>
      <c r="AG40" s="25">
        <v>0</v>
      </c>
      <c r="AH40" s="25">
        <v>4.9213325006751601E-2</v>
      </c>
      <c r="AI40" s="25">
        <v>1.33372473408621</v>
      </c>
      <c r="AJ40" s="25">
        <v>0</v>
      </c>
      <c r="AK40" s="25">
        <v>1.0221250242338</v>
      </c>
      <c r="AL40" s="25">
        <v>5.97073837169836E-2</v>
      </c>
      <c r="AM40" s="25">
        <v>7.8011354328019006E-2</v>
      </c>
      <c r="AN40" s="87">
        <v>0</v>
      </c>
      <c r="AO40" s="25">
        <v>0.133766925825757</v>
      </c>
      <c r="AP40" s="25">
        <v>11.309563278713799</v>
      </c>
      <c r="AQ40" s="25">
        <v>4.1098005780474699E-2</v>
      </c>
      <c r="AS40" s="34"/>
      <c r="AU40" s="22">
        <f t="shared" si="5"/>
        <v>4.3580981123179131E-3</v>
      </c>
      <c r="AV40" s="22">
        <f t="shared" si="6"/>
        <v>4.358238325725022E-3</v>
      </c>
      <c r="AW40" s="22">
        <f t="shared" si="7"/>
        <v>5.052921748962276E-3</v>
      </c>
      <c r="AX40" s="22">
        <f t="shared" si="8"/>
        <v>4.279359557672965E-3</v>
      </c>
      <c r="AY40" s="22">
        <f t="shared" si="9"/>
        <v>5.3428227270265862E-3</v>
      </c>
      <c r="AZ40" s="22"/>
      <c r="BA40" s="22"/>
      <c r="BB40" s="22"/>
    </row>
    <row r="41" spans="1:54" x14ac:dyDescent="0.25">
      <c r="A41" s="25" t="s">
        <v>40</v>
      </c>
      <c r="B41" s="25">
        <v>25968.698662999999</v>
      </c>
      <c r="C41" s="25">
        <v>2077.4958218000002</v>
      </c>
      <c r="D41" s="25">
        <v>7.1016060401000001</v>
      </c>
      <c r="E41" s="25">
        <v>8.6268910165000001</v>
      </c>
      <c r="F41" s="25">
        <v>132.08378862999999</v>
      </c>
      <c r="G41" s="25"/>
      <c r="H41" s="27" t="s">
        <v>40</v>
      </c>
      <c r="I41" s="87">
        <v>398.20058018897601</v>
      </c>
      <c r="J41" s="25">
        <v>63.700050736871297</v>
      </c>
      <c r="K41" s="25">
        <v>7.1295633662285196</v>
      </c>
      <c r="L41" s="25">
        <v>7.1295633662285196</v>
      </c>
      <c r="M41" s="25">
        <v>17.317436410803701</v>
      </c>
      <c r="N41" s="87">
        <v>5.0212649682727699</v>
      </c>
      <c r="O41" s="25">
        <v>8.6720186991008106</v>
      </c>
      <c r="P41" s="25">
        <v>27507.258306892199</v>
      </c>
      <c r="Q41" s="25">
        <v>0</v>
      </c>
      <c r="R41" s="25">
        <v>4021.6739705156501</v>
      </c>
      <c r="S41" s="25">
        <v>0</v>
      </c>
      <c r="T41" s="25">
        <v>476.59682535464901</v>
      </c>
      <c r="U41" s="87">
        <v>0</v>
      </c>
      <c r="V41" s="25">
        <v>0</v>
      </c>
      <c r="W41" s="25">
        <v>0</v>
      </c>
      <c r="X41" s="25">
        <v>0.22997730950372799</v>
      </c>
      <c r="Y41" s="25">
        <v>3.1664841911867798</v>
      </c>
      <c r="Z41" s="87">
        <v>168.418771167931</v>
      </c>
      <c r="AA41" s="25">
        <v>292.791408840256</v>
      </c>
      <c r="AB41" s="25">
        <v>132.73577397766999</v>
      </c>
      <c r="AC41" s="25">
        <v>0</v>
      </c>
      <c r="AD41" s="25">
        <v>26099.598995607201</v>
      </c>
      <c r="AE41" s="25">
        <v>0</v>
      </c>
      <c r="AF41" s="87">
        <v>6173.0364728252698</v>
      </c>
      <c r="AG41" s="25">
        <v>0</v>
      </c>
      <c r="AH41" s="25">
        <v>12.6252427005517</v>
      </c>
      <c r="AI41" s="25">
        <v>407.67613704867802</v>
      </c>
      <c r="AJ41" s="25">
        <v>0</v>
      </c>
      <c r="AK41" s="25">
        <v>171.82175371814901</v>
      </c>
      <c r="AL41" s="25">
        <v>14.3350586881983</v>
      </c>
      <c r="AM41" s="25">
        <v>12.3471637450646</v>
      </c>
      <c r="AN41" s="87">
        <v>0</v>
      </c>
      <c r="AO41" s="25">
        <v>59.494903497172203</v>
      </c>
      <c r="AP41" s="25">
        <v>2087.9679451379802</v>
      </c>
      <c r="AQ41" s="25">
        <v>3.5312467309532201</v>
      </c>
      <c r="AS41" s="34"/>
      <c r="AU41" s="22">
        <f t="shared" si="5"/>
        <v>5.0406966596946712E-3</v>
      </c>
      <c r="AV41" s="22">
        <f t="shared" si="6"/>
        <v>5.0407433931235184E-3</v>
      </c>
      <c r="AW41" s="22">
        <f t="shared" si="7"/>
        <v>3.9367610609002263E-3</v>
      </c>
      <c r="AX41" s="22">
        <f t="shared" si="8"/>
        <v>5.231048185783055E-3</v>
      </c>
      <c r="AY41" s="22">
        <f t="shared" si="9"/>
        <v>4.9361496549465414E-3</v>
      </c>
      <c r="AZ41" s="22"/>
      <c r="BA41" s="22"/>
      <c r="BB41" s="22"/>
    </row>
    <row r="42" spans="1:54" x14ac:dyDescent="0.25">
      <c r="A42" s="25" t="s">
        <v>41</v>
      </c>
      <c r="B42" s="25">
        <v>43466.221986999997</v>
      </c>
      <c r="C42" s="25">
        <v>3477.2976294999999</v>
      </c>
      <c r="D42" s="25">
        <v>24.644678139</v>
      </c>
      <c r="E42" s="25">
        <v>5.7048538406000002</v>
      </c>
      <c r="F42" s="25">
        <v>124.38491088000001</v>
      </c>
      <c r="G42" s="25"/>
      <c r="H42" s="27" t="s">
        <v>41</v>
      </c>
      <c r="I42" s="87">
        <v>73.745486859102698</v>
      </c>
      <c r="J42" s="25">
        <v>45.069620667667202</v>
      </c>
      <c r="K42" s="25">
        <v>24.829524245093399</v>
      </c>
      <c r="L42" s="25">
        <v>24.829524245093399</v>
      </c>
      <c r="M42" s="25">
        <v>90.657389026670401</v>
      </c>
      <c r="N42" s="87">
        <v>22.016984095721099</v>
      </c>
      <c r="O42" s="25">
        <v>5.7478785558772501</v>
      </c>
      <c r="P42" s="25">
        <v>55776.035673089798</v>
      </c>
      <c r="Q42" s="25">
        <v>0</v>
      </c>
      <c r="R42" s="25">
        <v>6368.2672682707498</v>
      </c>
      <c r="S42" s="25">
        <v>0</v>
      </c>
      <c r="T42" s="25">
        <v>2200.0897231809299</v>
      </c>
      <c r="U42" s="87">
        <v>0</v>
      </c>
      <c r="V42" s="25">
        <v>0</v>
      </c>
      <c r="W42" s="25">
        <v>0</v>
      </c>
      <c r="X42" s="25">
        <v>2.1060753964278298</v>
      </c>
      <c r="Y42" s="25">
        <v>5.18548837778921</v>
      </c>
      <c r="Z42" s="87">
        <v>341.32371055076902</v>
      </c>
      <c r="AA42" s="25">
        <v>45.354874148977103</v>
      </c>
      <c r="AB42" s="25">
        <v>125.299654779232</v>
      </c>
      <c r="AC42" s="25">
        <v>0</v>
      </c>
      <c r="AD42" s="25">
        <v>43725.888873834898</v>
      </c>
      <c r="AE42" s="25">
        <v>0</v>
      </c>
      <c r="AF42" s="87">
        <v>9910.06746341705</v>
      </c>
      <c r="AG42" s="25">
        <v>0</v>
      </c>
      <c r="AH42" s="25">
        <v>17.680619445383201</v>
      </c>
      <c r="AI42" s="25">
        <v>362.97248081479103</v>
      </c>
      <c r="AJ42" s="25">
        <v>0</v>
      </c>
      <c r="AK42" s="25">
        <v>112.254887896421</v>
      </c>
      <c r="AL42" s="25">
        <v>39.408131973315001</v>
      </c>
      <c r="AM42" s="25">
        <v>39.698948418275997</v>
      </c>
      <c r="AN42" s="87">
        <v>0</v>
      </c>
      <c r="AO42" s="25">
        <v>15.015222918391499</v>
      </c>
      <c r="AP42" s="25">
        <v>3498.07104037214</v>
      </c>
      <c r="AQ42" s="25">
        <v>15.909342855062199</v>
      </c>
      <c r="AS42" s="34"/>
      <c r="AU42" s="22">
        <f t="shared" si="5"/>
        <v>5.9739925616853146E-3</v>
      </c>
      <c r="AV42" s="22">
        <f t="shared" si="6"/>
        <v>5.9740100174074488E-3</v>
      </c>
      <c r="AW42" s="22">
        <f t="shared" si="7"/>
        <v>7.5004471574283537E-3</v>
      </c>
      <c r="AX42" s="22">
        <f t="shared" si="8"/>
        <v>7.5417734580777197E-3</v>
      </c>
      <c r="AY42" s="22">
        <f t="shared" si="9"/>
        <v>7.3541387999585418E-3</v>
      </c>
      <c r="AZ42" s="22"/>
      <c r="BA42" s="22"/>
      <c r="BB42" s="22"/>
    </row>
    <row r="43" spans="1:54" x14ac:dyDescent="0.25">
      <c r="A43" s="25" t="s">
        <v>42</v>
      </c>
      <c r="B43" s="25">
        <v>18479.560991999999</v>
      </c>
      <c r="C43" s="25">
        <v>1478.3648515</v>
      </c>
      <c r="D43" s="25">
        <v>7.2448538152999999</v>
      </c>
      <c r="E43" s="25">
        <v>3.3319072512000001</v>
      </c>
      <c r="F43" s="25">
        <v>112.52527895999999</v>
      </c>
      <c r="G43" s="25"/>
      <c r="H43" s="27" t="s">
        <v>42</v>
      </c>
      <c r="I43" s="87">
        <v>142.347169638206</v>
      </c>
      <c r="J43" s="25">
        <v>44.435156364916999</v>
      </c>
      <c r="K43" s="25">
        <v>7.2795982098706098</v>
      </c>
      <c r="L43" s="25">
        <v>7.2795982098706098</v>
      </c>
      <c r="M43" s="25">
        <v>22.625074684035699</v>
      </c>
      <c r="N43" s="87">
        <v>4.83388682433322</v>
      </c>
      <c r="O43" s="25">
        <v>3.3481828267450799</v>
      </c>
      <c r="P43" s="25">
        <v>33820.345377880003</v>
      </c>
      <c r="Q43" s="25">
        <v>0</v>
      </c>
      <c r="R43" s="25">
        <v>2524.0727687471299</v>
      </c>
      <c r="S43" s="25">
        <v>0</v>
      </c>
      <c r="T43" s="25">
        <v>689.53526690682895</v>
      </c>
      <c r="U43" s="87">
        <v>0</v>
      </c>
      <c r="V43" s="25">
        <v>0</v>
      </c>
      <c r="W43" s="25">
        <v>0</v>
      </c>
      <c r="X43" s="25">
        <v>0.66523607976696997</v>
      </c>
      <c r="Y43" s="25">
        <v>2.87762121404934</v>
      </c>
      <c r="Z43" s="87">
        <v>102.23851016713</v>
      </c>
      <c r="AA43" s="25">
        <v>96.367895729244907</v>
      </c>
      <c r="AB43" s="25">
        <v>113.027405076943</v>
      </c>
      <c r="AC43" s="25">
        <v>0</v>
      </c>
      <c r="AD43" s="25">
        <v>18559.778063169</v>
      </c>
      <c r="AE43" s="25">
        <v>0</v>
      </c>
      <c r="AF43" s="87">
        <v>4053.03041161394</v>
      </c>
      <c r="AG43" s="25">
        <v>0</v>
      </c>
      <c r="AH43" s="25">
        <v>8.4190215550808194</v>
      </c>
      <c r="AI43" s="25">
        <v>200.720621947393</v>
      </c>
      <c r="AJ43" s="25">
        <v>0</v>
      </c>
      <c r="AK43" s="25">
        <v>97.506278957036798</v>
      </c>
      <c r="AL43" s="25">
        <v>9.2471242171343597</v>
      </c>
      <c r="AM43" s="25">
        <v>11.915109879378701</v>
      </c>
      <c r="AN43" s="87">
        <v>0</v>
      </c>
      <c r="AO43" s="25">
        <v>21.748772455397699</v>
      </c>
      <c r="AP43" s="25">
        <v>1484.7822044445099</v>
      </c>
      <c r="AQ43" s="25">
        <v>4.6460379910691998</v>
      </c>
      <c r="AS43" s="34"/>
      <c r="AU43" s="22">
        <f t="shared" si="5"/>
        <v>4.34085372502779E-3</v>
      </c>
      <c r="AV43" s="22">
        <f t="shared" si="6"/>
        <v>4.3408451831080056E-3</v>
      </c>
      <c r="AW43" s="22">
        <f t="shared" si="7"/>
        <v>4.7957343869706676E-3</v>
      </c>
      <c r="AX43" s="22">
        <f t="shared" si="8"/>
        <v>4.8847624852757059E-3</v>
      </c>
      <c r="AY43" s="22">
        <f t="shared" si="9"/>
        <v>4.4623405654608244E-3</v>
      </c>
      <c r="AZ43" s="22"/>
      <c r="BA43" s="22"/>
      <c r="BB43" s="22"/>
    </row>
    <row r="44" spans="1:54" x14ac:dyDescent="0.25">
      <c r="A44" s="25" t="s">
        <v>43</v>
      </c>
      <c r="B44" s="25">
        <v>260751.38907999999</v>
      </c>
      <c r="C44" s="25">
        <v>20860.111713999999</v>
      </c>
      <c r="D44" s="25">
        <v>79.721715438999993</v>
      </c>
      <c r="E44" s="25">
        <v>24.355758555000001</v>
      </c>
      <c r="F44" s="25">
        <v>1463.5544467</v>
      </c>
      <c r="G44" s="25"/>
      <c r="H44" s="27" t="s">
        <v>43</v>
      </c>
      <c r="I44" s="87">
        <v>1116.9050158592599</v>
      </c>
      <c r="J44" s="25">
        <v>543.27377977305105</v>
      </c>
      <c r="K44" s="25">
        <v>80.358280643034306</v>
      </c>
      <c r="L44" s="25">
        <v>80.358280643034306</v>
      </c>
      <c r="M44" s="25">
        <v>380.27283711990901</v>
      </c>
      <c r="N44" s="87">
        <v>60.666013649349097</v>
      </c>
      <c r="O44" s="25">
        <v>24.554541881825401</v>
      </c>
      <c r="P44" s="25">
        <v>500406.43012418901</v>
      </c>
      <c r="Q44" s="25">
        <v>0</v>
      </c>
      <c r="R44" s="25">
        <v>35149.853475731397</v>
      </c>
      <c r="S44" s="25">
        <v>0</v>
      </c>
      <c r="T44" s="25">
        <v>12723.162127088901</v>
      </c>
      <c r="U44" s="87">
        <v>0</v>
      </c>
      <c r="V44" s="25">
        <v>0</v>
      </c>
      <c r="W44" s="25">
        <v>0</v>
      </c>
      <c r="X44" s="25">
        <v>15.5294996856683</v>
      </c>
      <c r="Y44" s="25">
        <v>39.066512804702597</v>
      </c>
      <c r="Z44" s="87">
        <v>1004.93446238784</v>
      </c>
      <c r="AA44" s="25">
        <v>692.317606188328</v>
      </c>
      <c r="AB44" s="25">
        <v>1475.9747204688399</v>
      </c>
      <c r="AC44" s="25">
        <v>0</v>
      </c>
      <c r="AD44" s="25">
        <v>263458.23529438803</v>
      </c>
      <c r="AE44" s="25">
        <v>0</v>
      </c>
      <c r="AF44" s="87">
        <v>56766.883511080901</v>
      </c>
      <c r="AG44" s="25">
        <v>0</v>
      </c>
      <c r="AH44" s="25">
        <v>135.83733769405299</v>
      </c>
      <c r="AI44" s="25">
        <v>2260.8237413192401</v>
      </c>
      <c r="AJ44" s="25">
        <v>0</v>
      </c>
      <c r="AK44" s="25">
        <v>1085.2647288134301</v>
      </c>
      <c r="AL44" s="25">
        <v>81.217988983036193</v>
      </c>
      <c r="AM44" s="25">
        <v>190.24393277753299</v>
      </c>
      <c r="AN44" s="87">
        <v>0</v>
      </c>
      <c r="AO44" s="25">
        <v>189.11741018871101</v>
      </c>
      <c r="AP44" s="25">
        <v>21076.659549628701</v>
      </c>
      <c r="AQ44" s="25">
        <v>72.160223170109603</v>
      </c>
      <c r="AS44" s="34"/>
      <c r="AU44" s="22">
        <f t="shared" si="5"/>
        <v>1.0380946479090686E-2</v>
      </c>
      <c r="AV44" s="22">
        <f t="shared" si="6"/>
        <v>1.038095282506895E-2</v>
      </c>
      <c r="AW44" s="22">
        <f t="shared" si="7"/>
        <v>7.9848407742980337E-3</v>
      </c>
      <c r="AX44" s="22">
        <f t="shared" si="8"/>
        <v>8.1616561593229886E-3</v>
      </c>
      <c r="AY44" s="22">
        <f t="shared" si="9"/>
        <v>8.4863762990471416E-3</v>
      </c>
      <c r="AZ44" s="22"/>
      <c r="BA44" s="22"/>
      <c r="BB44" s="22"/>
    </row>
    <row r="45" spans="1:54" x14ac:dyDescent="0.25">
      <c r="A45" s="25" t="s">
        <v>44</v>
      </c>
      <c r="B45" s="25">
        <v>16776.355364999999</v>
      </c>
      <c r="C45" s="25">
        <v>1342.1084682999999</v>
      </c>
      <c r="D45" s="25">
        <v>11.976737605</v>
      </c>
      <c r="E45" s="25">
        <v>2.9679929625999999</v>
      </c>
      <c r="F45" s="25">
        <v>147.77745571</v>
      </c>
      <c r="G45" s="25"/>
      <c r="H45" s="27" t="s">
        <v>44</v>
      </c>
      <c r="I45" s="87">
        <v>99.592879963110803</v>
      </c>
      <c r="J45" s="25">
        <v>54.012868714918703</v>
      </c>
      <c r="K45" s="25">
        <v>12.032637272555499</v>
      </c>
      <c r="L45" s="25">
        <v>12.032637272555499</v>
      </c>
      <c r="M45" s="25">
        <v>22.882046657568701</v>
      </c>
      <c r="N45" s="87">
        <v>6.4996896352256499</v>
      </c>
      <c r="O45" s="25">
        <v>2.9820128703139201</v>
      </c>
      <c r="P45" s="25">
        <v>45741.105031128398</v>
      </c>
      <c r="Q45" s="25">
        <v>0</v>
      </c>
      <c r="R45" s="25">
        <v>1971.7506438801199</v>
      </c>
      <c r="S45" s="25">
        <v>0</v>
      </c>
      <c r="T45" s="25">
        <v>608.98163518830404</v>
      </c>
      <c r="U45" s="87">
        <v>0</v>
      </c>
      <c r="V45" s="25">
        <v>0</v>
      </c>
      <c r="W45" s="25">
        <v>0</v>
      </c>
      <c r="X45" s="25">
        <v>0.332414164090091</v>
      </c>
      <c r="Y45" s="25">
        <v>3.6648556914095498</v>
      </c>
      <c r="Z45" s="87">
        <v>129.222838462943</v>
      </c>
      <c r="AA45" s="25">
        <v>56.994386075307602</v>
      </c>
      <c r="AB45" s="25">
        <v>148.47103370445501</v>
      </c>
      <c r="AC45" s="25">
        <v>0</v>
      </c>
      <c r="AD45" s="25">
        <v>16851.998023986202</v>
      </c>
      <c r="AE45" s="25">
        <v>0</v>
      </c>
      <c r="AF45" s="87">
        <v>3373.5110954546199</v>
      </c>
      <c r="AG45" s="25">
        <v>0</v>
      </c>
      <c r="AH45" s="25">
        <v>4.8341629345376003</v>
      </c>
      <c r="AI45" s="25">
        <v>163.21621410597999</v>
      </c>
      <c r="AJ45" s="25">
        <v>0</v>
      </c>
      <c r="AK45" s="25">
        <v>105.842982344611</v>
      </c>
      <c r="AL45" s="25">
        <v>13.393229399689099</v>
      </c>
      <c r="AM45" s="25">
        <v>11.086148636591201</v>
      </c>
      <c r="AN45" s="87">
        <v>0</v>
      </c>
      <c r="AO45" s="25">
        <v>13.633004431894699</v>
      </c>
      <c r="AP45" s="25">
        <v>1348.1598566113801</v>
      </c>
      <c r="AQ45" s="25">
        <v>5.6555111477932503</v>
      </c>
      <c r="AS45" s="34"/>
      <c r="AU45" s="22">
        <f t="shared" si="5"/>
        <v>4.508885114821371E-3</v>
      </c>
      <c r="AV45" s="22">
        <f t="shared" si="6"/>
        <v>4.5088667975139336E-3</v>
      </c>
      <c r="AW45" s="22">
        <f t="shared" si="7"/>
        <v>4.6673534479174236E-3</v>
      </c>
      <c r="AX45" s="22">
        <f t="shared" si="8"/>
        <v>4.7236997831823146E-3</v>
      </c>
      <c r="AY45" s="22">
        <f t="shared" si="9"/>
        <v>4.6933951536971691E-3</v>
      </c>
      <c r="AZ45" s="22"/>
      <c r="BA45" s="22"/>
      <c r="BB45" s="22"/>
    </row>
    <row r="46" spans="1:54" x14ac:dyDescent="0.25">
      <c r="A46" s="25" t="s">
        <v>45</v>
      </c>
      <c r="B46" s="25">
        <v>5086.4505820000004</v>
      </c>
      <c r="C46" s="25">
        <v>406.91603142999998</v>
      </c>
      <c r="D46" s="25">
        <v>5.3861638726000001</v>
      </c>
      <c r="E46" s="25">
        <v>3.1059170699999999E-2</v>
      </c>
      <c r="F46" s="25">
        <v>134.49246195000001</v>
      </c>
      <c r="G46" s="25"/>
      <c r="H46" s="27" t="s">
        <v>45</v>
      </c>
      <c r="I46" s="87">
        <v>26.784781729554599</v>
      </c>
      <c r="J46" s="25">
        <v>45.910589766777797</v>
      </c>
      <c r="K46" s="25">
        <v>5.4037571241266402</v>
      </c>
      <c r="L46" s="25">
        <v>5.4037571241266402</v>
      </c>
      <c r="M46" s="25">
        <v>0.637979973947982</v>
      </c>
      <c r="N46" s="87">
        <v>9.7396972919657807E-2</v>
      </c>
      <c r="O46" s="25">
        <v>3.1172159362990601E-2</v>
      </c>
      <c r="P46" s="25">
        <v>39883.707551126703</v>
      </c>
      <c r="Q46" s="25">
        <v>0</v>
      </c>
      <c r="R46" s="25">
        <v>56.119472512905602</v>
      </c>
      <c r="S46" s="25">
        <v>0</v>
      </c>
      <c r="T46" s="25">
        <v>165.211948873452</v>
      </c>
      <c r="U46" s="87">
        <v>0</v>
      </c>
      <c r="V46" s="25">
        <v>0</v>
      </c>
      <c r="W46" s="25">
        <v>0</v>
      </c>
      <c r="X46" s="25">
        <v>2.6979472488314501E-2</v>
      </c>
      <c r="Y46" s="25">
        <v>2.6893905479419402</v>
      </c>
      <c r="Z46" s="87">
        <v>14.528823528846999</v>
      </c>
      <c r="AA46" s="25">
        <v>0.83602907566304596</v>
      </c>
      <c r="AB46" s="25">
        <v>134.931412616454</v>
      </c>
      <c r="AC46" s="25">
        <v>0</v>
      </c>
      <c r="AD46" s="25">
        <v>5102.7911041628704</v>
      </c>
      <c r="AE46" s="25">
        <v>0</v>
      </c>
      <c r="AF46" s="87">
        <v>510.25688924530198</v>
      </c>
      <c r="AG46" s="25">
        <v>0</v>
      </c>
      <c r="AH46" s="25">
        <v>0.222017391157079</v>
      </c>
      <c r="AI46" s="25">
        <v>26.785740850685301</v>
      </c>
      <c r="AJ46" s="25">
        <v>0</v>
      </c>
      <c r="AK46" s="25">
        <v>71.2555835834427</v>
      </c>
      <c r="AL46" s="25">
        <v>0.118458832659241</v>
      </c>
      <c r="AM46" s="25">
        <v>1.0761484013993201</v>
      </c>
      <c r="AN46" s="87">
        <v>0</v>
      </c>
      <c r="AO46" s="25">
        <v>1.8325349099502299</v>
      </c>
      <c r="AP46" s="25">
        <v>408.22328017989702</v>
      </c>
      <c r="AQ46" s="25">
        <v>1.99954496393862</v>
      </c>
      <c r="AS46" s="34"/>
      <c r="AU46" s="22">
        <f t="shared" si="5"/>
        <v>3.212558914991932E-3</v>
      </c>
      <c r="AV46" s="22">
        <f t="shared" si="6"/>
        <v>3.2125761801594741E-3</v>
      </c>
      <c r="AW46" s="22">
        <f t="shared" si="7"/>
        <v>3.2663788073992572E-3</v>
      </c>
      <c r="AX46" s="22">
        <f t="shared" si="8"/>
        <v>3.6378518950797769E-3</v>
      </c>
      <c r="AY46" s="22">
        <f t="shared" si="9"/>
        <v>3.2637566454629899E-3</v>
      </c>
      <c r="AZ46" s="22"/>
      <c r="BA46" s="22"/>
      <c r="BB46" s="22"/>
    </row>
    <row r="47" spans="1:54" x14ac:dyDescent="0.25">
      <c r="A47" s="25" t="s">
        <v>46</v>
      </c>
      <c r="B47" s="25">
        <v>32198.232539000001</v>
      </c>
      <c r="C47" s="25">
        <v>2575.8585962000002</v>
      </c>
      <c r="D47" s="25">
        <v>11.070245652000001</v>
      </c>
      <c r="E47" s="25">
        <v>7.9586155760999997</v>
      </c>
      <c r="F47" s="25">
        <v>242.01530432999999</v>
      </c>
      <c r="G47" s="25"/>
      <c r="H47" s="27" t="s">
        <v>46</v>
      </c>
      <c r="I47" s="87">
        <v>391.356982888527</v>
      </c>
      <c r="J47" s="25">
        <v>99.773459530839702</v>
      </c>
      <c r="K47" s="25">
        <v>11.105837150800699</v>
      </c>
      <c r="L47" s="25">
        <v>11.105837150800699</v>
      </c>
      <c r="M47" s="25">
        <v>23.723819979201</v>
      </c>
      <c r="N47" s="87">
        <v>5.3810143157966701</v>
      </c>
      <c r="O47" s="25">
        <v>7.9941134563400302</v>
      </c>
      <c r="P47" s="25">
        <v>63061.528599323297</v>
      </c>
      <c r="Q47" s="25">
        <v>0</v>
      </c>
      <c r="R47" s="25">
        <v>4351.5586870048201</v>
      </c>
      <c r="S47" s="25">
        <v>0</v>
      </c>
      <c r="T47" s="25">
        <v>834.68473956275704</v>
      </c>
      <c r="U47" s="87">
        <v>0</v>
      </c>
      <c r="V47" s="25">
        <v>0</v>
      </c>
      <c r="W47" s="25">
        <v>0</v>
      </c>
      <c r="X47" s="25">
        <v>0.63153818345689305</v>
      </c>
      <c r="Y47" s="25">
        <v>5.4867877056467202</v>
      </c>
      <c r="Z47" s="87">
        <v>171.382220220948</v>
      </c>
      <c r="AA47" s="25">
        <v>271.83822641591399</v>
      </c>
      <c r="AB47" s="25">
        <v>242.96402514536999</v>
      </c>
      <c r="AC47" s="25">
        <v>0</v>
      </c>
      <c r="AD47" s="25">
        <v>32330.4855231972</v>
      </c>
      <c r="AE47" s="25">
        <v>0</v>
      </c>
      <c r="AF47" s="87">
        <v>7037.48080201833</v>
      </c>
      <c r="AG47" s="25">
        <v>0</v>
      </c>
      <c r="AH47" s="25">
        <v>14.6302147454874</v>
      </c>
      <c r="AI47" s="25">
        <v>424.29526257644301</v>
      </c>
      <c r="AJ47" s="25">
        <v>0</v>
      </c>
      <c r="AK47" s="25">
        <v>223.372750180482</v>
      </c>
      <c r="AL47" s="25">
        <v>13.272065116138601</v>
      </c>
      <c r="AM47" s="25">
        <v>15.755172140933601</v>
      </c>
      <c r="AN47" s="87">
        <v>0</v>
      </c>
      <c r="AO47" s="25">
        <v>57.637984381050998</v>
      </c>
      <c r="AP47" s="25">
        <v>2586.4387614543898</v>
      </c>
      <c r="AQ47" s="25">
        <v>5.9714564708455704</v>
      </c>
      <c r="AS47" s="34"/>
      <c r="AU47" s="22">
        <f t="shared" si="5"/>
        <v>4.1074609929910941E-3</v>
      </c>
      <c r="AV47" s="22">
        <f t="shared" si="6"/>
        <v>4.1074324770769078E-3</v>
      </c>
      <c r="AW47" s="22">
        <f t="shared" si="7"/>
        <v>3.2150595316074626E-3</v>
      </c>
      <c r="AX47" s="22">
        <f t="shared" si="8"/>
        <v>4.4603084419144335E-3</v>
      </c>
      <c r="AY47" s="22">
        <f t="shared" si="9"/>
        <v>3.9200860375192097E-3</v>
      </c>
      <c r="AZ47" s="22"/>
      <c r="BA47" s="22"/>
      <c r="BB47" s="22"/>
    </row>
    <row r="48" spans="1:54" x14ac:dyDescent="0.25">
      <c r="A48" s="25" t="s">
        <v>47</v>
      </c>
      <c r="B48" s="25">
        <v>21563.978863</v>
      </c>
      <c r="C48" s="25">
        <v>1725.1183306999999</v>
      </c>
      <c r="D48" s="25">
        <v>15.404822765</v>
      </c>
      <c r="E48" s="25">
        <v>2.0694137564999999</v>
      </c>
      <c r="F48" s="25">
        <v>396.56027510000001</v>
      </c>
      <c r="G48" s="25"/>
      <c r="H48" s="27" t="s">
        <v>47</v>
      </c>
      <c r="I48" s="87">
        <v>173.72683564632999</v>
      </c>
      <c r="J48" s="25">
        <v>140.661416741643</v>
      </c>
      <c r="K48" s="25">
        <v>15.519130169713399</v>
      </c>
      <c r="L48" s="25">
        <v>15.519130169713399</v>
      </c>
      <c r="M48" s="25">
        <v>7.94247470984969</v>
      </c>
      <c r="N48" s="87">
        <v>1.2131961312158399</v>
      </c>
      <c r="O48" s="25">
        <v>2.08943826602792</v>
      </c>
      <c r="P48" s="25">
        <v>115841.314213719</v>
      </c>
      <c r="Q48" s="25">
        <v>0</v>
      </c>
      <c r="R48" s="25">
        <v>1376.3736562988499</v>
      </c>
      <c r="S48" s="25">
        <v>0</v>
      </c>
      <c r="T48" s="25">
        <v>669.892112757929</v>
      </c>
      <c r="U48" s="87">
        <v>0</v>
      </c>
      <c r="V48" s="25">
        <v>0</v>
      </c>
      <c r="W48" s="25">
        <v>0</v>
      </c>
      <c r="X48" s="25">
        <v>0.33573989910506602</v>
      </c>
      <c r="Y48" s="25">
        <v>8.1146610598126703</v>
      </c>
      <c r="Z48" s="87">
        <v>72.790946108123606</v>
      </c>
      <c r="AA48" s="25">
        <v>77.023827862770105</v>
      </c>
      <c r="AB48" s="25">
        <v>399.57287682565101</v>
      </c>
      <c r="AC48" s="25">
        <v>0</v>
      </c>
      <c r="AD48" s="25">
        <v>21732.842876237999</v>
      </c>
      <c r="AE48" s="25">
        <v>0</v>
      </c>
      <c r="AF48" s="87">
        <v>3255.6076917166802</v>
      </c>
      <c r="AG48" s="25">
        <v>0</v>
      </c>
      <c r="AH48" s="25">
        <v>5.19297097089843</v>
      </c>
      <c r="AI48" s="25">
        <v>182.57025835896701</v>
      </c>
      <c r="AJ48" s="25">
        <v>0</v>
      </c>
      <c r="AK48" s="25">
        <v>236.46585046786001</v>
      </c>
      <c r="AL48" s="25">
        <v>2.5179083038963199</v>
      </c>
      <c r="AM48" s="25">
        <v>7.0794672313960003</v>
      </c>
      <c r="AN48" s="87">
        <v>0</v>
      </c>
      <c r="AO48" s="25">
        <v>20.6437382831806</v>
      </c>
      <c r="AP48" s="25">
        <v>1738.6274138902199</v>
      </c>
      <c r="AQ48" s="25">
        <v>6.4602423617751601</v>
      </c>
      <c r="AS48" s="34"/>
      <c r="AU48" s="22">
        <f t="shared" si="5"/>
        <v>7.8308374493790533E-3</v>
      </c>
      <c r="AV48" s="22">
        <f t="shared" si="6"/>
        <v>7.8308153996244911E-3</v>
      </c>
      <c r="AW48" s="22">
        <f t="shared" si="7"/>
        <v>7.4202349781723664E-3</v>
      </c>
      <c r="AX48" s="22">
        <f t="shared" si="8"/>
        <v>9.6764165527668949E-3</v>
      </c>
      <c r="AY48" s="22">
        <f t="shared" si="9"/>
        <v>7.5968318432584102E-3</v>
      </c>
      <c r="AZ48" s="22"/>
      <c r="BA48" s="22"/>
      <c r="BB48" s="22"/>
    </row>
    <row r="49" spans="1:54" x14ac:dyDescent="0.25">
      <c r="A49" s="25" t="s">
        <v>48</v>
      </c>
      <c r="B49" s="25">
        <v>5987.5189275000002</v>
      </c>
      <c r="C49" s="25">
        <v>479.00149880999999</v>
      </c>
      <c r="D49" s="25">
        <v>0.65727871120000003</v>
      </c>
      <c r="E49" s="25">
        <v>1.6921597084</v>
      </c>
      <c r="F49" s="25">
        <v>34.315468908</v>
      </c>
      <c r="G49" s="25"/>
      <c r="H49" s="27" t="s">
        <v>48</v>
      </c>
      <c r="I49" s="87">
        <v>90.223588254103305</v>
      </c>
      <c r="J49" s="25">
        <v>15.8773592342797</v>
      </c>
      <c r="K49" s="25">
        <v>0.65991989348343405</v>
      </c>
      <c r="L49" s="25">
        <v>0.65991989348343405</v>
      </c>
      <c r="M49" s="25">
        <v>2.9892519170553902</v>
      </c>
      <c r="N49" s="87">
        <v>0.38379225130497202</v>
      </c>
      <c r="O49" s="25">
        <v>1.6984967263605399</v>
      </c>
      <c r="P49" s="25">
        <v>7540.5115616418398</v>
      </c>
      <c r="Q49" s="25">
        <v>0</v>
      </c>
      <c r="R49" s="25">
        <v>900.41774069217695</v>
      </c>
      <c r="S49" s="25">
        <v>0</v>
      </c>
      <c r="T49" s="25">
        <v>132.38238352447101</v>
      </c>
      <c r="U49" s="87">
        <v>0</v>
      </c>
      <c r="V49" s="25">
        <v>0</v>
      </c>
      <c r="W49" s="25">
        <v>0</v>
      </c>
      <c r="X49" s="25">
        <v>0.14174475090903399</v>
      </c>
      <c r="Y49" s="25">
        <v>0.75157046622897905</v>
      </c>
      <c r="Z49" s="87">
        <v>24.3089752284158</v>
      </c>
      <c r="AA49" s="25">
        <v>65.820945159686502</v>
      </c>
      <c r="AB49" s="25">
        <v>34.447057288849003</v>
      </c>
      <c r="AC49" s="25">
        <v>0</v>
      </c>
      <c r="AD49" s="25">
        <v>6008.9580844214697</v>
      </c>
      <c r="AE49" s="25">
        <v>0</v>
      </c>
      <c r="AF49" s="87">
        <v>1397.00148453733</v>
      </c>
      <c r="AG49" s="25">
        <v>0</v>
      </c>
      <c r="AH49" s="25">
        <v>3.3975676226462799</v>
      </c>
      <c r="AI49" s="25">
        <v>89.676850496705299</v>
      </c>
      <c r="AJ49" s="25">
        <v>0</v>
      </c>
      <c r="AK49" s="25">
        <v>39.945226714089102</v>
      </c>
      <c r="AL49" s="25">
        <v>1.3121221298107499</v>
      </c>
      <c r="AM49" s="25">
        <v>2.5942964875854302</v>
      </c>
      <c r="AN49" s="87">
        <v>0</v>
      </c>
      <c r="AO49" s="25">
        <v>13.6539176904973</v>
      </c>
      <c r="AP49" s="25">
        <v>480.71662923405898</v>
      </c>
      <c r="AQ49" s="25">
        <v>0.61813226167998603</v>
      </c>
      <c r="AS49" s="34"/>
      <c r="AU49" s="22">
        <f t="shared" si="5"/>
        <v>3.5806411939679791E-3</v>
      </c>
      <c r="AV49" s="22">
        <f t="shared" si="6"/>
        <v>3.580636862974241E-3</v>
      </c>
      <c r="AW49" s="22">
        <f t="shared" si="7"/>
        <v>4.0183596979917182E-3</v>
      </c>
      <c r="AX49" s="22">
        <f t="shared" si="8"/>
        <v>3.7449289975896353E-3</v>
      </c>
      <c r="AY49" s="22">
        <f t="shared" si="9"/>
        <v>3.8346665523292757E-3</v>
      </c>
      <c r="AZ49" s="22"/>
      <c r="BA49" s="22"/>
      <c r="BB49" s="22"/>
    </row>
    <row r="50" spans="1:54" x14ac:dyDescent="0.25">
      <c r="A50" s="25" t="s">
        <v>49</v>
      </c>
      <c r="B50" s="25">
        <v>50720.019478000002</v>
      </c>
      <c r="C50" s="25">
        <v>4057.6016814999998</v>
      </c>
      <c r="D50" s="25">
        <v>46.287962747999998</v>
      </c>
      <c r="E50" s="25">
        <v>3.0108556058999998</v>
      </c>
      <c r="F50" s="25">
        <v>1110.0679399999999</v>
      </c>
      <c r="G50" s="25"/>
      <c r="H50" s="27" t="s">
        <v>49</v>
      </c>
      <c r="I50" s="87">
        <v>326.98100467986899</v>
      </c>
      <c r="J50" s="25">
        <v>384.62511431346798</v>
      </c>
      <c r="K50" s="25">
        <v>46.491972709310602</v>
      </c>
      <c r="L50" s="25">
        <v>46.491972709310602</v>
      </c>
      <c r="M50" s="25">
        <v>16.653039995128001</v>
      </c>
      <c r="N50" s="87">
        <v>3.7249768726206698</v>
      </c>
      <c r="O50" s="25">
        <v>3.0260668754042901</v>
      </c>
      <c r="P50" s="25">
        <v>327791.49031116802</v>
      </c>
      <c r="Q50" s="25">
        <v>0</v>
      </c>
      <c r="R50" s="25">
        <v>2038.07462636521</v>
      </c>
      <c r="S50" s="25">
        <v>0</v>
      </c>
      <c r="T50" s="25">
        <v>1612.66818372385</v>
      </c>
      <c r="U50" s="87">
        <v>0</v>
      </c>
      <c r="V50" s="25">
        <v>0</v>
      </c>
      <c r="W50" s="25">
        <v>0</v>
      </c>
      <c r="X50" s="25">
        <v>0.454350784160165</v>
      </c>
      <c r="Y50" s="25">
        <v>22.564229277826801</v>
      </c>
      <c r="Z50" s="87">
        <v>185.29560912082999</v>
      </c>
      <c r="AA50" s="25">
        <v>90.370947356563207</v>
      </c>
      <c r="AB50" s="25">
        <v>1114.9358169786101</v>
      </c>
      <c r="AC50" s="25">
        <v>0</v>
      </c>
      <c r="AD50" s="25">
        <v>50949.6483550599</v>
      </c>
      <c r="AE50" s="25">
        <v>0</v>
      </c>
      <c r="AF50" s="87">
        <v>6498.5152290547103</v>
      </c>
      <c r="AG50" s="25">
        <v>0</v>
      </c>
      <c r="AH50" s="25">
        <v>6.6773086547642402</v>
      </c>
      <c r="AI50" s="25">
        <v>351.49445272573598</v>
      </c>
      <c r="AJ50" s="25">
        <v>0</v>
      </c>
      <c r="AK50" s="25">
        <v>620.04160086665797</v>
      </c>
      <c r="AL50" s="25">
        <v>7.5947360583190102</v>
      </c>
      <c r="AM50" s="25">
        <v>14.940901998725099</v>
      </c>
      <c r="AN50" s="87">
        <v>0</v>
      </c>
      <c r="AO50" s="25">
        <v>32.019341356909997</v>
      </c>
      <c r="AP50" s="25">
        <v>4075.9719814657401</v>
      </c>
      <c r="AQ50" s="25">
        <v>17.996446674966698</v>
      </c>
      <c r="AS50" s="34"/>
      <c r="AU50" s="22">
        <f t="shared" si="5"/>
        <v>4.5273814841396282E-3</v>
      </c>
      <c r="AV50" s="22">
        <f t="shared" si="6"/>
        <v>4.5273788330423845E-3</v>
      </c>
      <c r="AW50" s="22">
        <f t="shared" si="7"/>
        <v>4.4074085183068139E-3</v>
      </c>
      <c r="AX50" s="22">
        <f t="shared" si="8"/>
        <v>5.052141814600032E-3</v>
      </c>
      <c r="AY50" s="22">
        <f t="shared" si="9"/>
        <v>4.3852063492710045E-3</v>
      </c>
      <c r="AZ50" s="22"/>
      <c r="BA50" s="22"/>
      <c r="BB50" s="22"/>
    </row>
    <row r="51" spans="1:54" x14ac:dyDescent="0.25">
      <c r="A51" s="25" t="s">
        <v>50</v>
      </c>
      <c r="B51" s="25">
        <v>8200.0509827000005</v>
      </c>
      <c r="C51" s="25">
        <v>656.00409822999995</v>
      </c>
      <c r="D51" s="25">
        <v>2.5897210406000002</v>
      </c>
      <c r="E51" s="25">
        <v>0.2406076529</v>
      </c>
      <c r="F51" s="25">
        <v>44.059553321000003</v>
      </c>
      <c r="G51" s="25"/>
      <c r="H51" s="27" t="s">
        <v>50</v>
      </c>
      <c r="I51" s="87">
        <v>8.6376116921950796</v>
      </c>
      <c r="J51" s="25">
        <v>15.024868361067799</v>
      </c>
      <c r="K51" s="25">
        <v>2.59649987937004</v>
      </c>
      <c r="L51" s="25">
        <v>2.59649987937004</v>
      </c>
      <c r="M51" s="25">
        <v>13.991654774549801</v>
      </c>
      <c r="N51" s="87">
        <v>2.0952927106167798</v>
      </c>
      <c r="O51" s="25">
        <v>0.24115668443378999</v>
      </c>
      <c r="P51" s="25">
        <v>16730.698402007602</v>
      </c>
      <c r="Q51" s="25">
        <v>0</v>
      </c>
      <c r="R51" s="25">
        <v>1065.0778900202899</v>
      </c>
      <c r="S51" s="25">
        <v>0</v>
      </c>
      <c r="T51" s="25">
        <v>467.63539710045899</v>
      </c>
      <c r="U51" s="87">
        <v>0</v>
      </c>
      <c r="V51" s="25">
        <v>0</v>
      </c>
      <c r="W51" s="25">
        <v>0</v>
      </c>
      <c r="X51" s="25">
        <v>0.60030137141298601</v>
      </c>
      <c r="Y51" s="25">
        <v>1.2318163315644599</v>
      </c>
      <c r="Z51" s="87">
        <v>26.803750626254701</v>
      </c>
      <c r="AA51" s="25">
        <v>1.63023291770961</v>
      </c>
      <c r="AB51" s="25">
        <v>44.177478487894703</v>
      </c>
      <c r="AC51" s="25">
        <v>0</v>
      </c>
      <c r="AD51" s="25">
        <v>8214.3672240502201</v>
      </c>
      <c r="AE51" s="25">
        <v>0</v>
      </c>
      <c r="AF51" s="87">
        <v>1737.1468064397</v>
      </c>
      <c r="AG51" s="25">
        <v>0</v>
      </c>
      <c r="AH51" s="25">
        <v>4.3155092528883303</v>
      </c>
      <c r="AI51" s="25">
        <v>54.629749933239601</v>
      </c>
      <c r="AJ51" s="25">
        <v>0</v>
      </c>
      <c r="AK51" s="25">
        <v>26.685296352060501</v>
      </c>
      <c r="AL51" s="25">
        <v>2.2186293902246699</v>
      </c>
      <c r="AM51" s="25">
        <v>6.6168811214743801</v>
      </c>
      <c r="AN51" s="87">
        <v>0</v>
      </c>
      <c r="AO51" s="25">
        <v>2.2297776993971401</v>
      </c>
      <c r="AP51" s="25">
        <v>657.14940663701395</v>
      </c>
      <c r="AQ51" s="25">
        <v>2.58679131114673</v>
      </c>
      <c r="AS51" s="34"/>
      <c r="AU51" s="22">
        <f t="shared" si="5"/>
        <v>1.7458722366998887E-3</v>
      </c>
      <c r="AV51" s="22">
        <f t="shared" si="6"/>
        <v>1.7458860548344405E-3</v>
      </c>
      <c r="AW51" s="22">
        <f t="shared" si="7"/>
        <v>2.6175941978944812E-3</v>
      </c>
      <c r="AX51" s="22">
        <f t="shared" si="8"/>
        <v>2.2818539941378141E-3</v>
      </c>
      <c r="AY51" s="22">
        <f t="shared" si="9"/>
        <v>2.6764948349690585E-3</v>
      </c>
      <c r="AZ51" s="22"/>
      <c r="BA51" s="22"/>
      <c r="BB51" s="22"/>
    </row>
    <row r="52" spans="1:54" x14ac:dyDescent="0.25">
      <c r="A52" s="25"/>
      <c r="B52" s="25"/>
      <c r="C52" s="25"/>
      <c r="D52" s="25"/>
      <c r="E52" s="25"/>
      <c r="F52" s="25"/>
      <c r="G52" s="25"/>
      <c r="J52" s="25"/>
      <c r="AS52" s="34"/>
      <c r="AU52" s="22" t="str">
        <f t="shared" si="5"/>
        <v/>
      </c>
      <c r="AV52" s="22" t="str">
        <f t="shared" si="6"/>
        <v/>
      </c>
      <c r="AY52" s="22" t="str">
        <f t="shared" si="9"/>
        <v/>
      </c>
      <c r="AZ52" s="22"/>
      <c r="BA52" s="22"/>
      <c r="BB52" s="22"/>
    </row>
    <row r="53" spans="1:54" x14ac:dyDescent="0.25">
      <c r="B53" s="25"/>
      <c r="C53" s="25"/>
      <c r="D53" s="25"/>
      <c r="E53" s="25"/>
      <c r="F53" s="25"/>
      <c r="J53" s="25"/>
      <c r="AU53" s="22" t="str">
        <f t="shared" si="5"/>
        <v/>
      </c>
      <c r="AV53" s="22" t="str">
        <f t="shared" si="6"/>
        <v/>
      </c>
      <c r="AY53" s="22" t="str">
        <f t="shared" si="9"/>
        <v/>
      </c>
      <c r="AZ53" s="22"/>
      <c r="BA53" s="22"/>
      <c r="BB53" s="22"/>
    </row>
    <row r="54" spans="1:54" x14ac:dyDescent="0.25">
      <c r="A54" s="25" t="s">
        <v>229</v>
      </c>
      <c r="B54" s="25">
        <v>273.24987707999998</v>
      </c>
      <c r="C54" s="25">
        <v>15.444085074</v>
      </c>
      <c r="D54" s="25">
        <v>1.03372712E-2</v>
      </c>
      <c r="E54" s="25">
        <v>4.2766503000000004E-3</v>
      </c>
      <c r="F54" s="25">
        <v>5.1931205899999999E-2</v>
      </c>
      <c r="G54" s="25"/>
      <c r="H54" s="27" t="s">
        <v>51</v>
      </c>
      <c r="I54" s="87">
        <v>0</v>
      </c>
      <c r="J54" s="25">
        <v>0</v>
      </c>
      <c r="K54" s="25">
        <v>0</v>
      </c>
      <c r="L54" s="25">
        <v>0</v>
      </c>
      <c r="M54" s="25">
        <v>0</v>
      </c>
      <c r="N54" s="87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87">
        <v>0</v>
      </c>
      <c r="V54" s="25">
        <v>0</v>
      </c>
      <c r="W54" s="25">
        <v>0</v>
      </c>
      <c r="X54" s="25">
        <v>0</v>
      </c>
      <c r="Y54" s="25">
        <v>0</v>
      </c>
      <c r="Z54" s="87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87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87">
        <v>0</v>
      </c>
      <c r="AO54" s="25">
        <v>0</v>
      </c>
      <c r="AP54" s="25">
        <v>0</v>
      </c>
      <c r="AQ54" s="25">
        <v>0</v>
      </c>
      <c r="AS54" s="34"/>
      <c r="AU54" s="22">
        <f t="shared" si="5"/>
        <v>-1</v>
      </c>
      <c r="AV54" s="22">
        <f t="shared" si="6"/>
        <v>-1</v>
      </c>
      <c r="AW54" s="22">
        <f>IF(D54=0,"",(L54-D54)/D54)</f>
        <v>-1</v>
      </c>
      <c r="AX54" s="22">
        <f>IF(E54=0,"",(O54-E54)/E54)</f>
        <v>-1</v>
      </c>
      <c r="AY54" s="22">
        <f t="shared" si="9"/>
        <v>-1</v>
      </c>
      <c r="AZ54" s="22"/>
      <c r="BA54" s="22"/>
      <c r="BB54" s="22"/>
    </row>
    <row r="55" spans="1:54" x14ac:dyDescent="0.25">
      <c r="A55" s="25" t="s">
        <v>1</v>
      </c>
      <c r="B55" s="25">
        <v>123.78383159000001</v>
      </c>
      <c r="C55" s="25">
        <v>9.9027066552999994</v>
      </c>
      <c r="D55" s="25">
        <v>4.3604047399999998E-2</v>
      </c>
      <c r="E55" s="25">
        <v>9.4023126000000005E-3</v>
      </c>
      <c r="F55" s="25">
        <v>0.49682519069999997</v>
      </c>
      <c r="G55" s="25"/>
      <c r="H55" s="27" t="s">
        <v>1</v>
      </c>
      <c r="I55" s="87">
        <v>0</v>
      </c>
      <c r="J55" s="25">
        <v>0</v>
      </c>
      <c r="K55" s="25">
        <v>0</v>
      </c>
      <c r="L55" s="25">
        <v>0</v>
      </c>
      <c r="M55" s="25">
        <v>0</v>
      </c>
      <c r="N55" s="87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87">
        <v>0</v>
      </c>
      <c r="V55" s="25">
        <v>0</v>
      </c>
      <c r="W55" s="25">
        <v>0</v>
      </c>
      <c r="X55" s="25">
        <v>0</v>
      </c>
      <c r="Y55" s="25">
        <v>0</v>
      </c>
      <c r="Z55" s="87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87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87">
        <v>0</v>
      </c>
      <c r="AO55" s="25">
        <v>0</v>
      </c>
      <c r="AP55" s="25">
        <v>0</v>
      </c>
      <c r="AQ55" s="25">
        <v>0</v>
      </c>
      <c r="AS55" s="34"/>
      <c r="AU55" s="22">
        <f t="shared" si="5"/>
        <v>-1</v>
      </c>
      <c r="AV55" s="22">
        <f t="shared" si="6"/>
        <v>-1</v>
      </c>
      <c r="AW55" s="22">
        <f>IF(D55=0,"",(L55-D55)/D55)</f>
        <v>-1</v>
      </c>
      <c r="AX55" s="22">
        <f>IF(E55=0,"",(O55-E55)/E55)</f>
        <v>-1</v>
      </c>
      <c r="AY55" s="22">
        <f>IF(F55=0,"",(W55-F55)/F55)</f>
        <v>-1</v>
      </c>
      <c r="AZ55" s="22"/>
      <c r="BA55" s="22"/>
      <c r="BB55" s="22"/>
    </row>
    <row r="56" spans="1:54" x14ac:dyDescent="0.25">
      <c r="A56" s="25" t="s">
        <v>11</v>
      </c>
      <c r="B56" s="25">
        <v>1579.4607920999999</v>
      </c>
      <c r="C56" s="25">
        <v>126.35686831</v>
      </c>
      <c r="D56" s="25">
        <v>0.69214504720000003</v>
      </c>
      <c r="E56" s="25">
        <v>0.1193486713</v>
      </c>
      <c r="F56" s="25">
        <v>14.292749466</v>
      </c>
      <c r="G56" s="25"/>
      <c r="H56" s="27" t="s">
        <v>11</v>
      </c>
      <c r="I56" s="87">
        <v>0</v>
      </c>
      <c r="J56" s="25">
        <v>0</v>
      </c>
      <c r="K56" s="25">
        <v>0</v>
      </c>
      <c r="L56" s="25">
        <v>0</v>
      </c>
      <c r="M56" s="25">
        <v>0</v>
      </c>
      <c r="N56" s="87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87">
        <v>0</v>
      </c>
      <c r="V56" s="25">
        <v>0</v>
      </c>
      <c r="W56" s="25">
        <v>0</v>
      </c>
      <c r="X56" s="25">
        <v>0</v>
      </c>
      <c r="Y56" s="25">
        <v>0</v>
      </c>
      <c r="Z56" s="87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87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87">
        <v>0</v>
      </c>
      <c r="AO56" s="25">
        <v>0</v>
      </c>
      <c r="AP56" s="25">
        <v>0</v>
      </c>
      <c r="AQ56" s="25">
        <v>0</v>
      </c>
      <c r="AS56" s="34"/>
      <c r="AU56" s="22">
        <f t="shared" si="5"/>
        <v>-1</v>
      </c>
      <c r="AV56" s="22">
        <f t="shared" si="6"/>
        <v>-1</v>
      </c>
      <c r="AW56" s="22">
        <f>IF(D56=0,"",(L56-D56)/D56)</f>
        <v>-1</v>
      </c>
      <c r="AX56" s="22">
        <f>IF(E56=0,"",(O56-E56)/E56)</f>
        <v>-1</v>
      </c>
      <c r="AY56" s="22">
        <f>IF(F56=0,"",(W56-F56)/F56)</f>
        <v>-1</v>
      </c>
      <c r="AZ56" s="22"/>
      <c r="BA56" s="22"/>
      <c r="BB56" s="22"/>
    </row>
    <row r="57" spans="1:54" x14ac:dyDescent="0.25">
      <c r="A57" s="25" t="s">
        <v>58</v>
      </c>
      <c r="B57" s="25"/>
      <c r="C57" s="25"/>
      <c r="D57" s="25"/>
      <c r="E57" s="25"/>
      <c r="F57" s="25"/>
      <c r="G57" s="25"/>
      <c r="J57" s="25"/>
      <c r="AS57" s="34"/>
      <c r="AU57" s="22" t="str">
        <f t="shared" si="5"/>
        <v/>
      </c>
      <c r="AV57" s="22" t="str">
        <f t="shared" si="6"/>
        <v/>
      </c>
      <c r="AW57" s="22" t="str">
        <f>IF(D57=0,"",(L57-D57)/D57)</f>
        <v/>
      </c>
      <c r="AX57" s="22" t="str">
        <f>IF(E57=0,"",(O57-E57)/E57)</f>
        <v/>
      </c>
      <c r="AY57" s="22" t="str">
        <f>IF(F57=0,"",(W57-F57)/F57)</f>
        <v/>
      </c>
      <c r="AZ57" s="22"/>
      <c r="BA57" s="22"/>
      <c r="BB57" s="22"/>
    </row>
    <row r="58" spans="1:54" x14ac:dyDescent="0.25">
      <c r="A58" s="25" t="s">
        <v>176</v>
      </c>
      <c r="B58" s="25"/>
      <c r="C58" s="25"/>
      <c r="D58" s="25"/>
      <c r="E58" s="25"/>
      <c r="F58" s="25"/>
      <c r="G58" s="25"/>
      <c r="J58" s="25"/>
      <c r="AS58" s="34"/>
      <c r="AU58" s="22" t="str">
        <f t="shared" si="5"/>
        <v/>
      </c>
      <c r="AV58" s="22" t="str">
        <f t="shared" si="6"/>
        <v/>
      </c>
      <c r="AZ58" s="22"/>
      <c r="BA58" s="22"/>
      <c r="BB58" s="22"/>
    </row>
    <row r="59" spans="1:54" x14ac:dyDescent="0.25">
      <c r="A59" s="25"/>
      <c r="B59" s="25"/>
      <c r="C59" s="25"/>
      <c r="D59" s="25"/>
      <c r="E59" s="25"/>
      <c r="F59" s="25"/>
      <c r="G59" s="25"/>
      <c r="J59" s="25"/>
      <c r="AS59" s="34"/>
      <c r="AU59" s="22"/>
      <c r="AV59" s="22"/>
      <c r="AZ59" s="22"/>
      <c r="BA59" s="22"/>
      <c r="BB59" s="22"/>
    </row>
    <row r="60" spans="1:54" x14ac:dyDescent="0.25">
      <c r="A60" s="25"/>
      <c r="B60" s="25"/>
      <c r="C60" s="25"/>
      <c r="D60" s="25"/>
      <c r="E60" s="25"/>
      <c r="F60" s="25"/>
      <c r="G60" s="25"/>
      <c r="J60" s="25"/>
      <c r="AS60" s="34"/>
      <c r="AU60" s="22" t="str">
        <f>IF(B60=0,"",(AD60-B60)/B60)</f>
        <v/>
      </c>
      <c r="AV60" s="22" t="str">
        <f>IF(C60=0,"",(AP60-C60)/C60)</f>
        <v/>
      </c>
    </row>
    <row r="61" spans="1:54" x14ac:dyDescent="0.25">
      <c r="A61" s="1" t="s">
        <v>55</v>
      </c>
      <c r="B61" s="74">
        <f>SUM(B3:B59)</f>
        <v>2734928.2099447809</v>
      </c>
      <c r="C61" s="74">
        <f>SUM(C3:C59)</f>
        <v>245456.9448139983</v>
      </c>
      <c r="D61" s="74">
        <f>SUM(D3:D59)</f>
        <v>1727.3532078054</v>
      </c>
      <c r="E61" s="74">
        <f>SUM(E3:E59)</f>
        <v>520.81945396120022</v>
      </c>
      <c r="F61" s="74">
        <f>SUM(F3:F59)</f>
        <v>16833.154636811803</v>
      </c>
      <c r="G61" s="1"/>
      <c r="H61" s="1"/>
      <c r="I61" s="1"/>
      <c r="J61" s="74">
        <f t="shared" ref="J61:Y61" si="10">SUM(J3:J59)</f>
        <v>6883.1089679258039</v>
      </c>
      <c r="K61" s="74">
        <f t="shared" si="10"/>
        <v>1734.3668511276646</v>
      </c>
      <c r="L61" s="74">
        <f t="shared" si="10"/>
        <v>1734.3668511276646</v>
      </c>
      <c r="M61" s="74">
        <f t="shared" si="10"/>
        <v>4836.8420745540225</v>
      </c>
      <c r="N61" s="74"/>
      <c r="O61" s="74">
        <f t="shared" si="10"/>
        <v>523.43382656744086</v>
      </c>
      <c r="P61" s="74">
        <f t="shared" si="10"/>
        <v>6009199.4171132976</v>
      </c>
      <c r="Q61" s="74">
        <f t="shared" si="10"/>
        <v>0</v>
      </c>
      <c r="R61" s="74">
        <f t="shared" si="10"/>
        <v>412274.61843147222</v>
      </c>
      <c r="S61" s="74">
        <f t="shared" si="10"/>
        <v>0</v>
      </c>
      <c r="T61" s="74">
        <f t="shared" si="10"/>
        <v>125971.33025061915</v>
      </c>
      <c r="U61" s="74"/>
      <c r="V61" s="74">
        <f t="shared" si="10"/>
        <v>0</v>
      </c>
      <c r="W61" s="74">
        <f t="shared" si="10"/>
        <v>0</v>
      </c>
      <c r="X61" s="74">
        <f t="shared" si="10"/>
        <v>101.01509460694206</v>
      </c>
      <c r="Y61" s="74">
        <f t="shared" si="10"/>
        <v>511.14896312070181</v>
      </c>
      <c r="Z61" s="74">
        <f t="shared" ref="Z61:AQ61" si="11">SUM(Z3:Z59)</f>
        <v>22518.905666230239</v>
      </c>
      <c r="AA61" s="74">
        <f t="shared" si="11"/>
        <v>10100.92791770443</v>
      </c>
      <c r="AB61" s="74">
        <f t="shared" si="11"/>
        <v>16897.748704861966</v>
      </c>
      <c r="AC61" s="74">
        <f t="shared" si="11"/>
        <v>0</v>
      </c>
      <c r="AD61" s="74">
        <f t="shared" si="11"/>
        <v>2746971.3562099426</v>
      </c>
      <c r="AE61" s="74">
        <f t="shared" si="11"/>
        <v>0</v>
      </c>
      <c r="AF61" s="74">
        <f t="shared" si="11"/>
        <v>665660.06664530293</v>
      </c>
      <c r="AG61" s="74">
        <f t="shared" si="11"/>
        <v>0</v>
      </c>
      <c r="AH61" s="74">
        <f t="shared" si="11"/>
        <v>1149.9838331715321</v>
      </c>
      <c r="AI61" s="74">
        <f t="shared" si="11"/>
        <v>30056.404534007397</v>
      </c>
      <c r="AJ61" s="74">
        <f t="shared" si="11"/>
        <v>0</v>
      </c>
      <c r="AK61" s="74">
        <f t="shared" si="11"/>
        <v>14718.189867184958</v>
      </c>
      <c r="AL61" s="74">
        <f t="shared" si="11"/>
        <v>2378.4497101618908</v>
      </c>
      <c r="AM61" s="74">
        <f t="shared" si="11"/>
        <v>2286.8591726564109</v>
      </c>
      <c r="AN61" s="74">
        <f t="shared" si="11"/>
        <v>0</v>
      </c>
      <c r="AO61" s="74">
        <f t="shared" si="11"/>
        <v>2420.3288768844377</v>
      </c>
      <c r="AP61" s="74">
        <f t="shared" si="11"/>
        <v>246578.28950614406</v>
      </c>
      <c r="AQ61" s="74">
        <f t="shared" si="11"/>
        <v>992.69296146717693</v>
      </c>
      <c r="AU61" s="22"/>
      <c r="AV61" s="22"/>
      <c r="AW61" s="22"/>
      <c r="AX61" s="22"/>
      <c r="AY61" s="22"/>
    </row>
    <row r="62" spans="1:54" x14ac:dyDescent="0.25">
      <c r="A62" s="25" t="s">
        <v>56</v>
      </c>
      <c r="B62" s="25">
        <f>SUM(B3:B51)</f>
        <v>2732951.7154440111</v>
      </c>
      <c r="C62" s="25">
        <f>SUM(C3:C51)</f>
        <v>245305.24115395901</v>
      </c>
      <c r="D62" s="25">
        <f>SUM(D3:D51)</f>
        <v>1726.6071214396</v>
      </c>
      <c r="E62" s="25">
        <f>SUM(E3:E51)</f>
        <v>520.68642632700028</v>
      </c>
      <c r="F62" s="25">
        <f>SUM(F3:F51)</f>
        <v>16818.313130949202</v>
      </c>
      <c r="J62" s="25">
        <f t="shared" ref="J62:Y62" si="12">SUM(J3:J51)</f>
        <v>6883.1089679258039</v>
      </c>
      <c r="K62" s="25">
        <f t="shared" si="12"/>
        <v>1734.3668511276646</v>
      </c>
      <c r="L62" s="25">
        <f t="shared" si="12"/>
        <v>1734.3668511276646</v>
      </c>
      <c r="M62" s="25">
        <f t="shared" si="12"/>
        <v>4836.8420745540225</v>
      </c>
      <c r="O62" s="25">
        <f t="shared" si="12"/>
        <v>523.43382656744086</v>
      </c>
      <c r="P62" s="25">
        <f t="shared" si="12"/>
        <v>6009199.4171132976</v>
      </c>
      <c r="Q62" s="25">
        <f t="shared" si="12"/>
        <v>0</v>
      </c>
      <c r="R62" s="25">
        <f t="shared" si="12"/>
        <v>412274.61843147222</v>
      </c>
      <c r="S62" s="25">
        <f t="shared" si="12"/>
        <v>0</v>
      </c>
      <c r="T62" s="25">
        <f t="shared" si="12"/>
        <v>125971.33025061915</v>
      </c>
      <c r="V62" s="25">
        <f t="shared" si="12"/>
        <v>0</v>
      </c>
      <c r="W62" s="25">
        <f t="shared" si="12"/>
        <v>0</v>
      </c>
      <c r="X62" s="25">
        <f t="shared" si="12"/>
        <v>101.01509460694206</v>
      </c>
      <c r="Y62" s="25">
        <f t="shared" si="12"/>
        <v>511.14896312070181</v>
      </c>
      <c r="Z62" s="87">
        <f t="shared" ref="Z62:AQ62" si="13">SUM(Z3:Z51)</f>
        <v>22518.905666230239</v>
      </c>
      <c r="AA62" s="87">
        <f t="shared" si="13"/>
        <v>10100.92791770443</v>
      </c>
      <c r="AB62" s="87">
        <f t="shared" si="13"/>
        <v>16897.748704861966</v>
      </c>
      <c r="AC62" s="87">
        <f t="shared" si="13"/>
        <v>0</v>
      </c>
      <c r="AD62" s="87">
        <f t="shared" si="13"/>
        <v>2746971.3562099426</v>
      </c>
      <c r="AE62" s="87">
        <f t="shared" si="13"/>
        <v>0</v>
      </c>
      <c r="AF62" s="87">
        <f t="shared" si="13"/>
        <v>665660.06664530293</v>
      </c>
      <c r="AG62" s="87">
        <f t="shared" si="13"/>
        <v>0</v>
      </c>
      <c r="AH62" s="87">
        <f t="shared" si="13"/>
        <v>1149.9838331715321</v>
      </c>
      <c r="AI62" s="87">
        <f t="shared" si="13"/>
        <v>30056.404534007397</v>
      </c>
      <c r="AJ62" s="87">
        <f t="shared" si="13"/>
        <v>0</v>
      </c>
      <c r="AK62" s="87">
        <f t="shared" si="13"/>
        <v>14718.189867184958</v>
      </c>
      <c r="AL62" s="87">
        <f t="shared" si="13"/>
        <v>2378.4497101618908</v>
      </c>
      <c r="AM62" s="87">
        <f t="shared" si="13"/>
        <v>2286.8591726564109</v>
      </c>
      <c r="AN62" s="87">
        <f t="shared" si="13"/>
        <v>0</v>
      </c>
      <c r="AO62" s="87">
        <f t="shared" si="13"/>
        <v>2420.3288768844377</v>
      </c>
      <c r="AP62" s="87">
        <f t="shared" si="13"/>
        <v>246578.28950614406</v>
      </c>
      <c r="AQ62" s="87">
        <f t="shared" si="13"/>
        <v>992.69296146717693</v>
      </c>
    </row>
    <row r="63" spans="1:54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2202629.5959063098</v>
      </c>
      <c r="C63" s="25">
        <f>+C3+C5+C8+C9+C11+C12+C14+C15+C16+C17+C18+C19+C20+C21+C22+C23+C24+C25+C26+C28+C30+C31+C33+C34+C35+C36+C37+C39+C40+C41+C42+C43+C44+C46+C47+C49+C50+C10</f>
        <v>178318.00800776901</v>
      </c>
      <c r="D63" s="25">
        <f>+D3+D5+D8+D9+D11+D12+D14+D15+D16+D17+D18+D19+D20+D21+D22+D23+D24+D25+D26+D28+D30+D31+D33+D34+D35+D36+D37+D39+D40+D41+D42+D43+D44+D46+D47+D49+D50+D10</f>
        <v>1453.4445855822999</v>
      </c>
      <c r="E63" s="25">
        <f>+E3+E5+E8+E9+E11+E12+E14+E15+E16+E17+E18+E19+E20+E21+E22+E23+E24+E25+E26+E28+E30+E31+E33+E34+E35+E36+E37+E39+E40+E41+E42+E43+E44+E46+E47+E49+E50+E10</f>
        <v>467.8765672812001</v>
      </c>
      <c r="F63" s="25">
        <f>+F3+F5+F8+F9+F11+F12+F14+F15+F16+F17+F18+F19+F20+F21+F22+F23+F24+F25+F26+F28+F30+F31+F33+F34+F35+F36+F37+F39+F40+F41+F42+F43+F44+F46+F47+F49+F50+F10</f>
        <v>10204.553156456197</v>
      </c>
      <c r="J63" s="25">
        <f t="shared" ref="J63:Y63" si="14">+J3+J5+J8+J9+J11+J12+J14+J15+J16+J17+J18+J19+J20+J21+J22+J23+J24+J25+J26+J28+J30+J31+J33+J34+J35+J36+J37+J39+J40+J41+J42+J43+J44+J46+J47+J49+J50+J10</f>
        <v>4001.2026725308788</v>
      </c>
      <c r="K63" s="25">
        <f t="shared" si="14"/>
        <v>1460.0738639401757</v>
      </c>
      <c r="L63" s="25">
        <f t="shared" si="14"/>
        <v>1460.0738639401757</v>
      </c>
      <c r="M63" s="25">
        <f t="shared" si="14"/>
        <v>3835.4187382562045</v>
      </c>
      <c r="O63" s="25">
        <f t="shared" si="14"/>
        <v>470.31707273956778</v>
      </c>
      <c r="P63" s="25">
        <f t="shared" si="14"/>
        <v>3419170.61725131</v>
      </c>
      <c r="Q63" s="25">
        <f t="shared" si="14"/>
        <v>0</v>
      </c>
      <c r="R63" s="25">
        <f t="shared" si="14"/>
        <v>317146.76623905491</v>
      </c>
      <c r="S63" s="25">
        <f t="shared" si="14"/>
        <v>0</v>
      </c>
      <c r="T63" s="25">
        <f t="shared" si="14"/>
        <v>85736.713326127952</v>
      </c>
      <c r="V63" s="25">
        <f t="shared" si="14"/>
        <v>0</v>
      </c>
      <c r="W63" s="25">
        <f t="shared" si="14"/>
        <v>0</v>
      </c>
      <c r="X63" s="25">
        <f t="shared" si="14"/>
        <v>54.420762666974383</v>
      </c>
      <c r="Y63" s="25">
        <f t="shared" si="14"/>
        <v>324.80611969492799</v>
      </c>
      <c r="Z63" s="87">
        <f t="shared" ref="Z63:AQ63" si="15">+Z3+Z5+Z8+Z9+Z11+Z12+Z14+Z15+Z16+Z17+Z18+Z19+Z20+Z21+Z22+Z23+Z24+Z25+Z26+Z28+Z30+Z31+Z33+Z34+Z35+Z36+Z37+Z39+Z40+Z41+Z42+Z43+Z44+Z46+Z47+Z49+Z50+Z10</f>
        <v>20015.764890269405</v>
      </c>
      <c r="AA63" s="87">
        <f t="shared" si="15"/>
        <v>8304.3109948406909</v>
      </c>
      <c r="AB63" s="87">
        <f t="shared" si="15"/>
        <v>10255.245933721864</v>
      </c>
      <c r="AC63" s="87">
        <f t="shared" si="15"/>
        <v>0</v>
      </c>
      <c r="AD63" s="87">
        <f t="shared" si="15"/>
        <v>2214343.3024543026</v>
      </c>
      <c r="AE63" s="87">
        <f t="shared" si="15"/>
        <v>0</v>
      </c>
      <c r="AF63" s="87">
        <f t="shared" si="15"/>
        <v>500340.63806685014</v>
      </c>
      <c r="AG63" s="87">
        <f t="shared" si="15"/>
        <v>0</v>
      </c>
      <c r="AH63" s="87">
        <f t="shared" si="15"/>
        <v>756.33022002673738</v>
      </c>
      <c r="AI63" s="87">
        <f t="shared" si="15"/>
        <v>23372.891419181087</v>
      </c>
      <c r="AJ63" s="87">
        <f t="shared" si="15"/>
        <v>0</v>
      </c>
      <c r="AK63" s="87">
        <f t="shared" si="15"/>
        <v>9663.551187705496</v>
      </c>
      <c r="AL63" s="87">
        <f t="shared" si="15"/>
        <v>2243.2265330741643</v>
      </c>
      <c r="AM63" s="87">
        <f t="shared" si="15"/>
        <v>1752.8056598399025</v>
      </c>
      <c r="AN63" s="87">
        <f t="shared" si="15"/>
        <v>0</v>
      </c>
      <c r="AO63" s="87">
        <f t="shared" si="15"/>
        <v>1862.7224151610199</v>
      </c>
      <c r="AP63" s="87">
        <f t="shared" si="15"/>
        <v>179262.05533810792</v>
      </c>
      <c r="AQ63" s="87">
        <f t="shared" si="15"/>
        <v>746.95871556439715</v>
      </c>
    </row>
    <row r="64" spans="1:54" x14ac:dyDescent="0.25">
      <c r="J64" s="25"/>
    </row>
    <row r="65" spans="2:10" x14ac:dyDescent="0.25">
      <c r="J65" s="25"/>
    </row>
    <row r="66" spans="2:10" x14ac:dyDescent="0.25">
      <c r="B66" s="25"/>
      <c r="C66" s="25"/>
      <c r="J66" s="25"/>
    </row>
    <row r="67" spans="2:10" x14ac:dyDescent="0.25">
      <c r="B67" s="25"/>
      <c r="C67" s="25"/>
    </row>
    <row r="68" spans="2:10" x14ac:dyDescent="0.25">
      <c r="B68" s="25"/>
      <c r="C68" s="25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55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T53" sqref="T53"/>
    </sheetView>
  </sheetViews>
  <sheetFormatPr defaultColWidth="9.140625" defaultRowHeight="12.75" x14ac:dyDescent="0.2"/>
  <cols>
    <col min="1" max="1" width="17" style="58" bestFit="1" customWidth="1"/>
    <col min="2" max="2" width="10.85546875" style="58" customWidth="1"/>
    <col min="3" max="4" width="9.5703125" style="58" bestFit="1" customWidth="1"/>
    <col min="5" max="6" width="9.5703125" style="58" customWidth="1"/>
    <col min="7" max="9" width="9.5703125" style="58" bestFit="1" customWidth="1"/>
    <col min="10" max="10" width="10" style="58" bestFit="1" customWidth="1"/>
    <col min="11" max="11" width="10.140625" style="58" bestFit="1" customWidth="1"/>
    <col min="12" max="13" width="10.7109375" style="58" customWidth="1"/>
    <col min="14" max="14" width="9.85546875" style="58" bestFit="1" customWidth="1"/>
    <col min="15" max="17" width="9.5703125" style="58" bestFit="1" customWidth="1"/>
    <col min="18" max="18" width="9.5703125" style="58" customWidth="1"/>
    <col min="19" max="23" width="9.28515625" style="58" bestFit="1" customWidth="1"/>
    <col min="24" max="24" width="9.85546875" style="58" bestFit="1" customWidth="1"/>
    <col min="25" max="25" width="9.140625" style="43"/>
    <col min="26" max="26" width="9.85546875" style="43" bestFit="1" customWidth="1"/>
    <col min="27" max="16384" width="9.140625" style="58"/>
  </cols>
  <sheetData>
    <row r="1" spans="1:26" x14ac:dyDescent="0.2">
      <c r="B1" s="58" t="s">
        <v>464</v>
      </c>
    </row>
    <row r="2" spans="1:26" x14ac:dyDescent="0.2">
      <c r="A2" s="43" t="s">
        <v>226</v>
      </c>
      <c r="B2" s="43" t="s">
        <v>457</v>
      </c>
      <c r="C2" s="43" t="s">
        <v>359</v>
      </c>
      <c r="D2" s="43" t="s">
        <v>131</v>
      </c>
      <c r="E2" s="43" t="s">
        <v>132</v>
      </c>
      <c r="F2" s="43" t="s">
        <v>133</v>
      </c>
      <c r="G2" s="43" t="s">
        <v>335</v>
      </c>
      <c r="H2" s="43" t="s">
        <v>59</v>
      </c>
      <c r="I2" s="43" t="s">
        <v>136</v>
      </c>
      <c r="J2" s="43" t="s">
        <v>137</v>
      </c>
      <c r="K2" s="43" t="s">
        <v>138</v>
      </c>
      <c r="L2" s="43" t="s">
        <v>458</v>
      </c>
      <c r="M2" s="43" t="s">
        <v>139</v>
      </c>
      <c r="N2" s="43" t="s">
        <v>140</v>
      </c>
      <c r="O2" s="43" t="s">
        <v>142</v>
      </c>
      <c r="P2" s="43" t="s">
        <v>143</v>
      </c>
      <c r="Q2" s="43" t="s">
        <v>362</v>
      </c>
      <c r="R2" s="43" t="s">
        <v>144</v>
      </c>
      <c r="S2" s="43" t="s">
        <v>145</v>
      </c>
      <c r="T2" s="43" t="s">
        <v>60</v>
      </c>
      <c r="U2" s="43" t="s">
        <v>234</v>
      </c>
      <c r="V2" s="43" t="s">
        <v>148</v>
      </c>
      <c r="W2" s="43" t="s">
        <v>150</v>
      </c>
      <c r="X2" s="58" t="s">
        <v>233</v>
      </c>
      <c r="Y2" s="43" t="s">
        <v>170</v>
      </c>
      <c r="Z2" s="43" t="s">
        <v>357</v>
      </c>
    </row>
    <row r="3" spans="1:26" x14ac:dyDescent="0.2">
      <c r="A3" s="43" t="s">
        <v>0</v>
      </c>
      <c r="B3" s="43">
        <v>9957.2378509999999</v>
      </c>
      <c r="C3" s="43">
        <v>28643.6062199999</v>
      </c>
      <c r="D3" s="43">
        <v>14433.1051419999</v>
      </c>
      <c r="E3" s="43">
        <v>14433.1051419999</v>
      </c>
      <c r="F3" s="43">
        <v>3571.8650210000001</v>
      </c>
      <c r="G3" s="43">
        <v>154504.42641999901</v>
      </c>
      <c r="H3" s="43">
        <v>137879.66626</v>
      </c>
      <c r="I3" s="43">
        <v>20742.662319999999</v>
      </c>
      <c r="J3" s="43">
        <v>4978.61387499999</v>
      </c>
      <c r="K3" s="43">
        <v>34076.839359999998</v>
      </c>
      <c r="L3" s="43">
        <v>15267.619693000001</v>
      </c>
      <c r="M3" s="43">
        <v>19681.873109999899</v>
      </c>
      <c r="N3" s="43">
        <v>19681.873109999899</v>
      </c>
      <c r="O3" s="43">
        <v>52448.258339999898</v>
      </c>
      <c r="P3" s="43">
        <v>804221.20374699996</v>
      </c>
      <c r="Q3" s="43">
        <v>1455.3466020999999</v>
      </c>
      <c r="R3" s="43">
        <v>81794.6769949999</v>
      </c>
      <c r="S3" s="43">
        <v>22232.107</v>
      </c>
      <c r="T3" s="43">
        <v>22232.107</v>
      </c>
      <c r="U3" s="43">
        <v>5822.6861859999999</v>
      </c>
      <c r="V3" s="43">
        <v>32013.626419999899</v>
      </c>
      <c r="W3" s="43">
        <v>73840.990579999896</v>
      </c>
      <c r="X3" s="43">
        <v>24393.509286999899</v>
      </c>
      <c r="Y3" s="43">
        <v>147945.09591</v>
      </c>
      <c r="Z3" s="43">
        <v>1503718.0654</v>
      </c>
    </row>
    <row r="4" spans="1:26" x14ac:dyDescent="0.2">
      <c r="A4" s="43" t="s">
        <v>2</v>
      </c>
      <c r="B4" s="43">
        <v>10832.30939</v>
      </c>
      <c r="C4" s="43">
        <v>31518.440699999999</v>
      </c>
      <c r="D4" s="43">
        <v>15886.8868699999</v>
      </c>
      <c r="E4" s="43">
        <v>15886.8868699999</v>
      </c>
      <c r="F4" s="43">
        <v>3931.6396599999998</v>
      </c>
      <c r="G4" s="43">
        <v>58596.449099999903</v>
      </c>
      <c r="H4" s="43">
        <v>151648.26180000001</v>
      </c>
      <c r="I4" s="43">
        <v>22824.516149999999</v>
      </c>
      <c r="J4" s="43">
        <v>5416.1553999999996</v>
      </c>
      <c r="K4" s="43">
        <v>37497.004000000001</v>
      </c>
      <c r="L4" s="43">
        <v>16609.39532</v>
      </c>
      <c r="M4" s="43">
        <v>21664.338559999898</v>
      </c>
      <c r="N4" s="43">
        <v>21664.338559999898</v>
      </c>
      <c r="O4" s="43">
        <v>57731.071400000001</v>
      </c>
      <c r="P4" s="43">
        <v>142708.73746999999</v>
      </c>
      <c r="Q4" s="43">
        <v>1583.250863</v>
      </c>
      <c r="R4" s="43">
        <v>93017.119070000001</v>
      </c>
      <c r="S4" s="43">
        <v>12129.6958</v>
      </c>
      <c r="T4" s="43">
        <v>12129.6958</v>
      </c>
      <c r="U4" s="43">
        <v>6409.1796100000001</v>
      </c>
      <c r="V4" s="43">
        <v>31317.986560000001</v>
      </c>
      <c r="W4" s="43">
        <v>78133.56</v>
      </c>
      <c r="X4" s="43">
        <v>22111.977868999998</v>
      </c>
      <c r="Y4" s="43">
        <v>89185.255900000004</v>
      </c>
      <c r="Z4" s="43">
        <v>718533.73580000002</v>
      </c>
    </row>
    <row r="5" spans="1:26" x14ac:dyDescent="0.2">
      <c r="A5" s="43" t="s">
        <v>3</v>
      </c>
      <c r="B5" s="43">
        <v>8582.5214249999899</v>
      </c>
      <c r="C5" s="43">
        <v>24591.458572</v>
      </c>
      <c r="D5" s="43">
        <v>12390.131265</v>
      </c>
      <c r="E5" s="43">
        <v>12390.131265</v>
      </c>
      <c r="F5" s="43">
        <v>3066.2739188999999</v>
      </c>
      <c r="G5" s="43">
        <v>108041.663759</v>
      </c>
      <c r="H5" s="43">
        <v>118395.46886999899</v>
      </c>
      <c r="I5" s="43">
        <v>17808.245473999901</v>
      </c>
      <c r="J5" s="43">
        <v>4291.2603949999902</v>
      </c>
      <c r="K5" s="43">
        <v>29256.072531999998</v>
      </c>
      <c r="L5" s="43">
        <v>13159.752316</v>
      </c>
      <c r="M5" s="43">
        <v>16895.949869</v>
      </c>
      <c r="N5" s="43">
        <v>16895.949869</v>
      </c>
      <c r="O5" s="43">
        <v>45024.301379999997</v>
      </c>
      <c r="P5" s="43">
        <v>698472.34517640003</v>
      </c>
      <c r="Q5" s="43">
        <v>1254.4201364</v>
      </c>
      <c r="R5" s="43">
        <v>65165.8373937</v>
      </c>
      <c r="S5" s="43">
        <v>24910.583010999901</v>
      </c>
      <c r="T5" s="43">
        <v>24910.583010999901</v>
      </c>
      <c r="U5" s="43">
        <v>4998.4939939999904</v>
      </c>
      <c r="V5" s="43">
        <v>21553.191443999898</v>
      </c>
      <c r="W5" s="43">
        <v>55004.4096299999</v>
      </c>
      <c r="X5" s="43">
        <v>18728.530975599999</v>
      </c>
      <c r="Y5" s="43">
        <v>101402.082618</v>
      </c>
      <c r="Z5" s="43">
        <v>1227231.78266</v>
      </c>
    </row>
    <row r="6" spans="1:26" x14ac:dyDescent="0.2">
      <c r="A6" s="43" t="s">
        <v>4</v>
      </c>
      <c r="B6" s="43">
        <v>18156.83239</v>
      </c>
      <c r="C6" s="43">
        <v>52852.390490999998</v>
      </c>
      <c r="D6" s="43">
        <v>26580.321351999999</v>
      </c>
      <c r="E6" s="43">
        <v>26580.321351999999</v>
      </c>
      <c r="F6" s="43">
        <v>6578.0205660000001</v>
      </c>
      <c r="G6" s="43">
        <v>134946.362503999</v>
      </c>
      <c r="H6" s="43">
        <v>253753.55611</v>
      </c>
      <c r="I6" s="43">
        <v>38273.769780000002</v>
      </c>
      <c r="J6" s="43">
        <v>9078.4125189999995</v>
      </c>
      <c r="K6" s="43">
        <v>62877.637131999902</v>
      </c>
      <c r="L6" s="43">
        <v>27840.221627999999</v>
      </c>
      <c r="M6" s="43">
        <v>36246.532765000004</v>
      </c>
      <c r="N6" s="43">
        <v>36246.532765000004</v>
      </c>
      <c r="O6" s="43">
        <v>96589.805340000006</v>
      </c>
      <c r="P6" s="43">
        <v>514992.65749799903</v>
      </c>
      <c r="Q6" s="43">
        <v>2653.8013480999998</v>
      </c>
      <c r="R6" s="43">
        <v>137628.60556120001</v>
      </c>
      <c r="S6" s="43">
        <v>40462.243858000002</v>
      </c>
      <c r="T6" s="43">
        <v>40462.243858000002</v>
      </c>
      <c r="U6" s="43">
        <v>10723.182398000001</v>
      </c>
      <c r="V6" s="43">
        <v>81325.243520999997</v>
      </c>
      <c r="W6" s="43">
        <v>173958.28627999901</v>
      </c>
      <c r="X6" s="43">
        <v>27385.977406999998</v>
      </c>
      <c r="Y6" s="43">
        <v>190525.50198</v>
      </c>
      <c r="Z6" s="43">
        <v>1601560.3015999999</v>
      </c>
    </row>
    <row r="7" spans="1:26" x14ac:dyDescent="0.2">
      <c r="A7" s="43" t="s">
        <v>5</v>
      </c>
      <c r="B7" s="43">
        <v>5513.7085144000002</v>
      </c>
      <c r="C7" s="43">
        <v>16010.58772</v>
      </c>
      <c r="D7" s="43">
        <v>8085.8834720000004</v>
      </c>
      <c r="E7" s="43">
        <v>8085.8834720000004</v>
      </c>
      <c r="F7" s="43">
        <v>2001.0692549</v>
      </c>
      <c r="G7" s="43">
        <v>24812.018429999898</v>
      </c>
      <c r="H7" s="43">
        <v>77184.171069999895</v>
      </c>
      <c r="I7" s="43">
        <v>11594.287467</v>
      </c>
      <c r="J7" s="43">
        <v>2756.85554829999</v>
      </c>
      <c r="K7" s="43">
        <v>19047.543390999999</v>
      </c>
      <c r="L7" s="43">
        <v>8454.2866319999903</v>
      </c>
      <c r="M7" s="43">
        <v>11026.400479</v>
      </c>
      <c r="N7" s="43">
        <v>11026.400479</v>
      </c>
      <c r="O7" s="43">
        <v>29383.163288999898</v>
      </c>
      <c r="P7" s="43">
        <v>64338.283587949998</v>
      </c>
      <c r="Q7" s="43">
        <v>805.88355449999995</v>
      </c>
      <c r="R7" s="43">
        <v>45191.027966430003</v>
      </c>
      <c r="S7" s="43">
        <v>19050.4450719001</v>
      </c>
      <c r="T7" s="43">
        <v>19050.4450719001</v>
      </c>
      <c r="U7" s="43">
        <v>3262.0471020999998</v>
      </c>
      <c r="V7" s="43">
        <v>23523.05359</v>
      </c>
      <c r="W7" s="43">
        <v>51166.412963000002</v>
      </c>
      <c r="X7" s="43">
        <v>6676.3326256199998</v>
      </c>
      <c r="Y7" s="43">
        <v>43202.714862000001</v>
      </c>
      <c r="Z7" s="43">
        <v>362374.91747999901</v>
      </c>
    </row>
    <row r="8" spans="1:26" x14ac:dyDescent="0.2">
      <c r="A8" s="43" t="s">
        <v>6</v>
      </c>
      <c r="B8" s="43">
        <v>510.10277239999903</v>
      </c>
      <c r="C8" s="43">
        <v>1437.929699</v>
      </c>
      <c r="D8" s="43">
        <v>722.64961200000005</v>
      </c>
      <c r="E8" s="43">
        <v>722.64961200000005</v>
      </c>
      <c r="F8" s="43">
        <v>178.83840069999999</v>
      </c>
      <c r="G8" s="43">
        <v>1760.619735</v>
      </c>
      <c r="H8" s="43">
        <v>6914.2738900000004</v>
      </c>
      <c r="I8" s="43">
        <v>1041.299855</v>
      </c>
      <c r="J8" s="43">
        <v>255.04974189999999</v>
      </c>
      <c r="K8" s="43">
        <v>1710.683681</v>
      </c>
      <c r="L8" s="43">
        <v>782.14684999999997</v>
      </c>
      <c r="M8" s="43">
        <v>985.45158500000002</v>
      </c>
      <c r="N8" s="43">
        <v>985.45158500000002</v>
      </c>
      <c r="O8" s="43">
        <v>2626.02958299999</v>
      </c>
      <c r="P8" s="43">
        <v>52003.681618000002</v>
      </c>
      <c r="Q8" s="43">
        <v>74.556075399999898</v>
      </c>
      <c r="R8" s="43">
        <v>3154.9201997</v>
      </c>
      <c r="S8" s="43">
        <v>604.14751697700001</v>
      </c>
      <c r="T8" s="43">
        <v>604.14751697700001</v>
      </c>
      <c r="U8" s="43">
        <v>291.53463449999998</v>
      </c>
      <c r="V8" s="43">
        <v>1280.517642</v>
      </c>
      <c r="W8" s="43">
        <v>3328.26962</v>
      </c>
      <c r="X8" s="43">
        <v>593.44530562</v>
      </c>
      <c r="Y8" s="43">
        <v>4301.4705089999898</v>
      </c>
      <c r="Z8" s="43">
        <v>75710.144589999996</v>
      </c>
    </row>
    <row r="9" spans="1:26" x14ac:dyDescent="0.2">
      <c r="A9" s="43" t="s">
        <v>7</v>
      </c>
      <c r="B9" s="43">
        <v>159.086814</v>
      </c>
      <c r="C9" s="43">
        <v>462.03199299999898</v>
      </c>
      <c r="D9" s="43">
        <v>232.05668499999899</v>
      </c>
      <c r="E9" s="43">
        <v>232.05668499999899</v>
      </c>
      <c r="F9" s="43">
        <v>57.429258999999902</v>
      </c>
      <c r="G9" s="43">
        <v>725.96736099999998</v>
      </c>
      <c r="H9" s="43">
        <v>2215.9019699999999</v>
      </c>
      <c r="I9" s="43">
        <v>334.586254</v>
      </c>
      <c r="J9" s="43">
        <v>79.543829500000001</v>
      </c>
      <c r="K9" s="43">
        <v>549.67288399999904</v>
      </c>
      <c r="L9" s="43">
        <v>243.93118099999899</v>
      </c>
      <c r="M9" s="43">
        <v>316.44644199999999</v>
      </c>
      <c r="N9" s="43">
        <v>316.44644199999999</v>
      </c>
      <c r="O9" s="43">
        <v>843.26705000000004</v>
      </c>
      <c r="P9" s="43">
        <v>6460.8293659999999</v>
      </c>
      <c r="Q9" s="43">
        <v>23.252282699999999</v>
      </c>
      <c r="R9" s="43">
        <v>1201.3232900999999</v>
      </c>
      <c r="S9" s="43">
        <v>1093.00587</v>
      </c>
      <c r="T9" s="43">
        <v>1093.00587</v>
      </c>
      <c r="U9" s="43">
        <v>93.617718999999994</v>
      </c>
      <c r="V9" s="43">
        <v>422.63921199999999</v>
      </c>
      <c r="W9" s="43">
        <v>1080.8787500000001</v>
      </c>
      <c r="X9" s="43">
        <v>242.32262969999999</v>
      </c>
      <c r="Y9" s="43">
        <v>860.16940599999998</v>
      </c>
      <c r="Z9" s="43">
        <v>13971.86745</v>
      </c>
    </row>
    <row r="10" spans="1:26" x14ac:dyDescent="0.2">
      <c r="A10" s="43" t="s">
        <v>8</v>
      </c>
      <c r="B10" s="43">
        <v>10.799429099999999</v>
      </c>
      <c r="C10" s="43">
        <v>31.429388999999901</v>
      </c>
      <c r="D10" s="43">
        <v>15.755143</v>
      </c>
      <c r="E10" s="43">
        <v>15.755143</v>
      </c>
      <c r="F10" s="43">
        <v>3.8989468999999999</v>
      </c>
      <c r="G10" s="43">
        <v>45.438133999999899</v>
      </c>
      <c r="H10" s="43">
        <v>150.442565</v>
      </c>
      <c r="I10" s="43">
        <v>22.760309999999901</v>
      </c>
      <c r="J10" s="43">
        <v>5.3997073999999996</v>
      </c>
      <c r="K10" s="43">
        <v>37.391336999999901</v>
      </c>
      <c r="L10" s="43">
        <v>16.558860999999901</v>
      </c>
      <c r="M10" s="43">
        <v>21.4848509999999</v>
      </c>
      <c r="N10" s="43">
        <v>21.4848509999999</v>
      </c>
      <c r="O10" s="43">
        <v>57.2522489999999</v>
      </c>
      <c r="P10" s="43">
        <v>752.86225300000001</v>
      </c>
      <c r="Q10" s="43">
        <v>1.5784517</v>
      </c>
      <c r="R10" s="43">
        <v>74.201774299999997</v>
      </c>
      <c r="S10" s="43">
        <v>23.9033979999999</v>
      </c>
      <c r="T10" s="43">
        <v>23.9033979999999</v>
      </c>
      <c r="U10" s="43">
        <v>6.3560319999999999</v>
      </c>
      <c r="V10" s="43">
        <v>30.176564999999901</v>
      </c>
      <c r="W10" s="43">
        <v>75.874094999999997</v>
      </c>
      <c r="X10" s="43">
        <v>16.28875313</v>
      </c>
      <c r="Y10" s="43">
        <v>70.001492999999996</v>
      </c>
      <c r="Z10" s="43">
        <v>1267.18721999999</v>
      </c>
    </row>
    <row r="11" spans="1:26" x14ac:dyDescent="0.2">
      <c r="A11" s="43" t="s">
        <v>9</v>
      </c>
      <c r="B11" s="43">
        <v>10756.464739999999</v>
      </c>
      <c r="C11" s="43">
        <v>31110.057980000001</v>
      </c>
      <c r="D11" s="43">
        <v>15686.300089999901</v>
      </c>
      <c r="E11" s="43">
        <v>15686.300089999901</v>
      </c>
      <c r="F11" s="43">
        <v>3882.0057320000001</v>
      </c>
      <c r="G11" s="43">
        <v>120141.95630000001</v>
      </c>
      <c r="H11" s="43">
        <v>149790.52859999999</v>
      </c>
      <c r="I11" s="43">
        <v>22528.777019999899</v>
      </c>
      <c r="J11" s="43">
        <v>5378.2300800000003</v>
      </c>
      <c r="K11" s="43">
        <v>37011.141210000002</v>
      </c>
      <c r="L11" s="43">
        <v>16493.103579999999</v>
      </c>
      <c r="M11" s="43">
        <v>21390.81568</v>
      </c>
      <c r="N11" s="43">
        <v>21390.81568</v>
      </c>
      <c r="O11" s="43">
        <v>57002.238599999997</v>
      </c>
      <c r="P11" s="43">
        <v>593163.52018999995</v>
      </c>
      <c r="Q11" s="43">
        <v>1572.1619209999999</v>
      </c>
      <c r="R11" s="43">
        <v>83939.848010000002</v>
      </c>
      <c r="S11" s="43">
        <v>31844.98991</v>
      </c>
      <c r="T11" s="43">
        <v>31844.98991</v>
      </c>
      <c r="U11" s="43">
        <v>6328.2601699999896</v>
      </c>
      <c r="V11" s="43">
        <v>35683.975179999899</v>
      </c>
      <c r="W11" s="43">
        <v>83845.538199999995</v>
      </c>
      <c r="X11" s="43">
        <v>18181.593932</v>
      </c>
      <c r="Y11" s="43">
        <v>131469.32759999999</v>
      </c>
      <c r="Z11" s="43">
        <v>1267359.0068999999</v>
      </c>
    </row>
    <row r="12" spans="1:26" x14ac:dyDescent="0.2">
      <c r="A12" s="43" t="s">
        <v>10</v>
      </c>
      <c r="B12" s="43">
        <v>10964.585727</v>
      </c>
      <c r="C12" s="43">
        <v>31617.044247999998</v>
      </c>
      <c r="D12" s="43">
        <v>15937.413968999999</v>
      </c>
      <c r="E12" s="43">
        <v>15937.413968999999</v>
      </c>
      <c r="F12" s="43">
        <v>3944.1502019999998</v>
      </c>
      <c r="G12" s="43">
        <v>157693.67827</v>
      </c>
      <c r="H12" s="43">
        <v>152221.893669999</v>
      </c>
      <c r="I12" s="43">
        <v>22895.923138999999</v>
      </c>
      <c r="J12" s="43">
        <v>5482.2978810000004</v>
      </c>
      <c r="K12" s="43">
        <v>37614.292074999998</v>
      </c>
      <c r="L12" s="43">
        <v>16812.228573999899</v>
      </c>
      <c r="M12" s="43">
        <v>21733.232313999899</v>
      </c>
      <c r="N12" s="43">
        <v>21733.232313999899</v>
      </c>
      <c r="O12" s="43">
        <v>57914.715660000002</v>
      </c>
      <c r="P12" s="43">
        <v>781795.34741739905</v>
      </c>
      <c r="Q12" s="43">
        <v>1602.58498619999</v>
      </c>
      <c r="R12" s="43">
        <v>89846.103921899994</v>
      </c>
      <c r="S12" s="43">
        <v>29437.751354</v>
      </c>
      <c r="T12" s="43">
        <v>29437.751354</v>
      </c>
      <c r="U12" s="43">
        <v>6429.5531099999898</v>
      </c>
      <c r="V12" s="43">
        <v>31611.957114999899</v>
      </c>
      <c r="W12" s="43">
        <v>76551.488959999901</v>
      </c>
      <c r="X12" s="43">
        <v>24522.830861999999</v>
      </c>
      <c r="Y12" s="43">
        <v>158296.11829000001</v>
      </c>
      <c r="Z12" s="43">
        <v>1524534.6000999999</v>
      </c>
    </row>
    <row r="13" spans="1:26" x14ac:dyDescent="0.2">
      <c r="A13" s="43" t="s">
        <v>12</v>
      </c>
      <c r="B13" s="43">
        <v>6362.1253619999898</v>
      </c>
      <c r="C13" s="43">
        <v>18490.180635000001</v>
      </c>
      <c r="D13" s="43">
        <v>9327.5664899999992</v>
      </c>
      <c r="E13" s="43">
        <v>9327.5664899999992</v>
      </c>
      <c r="F13" s="43">
        <v>2308.3623464000002</v>
      </c>
      <c r="G13" s="43">
        <v>57218.980265999897</v>
      </c>
      <c r="H13" s="43">
        <v>89038.3667099999</v>
      </c>
      <c r="I13" s="43">
        <v>13389.913578</v>
      </c>
      <c r="J13" s="43">
        <v>3181.0667950000002</v>
      </c>
      <c r="K13" s="43">
        <v>21997.479700999898</v>
      </c>
      <c r="L13" s="43">
        <v>9755.1763219999903</v>
      </c>
      <c r="M13" s="43">
        <v>12719.630580999999</v>
      </c>
      <c r="N13" s="43">
        <v>12719.630580999999</v>
      </c>
      <c r="O13" s="43">
        <v>33895.297299999998</v>
      </c>
      <c r="P13" s="43">
        <v>101807.975329259</v>
      </c>
      <c r="Q13" s="43">
        <v>929.88936160000003</v>
      </c>
      <c r="R13" s="43">
        <v>41065.006980799997</v>
      </c>
      <c r="S13" s="43">
        <v>14819.7874410151</v>
      </c>
      <c r="T13" s="43">
        <v>14819.7874410151</v>
      </c>
      <c r="U13" s="43">
        <v>3762.9804429999999</v>
      </c>
      <c r="V13" s="43">
        <v>35276.245565999998</v>
      </c>
      <c r="W13" s="43">
        <v>71181.192419999905</v>
      </c>
      <c r="X13" s="43">
        <v>6235.8580949999996</v>
      </c>
      <c r="Y13" s="43">
        <v>91073.759696999899</v>
      </c>
      <c r="Z13" s="43">
        <v>523275.42299999902</v>
      </c>
    </row>
    <row r="14" spans="1:26" x14ac:dyDescent="0.2">
      <c r="A14" s="43" t="s">
        <v>13</v>
      </c>
      <c r="B14" s="43">
        <v>4006.4148323999998</v>
      </c>
      <c r="C14" s="43">
        <v>11625.1259857</v>
      </c>
      <c r="D14" s="43">
        <v>5860.7705026999902</v>
      </c>
      <c r="E14" s="43">
        <v>5860.7705026999902</v>
      </c>
      <c r="F14" s="43">
        <v>1450.40894607</v>
      </c>
      <c r="G14" s="43">
        <v>5316.2544082999902</v>
      </c>
      <c r="H14" s="43">
        <v>55953.639372999904</v>
      </c>
      <c r="I14" s="43">
        <v>8418.4827683000003</v>
      </c>
      <c r="J14" s="43">
        <v>2003.20998405</v>
      </c>
      <c r="K14" s="43">
        <v>13830.217707399999</v>
      </c>
      <c r="L14" s="43">
        <v>6143.1223526999902</v>
      </c>
      <c r="M14" s="43">
        <v>7992.1094919999896</v>
      </c>
      <c r="N14" s="43">
        <v>7992.1094919999896</v>
      </c>
      <c r="O14" s="43">
        <v>21297.3672946999</v>
      </c>
      <c r="P14" s="43">
        <v>74803.411582476896</v>
      </c>
      <c r="Q14" s="43">
        <v>585.57824159999996</v>
      </c>
      <c r="R14" s="43">
        <v>30006.749143219899</v>
      </c>
      <c r="S14" s="43">
        <v>44043.146564486</v>
      </c>
      <c r="T14" s="43">
        <v>44043.146564486</v>
      </c>
      <c r="U14" s="43">
        <v>2364.3846254</v>
      </c>
      <c r="V14" s="43">
        <v>10273.5689248</v>
      </c>
      <c r="W14" s="43">
        <v>26907.274987000001</v>
      </c>
      <c r="X14" s="43">
        <v>5339.0122033999996</v>
      </c>
      <c r="Y14" s="43">
        <v>8605.5439296999903</v>
      </c>
      <c r="Z14" s="43">
        <v>236315.73889199999</v>
      </c>
    </row>
    <row r="15" spans="1:26" x14ac:dyDescent="0.2">
      <c r="A15" s="43" t="s">
        <v>14</v>
      </c>
      <c r="B15" s="43">
        <v>2645.7143387999899</v>
      </c>
      <c r="C15" s="43">
        <v>7648.5618924999899</v>
      </c>
      <c r="D15" s="43">
        <v>3851.6944555</v>
      </c>
      <c r="E15" s="43">
        <v>3851.6944555</v>
      </c>
      <c r="F15" s="43">
        <v>953.20669668000005</v>
      </c>
      <c r="G15" s="43">
        <v>4432.6071390999996</v>
      </c>
      <c r="H15" s="43">
        <v>36784.5240989999</v>
      </c>
      <c r="I15" s="43">
        <v>5538.8051007999902</v>
      </c>
      <c r="J15" s="43">
        <v>1322.8577337300001</v>
      </c>
      <c r="K15" s="43">
        <v>9099.3620322000006</v>
      </c>
      <c r="L15" s="43">
        <v>4056.7217307999999</v>
      </c>
      <c r="M15" s="43">
        <v>5252.4032770999902</v>
      </c>
      <c r="N15" s="43">
        <v>5252.4032770999902</v>
      </c>
      <c r="O15" s="43">
        <v>13996.6093031</v>
      </c>
      <c r="P15" s="43">
        <v>79473.390777434004</v>
      </c>
      <c r="Q15" s="43">
        <v>386.69752136</v>
      </c>
      <c r="R15" s="43">
        <v>19382.581832470001</v>
      </c>
      <c r="S15" s="43">
        <v>24667.295598552599</v>
      </c>
      <c r="T15" s="43">
        <v>24667.295598552599</v>
      </c>
      <c r="U15" s="43">
        <v>1553.87150689999</v>
      </c>
      <c r="V15" s="43">
        <v>6755.5871477000001</v>
      </c>
      <c r="W15" s="43">
        <v>17677.561716699998</v>
      </c>
      <c r="X15" s="43">
        <v>3402.525611007</v>
      </c>
      <c r="Y15" s="43">
        <v>8281.1611184999892</v>
      </c>
      <c r="Z15" s="43">
        <v>188776.721664999</v>
      </c>
    </row>
    <row r="16" spans="1:26" x14ac:dyDescent="0.2">
      <c r="A16" s="43" t="s">
        <v>15</v>
      </c>
      <c r="B16" s="43">
        <v>3325.50829379999</v>
      </c>
      <c r="C16" s="43">
        <v>9656.3813210999997</v>
      </c>
      <c r="D16" s="43">
        <v>4875.8550279000001</v>
      </c>
      <c r="E16" s="43">
        <v>4875.8550279000001</v>
      </c>
      <c r="F16" s="43">
        <v>1206.6640933900001</v>
      </c>
      <c r="G16" s="43">
        <v>3311.9788205</v>
      </c>
      <c r="H16" s="43">
        <v>46543.390204999901</v>
      </c>
      <c r="I16" s="43">
        <v>6992.8005095999997</v>
      </c>
      <c r="J16" s="43">
        <v>1662.7554890199899</v>
      </c>
      <c r="K16" s="43">
        <v>11488.040056600001</v>
      </c>
      <c r="L16" s="43">
        <v>5099.0584320999997</v>
      </c>
      <c r="M16" s="43">
        <v>6649.0194984999998</v>
      </c>
      <c r="N16" s="43">
        <v>6649.0194984999998</v>
      </c>
      <c r="O16" s="43">
        <v>17718.302493499999</v>
      </c>
      <c r="P16" s="43">
        <v>18410.079072185999</v>
      </c>
      <c r="Q16" s="43">
        <v>486.05666211999898</v>
      </c>
      <c r="R16" s="43">
        <v>24251.758265999899</v>
      </c>
      <c r="S16" s="43">
        <v>42859.1158755</v>
      </c>
      <c r="T16" s="43">
        <v>42859.1158755</v>
      </c>
      <c r="U16" s="43">
        <v>1967.0420891399999</v>
      </c>
      <c r="V16" s="43">
        <v>8398.9648144999992</v>
      </c>
      <c r="W16" s="43">
        <v>22182.013258299899</v>
      </c>
      <c r="X16" s="43">
        <v>4099.4563094639998</v>
      </c>
      <c r="Y16" s="43">
        <v>4986.1916575999903</v>
      </c>
      <c r="Z16" s="43">
        <v>148036.89110599901</v>
      </c>
    </row>
    <row r="17" spans="1:26" x14ac:dyDescent="0.2">
      <c r="A17" s="43" t="s">
        <v>16</v>
      </c>
      <c r="B17" s="43">
        <v>5925.6899053999896</v>
      </c>
      <c r="C17" s="43">
        <v>17190.723887</v>
      </c>
      <c r="D17" s="43">
        <v>8690.4727954000009</v>
      </c>
      <c r="E17" s="43">
        <v>8690.4727954000009</v>
      </c>
      <c r="F17" s="43">
        <v>2150.6922698999902</v>
      </c>
      <c r="G17" s="43">
        <v>5913.9034609999899</v>
      </c>
      <c r="H17" s="43">
        <v>82955.047242999906</v>
      </c>
      <c r="I17" s="43">
        <v>12448.889332999999</v>
      </c>
      <c r="J17" s="43">
        <v>2962.8382953999999</v>
      </c>
      <c r="K17" s="43">
        <v>20451.526600000001</v>
      </c>
      <c r="L17" s="43">
        <v>9085.9794024999992</v>
      </c>
      <c r="M17" s="43">
        <v>11850.862537999999</v>
      </c>
      <c r="N17" s="43">
        <v>11850.862537999999</v>
      </c>
      <c r="O17" s="43">
        <v>31580.154560999999</v>
      </c>
      <c r="P17" s="43">
        <v>15178.217084190001</v>
      </c>
      <c r="Q17" s="43">
        <v>866.09868761999996</v>
      </c>
      <c r="R17" s="43">
        <v>49010.73967309</v>
      </c>
      <c r="S17" s="43">
        <v>38733.5648021499</v>
      </c>
      <c r="T17" s="43">
        <v>38733.5648021499</v>
      </c>
      <c r="U17" s="43">
        <v>3505.9613463999899</v>
      </c>
      <c r="V17" s="43">
        <v>15073.383041999999</v>
      </c>
      <c r="W17" s="43">
        <v>39718.770992999896</v>
      </c>
      <c r="X17" s="43">
        <v>9348.0153617300002</v>
      </c>
      <c r="Y17" s="43">
        <v>8869.6785739999996</v>
      </c>
      <c r="Z17" s="43">
        <v>254264.09774999999</v>
      </c>
    </row>
    <row r="18" spans="1:26" x14ac:dyDescent="0.2">
      <c r="A18" s="43" t="s">
        <v>17</v>
      </c>
      <c r="B18" s="43">
        <v>4382.9222907000003</v>
      </c>
      <c r="C18" s="43">
        <v>12462.292217</v>
      </c>
      <c r="D18" s="43">
        <v>6262.1031131999898</v>
      </c>
      <c r="E18" s="43">
        <v>6262.1031131999898</v>
      </c>
      <c r="F18" s="43">
        <v>1549.7269147</v>
      </c>
      <c r="G18" s="43">
        <v>12913.553061000001</v>
      </c>
      <c r="H18" s="43">
        <v>59880.522371999999</v>
      </c>
      <c r="I18" s="43">
        <v>9024.7281019999991</v>
      </c>
      <c r="J18" s="43">
        <v>2191.45435399999</v>
      </c>
      <c r="K18" s="43">
        <v>14826.1804729999</v>
      </c>
      <c r="L18" s="43">
        <v>6720.4104858999999</v>
      </c>
      <c r="M18" s="43">
        <v>8539.3825039999901</v>
      </c>
      <c r="N18" s="43">
        <v>8539.3825039999901</v>
      </c>
      <c r="O18" s="43">
        <v>22755.749443000001</v>
      </c>
      <c r="P18" s="43">
        <v>357547.97943080001</v>
      </c>
      <c r="Q18" s="43">
        <v>640.60698534000005</v>
      </c>
      <c r="R18" s="43">
        <v>32178.128209659899</v>
      </c>
      <c r="S18" s="43">
        <v>19530.255517291898</v>
      </c>
      <c r="T18" s="43">
        <v>19530.255517291898</v>
      </c>
      <c r="U18" s="43">
        <v>2526.2959472999901</v>
      </c>
      <c r="V18" s="43">
        <v>11029.524487999901</v>
      </c>
      <c r="W18" s="43">
        <v>28755.911271000001</v>
      </c>
      <c r="X18" s="43">
        <v>5862.5334465099904</v>
      </c>
      <c r="Y18" s="43">
        <v>26872.015358000001</v>
      </c>
      <c r="Z18" s="43">
        <v>555600.52394999901</v>
      </c>
    </row>
    <row r="19" spans="1:26" x14ac:dyDescent="0.2">
      <c r="A19" s="43" t="s">
        <v>18</v>
      </c>
      <c r="B19" s="43">
        <v>8666.8409589999992</v>
      </c>
      <c r="C19" s="43">
        <v>24947.996420999902</v>
      </c>
      <c r="D19" s="43">
        <v>12578.163178000001</v>
      </c>
      <c r="E19" s="43">
        <v>12578.163178000001</v>
      </c>
      <c r="F19" s="43">
        <v>3112.8010359</v>
      </c>
      <c r="G19" s="43">
        <v>131255.67676999999</v>
      </c>
      <c r="H19" s="43">
        <v>120149.41418999901</v>
      </c>
      <c r="I19" s="43">
        <v>18066.438644999998</v>
      </c>
      <c r="J19" s="43">
        <v>4333.4227000000001</v>
      </c>
      <c r="K19" s="43">
        <v>29680.239764000002</v>
      </c>
      <c r="L19" s="43">
        <v>13289.046047</v>
      </c>
      <c r="M19" s="43">
        <v>17152.350969999901</v>
      </c>
      <c r="N19" s="43">
        <v>17152.350969999901</v>
      </c>
      <c r="O19" s="43">
        <v>45707.592499999999</v>
      </c>
      <c r="P19" s="43">
        <v>566560.69702099997</v>
      </c>
      <c r="Q19" s="43">
        <v>1266.7453958000001</v>
      </c>
      <c r="R19" s="43">
        <v>68630.523126999993</v>
      </c>
      <c r="S19" s="43">
        <v>21406.36796</v>
      </c>
      <c r="T19" s="43">
        <v>21406.36796</v>
      </c>
      <c r="U19" s="43">
        <v>5074.351052</v>
      </c>
      <c r="V19" s="43">
        <v>25494.182761</v>
      </c>
      <c r="W19" s="43">
        <v>60914.095430000001</v>
      </c>
      <c r="X19" s="43">
        <v>21214.257647400002</v>
      </c>
      <c r="Y19" s="43">
        <v>116700.45222999901</v>
      </c>
      <c r="Z19" s="43">
        <v>1151943.4708</v>
      </c>
    </row>
    <row r="20" spans="1:26" x14ac:dyDescent="0.2">
      <c r="A20" s="43" t="s">
        <v>19</v>
      </c>
      <c r="B20" s="43">
        <v>3423.7121360000001</v>
      </c>
      <c r="C20" s="43">
        <v>9853.0776800000003</v>
      </c>
      <c r="D20" s="43">
        <v>4961.1122079999896</v>
      </c>
      <c r="E20" s="43">
        <v>4961.1122079999896</v>
      </c>
      <c r="F20" s="43">
        <v>1227.76085699999</v>
      </c>
      <c r="G20" s="43">
        <v>19765.0477299999</v>
      </c>
      <c r="H20" s="43">
        <v>47394.597569999903</v>
      </c>
      <c r="I20" s="43">
        <v>7135.2450739999904</v>
      </c>
      <c r="J20" s="43">
        <v>1711.8565229999999</v>
      </c>
      <c r="K20" s="43">
        <v>11722.0568899999</v>
      </c>
      <c r="L20" s="43">
        <v>5249.6467469999898</v>
      </c>
      <c r="M20" s="43">
        <v>6765.2748849999998</v>
      </c>
      <c r="N20" s="43">
        <v>6765.2748849999998</v>
      </c>
      <c r="O20" s="43">
        <v>18028.116050000001</v>
      </c>
      <c r="P20" s="43">
        <v>82892.616571000006</v>
      </c>
      <c r="Q20" s="43">
        <v>500.409617999999</v>
      </c>
      <c r="R20" s="43">
        <v>16757.147985200001</v>
      </c>
      <c r="S20" s="43">
        <v>2348.0225843615999</v>
      </c>
      <c r="T20" s="43">
        <v>2348.0225843615999</v>
      </c>
      <c r="U20" s="43">
        <v>2001.4393989999901</v>
      </c>
      <c r="V20" s="43">
        <v>8813.4989499999992</v>
      </c>
      <c r="W20" s="43">
        <v>22897.773720000001</v>
      </c>
      <c r="X20" s="43">
        <v>3053.6576382999901</v>
      </c>
      <c r="Y20" s="43">
        <v>57510.877970000001</v>
      </c>
      <c r="Z20" s="43">
        <v>275305.07140000002</v>
      </c>
    </row>
    <row r="21" spans="1:26" x14ac:dyDescent="0.2">
      <c r="A21" s="43" t="s">
        <v>20</v>
      </c>
      <c r="B21" s="43">
        <v>1066.4213866999901</v>
      </c>
      <c r="C21" s="43">
        <v>3064.9237309999999</v>
      </c>
      <c r="D21" s="43">
        <v>1539.3034689999899</v>
      </c>
      <c r="E21" s="43">
        <v>1539.3034689999899</v>
      </c>
      <c r="F21" s="43">
        <v>380.94357789999998</v>
      </c>
      <c r="G21" s="43">
        <v>6579.2410159999899</v>
      </c>
      <c r="H21" s="43">
        <v>14709.15639</v>
      </c>
      <c r="I21" s="43">
        <v>2219.5069640000002</v>
      </c>
      <c r="J21" s="43">
        <v>533.21132060000002</v>
      </c>
      <c r="K21" s="43">
        <v>3646.2926670000002</v>
      </c>
      <c r="L21" s="43">
        <v>1635.163037</v>
      </c>
      <c r="M21" s="43">
        <v>2099.0867929999999</v>
      </c>
      <c r="N21" s="43">
        <v>2099.0867929999999</v>
      </c>
      <c r="O21" s="43">
        <v>5593.6523280000001</v>
      </c>
      <c r="P21" s="43">
        <v>72934.786013999998</v>
      </c>
      <c r="Q21" s="43">
        <v>155.86795309999999</v>
      </c>
      <c r="R21" s="43">
        <v>7406.6044724000003</v>
      </c>
      <c r="S21" s="43">
        <v>4194.6639158799899</v>
      </c>
      <c r="T21" s="43">
        <v>4194.6639158799899</v>
      </c>
      <c r="U21" s="43">
        <v>620.99555769999995</v>
      </c>
      <c r="V21" s="43">
        <v>2831.7661599999901</v>
      </c>
      <c r="W21" s="43">
        <v>7191.2755020000004</v>
      </c>
      <c r="X21" s="43">
        <v>1772.11099102</v>
      </c>
      <c r="Y21" s="43">
        <v>8755.7118989999999</v>
      </c>
      <c r="Z21" s="43">
        <v>127236.805679999</v>
      </c>
    </row>
    <row r="22" spans="1:26" x14ac:dyDescent="0.2">
      <c r="A22" s="43" t="s">
        <v>129</v>
      </c>
      <c r="B22" s="43">
        <v>879.56891399999904</v>
      </c>
      <c r="C22" s="43">
        <v>2512.0982530000001</v>
      </c>
      <c r="D22" s="43">
        <v>1262.7014386000001</v>
      </c>
      <c r="E22" s="43">
        <v>1262.7014386000001</v>
      </c>
      <c r="F22" s="43">
        <v>312.49016169999999</v>
      </c>
      <c r="G22" s="43">
        <v>5257.2163430000001</v>
      </c>
      <c r="H22" s="43">
        <v>12070.4635879999</v>
      </c>
      <c r="I22" s="43">
        <v>1819.1704408999899</v>
      </c>
      <c r="J22" s="43">
        <v>439.78420510000001</v>
      </c>
      <c r="K22" s="43">
        <v>2988.6008609999999</v>
      </c>
      <c r="L22" s="43">
        <v>1348.6634282</v>
      </c>
      <c r="M22" s="43">
        <v>1721.8929293000001</v>
      </c>
      <c r="N22" s="43">
        <v>1721.8929293000001</v>
      </c>
      <c r="O22" s="43">
        <v>4588.5027819999896</v>
      </c>
      <c r="P22" s="43">
        <v>55913.918550299997</v>
      </c>
      <c r="Q22" s="43">
        <v>128.55758839999999</v>
      </c>
      <c r="R22" s="43">
        <v>5315.2297432999903</v>
      </c>
      <c r="S22" s="43">
        <v>910.393520295999</v>
      </c>
      <c r="T22" s="43">
        <v>910.393520295999</v>
      </c>
      <c r="U22" s="43">
        <v>509.40752079999999</v>
      </c>
      <c r="V22" s="43">
        <v>2271.0438769999901</v>
      </c>
      <c r="W22" s="43">
        <v>5865.4730820000004</v>
      </c>
      <c r="X22" s="43">
        <v>1008.77049715</v>
      </c>
      <c r="Y22" s="43">
        <v>12446.8219289999</v>
      </c>
      <c r="Z22" s="43">
        <v>104291.42741</v>
      </c>
    </row>
    <row r="23" spans="1:26" x14ac:dyDescent="0.2">
      <c r="A23" s="43" t="s">
        <v>22</v>
      </c>
      <c r="B23" s="43">
        <v>4666.3461269999898</v>
      </c>
      <c r="C23" s="43">
        <v>13446.780556</v>
      </c>
      <c r="D23" s="43">
        <v>6759.6039639999999</v>
      </c>
      <c r="E23" s="43">
        <v>6759.6039639999999</v>
      </c>
      <c r="F23" s="43">
        <v>1672.8449206</v>
      </c>
      <c r="G23" s="43">
        <v>17563.75675</v>
      </c>
      <c r="H23" s="43">
        <v>64577.348940000003</v>
      </c>
      <c r="I23" s="43">
        <v>9737.6762689999996</v>
      </c>
      <c r="J23" s="43">
        <v>2333.1746913000002</v>
      </c>
      <c r="K23" s="43">
        <v>15997.420486999899</v>
      </c>
      <c r="L23" s="43">
        <v>7155.0161319999997</v>
      </c>
      <c r="M23" s="43">
        <v>9217.81197599999</v>
      </c>
      <c r="N23" s="43">
        <v>9217.81197599999</v>
      </c>
      <c r="O23" s="43">
        <v>24563.614869000001</v>
      </c>
      <c r="P23" s="43">
        <v>169557.44624429999</v>
      </c>
      <c r="Q23" s="43">
        <v>682.03328259999898</v>
      </c>
      <c r="R23" s="43">
        <v>28092.847892199901</v>
      </c>
      <c r="S23" s="43">
        <v>17990.018552142999</v>
      </c>
      <c r="T23" s="43">
        <v>17990.018552142999</v>
      </c>
      <c r="U23" s="43">
        <v>2726.9975927999999</v>
      </c>
      <c r="V23" s="43">
        <v>13538.352367</v>
      </c>
      <c r="W23" s="43">
        <v>33496.1490769999</v>
      </c>
      <c r="X23" s="43">
        <v>4853.25121518999</v>
      </c>
      <c r="Y23" s="43">
        <v>47516.474435999997</v>
      </c>
      <c r="Z23" s="43">
        <v>401359.46481999999</v>
      </c>
    </row>
    <row r="24" spans="1:26" x14ac:dyDescent="0.2">
      <c r="A24" s="43" t="s">
        <v>23</v>
      </c>
      <c r="B24" s="43">
        <v>5017.7397930099996</v>
      </c>
      <c r="C24" s="43">
        <v>14562.842292699999</v>
      </c>
      <c r="D24" s="43">
        <v>7322.3785395000004</v>
      </c>
      <c r="E24" s="43">
        <v>7322.3785395000004</v>
      </c>
      <c r="F24" s="43">
        <v>1812.11927965</v>
      </c>
      <c r="G24" s="43">
        <v>13207.7695813999</v>
      </c>
      <c r="H24" s="43">
        <v>69919.141033000007</v>
      </c>
      <c r="I24" s="43">
        <v>10545.882740499999</v>
      </c>
      <c r="J24" s="43">
        <v>2508.8730236799902</v>
      </c>
      <c r="K24" s="43">
        <v>17325.181351200001</v>
      </c>
      <c r="L24" s="43">
        <v>7693.8068186</v>
      </c>
      <c r="M24" s="43">
        <v>9985.2434599999997</v>
      </c>
      <c r="N24" s="43">
        <v>9985.2434599999997</v>
      </c>
      <c r="O24" s="43">
        <v>26608.6630273999</v>
      </c>
      <c r="P24" s="43">
        <v>147792.465812526</v>
      </c>
      <c r="Q24" s="43">
        <v>733.39224439999896</v>
      </c>
      <c r="R24" s="43">
        <v>30208.546491034002</v>
      </c>
      <c r="S24" s="43">
        <v>35862.592645138197</v>
      </c>
      <c r="T24" s="43">
        <v>35862.592645138197</v>
      </c>
      <c r="U24" s="43">
        <v>2954.03634741</v>
      </c>
      <c r="V24" s="43">
        <v>13974.310754099901</v>
      </c>
      <c r="W24" s="43">
        <v>35272.110966599997</v>
      </c>
      <c r="X24" s="43">
        <v>5005.4967985369904</v>
      </c>
      <c r="Y24" s="43">
        <v>26679.1563466999</v>
      </c>
      <c r="Z24" s="43">
        <v>366050.03140699898</v>
      </c>
    </row>
    <row r="25" spans="1:26" x14ac:dyDescent="0.2">
      <c r="A25" s="43" t="s">
        <v>24</v>
      </c>
      <c r="B25" s="43">
        <v>8863.1686279999994</v>
      </c>
      <c r="C25" s="43">
        <v>25487.489614999999</v>
      </c>
      <c r="D25" s="43">
        <v>12848.679663000001</v>
      </c>
      <c r="E25" s="43">
        <v>12848.679663000001</v>
      </c>
      <c r="F25" s="43">
        <v>3179.7573405999901</v>
      </c>
      <c r="G25" s="43">
        <v>125745.20131</v>
      </c>
      <c r="H25" s="43">
        <v>122742.64915</v>
      </c>
      <c r="I25" s="43">
        <v>18457.113610999899</v>
      </c>
      <c r="J25" s="43">
        <v>4431.5892746</v>
      </c>
      <c r="K25" s="43">
        <v>30322.062641</v>
      </c>
      <c r="L25" s="43">
        <v>13590.089399</v>
      </c>
      <c r="M25" s="43">
        <v>17521.238504999899</v>
      </c>
      <c r="N25" s="43">
        <v>17521.238504999899</v>
      </c>
      <c r="O25" s="43">
        <v>46690.600101000004</v>
      </c>
      <c r="P25" s="43">
        <v>721362.913334999</v>
      </c>
      <c r="Q25" s="43">
        <v>1295.43921139999</v>
      </c>
      <c r="R25" s="43">
        <v>72084.028979499897</v>
      </c>
      <c r="S25" s="43">
        <v>24710.24108</v>
      </c>
      <c r="T25" s="43">
        <v>24710.24108</v>
      </c>
      <c r="U25" s="43">
        <v>5183.4863993999898</v>
      </c>
      <c r="V25" s="43">
        <v>26498.118465999902</v>
      </c>
      <c r="W25" s="43">
        <v>62984.302494999902</v>
      </c>
      <c r="X25" s="43">
        <v>20935.069671500001</v>
      </c>
      <c r="Y25" s="43">
        <v>118537.028219</v>
      </c>
      <c r="Z25" s="43">
        <v>1312806.5678000001</v>
      </c>
    </row>
    <row r="26" spans="1:26" x14ac:dyDescent="0.2">
      <c r="A26" s="43" t="s">
        <v>25</v>
      </c>
      <c r="B26" s="43">
        <v>6680.1463316999998</v>
      </c>
      <c r="C26" s="43">
        <v>19216.367688999901</v>
      </c>
      <c r="D26" s="43">
        <v>9666.2451397999994</v>
      </c>
      <c r="E26" s="43">
        <v>9666.2451397999994</v>
      </c>
      <c r="F26" s="43">
        <v>2392.1745941999998</v>
      </c>
      <c r="G26" s="43">
        <v>16445.017346000001</v>
      </c>
      <c r="H26" s="43">
        <v>92352.469526999994</v>
      </c>
      <c r="I26" s="43">
        <v>13915.787722999899</v>
      </c>
      <c r="J26" s="43">
        <v>3340.0740261999999</v>
      </c>
      <c r="K26" s="43">
        <v>22861.398194000001</v>
      </c>
      <c r="L26" s="43">
        <v>10242.8083775</v>
      </c>
      <c r="M26" s="43">
        <v>13181.4829875</v>
      </c>
      <c r="N26" s="43">
        <v>13181.4829875</v>
      </c>
      <c r="O26" s="43">
        <v>35125.991119999897</v>
      </c>
      <c r="P26" s="43">
        <v>481343.44649614999</v>
      </c>
      <c r="Q26" s="43">
        <v>976.36916728000006</v>
      </c>
      <c r="R26" s="43">
        <v>49583.807536729997</v>
      </c>
      <c r="S26" s="43">
        <v>41278.908327803001</v>
      </c>
      <c r="T26" s="43">
        <v>41278.908327803001</v>
      </c>
      <c r="U26" s="43">
        <v>3899.6086477999902</v>
      </c>
      <c r="V26" s="43">
        <v>17062.8408119999</v>
      </c>
      <c r="W26" s="43">
        <v>44496.792574999999</v>
      </c>
      <c r="X26" s="43">
        <v>9180.1641005799902</v>
      </c>
      <c r="Y26" s="43">
        <v>28733.6877419999</v>
      </c>
      <c r="Z26" s="43">
        <v>770857.23177999898</v>
      </c>
    </row>
    <row r="27" spans="1:26" x14ac:dyDescent="0.2">
      <c r="A27" s="43" t="s">
        <v>26</v>
      </c>
      <c r="B27" s="43">
        <v>8448.0271269999994</v>
      </c>
      <c r="C27" s="43">
        <v>24538.535862999899</v>
      </c>
      <c r="D27" s="43">
        <v>12388.070757</v>
      </c>
      <c r="E27" s="43">
        <v>12388.070757</v>
      </c>
      <c r="F27" s="43">
        <v>3065.7666601999899</v>
      </c>
      <c r="G27" s="43">
        <v>58896.541150999903</v>
      </c>
      <c r="H27" s="43">
        <v>118251.64995000001</v>
      </c>
      <c r="I27" s="43">
        <v>17769.910167000002</v>
      </c>
      <c r="J27" s="43">
        <v>4224.0129027000003</v>
      </c>
      <c r="K27" s="43">
        <v>29193.096947999999</v>
      </c>
      <c r="L27" s="43">
        <v>12953.521803</v>
      </c>
      <c r="M27" s="43">
        <v>16893.134939</v>
      </c>
      <c r="N27" s="43">
        <v>16893.134939</v>
      </c>
      <c r="O27" s="43">
        <v>45016.827559999998</v>
      </c>
      <c r="P27" s="43">
        <v>96928.716650559902</v>
      </c>
      <c r="Q27" s="43">
        <v>1234.7614722000001</v>
      </c>
      <c r="R27" s="43">
        <v>56040.494105869897</v>
      </c>
      <c r="S27" s="43">
        <v>22322.7855557162</v>
      </c>
      <c r="T27" s="43">
        <v>22322.7855557162</v>
      </c>
      <c r="U27" s="43">
        <v>4997.6680479999904</v>
      </c>
      <c r="V27" s="43">
        <v>47692.484253000002</v>
      </c>
      <c r="W27" s="43">
        <v>95838.297869999893</v>
      </c>
      <c r="X27" s="43">
        <v>8619.3240967000002</v>
      </c>
      <c r="Y27" s="43">
        <v>104494.629009999</v>
      </c>
      <c r="Z27" s="43">
        <v>627053.33592999994</v>
      </c>
    </row>
    <row r="28" spans="1:26" x14ac:dyDescent="0.2">
      <c r="A28" s="43" t="s">
        <v>27</v>
      </c>
      <c r="B28" s="43">
        <v>4411.7248290999896</v>
      </c>
      <c r="C28" s="43">
        <v>12795.24588</v>
      </c>
      <c r="D28" s="43">
        <v>6470.2338521000001</v>
      </c>
      <c r="E28" s="43">
        <v>6470.2338521000001</v>
      </c>
      <c r="F28" s="43">
        <v>1601.2356834899999</v>
      </c>
      <c r="G28" s="43">
        <v>3852.9279970999901</v>
      </c>
      <c r="H28" s="43">
        <v>61761.701165999897</v>
      </c>
      <c r="I28" s="43">
        <v>9265.8523418999994</v>
      </c>
      <c r="J28" s="43">
        <v>2205.863848</v>
      </c>
      <c r="K28" s="43">
        <v>15222.3072796999</v>
      </c>
      <c r="L28" s="43">
        <v>6764.5838219999996</v>
      </c>
      <c r="M28" s="43">
        <v>8823.2115391999996</v>
      </c>
      <c r="N28" s="43">
        <v>8823.2115391999996</v>
      </c>
      <c r="O28" s="43">
        <v>23512.086358</v>
      </c>
      <c r="P28" s="43">
        <v>6013.2356712289902</v>
      </c>
      <c r="Q28" s="43">
        <v>644.81688693999899</v>
      </c>
      <c r="R28" s="43">
        <v>35416.777873370003</v>
      </c>
      <c r="S28" s="43">
        <v>35630.222283518</v>
      </c>
      <c r="T28" s="43">
        <v>35630.222283518</v>
      </c>
      <c r="U28" s="43">
        <v>2610.2575603999999</v>
      </c>
      <c r="V28" s="43">
        <v>11214.1404637999</v>
      </c>
      <c r="W28" s="43">
        <v>29560.808837</v>
      </c>
      <c r="X28" s="43">
        <v>6084.4962936599904</v>
      </c>
      <c r="Y28" s="43">
        <v>5725.2871149999901</v>
      </c>
      <c r="Z28" s="43">
        <v>180611.56995599999</v>
      </c>
    </row>
    <row r="29" spans="1:26" x14ac:dyDescent="0.2">
      <c r="A29" s="43" t="s">
        <v>28</v>
      </c>
      <c r="B29" s="43">
        <v>6127.9772220000004</v>
      </c>
      <c r="C29" s="43">
        <v>17835.287042999898</v>
      </c>
      <c r="D29" s="43">
        <v>8987.4666379999999</v>
      </c>
      <c r="E29" s="43">
        <v>8987.4666379999999</v>
      </c>
      <c r="F29" s="43">
        <v>2224.1959569999999</v>
      </c>
      <c r="G29" s="43">
        <v>18805.996937999898</v>
      </c>
      <c r="H29" s="43">
        <v>85789.843629999901</v>
      </c>
      <c r="I29" s="43">
        <v>12915.6697199999</v>
      </c>
      <c r="J29" s="43">
        <v>3063.9895669999901</v>
      </c>
      <c r="K29" s="43">
        <v>21218.364689999999</v>
      </c>
      <c r="L29" s="43">
        <v>9396.1478499999903</v>
      </c>
      <c r="M29" s="43">
        <v>12255.8662459999</v>
      </c>
      <c r="N29" s="43">
        <v>12255.8662459999</v>
      </c>
      <c r="O29" s="43">
        <v>32659.422149999999</v>
      </c>
      <c r="P29" s="43">
        <v>51288.768968999997</v>
      </c>
      <c r="Q29" s="43">
        <v>895.66526020000003</v>
      </c>
      <c r="R29" s="43">
        <v>55908.478287999897</v>
      </c>
      <c r="S29" s="43">
        <v>14263.942196800001</v>
      </c>
      <c r="T29" s="43">
        <v>14263.942196800001</v>
      </c>
      <c r="U29" s="43">
        <v>3625.7761479999999</v>
      </c>
      <c r="V29" s="43">
        <v>16220.0515219999</v>
      </c>
      <c r="W29" s="43">
        <v>41983.575729999997</v>
      </c>
      <c r="X29" s="43">
        <v>10169.509146099999</v>
      </c>
      <c r="Y29" s="43">
        <v>28016.342339999999</v>
      </c>
      <c r="Z29" s="43">
        <v>337508.72570000001</v>
      </c>
    </row>
    <row r="30" spans="1:26" x14ac:dyDescent="0.2">
      <c r="A30" s="43" t="s">
        <v>29</v>
      </c>
      <c r="B30" s="43">
        <v>1028.647438</v>
      </c>
      <c r="C30" s="43">
        <v>2940.1280299999999</v>
      </c>
      <c r="D30" s="43">
        <v>1479.8157180000001</v>
      </c>
      <c r="E30" s="43">
        <v>1479.8157180000001</v>
      </c>
      <c r="F30" s="43">
        <v>366.22093100000001</v>
      </c>
      <c r="G30" s="43">
        <v>5686.89678</v>
      </c>
      <c r="H30" s="43">
        <v>14143.96257</v>
      </c>
      <c r="I30" s="43">
        <v>2129.1318339999998</v>
      </c>
      <c r="J30" s="43">
        <v>514.32386299999996</v>
      </c>
      <c r="K30" s="43">
        <v>3497.8282099999901</v>
      </c>
      <c r="L30" s="43">
        <v>1577.24688699999</v>
      </c>
      <c r="M30" s="43">
        <v>2017.9715859999901</v>
      </c>
      <c r="N30" s="43">
        <v>2017.9715859999901</v>
      </c>
      <c r="O30" s="43">
        <v>5377.4928799999898</v>
      </c>
      <c r="P30" s="43">
        <v>36526.369619999998</v>
      </c>
      <c r="Q30" s="43">
        <v>150.3471074</v>
      </c>
      <c r="R30" s="43">
        <v>5791.8583466</v>
      </c>
      <c r="S30" s="43">
        <v>617.80187492999903</v>
      </c>
      <c r="T30" s="43">
        <v>617.80187492999903</v>
      </c>
      <c r="U30" s="43">
        <v>596.99751099999901</v>
      </c>
      <c r="V30" s="43">
        <v>2604.8622999999998</v>
      </c>
      <c r="W30" s="43">
        <v>6790.93209999999</v>
      </c>
      <c r="X30" s="43">
        <v>1028.7155971</v>
      </c>
      <c r="Y30" s="43">
        <v>17803.415099999998</v>
      </c>
      <c r="Z30" s="43">
        <v>95219.895899999901</v>
      </c>
    </row>
    <row r="31" spans="1:26" x14ac:dyDescent="0.2">
      <c r="A31" s="43" t="s">
        <v>30</v>
      </c>
      <c r="B31" s="43">
        <v>781.62914220000005</v>
      </c>
      <c r="C31" s="43">
        <v>2246.8379629999999</v>
      </c>
      <c r="D31" s="43">
        <v>1128.28730229999</v>
      </c>
      <c r="E31" s="43">
        <v>1128.28730229999</v>
      </c>
      <c r="F31" s="43">
        <v>279.22439050000003</v>
      </c>
      <c r="G31" s="43">
        <v>5823.6094739999999</v>
      </c>
      <c r="H31" s="43">
        <v>10781.552256999899</v>
      </c>
      <c r="I31" s="43">
        <v>1627.0720206999899</v>
      </c>
      <c r="J31" s="43">
        <v>390.813521699999</v>
      </c>
      <c r="K31" s="43">
        <v>2673.0263140000002</v>
      </c>
      <c r="L31" s="43">
        <v>1198.4863576</v>
      </c>
      <c r="M31" s="43">
        <v>1538.6006536</v>
      </c>
      <c r="N31" s="43">
        <v>1538.6006536</v>
      </c>
      <c r="O31" s="43">
        <v>4100.0617730000004</v>
      </c>
      <c r="P31" s="43">
        <v>57160.707345499897</v>
      </c>
      <c r="Q31" s="43">
        <v>114.24298071</v>
      </c>
      <c r="R31" s="43">
        <v>5298.7323337799899</v>
      </c>
      <c r="S31" s="43">
        <v>1987.5680075662201</v>
      </c>
      <c r="T31" s="43">
        <v>1987.5680075662201</v>
      </c>
      <c r="U31" s="43">
        <v>455.17975249999898</v>
      </c>
      <c r="V31" s="43">
        <v>2102.16623109999</v>
      </c>
      <c r="W31" s="43">
        <v>5346.5203459999902</v>
      </c>
      <c r="X31" s="43">
        <v>1019.85843703</v>
      </c>
      <c r="Y31" s="43">
        <v>6377.12860799999</v>
      </c>
      <c r="Z31" s="43">
        <v>97617.169099999897</v>
      </c>
    </row>
    <row r="32" spans="1:26" x14ac:dyDescent="0.2">
      <c r="A32" s="43" t="s">
        <v>31</v>
      </c>
      <c r="B32" s="43">
        <v>8332.5502079999897</v>
      </c>
      <c r="C32" s="43">
        <v>24184.19832</v>
      </c>
      <c r="D32" s="43">
        <v>12220.7663509999</v>
      </c>
      <c r="E32" s="43">
        <v>12220.7663509999</v>
      </c>
      <c r="F32" s="43">
        <v>3024.3561849999901</v>
      </c>
      <c r="G32" s="43">
        <v>36381.506899999898</v>
      </c>
      <c r="H32" s="43">
        <v>116653.25216</v>
      </c>
      <c r="I32" s="43">
        <v>17513.315310000002</v>
      </c>
      <c r="J32" s="43">
        <v>4166.2743829999999</v>
      </c>
      <c r="K32" s="43">
        <v>28771.546639999899</v>
      </c>
      <c r="L32" s="43">
        <v>12776.4639889999</v>
      </c>
      <c r="M32" s="43">
        <v>16664.983029999999</v>
      </c>
      <c r="N32" s="43">
        <v>16664.983029999999</v>
      </c>
      <c r="O32" s="43">
        <v>44408.839509999998</v>
      </c>
      <c r="P32" s="43">
        <v>81476.713437400002</v>
      </c>
      <c r="Q32" s="43">
        <v>1217.8843615000001</v>
      </c>
      <c r="R32" s="43">
        <v>75404.802534999893</v>
      </c>
      <c r="S32" s="43">
        <v>16159.589339</v>
      </c>
      <c r="T32" s="43">
        <v>16159.589339</v>
      </c>
      <c r="U32" s="43">
        <v>4930.1689710000001</v>
      </c>
      <c r="V32" s="43">
        <v>24500.356589999999</v>
      </c>
      <c r="W32" s="43">
        <v>60756.145749999901</v>
      </c>
      <c r="X32" s="43">
        <v>13017.7012851</v>
      </c>
      <c r="Y32" s="43">
        <v>55534.384250000003</v>
      </c>
      <c r="Z32" s="43">
        <v>503404.67689999897</v>
      </c>
    </row>
    <row r="33" spans="1:26" x14ac:dyDescent="0.2">
      <c r="A33" s="43" t="s">
        <v>32</v>
      </c>
      <c r="B33" s="43">
        <v>3963.1281764</v>
      </c>
      <c r="C33" s="43">
        <v>11273.5458818999</v>
      </c>
      <c r="D33" s="43">
        <v>5664.3756427999997</v>
      </c>
      <c r="E33" s="43">
        <v>5664.3756427999997</v>
      </c>
      <c r="F33" s="43">
        <v>1401.8051183999901</v>
      </c>
      <c r="G33" s="43">
        <v>14456.9546469999</v>
      </c>
      <c r="H33" s="43">
        <v>54163.508740999903</v>
      </c>
      <c r="I33" s="43">
        <v>8163.8862935999996</v>
      </c>
      <c r="J33" s="43">
        <v>1981.5606771999901</v>
      </c>
      <c r="K33" s="43">
        <v>13411.9535373</v>
      </c>
      <c r="L33" s="43">
        <v>6076.7417413000003</v>
      </c>
      <c r="M33" s="43">
        <v>7724.2887406</v>
      </c>
      <c r="N33" s="43">
        <v>7724.2887406</v>
      </c>
      <c r="O33" s="43">
        <v>20583.676326999899</v>
      </c>
      <c r="P33" s="43">
        <v>175297.88082369999</v>
      </c>
      <c r="Q33" s="43">
        <v>579.25068547000001</v>
      </c>
      <c r="R33" s="43">
        <v>24479.133949399999</v>
      </c>
      <c r="S33" s="43">
        <v>11280.168384574899</v>
      </c>
      <c r="T33" s="43">
        <v>11280.168384574899</v>
      </c>
      <c r="U33" s="43">
        <v>2285.1557602999901</v>
      </c>
      <c r="V33" s="43">
        <v>10079.912369400001</v>
      </c>
      <c r="W33" s="43">
        <v>26160.27506</v>
      </c>
      <c r="X33" s="43">
        <v>4235.25702137999</v>
      </c>
      <c r="Y33" s="43">
        <v>36834.454426999902</v>
      </c>
      <c r="Z33" s="43">
        <v>364307.25822999998</v>
      </c>
    </row>
    <row r="34" spans="1:26" x14ac:dyDescent="0.2">
      <c r="A34" s="43" t="s">
        <v>33</v>
      </c>
      <c r="B34" s="43">
        <v>7081.8995679999898</v>
      </c>
      <c r="C34" s="43">
        <v>20342.797270999999</v>
      </c>
      <c r="D34" s="43">
        <v>10239.8945429999</v>
      </c>
      <c r="E34" s="43">
        <v>10239.8945429999</v>
      </c>
      <c r="F34" s="43">
        <v>2534.1411791999999</v>
      </c>
      <c r="G34" s="43">
        <v>82510.367099999901</v>
      </c>
      <c r="H34" s="43">
        <v>97838.148740000004</v>
      </c>
      <c r="I34" s="43">
        <v>14731.512096999901</v>
      </c>
      <c r="J34" s="43">
        <v>3540.9530772999901</v>
      </c>
      <c r="K34" s="43">
        <v>24201.502385999898</v>
      </c>
      <c r="L34" s="43">
        <v>10858.824472999901</v>
      </c>
      <c r="M34" s="43">
        <v>13963.736392999999</v>
      </c>
      <c r="N34" s="43">
        <v>13963.736392999999</v>
      </c>
      <c r="O34" s="43">
        <v>37210.583974000001</v>
      </c>
      <c r="P34" s="43">
        <v>465524.43062169902</v>
      </c>
      <c r="Q34" s="43">
        <v>1035.0889138</v>
      </c>
      <c r="R34" s="43">
        <v>52734.669472200003</v>
      </c>
      <c r="S34" s="43">
        <v>21889.1795616899</v>
      </c>
      <c r="T34" s="43">
        <v>21889.1795616899</v>
      </c>
      <c r="U34" s="43">
        <v>4131.0374146999902</v>
      </c>
      <c r="V34" s="43">
        <v>20247.3468279999</v>
      </c>
      <c r="W34" s="43">
        <v>49180.312456</v>
      </c>
      <c r="X34" s="43">
        <v>13685.1998938</v>
      </c>
      <c r="Y34" s="43">
        <v>92875.228719999999</v>
      </c>
      <c r="Z34" s="43">
        <v>908094.27080000006</v>
      </c>
    </row>
    <row r="35" spans="1:26" x14ac:dyDescent="0.2">
      <c r="A35" s="43" t="s">
        <v>34</v>
      </c>
      <c r="B35" s="43">
        <v>3031.7409416999999</v>
      </c>
      <c r="C35" s="43">
        <v>8791.3403399999897</v>
      </c>
      <c r="D35" s="43">
        <v>4445.1386323999996</v>
      </c>
      <c r="E35" s="43">
        <v>4445.1386323999996</v>
      </c>
      <c r="F35" s="43">
        <v>1100.0736648</v>
      </c>
      <c r="G35" s="43">
        <v>3264.7962330999899</v>
      </c>
      <c r="H35" s="43">
        <v>42431.898305999901</v>
      </c>
      <c r="I35" s="43">
        <v>6366.3697560000001</v>
      </c>
      <c r="J35" s="43">
        <v>1515.8765722000001</v>
      </c>
      <c r="K35" s="43">
        <v>10458.91445</v>
      </c>
      <c r="L35" s="43">
        <v>4648.6428314999903</v>
      </c>
      <c r="M35" s="43">
        <v>6061.6636989999997</v>
      </c>
      <c r="N35" s="43">
        <v>6061.6636989999997</v>
      </c>
      <c r="O35" s="43">
        <v>16153.119223</v>
      </c>
      <c r="P35" s="43">
        <v>6450.0674690121996</v>
      </c>
      <c r="Q35" s="43">
        <v>443.11912902999899</v>
      </c>
      <c r="R35" s="43">
        <v>21698.966523319901</v>
      </c>
      <c r="S35" s="43">
        <v>32269.411583937901</v>
      </c>
      <c r="T35" s="43">
        <v>32269.411583937901</v>
      </c>
      <c r="U35" s="43">
        <v>1793.2804582000001</v>
      </c>
      <c r="V35" s="43">
        <v>7623.3602529999998</v>
      </c>
      <c r="W35" s="43">
        <v>20184.142679999899</v>
      </c>
      <c r="X35" s="43">
        <v>3373.2632934899998</v>
      </c>
      <c r="Y35" s="43">
        <v>4907.1046076000002</v>
      </c>
      <c r="Z35" s="43">
        <v>124351.23979999901</v>
      </c>
    </row>
    <row r="36" spans="1:26" x14ac:dyDescent="0.2">
      <c r="A36" s="43" t="s">
        <v>35</v>
      </c>
      <c r="B36" s="43">
        <v>3173.1080042999902</v>
      </c>
      <c r="C36" s="43">
        <v>9121.6068976999995</v>
      </c>
      <c r="D36" s="43">
        <v>4588.4711147999997</v>
      </c>
      <c r="E36" s="43">
        <v>4588.4711147999997</v>
      </c>
      <c r="F36" s="43">
        <v>1135.5410872499999</v>
      </c>
      <c r="G36" s="43">
        <v>6721.5144967999904</v>
      </c>
      <c r="H36" s="43">
        <v>43840.769266000003</v>
      </c>
      <c r="I36" s="43">
        <v>6605.5386537000004</v>
      </c>
      <c r="J36" s="43">
        <v>1586.5545239</v>
      </c>
      <c r="K36" s="43">
        <v>10851.827244599999</v>
      </c>
      <c r="L36" s="43">
        <v>4865.3993704000004</v>
      </c>
      <c r="M36" s="43">
        <v>6257.1218439999902</v>
      </c>
      <c r="N36" s="43">
        <v>6257.1218439999902</v>
      </c>
      <c r="O36" s="43">
        <v>16673.958393999899</v>
      </c>
      <c r="P36" s="43">
        <v>143947.27465934001</v>
      </c>
      <c r="Q36" s="43">
        <v>463.78128070999998</v>
      </c>
      <c r="R36" s="43">
        <v>22875.130537429999</v>
      </c>
      <c r="S36" s="43">
        <v>21720.3823891541</v>
      </c>
      <c r="T36" s="43">
        <v>21720.3823891541</v>
      </c>
      <c r="U36" s="43">
        <v>1851.10618859999</v>
      </c>
      <c r="V36" s="43">
        <v>8060.0919450000001</v>
      </c>
      <c r="W36" s="43">
        <v>21061.601032999999</v>
      </c>
      <c r="X36" s="43">
        <v>4044.37310879999</v>
      </c>
      <c r="Y36" s="43">
        <v>13849.031067600001</v>
      </c>
      <c r="Z36" s="43">
        <v>279428.002806</v>
      </c>
    </row>
    <row r="37" spans="1:26" x14ac:dyDescent="0.2">
      <c r="A37" s="43" t="s">
        <v>36</v>
      </c>
      <c r="B37" s="43">
        <v>6604.2170649999898</v>
      </c>
      <c r="C37" s="43">
        <v>19114.630316999999</v>
      </c>
      <c r="D37" s="43">
        <v>9658.1958939999895</v>
      </c>
      <c r="E37" s="43">
        <v>9658.1958939999895</v>
      </c>
      <c r="F37" s="43">
        <v>2390.1837859999901</v>
      </c>
      <c r="G37" s="43">
        <v>21384.0288469999</v>
      </c>
      <c r="H37" s="43">
        <v>92209.864669999995</v>
      </c>
      <c r="I37" s="43">
        <v>13842.113214000001</v>
      </c>
      <c r="J37" s="43">
        <v>3302.1082249999999</v>
      </c>
      <c r="K37" s="43">
        <v>22740.366569999998</v>
      </c>
      <c r="L37" s="43">
        <v>10126.372073</v>
      </c>
      <c r="M37" s="43">
        <v>13170.4933269999</v>
      </c>
      <c r="N37" s="43">
        <v>13170.4933269999</v>
      </c>
      <c r="O37" s="43">
        <v>35096.735950000002</v>
      </c>
      <c r="P37" s="43">
        <v>211242.822833279</v>
      </c>
      <c r="Q37" s="43">
        <v>965.27241330000004</v>
      </c>
      <c r="R37" s="43">
        <v>54935.518232299997</v>
      </c>
      <c r="S37" s="43">
        <v>26075.8318182</v>
      </c>
      <c r="T37" s="43">
        <v>26075.8318182</v>
      </c>
      <c r="U37" s="43">
        <v>3896.3603509999998</v>
      </c>
      <c r="V37" s="43">
        <v>16849.978784999999</v>
      </c>
      <c r="W37" s="43">
        <v>44134.996809999997</v>
      </c>
      <c r="X37" s="43">
        <v>11520.1527831</v>
      </c>
      <c r="Y37" s="43">
        <v>25720.468993999999</v>
      </c>
      <c r="Z37" s="43">
        <v>509365.95259999897</v>
      </c>
    </row>
    <row r="38" spans="1:26" x14ac:dyDescent="0.2">
      <c r="A38" s="43" t="s">
        <v>37</v>
      </c>
      <c r="B38" s="43">
        <v>10412.031946999999</v>
      </c>
      <c r="C38" s="43">
        <v>30241.5019499999</v>
      </c>
      <c r="D38" s="43">
        <v>15256.09417</v>
      </c>
      <c r="E38" s="43">
        <v>15256.09417</v>
      </c>
      <c r="F38" s="43">
        <v>3775.53767099999</v>
      </c>
      <c r="G38" s="43">
        <v>91865.149269999994</v>
      </c>
      <c r="H38" s="43">
        <v>145636.2058</v>
      </c>
      <c r="I38" s="43">
        <v>21899.794430000002</v>
      </c>
      <c r="J38" s="43">
        <v>5206.0168569999996</v>
      </c>
      <c r="K38" s="43">
        <v>35977.829400000002</v>
      </c>
      <c r="L38" s="43">
        <v>15964.98546</v>
      </c>
      <c r="M38" s="43">
        <v>20804.131349999901</v>
      </c>
      <c r="N38" s="43">
        <v>20804.131349999901</v>
      </c>
      <c r="O38" s="43">
        <v>55438.879979999998</v>
      </c>
      <c r="P38" s="43">
        <v>156619.49899789999</v>
      </c>
      <c r="Q38" s="43">
        <v>1521.8226529999999</v>
      </c>
      <c r="R38" s="43">
        <v>59515.296317499902</v>
      </c>
      <c r="S38" s="43">
        <v>14379.48875072</v>
      </c>
      <c r="T38" s="43">
        <v>14379.48875072</v>
      </c>
      <c r="U38" s="43">
        <v>6154.6909999999998</v>
      </c>
      <c r="V38" s="43">
        <v>51361.269200000002</v>
      </c>
      <c r="W38" s="43">
        <v>106892.99291</v>
      </c>
      <c r="X38" s="43">
        <v>9550.1856917999994</v>
      </c>
      <c r="Y38" s="43">
        <v>144552.98865000001</v>
      </c>
      <c r="Z38" s="43">
        <v>815678.18019999994</v>
      </c>
    </row>
    <row r="39" spans="1:26" x14ac:dyDescent="0.2">
      <c r="A39" s="43" t="s">
        <v>130</v>
      </c>
      <c r="B39" s="43">
        <v>3944.8521104000001</v>
      </c>
      <c r="C39" s="43">
        <v>11170.7525079999</v>
      </c>
      <c r="D39" s="43">
        <v>5612.0371602999903</v>
      </c>
      <c r="E39" s="43">
        <v>5612.0371602999903</v>
      </c>
      <c r="F39" s="43">
        <v>1388.85538289999</v>
      </c>
      <c r="G39" s="43">
        <v>11297.265847000001</v>
      </c>
      <c r="H39" s="43">
        <v>53680.176158999901</v>
      </c>
      <c r="I39" s="43">
        <v>8089.4502279999897</v>
      </c>
      <c r="J39" s="43">
        <v>1972.42528809999</v>
      </c>
      <c r="K39" s="43">
        <v>13289.6653999999</v>
      </c>
      <c r="L39" s="43">
        <v>6048.7184969999998</v>
      </c>
      <c r="M39" s="43">
        <v>7652.9195669999999</v>
      </c>
      <c r="N39" s="43">
        <v>7652.9195669999999</v>
      </c>
      <c r="O39" s="43">
        <v>20393.505492</v>
      </c>
      <c r="P39" s="43">
        <v>299537.71784949902</v>
      </c>
      <c r="Q39" s="43">
        <v>576.57971652999902</v>
      </c>
      <c r="R39" s="43">
        <v>25417.30584687</v>
      </c>
      <c r="S39" s="43">
        <v>12364.469070368999</v>
      </c>
      <c r="T39" s="43">
        <v>12364.469070368999</v>
      </c>
      <c r="U39" s="43">
        <v>2264.0345480000001</v>
      </c>
      <c r="V39" s="43">
        <v>9852.0486339999898</v>
      </c>
      <c r="W39" s="43">
        <v>25715.912044000001</v>
      </c>
      <c r="X39" s="43">
        <v>4416.9264527199903</v>
      </c>
      <c r="Y39" s="43">
        <v>26408.446239999899</v>
      </c>
      <c r="Z39" s="43">
        <v>474761.65831999999</v>
      </c>
    </row>
    <row r="40" spans="1:26" x14ac:dyDescent="0.2">
      <c r="A40" s="43" t="s">
        <v>39</v>
      </c>
      <c r="B40" s="43">
        <v>126.88608249999901</v>
      </c>
      <c r="C40" s="43">
        <v>360.22523899999902</v>
      </c>
      <c r="D40" s="43">
        <v>180.92729</v>
      </c>
      <c r="E40" s="43">
        <v>180.92729</v>
      </c>
      <c r="F40" s="43">
        <v>44.7758015</v>
      </c>
      <c r="G40" s="43">
        <v>651.93965100000003</v>
      </c>
      <c r="H40" s="43">
        <v>1730.33599</v>
      </c>
      <c r="I40" s="43">
        <v>260.86176399999903</v>
      </c>
      <c r="J40" s="43">
        <v>63.443201600000002</v>
      </c>
      <c r="K40" s="43">
        <v>428.553708999999</v>
      </c>
      <c r="L40" s="43">
        <v>194.55596399999999</v>
      </c>
      <c r="M40" s="43">
        <v>246.724469999999</v>
      </c>
      <c r="N40" s="43">
        <v>246.724469999999</v>
      </c>
      <c r="O40" s="43">
        <v>657.47186699999997</v>
      </c>
      <c r="P40" s="43">
        <v>12184.896242999999</v>
      </c>
      <c r="Q40" s="43">
        <v>18.545743599999899</v>
      </c>
      <c r="R40" s="43">
        <v>762.59925510000005</v>
      </c>
      <c r="S40" s="43">
        <v>160.453463349</v>
      </c>
      <c r="T40" s="43">
        <v>160.453463349</v>
      </c>
      <c r="U40" s="43">
        <v>72.991416900000004</v>
      </c>
      <c r="V40" s="43">
        <v>331.95102100000003</v>
      </c>
      <c r="W40" s="43">
        <v>850.11307199999999</v>
      </c>
      <c r="X40" s="43">
        <v>150.00938341999901</v>
      </c>
      <c r="Y40" s="43">
        <v>1366.39254999999</v>
      </c>
      <c r="Z40" s="43">
        <v>18622.782869999901</v>
      </c>
    </row>
    <row r="41" spans="1:26" x14ac:dyDescent="0.2">
      <c r="A41" s="43" t="s">
        <v>40</v>
      </c>
      <c r="B41" s="43">
        <v>5736.2134800000003</v>
      </c>
      <c r="C41" s="43">
        <v>16525.321719999902</v>
      </c>
      <c r="D41" s="43">
        <v>8328.1170299999994</v>
      </c>
      <c r="E41" s="43">
        <v>8328.1170299999994</v>
      </c>
      <c r="F41" s="43">
        <v>2061.0157729999901</v>
      </c>
      <c r="G41" s="43">
        <v>96467.375199999995</v>
      </c>
      <c r="H41" s="43">
        <v>79549.961500000005</v>
      </c>
      <c r="I41" s="43">
        <v>11967.0379999999</v>
      </c>
      <c r="J41" s="43">
        <v>2868.1185069999901</v>
      </c>
      <c r="K41" s="43">
        <v>19659.914690000001</v>
      </c>
      <c r="L41" s="43">
        <v>8795.4691600000006</v>
      </c>
      <c r="M41" s="43">
        <v>11356.733410000001</v>
      </c>
      <c r="N41" s="43">
        <v>11356.733410000001</v>
      </c>
      <c r="O41" s="43">
        <v>30263.409169999901</v>
      </c>
      <c r="P41" s="43">
        <v>416262.70694800001</v>
      </c>
      <c r="Q41" s="43">
        <v>838.40564800000004</v>
      </c>
      <c r="R41" s="43">
        <v>45748.134887</v>
      </c>
      <c r="S41" s="43">
        <v>12397.42223</v>
      </c>
      <c r="T41" s="43">
        <v>12397.42223</v>
      </c>
      <c r="U41" s="43">
        <v>3359.7708459999999</v>
      </c>
      <c r="V41" s="43">
        <v>17912.045910000001</v>
      </c>
      <c r="W41" s="43">
        <v>41547.1602099999</v>
      </c>
      <c r="X41" s="43">
        <v>14633.1078059999</v>
      </c>
      <c r="Y41" s="43">
        <v>90308.870999999897</v>
      </c>
      <c r="Z41" s="43">
        <v>829611.90289999999</v>
      </c>
    </row>
    <row r="42" spans="1:26" x14ac:dyDescent="0.2">
      <c r="A42" s="43" t="s">
        <v>41</v>
      </c>
      <c r="B42" s="43">
        <v>4145.3551914</v>
      </c>
      <c r="C42" s="43">
        <v>12024.360796499999</v>
      </c>
      <c r="D42" s="43">
        <v>6079.2918178999898</v>
      </c>
      <c r="E42" s="43">
        <v>6079.2918178999898</v>
      </c>
      <c r="F42" s="43">
        <v>1504.4857938</v>
      </c>
      <c r="G42" s="43">
        <v>6387.0227433999898</v>
      </c>
      <c r="H42" s="43">
        <v>58030.115006</v>
      </c>
      <c r="I42" s="43">
        <v>8707.6148519999897</v>
      </c>
      <c r="J42" s="43">
        <v>2072.6754581999999</v>
      </c>
      <c r="K42" s="43">
        <v>14305.197774099999</v>
      </c>
      <c r="L42" s="43">
        <v>6356.1520037999899</v>
      </c>
      <c r="M42" s="43">
        <v>8290.0934953999895</v>
      </c>
      <c r="N42" s="43">
        <v>8290.0934953999895</v>
      </c>
      <c r="O42" s="43">
        <v>22091.442495999901</v>
      </c>
      <c r="P42" s="43">
        <v>10682.868475843999</v>
      </c>
      <c r="Q42" s="43">
        <v>605.88500423999994</v>
      </c>
      <c r="R42" s="43">
        <v>32985.671130099901</v>
      </c>
      <c r="S42" s="43">
        <v>29565.3555513438</v>
      </c>
      <c r="T42" s="43">
        <v>29565.3555513438</v>
      </c>
      <c r="U42" s="43">
        <v>2452.5414679999999</v>
      </c>
      <c r="V42" s="43">
        <v>13876.920846200001</v>
      </c>
      <c r="W42" s="43">
        <v>32781.865671</v>
      </c>
      <c r="X42" s="43">
        <v>5757.3187479300004</v>
      </c>
      <c r="Y42" s="43">
        <v>11436.396710000001</v>
      </c>
      <c r="Z42" s="43">
        <v>191659.19138</v>
      </c>
    </row>
    <row r="43" spans="1:26" x14ac:dyDescent="0.2">
      <c r="A43" s="43" t="s">
        <v>42</v>
      </c>
      <c r="B43" s="43">
        <v>5457.1875749999999</v>
      </c>
      <c r="C43" s="43">
        <v>15538.564163999899</v>
      </c>
      <c r="D43" s="43">
        <v>7807.0782729999901</v>
      </c>
      <c r="E43" s="43">
        <v>7807.0782729999901</v>
      </c>
      <c r="F43" s="43">
        <v>1932.0756159999901</v>
      </c>
      <c r="G43" s="43">
        <v>21898.006821999999</v>
      </c>
      <c r="H43" s="43">
        <v>74647.565919999994</v>
      </c>
      <c r="I43" s="43">
        <v>11252.463534999901</v>
      </c>
      <c r="J43" s="43">
        <v>2728.5902164999902</v>
      </c>
      <c r="K43" s="43">
        <v>18485.979067</v>
      </c>
      <c r="L43" s="43">
        <v>8367.6012649999993</v>
      </c>
      <c r="M43" s="43">
        <v>10646.2186469999</v>
      </c>
      <c r="N43" s="43">
        <v>10646.2186469999</v>
      </c>
      <c r="O43" s="43">
        <v>28370.026397000001</v>
      </c>
      <c r="P43" s="43">
        <v>518012.8931018</v>
      </c>
      <c r="Q43" s="43">
        <v>797.6213454</v>
      </c>
      <c r="R43" s="43">
        <v>41286.970980799997</v>
      </c>
      <c r="S43" s="43">
        <v>19301.8830208</v>
      </c>
      <c r="T43" s="43">
        <v>19301.8830208</v>
      </c>
      <c r="U43" s="43">
        <v>3149.5763497999901</v>
      </c>
      <c r="V43" s="43">
        <v>13905.2723239999</v>
      </c>
      <c r="W43" s="43">
        <v>36037.902670000003</v>
      </c>
      <c r="X43" s="43">
        <v>7840.0543660999901</v>
      </c>
      <c r="Y43" s="43">
        <v>40137.836371999998</v>
      </c>
      <c r="Z43" s="43">
        <v>779402.65359</v>
      </c>
    </row>
    <row r="44" spans="1:26" x14ac:dyDescent="0.2">
      <c r="A44" s="43" t="s">
        <v>43</v>
      </c>
      <c r="B44" s="43">
        <v>31285.946395999999</v>
      </c>
      <c r="C44" s="43">
        <v>90716.665365999899</v>
      </c>
      <c r="D44" s="43">
        <v>45838.639969000003</v>
      </c>
      <c r="E44" s="43">
        <v>45838.639969000003</v>
      </c>
      <c r="F44" s="43">
        <v>11344.026578999899</v>
      </c>
      <c r="G44" s="43">
        <v>136564.72686899899</v>
      </c>
      <c r="H44" s="43">
        <v>437582.08717999997</v>
      </c>
      <c r="I44" s="43">
        <v>65693.719893999994</v>
      </c>
      <c r="J44" s="43">
        <v>15642.966823000001</v>
      </c>
      <c r="K44" s="43">
        <v>107924.16882000001</v>
      </c>
      <c r="L44" s="43">
        <v>47971.339559999898</v>
      </c>
      <c r="M44" s="43">
        <v>62508.385016</v>
      </c>
      <c r="N44" s="43">
        <v>62508.385016</v>
      </c>
      <c r="O44" s="43">
        <v>166572.34918999899</v>
      </c>
      <c r="P44" s="43">
        <v>695942.89084385999</v>
      </c>
      <c r="Q44" s="43">
        <v>4572.7539692</v>
      </c>
      <c r="R44" s="43">
        <v>264800.52532269998</v>
      </c>
      <c r="S44" s="43">
        <v>102062.407275499</v>
      </c>
      <c r="T44" s="43">
        <v>102062.407275499</v>
      </c>
      <c r="U44" s="43">
        <v>18492.489957999998</v>
      </c>
      <c r="V44" s="43">
        <v>81429.794896999898</v>
      </c>
      <c r="W44" s="43">
        <v>210888.31512999901</v>
      </c>
      <c r="X44" s="43">
        <v>61596.116691199903</v>
      </c>
      <c r="Y44" s="43">
        <v>157326.192144</v>
      </c>
      <c r="Z44" s="43">
        <v>2194985.0299</v>
      </c>
    </row>
    <row r="45" spans="1:26" x14ac:dyDescent="0.2">
      <c r="A45" s="43" t="s">
        <v>44</v>
      </c>
      <c r="B45" s="43">
        <v>4594.5483130000002</v>
      </c>
      <c r="C45" s="43">
        <v>13391.433512</v>
      </c>
      <c r="D45" s="43">
        <v>6737.89189299999</v>
      </c>
      <c r="E45" s="43">
        <v>6737.89189299999</v>
      </c>
      <c r="F45" s="43">
        <v>1667.4721007999899</v>
      </c>
      <c r="G45" s="43">
        <v>15542.840692</v>
      </c>
      <c r="H45" s="43">
        <v>64316.852740000002</v>
      </c>
      <c r="I45" s="43">
        <v>9697.5931959999998</v>
      </c>
      <c r="J45" s="43">
        <v>2297.2784959999899</v>
      </c>
      <c r="K45" s="43">
        <v>15931.5811389999</v>
      </c>
      <c r="L45" s="43">
        <v>7044.9159680000002</v>
      </c>
      <c r="M45" s="43">
        <v>9188.1892989999997</v>
      </c>
      <c r="N45" s="43">
        <v>9188.1892989999997</v>
      </c>
      <c r="O45" s="43">
        <v>24484.68706</v>
      </c>
      <c r="P45" s="43">
        <v>47143.963537600001</v>
      </c>
      <c r="Q45" s="43">
        <v>671.5399893</v>
      </c>
      <c r="R45" s="43">
        <v>40320.6368535</v>
      </c>
      <c r="S45" s="43">
        <v>11968.276603599999</v>
      </c>
      <c r="T45" s="43">
        <v>11968.276603599999</v>
      </c>
      <c r="U45" s="43">
        <v>2718.2363380000002</v>
      </c>
      <c r="V45" s="43">
        <v>13969.5291709999</v>
      </c>
      <c r="W45" s="43">
        <v>34179.282529999997</v>
      </c>
      <c r="X45" s="43">
        <v>6964.1685379999899</v>
      </c>
      <c r="Y45" s="43">
        <v>24495.56623</v>
      </c>
      <c r="Z45" s="43">
        <v>268978.02528999897</v>
      </c>
    </row>
    <row r="46" spans="1:26" x14ac:dyDescent="0.2">
      <c r="A46" s="43" t="s">
        <v>45</v>
      </c>
      <c r="B46" s="43">
        <v>875.97533099999896</v>
      </c>
      <c r="C46" s="43">
        <v>2482.2917559999901</v>
      </c>
      <c r="D46" s="43">
        <v>1248.578761</v>
      </c>
      <c r="E46" s="43">
        <v>1248.578761</v>
      </c>
      <c r="F46" s="43">
        <v>308.9961854</v>
      </c>
      <c r="G46" s="43">
        <v>3678.8650170000001</v>
      </c>
      <c r="H46" s="43">
        <v>11941.342032999901</v>
      </c>
      <c r="I46" s="43">
        <v>1797.58218299999</v>
      </c>
      <c r="J46" s="43">
        <v>437.98561119999999</v>
      </c>
      <c r="K46" s="43">
        <v>2953.14377099999</v>
      </c>
      <c r="L46" s="43">
        <v>1343.1480438999899</v>
      </c>
      <c r="M46" s="43">
        <v>1702.6445739999999</v>
      </c>
      <c r="N46" s="43">
        <v>1702.6445739999999</v>
      </c>
      <c r="O46" s="43">
        <v>4537.2032099999897</v>
      </c>
      <c r="P46" s="43">
        <v>26613.640479799898</v>
      </c>
      <c r="Q46" s="43">
        <v>128.032615579999</v>
      </c>
      <c r="R46" s="43">
        <v>4935.2289620000001</v>
      </c>
      <c r="S46" s="43">
        <v>1276.210852938</v>
      </c>
      <c r="T46" s="43">
        <v>1276.210852938</v>
      </c>
      <c r="U46" s="43">
        <v>503.71047759999999</v>
      </c>
      <c r="V46" s="43">
        <v>2181.7631019999899</v>
      </c>
      <c r="W46" s="43">
        <v>5705.4358540000003</v>
      </c>
      <c r="X46" s="43">
        <v>843.660217189999</v>
      </c>
      <c r="Y46" s="43">
        <v>11310.823441</v>
      </c>
      <c r="Z46" s="43">
        <v>71303.306580000004</v>
      </c>
    </row>
    <row r="47" spans="1:26" x14ac:dyDescent="0.2">
      <c r="A47" s="43" t="s">
        <v>46</v>
      </c>
      <c r="B47" s="43">
        <v>5143.0283608</v>
      </c>
      <c r="C47" s="43">
        <v>14614.520976899899</v>
      </c>
      <c r="D47" s="43">
        <v>7345.6233960999998</v>
      </c>
      <c r="E47" s="43">
        <v>7345.6233960999998</v>
      </c>
      <c r="F47" s="43">
        <v>1817.8754793099899</v>
      </c>
      <c r="G47" s="43">
        <v>43746.143273199901</v>
      </c>
      <c r="H47" s="43">
        <v>70243.200595999995</v>
      </c>
      <c r="I47" s="43">
        <v>10583.297607299901</v>
      </c>
      <c r="J47" s="43">
        <v>2571.51451348</v>
      </c>
      <c r="K47" s="43">
        <v>17386.659427999999</v>
      </c>
      <c r="L47" s="43">
        <v>7885.9013765</v>
      </c>
      <c r="M47" s="43">
        <v>10016.950102499901</v>
      </c>
      <c r="N47" s="43">
        <v>10016.950102499901</v>
      </c>
      <c r="O47" s="43">
        <v>26693.158006899899</v>
      </c>
      <c r="P47" s="43">
        <v>472170.25452323997</v>
      </c>
      <c r="Q47" s="43">
        <v>751.70484789</v>
      </c>
      <c r="R47" s="43">
        <v>35828.52411341</v>
      </c>
      <c r="S47" s="43">
        <v>11373.406245749</v>
      </c>
      <c r="T47" s="43">
        <v>11373.406245749</v>
      </c>
      <c r="U47" s="43">
        <v>2963.4110867499999</v>
      </c>
      <c r="V47" s="43">
        <v>12938.4402553</v>
      </c>
      <c r="W47" s="43">
        <v>33146.272088099999</v>
      </c>
      <c r="X47" s="43">
        <v>8739.0046617899898</v>
      </c>
      <c r="Y47" s="43">
        <v>53460.332304999902</v>
      </c>
      <c r="Z47" s="43">
        <v>754378.38981199998</v>
      </c>
    </row>
    <row r="48" spans="1:26" x14ac:dyDescent="0.2">
      <c r="A48" s="43" t="s">
        <v>47</v>
      </c>
      <c r="B48" s="43">
        <v>8866.8124630000002</v>
      </c>
      <c r="C48" s="43">
        <v>25755.232899999999</v>
      </c>
      <c r="D48" s="43">
        <v>12992.961884</v>
      </c>
      <c r="E48" s="43">
        <v>12992.961884</v>
      </c>
      <c r="F48" s="43">
        <v>3215.4557479999999</v>
      </c>
      <c r="G48" s="43">
        <v>73780.850329999899</v>
      </c>
      <c r="H48" s="43">
        <v>124031.46582</v>
      </c>
      <c r="I48" s="43">
        <v>18651.000769999999</v>
      </c>
      <c r="J48" s="43">
        <v>4433.4035880000001</v>
      </c>
      <c r="K48" s="43">
        <v>30640.597179999899</v>
      </c>
      <c r="L48" s="43">
        <v>13595.651397</v>
      </c>
      <c r="M48" s="43">
        <v>17717.989989999998</v>
      </c>
      <c r="N48" s="43">
        <v>17717.989989999998</v>
      </c>
      <c r="O48" s="43">
        <v>47214.879950000002</v>
      </c>
      <c r="P48" s="43">
        <v>109874.6697409</v>
      </c>
      <c r="Q48" s="43">
        <v>1295.9701473</v>
      </c>
      <c r="R48" s="43">
        <v>41413.390657800002</v>
      </c>
      <c r="S48" s="43">
        <v>11409.948405843999</v>
      </c>
      <c r="T48" s="43">
        <v>11409.948405843999</v>
      </c>
      <c r="U48" s="43">
        <v>5241.6895799999902</v>
      </c>
      <c r="V48" s="43">
        <v>34327.324759999901</v>
      </c>
      <c r="W48" s="43">
        <v>76902.119239999898</v>
      </c>
      <c r="X48" s="43">
        <v>7342.5649774999902</v>
      </c>
      <c r="Y48" s="43">
        <v>132998.91256</v>
      </c>
      <c r="Z48" s="43">
        <v>642985.12360000005</v>
      </c>
    </row>
    <row r="49" spans="1:26" x14ac:dyDescent="0.2">
      <c r="A49" s="43" t="s">
        <v>48</v>
      </c>
      <c r="B49" s="43">
        <v>2821.3597382999901</v>
      </c>
      <c r="C49" s="43">
        <v>7873.3147200000003</v>
      </c>
      <c r="D49" s="43">
        <v>3958.1092056999901</v>
      </c>
      <c r="E49" s="43">
        <v>3958.1092056999901</v>
      </c>
      <c r="F49" s="43">
        <v>979.53994160000002</v>
      </c>
      <c r="G49" s="43">
        <v>8669.0826589999997</v>
      </c>
      <c r="H49" s="43">
        <v>37896.526767000003</v>
      </c>
      <c r="I49" s="43">
        <v>5701.5695815999898</v>
      </c>
      <c r="J49" s="43">
        <v>1410.6803517999999</v>
      </c>
      <c r="K49" s="43">
        <v>9366.760698</v>
      </c>
      <c r="L49" s="43">
        <v>4326.0486769999998</v>
      </c>
      <c r="M49" s="43">
        <v>5397.5187953000004</v>
      </c>
      <c r="N49" s="43">
        <v>5397.5187953000004</v>
      </c>
      <c r="O49" s="43">
        <v>14383.301764</v>
      </c>
      <c r="P49" s="43">
        <v>321744.20936159999</v>
      </c>
      <c r="Q49" s="43">
        <v>412.36996913000002</v>
      </c>
      <c r="R49" s="43">
        <v>18100.682914389901</v>
      </c>
      <c r="S49" s="43">
        <v>3112.7129509224401</v>
      </c>
      <c r="T49" s="43">
        <v>3112.7129509224401</v>
      </c>
      <c r="U49" s="43">
        <v>1596.8017861000001</v>
      </c>
      <c r="V49" s="43">
        <v>6816.2414199999903</v>
      </c>
      <c r="W49" s="43">
        <v>17930.634116000001</v>
      </c>
      <c r="X49" s="43">
        <v>3288.8234687499898</v>
      </c>
      <c r="Y49" s="43">
        <v>21098.905559999999</v>
      </c>
      <c r="Z49" s="43">
        <v>448540.63585999998</v>
      </c>
    </row>
    <row r="50" spans="1:26" x14ac:dyDescent="0.2">
      <c r="A50" s="43" t="s">
        <v>49</v>
      </c>
      <c r="B50" s="43">
        <v>3872.3130314999898</v>
      </c>
      <c r="C50" s="43">
        <v>11165.617554</v>
      </c>
      <c r="D50" s="43">
        <v>5608.8496196999904</v>
      </c>
      <c r="E50" s="43">
        <v>5608.8496196999904</v>
      </c>
      <c r="F50" s="43">
        <v>1388.0621206999999</v>
      </c>
      <c r="G50" s="43">
        <v>11734.782886999999</v>
      </c>
      <c r="H50" s="43">
        <v>53584.088289999898</v>
      </c>
      <c r="I50" s="43">
        <v>8085.7360699999999</v>
      </c>
      <c r="J50" s="43">
        <v>1936.1524778999999</v>
      </c>
      <c r="K50" s="43">
        <v>13283.549532000001</v>
      </c>
      <c r="L50" s="43">
        <v>5937.49888929999</v>
      </c>
      <c r="M50" s="43">
        <v>7648.5704969999897</v>
      </c>
      <c r="N50" s="43">
        <v>7648.5704969999897</v>
      </c>
      <c r="O50" s="43">
        <v>20381.928348000001</v>
      </c>
      <c r="P50" s="43">
        <v>146108.91556329999</v>
      </c>
      <c r="Q50" s="43">
        <v>565.97620779999897</v>
      </c>
      <c r="R50" s="43">
        <v>24028.212298599901</v>
      </c>
      <c r="S50" s="43">
        <v>20871.180154276401</v>
      </c>
      <c r="T50" s="43">
        <v>20871.180154276401</v>
      </c>
      <c r="U50" s="43">
        <v>2262.7529392000001</v>
      </c>
      <c r="V50" s="43">
        <v>10414.254432</v>
      </c>
      <c r="W50" s="43">
        <v>26566.075063</v>
      </c>
      <c r="X50" s="43">
        <v>3999.4334944799998</v>
      </c>
      <c r="Y50" s="43">
        <v>29262.195401999899</v>
      </c>
      <c r="Z50" s="43">
        <v>324112.02113999898</v>
      </c>
    </row>
    <row r="51" spans="1:26" x14ac:dyDescent="0.2">
      <c r="A51" s="43" t="s">
        <v>50</v>
      </c>
      <c r="B51" s="43">
        <v>4075.5508289999998</v>
      </c>
      <c r="C51" s="43">
        <v>11827.376029999999</v>
      </c>
      <c r="D51" s="43">
        <v>5976.9747099999904</v>
      </c>
      <c r="E51" s="43">
        <v>5976.9747099999904</v>
      </c>
      <c r="F51" s="43">
        <v>1479.161337</v>
      </c>
      <c r="G51" s="43">
        <v>13480.755084999901</v>
      </c>
      <c r="H51" s="43">
        <v>57053.406239999997</v>
      </c>
      <c r="I51" s="43">
        <v>8564.9602900000009</v>
      </c>
      <c r="J51" s="43">
        <v>2037.778004</v>
      </c>
      <c r="K51" s="43">
        <v>14070.842280000001</v>
      </c>
      <c r="L51" s="43">
        <v>6249.1336509999901</v>
      </c>
      <c r="M51" s="43">
        <v>8150.5679599999903</v>
      </c>
      <c r="N51" s="43">
        <v>8150.5679599999903</v>
      </c>
      <c r="O51" s="43">
        <v>21719.6316899999</v>
      </c>
      <c r="P51" s="43">
        <v>26612.953911500001</v>
      </c>
      <c r="Q51" s="43">
        <v>595.68109870000001</v>
      </c>
      <c r="R51" s="43">
        <v>33881.780532299897</v>
      </c>
      <c r="S51" s="43">
        <v>13643.952711056199</v>
      </c>
      <c r="T51" s="43">
        <v>13643.952711056199</v>
      </c>
      <c r="U51" s="43">
        <v>2411.2620830000001</v>
      </c>
      <c r="V51" s="43">
        <v>18131.306949999998</v>
      </c>
      <c r="W51" s="43">
        <v>38950.150139999998</v>
      </c>
      <c r="X51" s="43">
        <v>4872.4966945999904</v>
      </c>
      <c r="Y51" s="43">
        <v>25157.404354999901</v>
      </c>
      <c r="Z51" s="43">
        <v>237544.95719999899</v>
      </c>
    </row>
    <row r="52" spans="1:26" x14ac:dyDescent="0.2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</row>
    <row r="53" spans="1:26" x14ac:dyDescent="0.2">
      <c r="A53" s="43" t="s">
        <v>56</v>
      </c>
      <c r="B53" s="43">
        <f>SUM(B3:B51)</f>
        <v>285698.67892200989</v>
      </c>
      <c r="C53" s="43">
        <f t="shared" ref="C53:R53" si="0">SUM(C3:C51)</f>
        <v>825311.15218699886</v>
      </c>
      <c r="D53" s="43">
        <f t="shared" si="0"/>
        <v>416019.04520969948</v>
      </c>
      <c r="E53" s="43">
        <f t="shared" si="0"/>
        <v>416019.04520969948</v>
      </c>
      <c r="F53" s="43">
        <f t="shared" si="0"/>
        <v>102955.22416893975</v>
      </c>
      <c r="G53" s="43">
        <f t="shared" si="0"/>
        <v>1979744.7309248953</v>
      </c>
      <c r="H53" s="43">
        <f t="shared" si="0"/>
        <v>3973014.3766919957</v>
      </c>
      <c r="I53" s="43">
        <f t="shared" si="0"/>
        <v>597660.32243689871</v>
      </c>
      <c r="J53" s="43">
        <f t="shared" si="0"/>
        <v>142849.34794755981</v>
      </c>
      <c r="K53" s="43">
        <f t="shared" si="0"/>
        <v>981859.51418509893</v>
      </c>
      <c r="L53" s="43">
        <f t="shared" si="0"/>
        <v>438067.50445759931</v>
      </c>
      <c r="M53" s="43">
        <f>SUM(M3:M51)</f>
        <v>567309.02522199904</v>
      </c>
      <c r="N53" s="43">
        <f t="shared" si="0"/>
        <v>567309.02522199904</v>
      </c>
      <c r="O53" s="43">
        <f t="shared" si="0"/>
        <v>1511764.9947835978</v>
      </c>
      <c r="P53" s="43">
        <f t="shared" si="0"/>
        <v>11195857.879322931</v>
      </c>
      <c r="Q53" s="43">
        <f t="shared" si="0"/>
        <v>41757.697588649979</v>
      </c>
      <c r="R53" s="43">
        <f t="shared" si="0"/>
        <v>2154596.8867842727</v>
      </c>
      <c r="S53" s="43">
        <f t="shared" ref="S53:X53" si="1">SUM(S3:S51)</f>
        <v>983247.29745604855</v>
      </c>
      <c r="T53" s="43">
        <f t="shared" si="1"/>
        <v>983247.29745604855</v>
      </c>
      <c r="U53" s="43">
        <f t="shared" si="1"/>
        <v>167832.71747169984</v>
      </c>
      <c r="V53" s="43">
        <f t="shared" si="1"/>
        <v>910696.66984189861</v>
      </c>
      <c r="W53" s="43">
        <f t="shared" si="1"/>
        <v>2165618.2459816965</v>
      </c>
      <c r="X53" s="43">
        <f t="shared" si="1"/>
        <v>460954.71138119756</v>
      </c>
      <c r="Y53" s="43">
        <f>SUM(Y3:Y51)</f>
        <v>2594285.0374326976</v>
      </c>
      <c r="Z53" s="43">
        <f>SUM(Z3:Z51)</f>
        <v>26791907.033023972</v>
      </c>
    </row>
    <row r="54" spans="1:26" x14ac:dyDescent="0.2">
      <c r="A54" s="43" t="s">
        <v>347</v>
      </c>
      <c r="B54" s="43">
        <f>SUM(B3:B51)-B4-B6-B7-B13-B27-B29-B32-B38-B45-B48-B51</f>
        <v>193976.20515660988</v>
      </c>
      <c r="C54" s="43">
        <f t="shared" ref="C54:W54" si="2">SUM(C3:C51)-C4-C6-C7-C13-C27-C29-C32-C38-C45-C48-C51</f>
        <v>558665.98702299921</v>
      </c>
      <c r="D54" s="43">
        <f t="shared" si="2"/>
        <v>281578.16062269977</v>
      </c>
      <c r="E54" s="43">
        <f t="shared" si="2"/>
        <v>281578.16062269977</v>
      </c>
      <c r="F54" s="43">
        <f t="shared" si="2"/>
        <v>69684.186682639789</v>
      </c>
      <c r="G54" s="43">
        <f t="shared" si="2"/>
        <v>1395417.2802588972</v>
      </c>
      <c r="H54" s="43">
        <f t="shared" si="2"/>
        <v>2689657.3446619958</v>
      </c>
      <c r="I54" s="43">
        <f t="shared" si="2"/>
        <v>404565.59157889889</v>
      </c>
      <c r="J54" s="43">
        <f t="shared" si="2"/>
        <v>96988.103887559831</v>
      </c>
      <c r="K54" s="43">
        <f t="shared" si="2"/>
        <v>664635.99168409943</v>
      </c>
      <c r="L54" s="43">
        <f t="shared" si="2"/>
        <v>297427.60443759942</v>
      </c>
      <c r="M54" s="43">
        <f>SUM(M3:M51)-M4-M6-M7-M13-M27-M29-M32-M38-M45-M48-M51</f>
        <v>383977.26002299925</v>
      </c>
      <c r="N54" s="43">
        <f t="shared" si="2"/>
        <v>383977.26002299925</v>
      </c>
      <c r="O54" s="43">
        <f t="shared" si="2"/>
        <v>1023222.4895545982</v>
      </c>
      <c r="P54" s="43">
        <f t="shared" si="2"/>
        <v>9802064.9401928633</v>
      </c>
      <c r="Q54" s="43">
        <f t="shared" si="2"/>
        <v>28351.547479249981</v>
      </c>
      <c r="R54" s="43">
        <f t="shared" si="2"/>
        <v>1475210.2479158731</v>
      </c>
      <c r="S54" s="43">
        <f t="shared" si="2"/>
        <v>792637.1417223966</v>
      </c>
      <c r="T54" s="43">
        <f t="shared" si="2"/>
        <v>792637.1417223966</v>
      </c>
      <c r="U54" s="43">
        <f t="shared" si="2"/>
        <v>113595.83575059983</v>
      </c>
      <c r="V54" s="43">
        <f t="shared" si="2"/>
        <v>533051.81815889897</v>
      </c>
      <c r="W54" s="43">
        <f t="shared" si="2"/>
        <v>1335676.230148698</v>
      </c>
      <c r="X54" s="43">
        <f>SUM(X3:X51)-X4-X6-X7-X13-X27-X29-X32-X38-X45-X48-X51</f>
        <v>338008.61495477759</v>
      </c>
      <c r="Y54" s="43">
        <f>SUM(Y3:Y51)-Y4-Y6-Y7-Y13-Y27-Y29-Y32-Y38-Y45-Y48-Y51</f>
        <v>1665047.577598698</v>
      </c>
      <c r="Z54" s="43">
        <f>SUM(Z3:Z51)-Z4-Z6-Z7-Z13-Z27-Z29-Z32-Z38-Z45-Z48-Z51</f>
        <v>20153009.630323976</v>
      </c>
    </row>
    <row r="55" spans="1:26" x14ac:dyDescent="0.2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8" ma:contentTypeDescription="Create a new document." ma:contentTypeScope="" ma:versionID="65234bea06d9f24b4d56f4b5e5e008ae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db45db59d2d67bf6ec4a5bb8f4cc0750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2021-05-26T12:26:10+00:00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F51C066B-8B21-48CB-AA95-08997966BE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6CDB85-4D0D-454A-8DAC-AE7B69D5DD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E5CB6C-E860-4536-99AA-A82EDC72BF24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177800A3-45F5-4E64-8069-7AF11199344B}">
  <ds:schemaRefs>
    <ds:schemaRef ds:uri="http://schemas.microsoft.com/sharepoint/v3"/>
    <ds:schemaRef ds:uri="http://schemas.microsoft.com/office/infopath/2007/PartnerControls"/>
    <ds:schemaRef ds:uri="http://schemas.microsoft.com/sharepoint/v3/fields"/>
    <ds:schemaRef ds:uri="4ffa91fb-a0ff-4ac5-b2db-65c790d184a4"/>
    <ds:schemaRef ds:uri="http://schemas.microsoft.com/office/2006/metadata/properties"/>
    <ds:schemaRef ds:uri="http://schemas.microsoft.com/sharepoint.v3"/>
    <ds:schemaRef ds:uri="ba8eb6be-0955-44cd-ad6c-1ec625d649b5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46aa0371-c0be-4330-a5ff-ec128acf39ed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29</vt:i4>
      </vt:variant>
    </vt:vector>
  </HeadingPairs>
  <TitlesOfParts>
    <vt:vector size="64" baseType="lpstr">
      <vt:lpstr>README</vt:lpstr>
      <vt:lpstr>State Totals 12</vt:lpstr>
      <vt:lpstr>All Sectors 12</vt:lpstr>
      <vt:lpstr>Model Species 12</vt:lpstr>
      <vt:lpstr>airports</vt:lpstr>
      <vt:lpstr>afdust</vt:lpstr>
      <vt:lpstr>fertilizer</vt:lpstr>
      <vt:lpstr>livestock</vt:lpstr>
      <vt:lpstr>biogenics 12</vt:lpstr>
      <vt:lpstr>rail</vt:lpstr>
      <vt:lpstr>cmv_c1c2 12</vt:lpstr>
      <vt:lpstr>cmv_c3 12</vt:lpstr>
      <vt:lpstr>nonpt</vt:lpstr>
      <vt:lpstr>ptagfire</vt:lpstr>
      <vt:lpstr>nonroad</vt:lpstr>
      <vt:lpstr>onroad all</vt:lpstr>
      <vt:lpstr>othar 12US1</vt:lpstr>
      <vt:lpstr>onroad_can 12US1</vt:lpstr>
      <vt:lpstr>onroad_mex 12US1</vt:lpstr>
      <vt:lpstr>othpt 12US1</vt:lpstr>
      <vt:lpstr>canada_og2D 12US1</vt:lpstr>
      <vt:lpstr>canada_ag 12US1</vt:lpstr>
      <vt:lpstr>othafdust 12US1</vt:lpstr>
      <vt:lpstr>othptdust 12US1</vt:lpstr>
      <vt:lpstr>ptfire-rx</vt:lpstr>
      <vt:lpstr>ptfire-wild</vt:lpstr>
      <vt:lpstr>ptfire_othna 12US1</vt:lpstr>
      <vt:lpstr>ptegu_summer</vt:lpstr>
      <vt:lpstr>ptegu_winter</vt:lpstr>
      <vt:lpstr>ptegu_wintershld</vt:lpstr>
      <vt:lpstr>ptnonipm</vt:lpstr>
      <vt:lpstr>pt_oilgas</vt:lpstr>
      <vt:lpstr>np_oilgas</vt:lpstr>
      <vt:lpstr>rwc</vt:lpstr>
      <vt:lpstr>solvents</vt:lpstr>
      <vt:lpstr>'ptfire-rx'!annual_2011_draft_ptfire_12US2_cbo5_soa</vt:lpstr>
      <vt:lpstr>'ptfire-wild'!annual_2011_draft_ptfire_12US2_cbo5_soa</vt:lpstr>
      <vt:lpstr>afdust!annual_2011ea_v6_11f_afdust_12US2_cmaq_cb05_soa_state</vt:lpstr>
      <vt:lpstr>afdust!annual_2011ea_v6_11f_afdust_12US2_cmaq_cb05_soa_state_1</vt:lpstr>
      <vt:lpstr>fertilizer!annual_2011ea_v6_11f_c1c2rail_12US2_cbo5_soa_state</vt:lpstr>
      <vt:lpstr>livestock!annual_2011ea_v6_11f_c1c2rail_12US2_cbo5_soa_state</vt:lpstr>
      <vt:lpstr>rail!annual_2011ea_v6_11f_c1c2rail_12US2_cbo5_soa_state</vt:lpstr>
      <vt:lpstr>'cmv_c1c2 12'!annual_2011ea_v6_11f_c3marine_12US2_cbo5_soa_state</vt:lpstr>
      <vt:lpstr>'cmv_c3 12'!annual_2011ea_v6_11f_c3marine_12US2_cbo5_soa_state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'ptfire_othna 12US1'!annual_2011ea_v6_11f_othar_12US2_cmaq_cb05_soa_state</vt:lpstr>
      <vt:lpstr>'onroad_can 12US1'!annual_2011ea_v6_11f_othon_12US2_cmaq_cb05_soa_state</vt:lpstr>
      <vt:lpstr>'onroad_mex 12US1'!annual_2011ea_v6_11f_othon_12US2_cmaq_cb05_soa_state</vt:lpstr>
      <vt:lpstr>'canada_ag 12US1'!annual_2011ea_v6_11f_othpt_12US2_cmaq_cb05_soa_state</vt:lpstr>
      <vt:lpstr>'canada_og2D 12US1'!annual_2011ea_v6_11f_othpt_12US2_cmaq_cb05_soa_state</vt:lpstr>
      <vt:lpstr>'othpt 12US1'!annual_2011ea_v6_11f_othpt_12US2_cmaq_cb05_soa_state</vt:lpstr>
      <vt:lpstr>ptegu_summer!annual_2011ea_v6_11f_ptipm_12US2_cbo5_soa_state</vt:lpstr>
      <vt:lpstr>ptegu_winter!annual_2011ea_v6_11f_ptipm_12US2_cbo5_soa_state</vt:lpstr>
      <vt:lpstr>ptegu_wintershld!annual_2011ea_v6_11f_ptipm_12US2_cbo5_soa_state</vt:lpstr>
      <vt:lpstr>solvents!annual_2011ea_v6_11f_ptipm_12US2_cbo5_soa_state</vt:lpstr>
      <vt:lpstr>ptegu_winter!annual_2011ea_v6_11f_ptipm_12US2_cbo5_soa_state_1</vt:lpstr>
      <vt:lpstr>airports!annual_2011ea_v6_11f_ptnonipm_12US2_cbo5_soa_state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Eyth, Alison</cp:lastModifiedBy>
  <dcterms:created xsi:type="dcterms:W3CDTF">2013-06-04T13:06:38Z</dcterms:created>
  <dcterms:modified xsi:type="dcterms:W3CDTF">2021-09-21T19:49:51Z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  <property fmtid="{D5CDD505-2E9C-101B-9397-08002B2CF9AE}" pid="3" name="ContentTypeId">
    <vt:lpwstr>0x010100BC446F43D88E304B9A8612EBB1AAEBEA</vt:lpwstr>
  </property>
</Properties>
</file>