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usepa-my.sharepoint.com/personal/godfrey_janice_epa_gov/Documents/Documents/2023 NEI/Aircraft/Inflight Lead/"/>
    </mc:Choice>
  </mc:AlternateContent>
  <xr:revisionPtr revIDLastSave="156" documentId="13_ncr:1_{5E12D21C-9B59-43ED-A536-64C8885E3356}" xr6:coauthVersionLast="47" xr6:coauthVersionMax="47" xr10:uidLastSave="{E6855E60-7365-4033-8943-27A9330A327C}"/>
  <bookViews>
    <workbookView xWindow="57600" yWindow="-3810" windowWidth="47130" windowHeight="26280" xr2:uid="{00000000-000D-0000-FFFF-FFFF00000000}"/>
  </bookViews>
  <sheets>
    <sheet name="nationwide-calcs" sheetId="1" r:id="rId1"/>
    <sheet name="table5.1" sheetId="3" r:id="rId2"/>
    <sheet name="methodology" sheetId="2" r:id="rId3"/>
    <sheet name="lead_emissions_by_state_scc" sheetId="6" r:id="rId4"/>
    <sheet name="State-calcs-based-on-generics" sheetId="7" r:id="rId5"/>
    <sheet name="qa_ops_by_st_and_scc_forfueluse" sheetId="4" r:id="rId6"/>
    <sheet name="qa-calcs-based-on-ops-fuel" sheetId="5" r:id="rId7"/>
  </sheets>
  <calcPr calcId="191028"/>
  <pivotCaches>
    <pivotCache cacheId="9" r:id="rId8"/>
    <pivotCache cacheId="10" r:id="rId9"/>
    <pivotCache cacheId="1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D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J15" i="1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4" i="7"/>
  <c r="C11" i="1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4" i="5"/>
  <c r="C57" i="7" l="1"/>
  <c r="G9" i="1"/>
  <c r="G14" i="1" s="1"/>
  <c r="G15" i="1" s="1"/>
  <c r="B3" i="1"/>
  <c r="B2" i="1"/>
  <c r="B4" i="1" s="1"/>
  <c r="G3" i="1" s="1"/>
  <c r="J3" i="1" l="1"/>
  <c r="G4" i="5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57" i="7" s="1"/>
  <c r="G29" i="5"/>
  <c r="G41" i="5"/>
  <c r="G44" i="5"/>
  <c r="G45" i="5"/>
  <c r="G56" i="5"/>
  <c r="G55" i="5"/>
  <c r="G54" i="5"/>
  <c r="G53" i="5"/>
  <c r="G52" i="5"/>
  <c r="G51" i="5"/>
  <c r="G50" i="5"/>
  <c r="G49" i="5"/>
  <c r="G48" i="5"/>
  <c r="G47" i="5"/>
  <c r="G46" i="5"/>
  <c r="G43" i="5"/>
  <c r="G42" i="5"/>
  <c r="G40" i="5"/>
  <c r="G39" i="5"/>
  <c r="G38" i="5"/>
  <c r="G37" i="5"/>
  <c r="G36" i="5"/>
  <c r="G35" i="5"/>
  <c r="G34" i="5"/>
  <c r="G33" i="5"/>
  <c r="G32" i="5"/>
  <c r="G31" i="5"/>
  <c r="G30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57" i="5" l="1"/>
  <c r="J4" i="1" s="1"/>
</calcChain>
</file>

<file path=xl/sharedStrings.xml><?xml version="1.0" encoding="utf-8"?>
<sst xmlns="http://schemas.openxmlformats.org/spreadsheetml/2006/main" count="468" uniqueCount="154">
  <si>
    <t>Estimated Fuel Use (gal)</t>
  </si>
  <si>
    <t>IFpb = (FC × LC × Rt × CF) – LTOpb</t>
  </si>
  <si>
    <t>Fixed Wing: Piston</t>
  </si>
  <si>
    <t>Nationwide Pb In-flight total</t>
  </si>
  <si>
    <t>Rotorcraft: Piston</t>
  </si>
  <si>
    <t>FC</t>
  </si>
  <si>
    <t>IF Pb (short tons)</t>
  </si>
  <si>
    <t>* This uses proportion of generic emissions totals from J15</t>
  </si>
  <si>
    <t>LC</t>
  </si>
  <si>
    <t>* This uses proportion of ltos by state from qa-calcs-based-on-ops-fuel</t>
  </si>
  <si>
    <t>Rt</t>
  </si>
  <si>
    <t>2023 Values</t>
  </si>
  <si>
    <t>CF (g to ton)</t>
  </si>
  <si>
    <t>SCC</t>
  </si>
  <si>
    <t>Total_Ops</t>
  </si>
  <si>
    <t>LTOs</t>
  </si>
  <si>
    <t>LTO Pb (g) = (piston engine LTO)(avgas use (gal/LTO))(Conc. of lead in fuel)(1-Pb retention)</t>
  </si>
  <si>
    <t>piston LTOs</t>
  </si>
  <si>
    <t>* This is an approximation of LTO lead emissions using fuel use averages</t>
  </si>
  <si>
    <t>avgas use</t>
  </si>
  <si>
    <t>* This can be compared to our lead emissions from use of generic emissions factors</t>
  </si>
  <si>
    <t>* these fuel use LTO emissions are highlighted in the qa_* tabs of this sheet</t>
  </si>
  <si>
    <t>LTO Pb (g)</t>
  </si>
  <si>
    <t>LTO Pb (tons)</t>
  </si>
  <si>
    <t>Compared to:</t>
  </si>
  <si>
    <t>* This sums state LTO emissions from State-calcs-based-on-generics</t>
  </si>
  <si>
    <t>TOTAL Pb</t>
  </si>
  <si>
    <t>Row Labels</t>
  </si>
  <si>
    <t>Sum of totalops</t>
  </si>
  <si>
    <t>Sum of LTOs</t>
  </si>
  <si>
    <t>(blank)</t>
  </si>
  <si>
    <t>Grand Total</t>
  </si>
  <si>
    <t>Table 5.1 - 2023 GENERAL AVIATION AND PART 135 TOTAL FUEL CONSUMED AND AVERAGE FUEL CONSUMPTION RATE BY AIRCRAFT TYPE</t>
  </si>
  <si>
    <t>FUEL TYPE</t>
  </si>
  <si>
    <t>Jet Fuel:  Turbine</t>
  </si>
  <si>
    <t>Aviation Fuel: 100-Low Lead</t>
  </si>
  <si>
    <t>Automotive Gasoline</t>
  </si>
  <si>
    <t>Total Fuel Use</t>
  </si>
  <si>
    <t>AIRCRAFT TYPE</t>
  </si>
  <si>
    <t>Average Rate GPH</t>
  </si>
  <si>
    <t>Estimated Fuel Use (thousand gal)</t>
  </si>
  <si>
    <t>Percent Standard Error</t>
  </si>
  <si>
    <t>Estimated Fuel Use (thous gal)</t>
  </si>
  <si>
    <t>Fixed Wing: Turboprop</t>
  </si>
  <si>
    <t>*</t>
  </si>
  <si>
    <t>Fixed Wing: Turbojet</t>
  </si>
  <si>
    <t>Rotorcraft: Turbine</t>
  </si>
  <si>
    <t>Other Aircraft</t>
  </si>
  <si>
    <t>Experimental</t>
  </si>
  <si>
    <t>Special Light-sport</t>
  </si>
  <si>
    <t> </t>
  </si>
  <si>
    <t>Total All Aircraft</t>
  </si>
  <si>
    <t>Table Notes:</t>
  </si>
  <si>
    <t>Columns may not add to totals due to rounding.</t>
  </si>
  <si>
    <t>"Total Fuel Use" includes consumption of other fuel types not reported separately.</t>
  </si>
  <si>
    <t xml:space="preserve">Experimental aircraft includes experimental light-sport and light-sport aircraft for which airworthiness certificates are not final. </t>
  </si>
  <si>
    <t>*Estimates are suppressed when there are too few survey observations to support reliable estimates. The activity is included in the total estimate for all aircraft.</t>
  </si>
  <si>
    <t>End of worksheet</t>
  </si>
  <si>
    <t xml:space="preserve">4.1.3 In-Flight Lead Emissions </t>
  </si>
  <si>
    <t>In-flight emissions are estimated for lead from GA and AT use of aviation gas in piston powered aircraft. The in-flight lead calculation was based on the lead content (2.12 grams/ gal) and total 2020 aviation gas usage (193 million gallons1) minus the GA and AT LTO lead emissions (176.20 tons), providing an in-flight lead estimate of 251.84 tons of lead. The calculation used the following equation:</t>
  </si>
  <si>
    <t>Cited from Source 6</t>
  </si>
  <si>
    <t xml:space="preserve">IFpb = (FC × LC × Rt × CF) – LTOpb </t>
  </si>
  <si>
    <t>Where:</t>
  </si>
  <si>
    <t>IFpb = Inflight lead estimates (tons of lead /year)</t>
  </si>
  <si>
    <t>FC = 2020 aviation gas fuel consumption (gallons/year)</t>
  </si>
  <si>
    <t xml:space="preserve">LC = Lead content of aviation gas (2.12 g lead/ gallon of fuel) </t>
  </si>
  <si>
    <t>Rt = Adjustment for lead retention rate of 5% equates to 0.95 Rt factor equation</t>
  </si>
  <si>
    <t>CF = Conversion factor g to ton</t>
  </si>
  <si>
    <t>LTOpb = Total lead emissions from GA and AT use of aviation gas associated with LTO activities (tons of lead / year)</t>
  </si>
  <si>
    <t>Source for 2023 data:</t>
  </si>
  <si>
    <t>https://www.faa.gov/data_research/aviation_data_statistics/general_aviation/cy2023</t>
  </si>
  <si>
    <t>Table 5.1 – 2023 GENERAL AVIATION AND PART 135 TOTAL FUEL CONSUMED AND AVERAGE FUEL CONSUMPTION RATE BY AIRCRAFT TYPE</t>
  </si>
  <si>
    <t>Source 6:</t>
  </si>
  <si>
    <t xml:space="preserve">U.S. EPA. Calculating Piston-Engine Aircraft Airport Inventories for Lead for the 2008 National Emissions Inventory. http://www.epa.gov/otaq/regs/nonroad/aviation/420b10044.pdf. Accessed March 30, 2011. </t>
  </si>
  <si>
    <t>New Source</t>
  </si>
  <si>
    <t>Lead Emissions from the Use of Leaded Aviation Gasoline in the United States. Assessment and Standards Division, Office of Transportation and Air Quality, U.S. Environmental Protection Agency. EPA420-R-08-020. October 2008</t>
  </si>
  <si>
    <t>LTO Pb (kg) = (piston engine LTO)(avggas gal/LTO)([Pb])(1-Pb retention) / 1,000 g/kg</t>
  </si>
  <si>
    <t>avggas gal/LTO --- EPA recommends consulting FAA GAATA (database of general aviation/air taxi) to determine how many piston-based aircraft and what portion of those are single engine versus double engine</t>
  </si>
  <si>
    <t xml:space="preserve">from this study: 16.96 lbs/LTO for average single engine which is then divided by avg density of 100LL avgas, 6 pounds per gallon, for 2.83 gal/LTO </t>
  </si>
  <si>
    <t>for twin-engine piston: 9.12 gal/LTO</t>
  </si>
  <si>
    <t>Then they multiplied 2.83 * 0.9 and added in 9.12 * 0.1 to get 3.46 gal/LTO, where 0.9 of the fleet are single-engine and 0.1 are twin-engine</t>
  </si>
  <si>
    <t>they used concentration of lead in fuel of 2.12 grams/gallon, so they multiplied 3.46 * 2.12 to get 7.34 g Pb/LTO</t>
  </si>
  <si>
    <t>Retention of lead is 5%, so emitted fraction is 0.95</t>
  </si>
  <si>
    <t>Quarterly shipment of new plane data supports 90% single engine, 10% twin engine fraction</t>
  </si>
  <si>
    <t>https://gama.aero/facts-and-statistics/quarterly-shipments-and-billings/</t>
  </si>
  <si>
    <t>also looked at this document, which hints at lower lead fuels and such:</t>
  </si>
  <si>
    <t>https://esassoc.com/news-and-ideas/2023/08/changing-course-on-aviation-emissions-the-transition-to-unleaded-aviation-gasoline/</t>
  </si>
  <si>
    <t>state</t>
  </si>
  <si>
    <t>scc</t>
  </si>
  <si>
    <t>emissions</t>
  </si>
  <si>
    <t>AK</t>
  </si>
  <si>
    <t>AL</t>
  </si>
  <si>
    <t>AR</t>
  </si>
  <si>
    <t>AZ</t>
  </si>
  <si>
    <t>CA</t>
  </si>
  <si>
    <t>CO</t>
  </si>
  <si>
    <t>CT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</si>
  <si>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</si>
  <si>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</si>
  <si>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</si>
  <si>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</si>
  <si>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</si>
  <si>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</si>
  <si>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</si>
  <si>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</si>
  <si>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</si>
  <si>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</si>
  <si>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</si>
  <si>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</si>
  <si>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</si>
  <si>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</si>
  <si>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</si>
  <si>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</si>
  <si>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</si>
  <si>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</si>
  <si>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</si>
  <si>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</si>
  <si>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</si>
  <si>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</si>
  <si>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</si>
  <si>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</si>
  <si>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</si>
  <si>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</si>
  <si>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</si>
  <si>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</si>
  <si>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</si>
  <si>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</si>
  <si>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</si>
  <si>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</si>
  <si>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</si>
  <si>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</si>
  <si>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</si>
  <si>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</si>
  <si>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TR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</si>
  <si>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</si>
  <si>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</si>
  <si>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</si>
  <si>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</si>
  <si>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</si>
  <si>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</si>
  <si>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</si>
  <si>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</si>
  <si>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</si>
  <si>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* Note that DC lead is 0</t>
  </si>
  <si>
    <t>STATE IN-FLIGHT LEAD EMISSIONS</t>
  </si>
  <si>
    <t>based on lead emissions from generic EFs</t>
  </si>
  <si>
    <t>Sum of emissions</t>
  </si>
  <si>
    <t>Proportion</t>
  </si>
  <si>
    <t>State IF Pb (short tons)</t>
  </si>
  <si>
    <t>* Proportion is state emissions divided by total nationwide emissions</t>
  </si>
  <si>
    <t>totalops</t>
  </si>
  <si>
    <t>ltos</t>
  </si>
  <si>
    <t>fraction of total LTOs approximates</t>
  </si>
  <si>
    <t>fraction fuel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</si>
</sst>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242424"/>
      <name val="Aptos Narrow"/>
      <charset val="1"/>
    </font>
    <font>
      <sz val="11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Aptos Narrow"/>
      <family val="2"/>
      <scheme val="minor"/>
    </font>
    <font>
      <sz val="12"/>
      <color rgb="FF000000"/>
      <name val="Aptos"/>
      <charset val="1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4" fillId="0" borderId="0" xfId="0" applyFont="1"/>
    <xf numFmtId="4" fontId="4" fillId="0" borderId="0" xfId="0" applyNumberFormat="1" applyFont="1"/>
    <xf numFmtId="0" fontId="4" fillId="0" borderId="2" xfId="0" applyFont="1" applyBorder="1"/>
    <xf numFmtId="4" fontId="4" fillId="0" borderId="2" xfId="0" applyNumberFormat="1" applyFont="1" applyBorder="1"/>
    <xf numFmtId="0" fontId="5" fillId="0" borderId="0" xfId="0" applyFont="1"/>
    <xf numFmtId="0" fontId="5" fillId="0" borderId="0" xfId="0" applyFont="1" applyAlignment="1">
      <alignment wrapText="1"/>
    </xf>
    <xf numFmtId="3" fontId="0" fillId="0" borderId="0" xfId="0" applyNumberFormat="1"/>
    <xf numFmtId="3" fontId="6" fillId="0" borderId="0" xfId="0" applyNumberFormat="1" applyFont="1"/>
    <xf numFmtId="0" fontId="7" fillId="0" borderId="0" xfId="0" applyFont="1"/>
    <xf numFmtId="0" fontId="6" fillId="0" borderId="0" xfId="0" applyFont="1"/>
    <xf numFmtId="0" fontId="0" fillId="0" borderId="0" xfId="0" pivotButton="1"/>
    <xf numFmtId="49" fontId="0" fillId="0" borderId="0" xfId="0" applyNumberFormat="1"/>
    <xf numFmtId="0" fontId="0" fillId="0" borderId="0" xfId="0" applyAlignment="1">
      <alignment horizontal="left"/>
    </xf>
    <xf numFmtId="0" fontId="6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0" borderId="6" xfId="0" applyFont="1" applyBorder="1"/>
    <xf numFmtId="0" fontId="0" fillId="0" borderId="8" xfId="0" applyBorder="1"/>
    <xf numFmtId="0" fontId="6" fillId="2" borderId="9" xfId="0" applyFont="1" applyFill="1" applyBorder="1"/>
    <xf numFmtId="0" fontId="0" fillId="0" borderId="9" xfId="0" applyBorder="1"/>
    <xf numFmtId="0" fontId="0" fillId="0" borderId="10" xfId="0" applyBorder="1"/>
    <xf numFmtId="0" fontId="8" fillId="0" borderId="0" xfId="0" applyFont="1"/>
    <xf numFmtId="2" fontId="0" fillId="0" borderId="0" xfId="0" applyNumberFormat="1"/>
    <xf numFmtId="1" fontId="0" fillId="0" borderId="0" xfId="0" applyNumberFormat="1"/>
    <xf numFmtId="2" fontId="6" fillId="0" borderId="0" xfId="0" applyNumberFormat="1" applyFont="1"/>
    <xf numFmtId="0" fontId="3" fillId="0" borderId="2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062.667276504631" createdVersion="8" refreshedVersion="8" minRefreshableVersion="3" recordCount="108" xr:uid="{990F481D-9B63-47AA-90F7-4B6A1D0366B5}">
  <cacheSource type="worksheet">
    <worksheetSource ref="A1:C1048576" sheet="lead_emissions_by_state_scc"/>
  </cacheSource>
  <cacheFields count="3">
    <cacheField name="state" numFmtId="0">
      <sharedItems containsBlank="1" count="54">
        <s v="AK"/>
        <s v="AL"/>
        <s v="AR"/>
        <s v="AZ"/>
        <s v="CA"/>
        <s v="CO"/>
        <s v="CT"/>
        <s v="DE"/>
        <s v="FL"/>
        <s v="GA"/>
        <s v="HI"/>
        <s v="IA"/>
        <s v="ID"/>
        <s v="IL"/>
        <s v="IN"/>
        <s v="KS"/>
        <s v="KY"/>
        <s v="LA"/>
        <s v="MA"/>
        <s v="MD"/>
        <s v="ME"/>
        <s v="MI"/>
        <s v="MN"/>
        <s v="MO"/>
        <s v="MS"/>
        <s v="MT"/>
        <s v="NC"/>
        <s v="ND"/>
        <s v="NE"/>
        <s v="NH"/>
        <s v="NJ"/>
        <s v="NM"/>
        <s v="NV"/>
        <s v="NY"/>
        <s v="OH"/>
        <s v="OK"/>
        <s v="OR"/>
        <s v="PA"/>
        <s v="PR"/>
        <s v="RI"/>
        <s v="SC"/>
        <s v="SD"/>
        <s v="TN"/>
        <s v="TR"/>
        <s v="TX"/>
        <s v="UT"/>
        <s v="VA"/>
        <s v="VI"/>
        <s v="VT"/>
        <s v="WA"/>
        <s v="WI"/>
        <s v="WV"/>
        <s v="WY"/>
        <m/>
      </sharedItems>
    </cacheField>
    <cacheField name="scc" numFmtId="0">
      <sharedItems containsString="0" containsBlank="1" containsNumber="1" containsInteger="1" minValue="2275050011" maxValue="2275060011"/>
    </cacheField>
    <cacheField name="emissions" numFmtId="0">
      <sharedItems containsString="0" containsBlank="1" containsNumber="1" minValue="1.9599999999999999E-3" maxValue="24.696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062.667564467592" createdVersion="8" refreshedVersion="8" minRefreshableVersion="3" recordCount="112" xr:uid="{E43CF8D0-35C4-42CE-B48C-930D5EF7BA0A}">
  <cacheSource type="worksheet">
    <worksheetSource ref="A1:D1048576" sheet="qa_ops_by_st_and_scc_forfueluse"/>
  </cacheSource>
  <cacheFields count="4">
    <cacheField name="state" numFmtId="0">
      <sharedItems containsBlank="1"/>
    </cacheField>
    <cacheField name="scc" numFmtId="0">
      <sharedItems containsString="0" containsBlank="1" containsNumber="1" containsInteger="1" minValue="2275001000" maxValue="2275060012" count="7">
        <n v="2275050011"/>
        <n v="2275060011"/>
        <m/>
        <n v="2275001000" u="1"/>
        <n v="2275020000" u="1"/>
        <n v="2275050012" u="1"/>
        <n v="2275060012" u="1"/>
      </sharedItems>
    </cacheField>
    <cacheField name="totalops" numFmtId="0">
      <sharedItems containsString="0" containsBlank="1" containsNumber="1" containsInteger="1" minValue="510" maxValue="6426387"/>
    </cacheField>
    <cacheField name="ltos" numFmtId="0">
      <sharedItems containsString="0" containsBlank="1" containsNumber="1" containsInteger="1" minValue="255" maxValue="32131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062.668758796295" createdVersion="8" refreshedVersion="8" minRefreshableVersion="3" recordCount="106" xr:uid="{06A4D7E6-17D3-48BB-B48A-6B70D9327ED8}">
  <cacheSource type="worksheet">
    <worksheetSource ref="A1:D107" sheet="qa_ops_by_st_and_scc_forfueluse"/>
  </cacheSource>
  <cacheFields count="4">
    <cacheField name="state" numFmtId="0">
      <sharedItems count="54">
        <s v="AK"/>
        <s v="AL"/>
        <s v="AR"/>
        <s v="AZ"/>
        <s v="CA"/>
        <s v="CO"/>
        <s v="CT"/>
        <s v="DE"/>
        <s v="FL"/>
        <s v="GA"/>
        <s v="HI"/>
        <s v="IA"/>
        <s v="ID"/>
        <s v="IL"/>
        <s v="IN"/>
        <s v="KS"/>
        <s v="KY"/>
        <s v="LA"/>
        <s v="MA"/>
        <s v="MD"/>
        <s v="ME"/>
        <s v="MI"/>
        <s v="MN"/>
        <s v="MO"/>
        <s v="MS"/>
        <s v="MT"/>
        <s v="NC"/>
        <s v="ND"/>
        <s v="NE"/>
        <s v="NH"/>
        <s v="NJ"/>
        <s v="NM"/>
        <s v="NV"/>
        <s v="NY"/>
        <s v="OH"/>
        <s v="OK"/>
        <s v="OR"/>
        <s v="PA"/>
        <s v="PR"/>
        <s v="RI"/>
        <s v="SC"/>
        <s v="SD"/>
        <s v="TN"/>
        <s v="TR"/>
        <s v="TX"/>
        <s v="UT"/>
        <s v="VA"/>
        <s v="VI"/>
        <s v="VT"/>
        <s v="WA"/>
        <s v="WI"/>
        <s v="WV"/>
        <s v="WY"/>
        <s v="DC" u="1"/>
      </sharedItems>
    </cacheField>
    <cacheField name="scc" numFmtId="0">
      <sharedItems containsSemiMixedTypes="0" containsString="0" containsNumber="1" containsInteger="1" minValue="2275001000" maxValue="2275060012" count="6">
        <n v="2275050011"/>
        <n v="2275060011"/>
        <n v="2275001000" u="1"/>
        <n v="2275020000" u="1"/>
        <n v="2275050012" u="1"/>
        <n v="2275060012" u="1"/>
      </sharedItems>
    </cacheField>
    <cacheField name="totalops" numFmtId="0">
      <sharedItems containsSemiMixedTypes="0" containsString="0" containsNumber="1" containsInteger="1" minValue="510" maxValue="6426387"/>
    </cacheField>
    <cacheField name="ltos" numFmtId="0">
      <sharedItems containsSemiMixedTypes="0" containsString="0" containsNumber="1" containsInteger="1" minValue="255" maxValue="32131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">
  <r>
    <x v="0"/>
    <n v="2275050011"/>
    <n v="4.1510239999999996"/>
  </r>
  <r>
    <x v="0"/>
    <n v="2275060011"/>
    <n v="0.27855999999999997"/>
  </r>
  <r>
    <x v="1"/>
    <n v="2275050011"/>
    <n v="5.3923899999999998"/>
  </r>
  <r>
    <x v="1"/>
    <n v="2275060011"/>
    <n v="2.8992E-2"/>
  </r>
  <r>
    <x v="2"/>
    <n v="2275050011"/>
    <n v="5.0986229999999999"/>
  </r>
  <r>
    <x v="2"/>
    <n v="2275060011"/>
    <n v="1.6759E-2"/>
  </r>
  <r>
    <x v="3"/>
    <n v="2275050011"/>
    <n v="8.0930160000000004"/>
  </r>
  <r>
    <x v="3"/>
    <n v="2275060011"/>
    <n v="0.22749800000000001"/>
  </r>
  <r>
    <x v="4"/>
    <n v="2275050011"/>
    <n v="24.69661"/>
  </r>
  <r>
    <x v="4"/>
    <n v="2275060011"/>
    <n v="0.19716500000000001"/>
  </r>
  <r>
    <x v="5"/>
    <n v="2275050011"/>
    <n v="5.6813029999999998"/>
  </r>
  <r>
    <x v="5"/>
    <n v="2275060011"/>
    <n v="0.10055600000000001"/>
  </r>
  <r>
    <x v="6"/>
    <n v="2275050011"/>
    <n v="1.487587"/>
  </r>
  <r>
    <x v="6"/>
    <n v="2275060011"/>
    <n v="1.8950000000000002E-2"/>
  </r>
  <r>
    <x v="7"/>
    <n v="2275050011"/>
    <n v="0.40595900000000001"/>
  </r>
  <r>
    <x v="7"/>
    <n v="2275060011"/>
    <n v="2.7049999999999999E-3"/>
  </r>
  <r>
    <x v="8"/>
    <n v="2275050011"/>
    <n v="22.988099999999999"/>
  </r>
  <r>
    <x v="8"/>
    <n v="2275060011"/>
    <n v="0.282026"/>
  </r>
  <r>
    <x v="9"/>
    <n v="2275050011"/>
    <n v="6.5306980000000001"/>
  </r>
  <r>
    <x v="9"/>
    <n v="2275060011"/>
    <n v="3.4141211999999997E-2"/>
  </r>
  <r>
    <x v="10"/>
    <n v="2275050011"/>
    <n v="0.982774233"/>
  </r>
  <r>
    <x v="10"/>
    <n v="2275060011"/>
    <n v="0.113922"/>
  </r>
  <r>
    <x v="11"/>
    <n v="2275050011"/>
    <n v="2.6691859999999998"/>
  </r>
  <r>
    <x v="11"/>
    <n v="2275060011"/>
    <n v="1.5768000000000001E-2"/>
  </r>
  <r>
    <x v="12"/>
    <n v="2275050011"/>
    <n v="3.196008"/>
  </r>
  <r>
    <x v="12"/>
    <n v="2275060011"/>
    <n v="4.4364000000000001E-2"/>
  </r>
  <r>
    <x v="13"/>
    <n v="2275050011"/>
    <n v="7.3079679999999998"/>
  </r>
  <r>
    <x v="13"/>
    <n v="2275060011"/>
    <n v="0.13488900000000001"/>
  </r>
  <r>
    <x v="14"/>
    <n v="2275050011"/>
    <n v="3.8767839999999998"/>
  </r>
  <r>
    <x v="14"/>
    <n v="2275060011"/>
    <n v="6.3306000000000001E-2"/>
  </r>
  <r>
    <x v="15"/>
    <n v="2275050011"/>
    <n v="4.3344009999999997"/>
  </r>
  <r>
    <x v="15"/>
    <n v="2275060011"/>
    <n v="2.5933000000000001E-2"/>
  </r>
  <r>
    <x v="16"/>
    <n v="2275050011"/>
    <n v="2.561671"/>
  </r>
  <r>
    <x v="16"/>
    <n v="2275060011"/>
    <n v="3.6962000000000002E-2"/>
  </r>
  <r>
    <x v="17"/>
    <n v="2275050011"/>
    <n v="4.7141159999999998"/>
  </r>
  <r>
    <x v="17"/>
    <n v="2275060011"/>
    <n v="6.1698999999999997E-2"/>
  </r>
  <r>
    <x v="18"/>
    <n v="2275050011"/>
    <n v="3.0665559999999998"/>
  </r>
  <r>
    <x v="18"/>
    <n v="2275060011"/>
    <n v="7.4116000000000001E-2"/>
  </r>
  <r>
    <x v="19"/>
    <n v="2275050011"/>
    <n v="2.1891029999999998"/>
  </r>
  <r>
    <x v="19"/>
    <n v="2275060011"/>
    <n v="1.3623E-2"/>
  </r>
  <r>
    <x v="20"/>
    <n v="2275050011"/>
    <n v="1.3094061749999999"/>
  </r>
  <r>
    <x v="20"/>
    <n v="2275060011"/>
    <n v="2.3688000000000001E-2"/>
  </r>
  <r>
    <x v="21"/>
    <n v="2275050011"/>
    <n v="5.0966829999999996"/>
  </r>
  <r>
    <x v="21"/>
    <n v="2275060011"/>
    <n v="7.3298000000000002E-2"/>
  </r>
  <r>
    <x v="22"/>
    <n v="2275050011"/>
    <n v="5.3801690000000004"/>
  </r>
  <r>
    <x v="22"/>
    <n v="2275060011"/>
    <n v="4.4986157999999998E-2"/>
  </r>
  <r>
    <x v="23"/>
    <n v="2275050011"/>
    <n v="4.3625429999999996"/>
  </r>
  <r>
    <x v="23"/>
    <n v="2275060011"/>
    <n v="4.8902000000000001E-2"/>
  </r>
  <r>
    <x v="24"/>
    <n v="2275050011"/>
    <n v="3.6173769999999998"/>
  </r>
  <r>
    <x v="24"/>
    <n v="2275060011"/>
    <n v="1.6021000000000001E-2"/>
  </r>
  <r>
    <x v="25"/>
    <n v="2275050011"/>
    <n v="2.0844049999999998"/>
  </r>
  <r>
    <x v="25"/>
    <n v="2275060011"/>
    <n v="3.6359000000000002E-2"/>
  </r>
  <r>
    <x v="26"/>
    <n v="2275050011"/>
    <n v="5.9568649999999996"/>
  </r>
  <r>
    <x v="26"/>
    <n v="2275060011"/>
    <n v="8.9215000000000003E-2"/>
  </r>
  <r>
    <x v="27"/>
    <n v="2275050011"/>
    <n v="2.1315580000000001"/>
  </r>
  <r>
    <x v="27"/>
    <n v="2275060011"/>
    <n v="6.4601000000000006E-2"/>
  </r>
  <r>
    <x v="28"/>
    <n v="2275050011"/>
    <n v="2.1476259999999998"/>
  </r>
  <r>
    <x v="28"/>
    <n v="2275060011"/>
    <n v="2.1586000000000001E-2"/>
  </r>
  <r>
    <x v="29"/>
    <n v="2275050011"/>
    <n v="1.0491699999999999"/>
  </r>
  <r>
    <x v="29"/>
    <n v="2275060011"/>
    <n v="1.2659E-2"/>
  </r>
  <r>
    <x v="30"/>
    <n v="2275050011"/>
    <n v="3.6744309999999998"/>
  </r>
  <r>
    <x v="30"/>
    <n v="2275060011"/>
    <n v="5.8555999999999997E-2"/>
  </r>
  <r>
    <x v="31"/>
    <n v="2275050011"/>
    <n v="1.8618030000000001"/>
  </r>
  <r>
    <x v="31"/>
    <n v="2275060011"/>
    <n v="1.7600939999999999E-2"/>
  </r>
  <r>
    <x v="32"/>
    <n v="2275050011"/>
    <n v="2.0241120000000001"/>
  </r>
  <r>
    <x v="32"/>
    <n v="2275060011"/>
    <n v="0.119909"/>
  </r>
  <r>
    <x v="33"/>
    <n v="2275050011"/>
    <n v="6.4788709999999998"/>
  </r>
  <r>
    <x v="33"/>
    <n v="2275060011"/>
    <n v="0.10799599999999999"/>
  </r>
  <r>
    <x v="34"/>
    <n v="2275050011"/>
    <n v="8.3150910000000007"/>
  </r>
  <r>
    <x v="34"/>
    <n v="2275060011"/>
    <n v="9.3649999999999997E-2"/>
  </r>
  <r>
    <x v="35"/>
    <n v="2275050011"/>
    <n v="4.0835559999999997"/>
  </r>
  <r>
    <x v="35"/>
    <n v="2275060011"/>
    <n v="3.1785000000000001E-2"/>
  </r>
  <r>
    <x v="36"/>
    <n v="2275050011"/>
    <n v="4.9519510000000002"/>
  </r>
  <r>
    <x v="36"/>
    <n v="2275060011"/>
    <n v="3.2476999999999999E-2"/>
  </r>
  <r>
    <x v="37"/>
    <n v="2275050011"/>
    <n v="5.8964840000000001"/>
  </r>
  <r>
    <x v="37"/>
    <n v="2275060011"/>
    <n v="8.1936999999999996E-2"/>
  </r>
  <r>
    <x v="38"/>
    <n v="2275050011"/>
    <n v="0.45750914999999998"/>
  </r>
  <r>
    <x v="38"/>
    <n v="2275060011"/>
    <n v="6.4251000000000003E-2"/>
  </r>
  <r>
    <x v="39"/>
    <n v="2275050011"/>
    <n v="0.22877400000000001"/>
  </r>
  <r>
    <x v="39"/>
    <n v="2275060011"/>
    <n v="1.2094000000000001E-2"/>
  </r>
  <r>
    <x v="40"/>
    <n v="2275050011"/>
    <n v="2.4763099999999998"/>
  </r>
  <r>
    <x v="40"/>
    <n v="2275060011"/>
    <n v="7.0741999999999999E-2"/>
  </r>
  <r>
    <x v="41"/>
    <n v="2275050011"/>
    <n v="1.283623"/>
  </r>
  <r>
    <x v="41"/>
    <n v="2275060011"/>
    <n v="1.5042E-2"/>
  </r>
  <r>
    <x v="42"/>
    <n v="2275050011"/>
    <n v="4.7978550000000002"/>
  </r>
  <r>
    <x v="42"/>
    <n v="2275060011"/>
    <n v="6.3932000000000003E-2"/>
  </r>
  <r>
    <x v="43"/>
    <n v="2275050011"/>
    <n v="0.107266"/>
  </r>
  <r>
    <x v="43"/>
    <n v="2275060011"/>
    <n v="1.9599999999999999E-3"/>
  </r>
  <r>
    <x v="44"/>
    <n v="2275050011"/>
    <n v="19.728660000000001"/>
  </r>
  <r>
    <x v="44"/>
    <n v="2275060011"/>
    <n v="0.181147"/>
  </r>
  <r>
    <x v="45"/>
    <n v="2275050011"/>
    <n v="2.701406"/>
  </r>
  <r>
    <x v="45"/>
    <n v="2275060011"/>
    <n v="3.5159999999999997E-2"/>
  </r>
  <r>
    <x v="46"/>
    <n v="2275050011"/>
    <n v="4.3204310000000001"/>
  </r>
  <r>
    <x v="46"/>
    <n v="2275060011"/>
    <n v="7.1103E-2"/>
  </r>
  <r>
    <x v="47"/>
    <n v="2275050011"/>
    <n v="5.203E-2"/>
  </r>
  <r>
    <x v="47"/>
    <n v="2275060011"/>
    <n v="1.1398337999999999E-2"/>
  </r>
  <r>
    <x v="48"/>
    <n v="2275050011"/>
    <n v="0.52211399999999997"/>
  </r>
  <r>
    <x v="48"/>
    <n v="2275060011"/>
    <n v="4.058E-3"/>
  </r>
  <r>
    <x v="49"/>
    <n v="2275050011"/>
    <n v="7.9509359999999996"/>
  </r>
  <r>
    <x v="49"/>
    <n v="2275060011"/>
    <n v="9.2466000000000007E-2"/>
  </r>
  <r>
    <x v="50"/>
    <n v="2275050011"/>
    <n v="5.889348"/>
  </r>
  <r>
    <x v="50"/>
    <n v="2275060011"/>
    <n v="5.6211999999999998E-2"/>
  </r>
  <r>
    <x v="51"/>
    <n v="2275050011"/>
    <n v="1.00579"/>
  </r>
  <r>
    <x v="51"/>
    <n v="2275060011"/>
    <n v="1.9980000000000001E-2"/>
  </r>
  <r>
    <x v="52"/>
    <n v="2275050011"/>
    <n v="0.74182599999999999"/>
  </r>
  <r>
    <x v="52"/>
    <n v="2275060011"/>
    <n v="1.5072245999999999E-2"/>
  </r>
  <r>
    <x v="53"/>
    <m/>
    <m/>
  </r>
  <r>
    <x v="53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">
  <r>
    <s v="AK"/>
    <x v="0"/>
    <n v="1080152"/>
    <n v="540076"/>
  </r>
  <r>
    <s v="AK"/>
    <x v="1"/>
    <n v="72485"/>
    <n v="36243"/>
  </r>
  <r>
    <s v="AL"/>
    <x v="0"/>
    <n v="1403172"/>
    <n v="701586"/>
  </r>
  <r>
    <s v="AL"/>
    <x v="1"/>
    <n v="7544"/>
    <n v="3772"/>
  </r>
  <r>
    <s v="AR"/>
    <x v="0"/>
    <n v="1326730"/>
    <n v="663365"/>
  </r>
  <r>
    <s v="AR"/>
    <x v="1"/>
    <n v="4361"/>
    <n v="2181"/>
  </r>
  <r>
    <s v="AZ"/>
    <x v="0"/>
    <n v="2105911"/>
    <n v="1052956"/>
  </r>
  <r>
    <s v="AZ"/>
    <x v="1"/>
    <n v="59198"/>
    <n v="29599"/>
  </r>
  <r>
    <s v="CA"/>
    <x v="0"/>
    <n v="6426387"/>
    <n v="3213194"/>
  </r>
  <r>
    <s v="CA"/>
    <x v="1"/>
    <n v="51305"/>
    <n v="25653"/>
  </r>
  <r>
    <s v="CO"/>
    <x v="0"/>
    <n v="1478351"/>
    <n v="739176"/>
  </r>
  <r>
    <s v="CO"/>
    <x v="1"/>
    <n v="26166"/>
    <n v="13083"/>
  </r>
  <r>
    <s v="CT"/>
    <x v="0"/>
    <n v="387090"/>
    <n v="193545"/>
  </r>
  <r>
    <s v="CT"/>
    <x v="1"/>
    <n v="4931"/>
    <n v="2466"/>
  </r>
  <r>
    <s v="DE"/>
    <x v="0"/>
    <n v="105636"/>
    <n v="52818"/>
  </r>
  <r>
    <s v="DE"/>
    <x v="1"/>
    <n v="704"/>
    <n v="352"/>
  </r>
  <r>
    <s v="FL"/>
    <x v="0"/>
    <n v="5981811"/>
    <n v="2990906"/>
  </r>
  <r>
    <s v="FL"/>
    <x v="1"/>
    <n v="73387"/>
    <n v="36694"/>
  </r>
  <r>
    <s v="GA"/>
    <x v="0"/>
    <n v="1699375"/>
    <n v="849688"/>
  </r>
  <r>
    <s v="GA"/>
    <x v="1"/>
    <n v="8884"/>
    <n v="4442"/>
  </r>
  <r>
    <s v="HI"/>
    <x v="0"/>
    <n v="255731"/>
    <n v="127866"/>
  </r>
  <r>
    <s v="HI"/>
    <x v="1"/>
    <n v="29644"/>
    <n v="14822"/>
  </r>
  <r>
    <s v="IA"/>
    <x v="0"/>
    <n v="694558"/>
    <n v="347279"/>
  </r>
  <r>
    <s v="IA"/>
    <x v="1"/>
    <n v="4103"/>
    <n v="2052"/>
  </r>
  <r>
    <s v="ID"/>
    <x v="0"/>
    <n v="831644"/>
    <n v="415822"/>
  </r>
  <r>
    <s v="ID"/>
    <x v="1"/>
    <n v="11544"/>
    <n v="5772"/>
  </r>
  <r>
    <s v="IL"/>
    <x v="0"/>
    <n v="1901631"/>
    <n v="950816"/>
  </r>
  <r>
    <s v="IL"/>
    <x v="1"/>
    <n v="35100"/>
    <n v="17550"/>
  </r>
  <r>
    <s v="IN"/>
    <x v="0"/>
    <n v="1008791"/>
    <n v="504396"/>
  </r>
  <r>
    <s v="IN"/>
    <x v="1"/>
    <n v="16473"/>
    <n v="8237"/>
  </r>
  <r>
    <s v="KS"/>
    <x v="0"/>
    <n v="1127869"/>
    <n v="563935"/>
  </r>
  <r>
    <s v="KS"/>
    <x v="1"/>
    <n v="6748"/>
    <n v="3374"/>
  </r>
  <r>
    <s v="KY"/>
    <x v="0"/>
    <n v="666581"/>
    <n v="333291"/>
  </r>
  <r>
    <s v="KY"/>
    <x v="1"/>
    <n v="9618"/>
    <n v="4809"/>
  </r>
  <r>
    <s v="LA"/>
    <x v="0"/>
    <n v="1226676"/>
    <n v="613338"/>
  </r>
  <r>
    <s v="LA"/>
    <x v="1"/>
    <n v="16055"/>
    <n v="8028"/>
  </r>
  <r>
    <s v="MA"/>
    <x v="0"/>
    <n v="797959"/>
    <n v="398980"/>
  </r>
  <r>
    <s v="MA"/>
    <x v="1"/>
    <n v="19286"/>
    <n v="9643"/>
  </r>
  <r>
    <s v="MD"/>
    <x v="0"/>
    <n v="569634"/>
    <n v="284817"/>
  </r>
  <r>
    <s v="MD"/>
    <x v="1"/>
    <n v="3545"/>
    <n v="1773"/>
  </r>
  <r>
    <s v="ME"/>
    <x v="0"/>
    <n v="340725"/>
    <n v="170363"/>
  </r>
  <r>
    <s v="ME"/>
    <x v="1"/>
    <n v="6164"/>
    <n v="3082"/>
  </r>
  <r>
    <s v="MI"/>
    <x v="0"/>
    <n v="1326225"/>
    <n v="663113"/>
  </r>
  <r>
    <s v="MI"/>
    <x v="1"/>
    <n v="19073"/>
    <n v="9537"/>
  </r>
  <r>
    <s v="MN"/>
    <x v="0"/>
    <n v="1399992"/>
    <n v="699996"/>
  </r>
  <r>
    <s v="MN"/>
    <x v="1"/>
    <n v="11706"/>
    <n v="5853"/>
  </r>
  <r>
    <s v="MO"/>
    <x v="0"/>
    <n v="1135192"/>
    <n v="567596"/>
  </r>
  <r>
    <s v="MO"/>
    <x v="1"/>
    <n v="12725"/>
    <n v="6363"/>
  </r>
  <r>
    <s v="MS"/>
    <x v="0"/>
    <n v="941290"/>
    <n v="470645"/>
  </r>
  <r>
    <s v="MS"/>
    <x v="1"/>
    <n v="4169"/>
    <n v="2085"/>
  </r>
  <r>
    <s v="MT"/>
    <x v="0"/>
    <n v="542390"/>
    <n v="271195"/>
  </r>
  <r>
    <s v="MT"/>
    <x v="1"/>
    <n v="9461"/>
    <n v="4731"/>
  </r>
  <r>
    <s v="NC"/>
    <x v="0"/>
    <n v="1550056"/>
    <n v="775028"/>
  </r>
  <r>
    <s v="NC"/>
    <x v="1"/>
    <n v="23215"/>
    <n v="11608"/>
  </r>
  <r>
    <s v="ND"/>
    <x v="0"/>
    <n v="554660"/>
    <n v="277330"/>
  </r>
  <r>
    <s v="ND"/>
    <x v="1"/>
    <n v="16810"/>
    <n v="8405"/>
  </r>
  <r>
    <s v="NE"/>
    <x v="0"/>
    <n v="558841"/>
    <n v="279421"/>
  </r>
  <r>
    <s v="NE"/>
    <x v="1"/>
    <n v="5617"/>
    <n v="2809"/>
  </r>
  <r>
    <s v="NH"/>
    <x v="0"/>
    <n v="273008"/>
    <n v="136504"/>
  </r>
  <r>
    <s v="NH"/>
    <x v="1"/>
    <n v="3294"/>
    <n v="1647"/>
  </r>
  <r>
    <s v="NJ"/>
    <x v="0"/>
    <n v="956136"/>
    <n v="478068"/>
  </r>
  <r>
    <s v="NJ"/>
    <x v="1"/>
    <n v="15237"/>
    <n v="7619"/>
  </r>
  <r>
    <s v="NM"/>
    <x v="0"/>
    <n v="484466"/>
    <n v="242233"/>
  </r>
  <r>
    <s v="NM"/>
    <x v="1"/>
    <n v="4580"/>
    <n v="2290"/>
  </r>
  <r>
    <s v="NV"/>
    <x v="0"/>
    <n v="526701"/>
    <n v="263351"/>
  </r>
  <r>
    <s v="NV"/>
    <x v="1"/>
    <n v="31202"/>
    <n v="15601"/>
  </r>
  <r>
    <s v="NY"/>
    <x v="0"/>
    <n v="1685889"/>
    <n v="842945"/>
  </r>
  <r>
    <s v="NY"/>
    <x v="1"/>
    <n v="28102"/>
    <n v="14051"/>
  </r>
  <r>
    <s v="OH"/>
    <x v="0"/>
    <n v="2163698"/>
    <n v="1081849"/>
  </r>
  <r>
    <s v="OH"/>
    <x v="1"/>
    <n v="24369"/>
    <n v="12185"/>
  </r>
  <r>
    <s v="OK"/>
    <x v="0"/>
    <n v="1062596"/>
    <n v="531298"/>
  </r>
  <r>
    <s v="OK"/>
    <x v="1"/>
    <n v="8271"/>
    <n v="4136"/>
  </r>
  <r>
    <s v="OR"/>
    <x v="0"/>
    <n v="1288564"/>
    <n v="644282"/>
  </r>
  <r>
    <s v="OR"/>
    <x v="1"/>
    <n v="8451"/>
    <n v="4226"/>
  </r>
  <r>
    <s v="PA"/>
    <x v="0"/>
    <n v="1534344"/>
    <n v="767172"/>
  </r>
  <r>
    <s v="PA"/>
    <x v="1"/>
    <n v="21321"/>
    <n v="10661"/>
  </r>
  <r>
    <s v="PR"/>
    <x v="0"/>
    <n v="119050"/>
    <n v="59525"/>
  </r>
  <r>
    <s v="PR"/>
    <x v="1"/>
    <n v="16719"/>
    <n v="8360"/>
  </r>
  <r>
    <s v="RI"/>
    <x v="0"/>
    <n v="59530"/>
    <n v="29765"/>
  </r>
  <r>
    <s v="RI"/>
    <x v="1"/>
    <n v="3147"/>
    <n v="1574"/>
  </r>
  <r>
    <s v="SC"/>
    <x v="0"/>
    <n v="644369"/>
    <n v="322185"/>
  </r>
  <r>
    <s v="SC"/>
    <x v="1"/>
    <n v="18408"/>
    <n v="9204"/>
  </r>
  <r>
    <s v="SD"/>
    <x v="0"/>
    <n v="334016"/>
    <n v="167008"/>
  </r>
  <r>
    <s v="SD"/>
    <x v="1"/>
    <n v="3914"/>
    <n v="1957"/>
  </r>
  <r>
    <s v="TN"/>
    <x v="0"/>
    <n v="1248466"/>
    <n v="624233"/>
  </r>
  <r>
    <s v="TN"/>
    <x v="1"/>
    <n v="16636"/>
    <n v="8318"/>
  </r>
  <r>
    <s v="TR"/>
    <x v="0"/>
    <n v="27912"/>
    <n v="13956"/>
  </r>
  <r>
    <s v="TR"/>
    <x v="1"/>
    <n v="510"/>
    <n v="255"/>
  </r>
  <r>
    <s v="TX"/>
    <x v="0"/>
    <n v="5133660"/>
    <n v="2566830"/>
  </r>
  <r>
    <s v="TX"/>
    <x v="1"/>
    <n v="47137"/>
    <n v="23569"/>
  </r>
  <r>
    <s v="UT"/>
    <x v="0"/>
    <n v="702942"/>
    <n v="351471"/>
  </r>
  <r>
    <s v="UT"/>
    <x v="1"/>
    <n v="9149"/>
    <n v="4575"/>
  </r>
  <r>
    <s v="VA"/>
    <x v="0"/>
    <n v="1124234"/>
    <n v="562117"/>
  </r>
  <r>
    <s v="VA"/>
    <x v="1"/>
    <n v="18502"/>
    <n v="9251"/>
  </r>
  <r>
    <s v="VI"/>
    <x v="0"/>
    <n v="13539"/>
    <n v="6770"/>
  </r>
  <r>
    <s v="VI"/>
    <x v="1"/>
    <n v="2966"/>
    <n v="1483"/>
  </r>
  <r>
    <s v="VT"/>
    <x v="0"/>
    <n v="135861"/>
    <n v="67931"/>
  </r>
  <r>
    <s v="VT"/>
    <x v="1"/>
    <n v="1056"/>
    <n v="528"/>
  </r>
  <r>
    <s v="WA"/>
    <x v="0"/>
    <n v="2068940"/>
    <n v="1034470"/>
  </r>
  <r>
    <s v="WA"/>
    <x v="1"/>
    <n v="24061"/>
    <n v="12031"/>
  </r>
  <r>
    <s v="WI"/>
    <x v="0"/>
    <n v="1532487"/>
    <n v="766244"/>
  </r>
  <r>
    <s v="WI"/>
    <x v="1"/>
    <n v="14627"/>
    <n v="7314"/>
  </r>
  <r>
    <s v="WV"/>
    <x v="0"/>
    <n v="261720"/>
    <n v="130860"/>
  </r>
  <r>
    <s v="WV"/>
    <x v="1"/>
    <n v="5199"/>
    <n v="2600"/>
  </r>
  <r>
    <s v="WY"/>
    <x v="0"/>
    <n v="193033"/>
    <n v="96517"/>
  </r>
  <r>
    <s v="WY"/>
    <x v="1"/>
    <n v="3922"/>
    <n v="1961"/>
  </r>
  <r>
    <m/>
    <x v="2"/>
    <m/>
    <m/>
  </r>
  <r>
    <m/>
    <x v="2"/>
    <m/>
    <m/>
  </r>
  <r>
    <m/>
    <x v="2"/>
    <m/>
    <m/>
  </r>
  <r>
    <m/>
    <x v="2"/>
    <m/>
    <m/>
  </r>
  <r>
    <m/>
    <x v="2"/>
    <m/>
    <m/>
  </r>
  <r>
    <m/>
    <x v="2"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6">
  <r>
    <x v="0"/>
    <x v="0"/>
    <n v="1080152"/>
    <n v="540076"/>
  </r>
  <r>
    <x v="0"/>
    <x v="1"/>
    <n v="72485"/>
    <n v="36243"/>
  </r>
  <r>
    <x v="1"/>
    <x v="0"/>
    <n v="1403172"/>
    <n v="701586"/>
  </r>
  <r>
    <x v="1"/>
    <x v="1"/>
    <n v="7544"/>
    <n v="3772"/>
  </r>
  <r>
    <x v="2"/>
    <x v="0"/>
    <n v="1326730"/>
    <n v="663365"/>
  </r>
  <r>
    <x v="2"/>
    <x v="1"/>
    <n v="4361"/>
    <n v="2181"/>
  </r>
  <r>
    <x v="3"/>
    <x v="0"/>
    <n v="2105911"/>
    <n v="1052956"/>
  </r>
  <r>
    <x v="3"/>
    <x v="1"/>
    <n v="59198"/>
    <n v="29599"/>
  </r>
  <r>
    <x v="4"/>
    <x v="0"/>
    <n v="6426387"/>
    <n v="3213194"/>
  </r>
  <r>
    <x v="4"/>
    <x v="1"/>
    <n v="51305"/>
    <n v="25653"/>
  </r>
  <r>
    <x v="5"/>
    <x v="0"/>
    <n v="1478351"/>
    <n v="739176"/>
  </r>
  <r>
    <x v="5"/>
    <x v="1"/>
    <n v="26166"/>
    <n v="13083"/>
  </r>
  <r>
    <x v="6"/>
    <x v="0"/>
    <n v="387090"/>
    <n v="193545"/>
  </r>
  <r>
    <x v="6"/>
    <x v="1"/>
    <n v="4931"/>
    <n v="2466"/>
  </r>
  <r>
    <x v="7"/>
    <x v="0"/>
    <n v="105636"/>
    <n v="52818"/>
  </r>
  <r>
    <x v="7"/>
    <x v="1"/>
    <n v="704"/>
    <n v="352"/>
  </r>
  <r>
    <x v="8"/>
    <x v="0"/>
    <n v="5981811"/>
    <n v="2990906"/>
  </r>
  <r>
    <x v="8"/>
    <x v="1"/>
    <n v="73387"/>
    <n v="36694"/>
  </r>
  <r>
    <x v="9"/>
    <x v="0"/>
    <n v="1699375"/>
    <n v="849688"/>
  </r>
  <r>
    <x v="9"/>
    <x v="1"/>
    <n v="8884"/>
    <n v="4442"/>
  </r>
  <r>
    <x v="10"/>
    <x v="0"/>
    <n v="255731"/>
    <n v="127866"/>
  </r>
  <r>
    <x v="10"/>
    <x v="1"/>
    <n v="29644"/>
    <n v="14822"/>
  </r>
  <r>
    <x v="11"/>
    <x v="0"/>
    <n v="694558"/>
    <n v="347279"/>
  </r>
  <r>
    <x v="11"/>
    <x v="1"/>
    <n v="4103"/>
    <n v="2052"/>
  </r>
  <r>
    <x v="12"/>
    <x v="0"/>
    <n v="831644"/>
    <n v="415822"/>
  </r>
  <r>
    <x v="12"/>
    <x v="1"/>
    <n v="11544"/>
    <n v="5772"/>
  </r>
  <r>
    <x v="13"/>
    <x v="0"/>
    <n v="1901631"/>
    <n v="950816"/>
  </r>
  <r>
    <x v="13"/>
    <x v="1"/>
    <n v="35100"/>
    <n v="17550"/>
  </r>
  <r>
    <x v="14"/>
    <x v="0"/>
    <n v="1008791"/>
    <n v="504396"/>
  </r>
  <r>
    <x v="14"/>
    <x v="1"/>
    <n v="16473"/>
    <n v="8237"/>
  </r>
  <r>
    <x v="15"/>
    <x v="0"/>
    <n v="1127869"/>
    <n v="563935"/>
  </r>
  <r>
    <x v="15"/>
    <x v="1"/>
    <n v="6748"/>
    <n v="3374"/>
  </r>
  <r>
    <x v="16"/>
    <x v="0"/>
    <n v="666581"/>
    <n v="333291"/>
  </r>
  <r>
    <x v="16"/>
    <x v="1"/>
    <n v="9618"/>
    <n v="4809"/>
  </r>
  <r>
    <x v="17"/>
    <x v="0"/>
    <n v="1226676"/>
    <n v="613338"/>
  </r>
  <r>
    <x v="17"/>
    <x v="1"/>
    <n v="16055"/>
    <n v="8028"/>
  </r>
  <r>
    <x v="18"/>
    <x v="0"/>
    <n v="797959"/>
    <n v="398980"/>
  </r>
  <r>
    <x v="18"/>
    <x v="1"/>
    <n v="19286"/>
    <n v="9643"/>
  </r>
  <r>
    <x v="19"/>
    <x v="0"/>
    <n v="569634"/>
    <n v="284817"/>
  </r>
  <r>
    <x v="19"/>
    <x v="1"/>
    <n v="3545"/>
    <n v="1773"/>
  </r>
  <r>
    <x v="20"/>
    <x v="0"/>
    <n v="340725"/>
    <n v="170363"/>
  </r>
  <r>
    <x v="20"/>
    <x v="1"/>
    <n v="6164"/>
    <n v="3082"/>
  </r>
  <r>
    <x v="21"/>
    <x v="0"/>
    <n v="1326225"/>
    <n v="663113"/>
  </r>
  <r>
    <x v="21"/>
    <x v="1"/>
    <n v="19073"/>
    <n v="9537"/>
  </r>
  <r>
    <x v="22"/>
    <x v="0"/>
    <n v="1399992"/>
    <n v="699996"/>
  </r>
  <r>
    <x v="22"/>
    <x v="1"/>
    <n v="11706"/>
    <n v="5853"/>
  </r>
  <r>
    <x v="23"/>
    <x v="0"/>
    <n v="1135192"/>
    <n v="567596"/>
  </r>
  <r>
    <x v="23"/>
    <x v="1"/>
    <n v="12725"/>
    <n v="6363"/>
  </r>
  <r>
    <x v="24"/>
    <x v="0"/>
    <n v="941290"/>
    <n v="470645"/>
  </r>
  <r>
    <x v="24"/>
    <x v="1"/>
    <n v="4169"/>
    <n v="2085"/>
  </r>
  <r>
    <x v="25"/>
    <x v="0"/>
    <n v="542390"/>
    <n v="271195"/>
  </r>
  <r>
    <x v="25"/>
    <x v="1"/>
    <n v="9461"/>
    <n v="4731"/>
  </r>
  <r>
    <x v="26"/>
    <x v="0"/>
    <n v="1550056"/>
    <n v="775028"/>
  </r>
  <r>
    <x v="26"/>
    <x v="1"/>
    <n v="23215"/>
    <n v="11608"/>
  </r>
  <r>
    <x v="27"/>
    <x v="0"/>
    <n v="554660"/>
    <n v="277330"/>
  </r>
  <r>
    <x v="27"/>
    <x v="1"/>
    <n v="16810"/>
    <n v="8405"/>
  </r>
  <r>
    <x v="28"/>
    <x v="0"/>
    <n v="558841"/>
    <n v="279421"/>
  </r>
  <r>
    <x v="28"/>
    <x v="1"/>
    <n v="5617"/>
    <n v="2809"/>
  </r>
  <r>
    <x v="29"/>
    <x v="0"/>
    <n v="273008"/>
    <n v="136504"/>
  </r>
  <r>
    <x v="29"/>
    <x v="1"/>
    <n v="3294"/>
    <n v="1647"/>
  </r>
  <r>
    <x v="30"/>
    <x v="0"/>
    <n v="956136"/>
    <n v="478068"/>
  </r>
  <r>
    <x v="30"/>
    <x v="1"/>
    <n v="15237"/>
    <n v="7619"/>
  </r>
  <r>
    <x v="31"/>
    <x v="0"/>
    <n v="484466"/>
    <n v="242233"/>
  </r>
  <r>
    <x v="31"/>
    <x v="1"/>
    <n v="4580"/>
    <n v="2290"/>
  </r>
  <r>
    <x v="32"/>
    <x v="0"/>
    <n v="526701"/>
    <n v="263351"/>
  </r>
  <r>
    <x v="32"/>
    <x v="1"/>
    <n v="31202"/>
    <n v="15601"/>
  </r>
  <r>
    <x v="33"/>
    <x v="0"/>
    <n v="1685889"/>
    <n v="842945"/>
  </r>
  <r>
    <x v="33"/>
    <x v="1"/>
    <n v="28102"/>
    <n v="14051"/>
  </r>
  <r>
    <x v="34"/>
    <x v="0"/>
    <n v="2163698"/>
    <n v="1081849"/>
  </r>
  <r>
    <x v="34"/>
    <x v="1"/>
    <n v="24369"/>
    <n v="12185"/>
  </r>
  <r>
    <x v="35"/>
    <x v="0"/>
    <n v="1062596"/>
    <n v="531298"/>
  </r>
  <r>
    <x v="35"/>
    <x v="1"/>
    <n v="8271"/>
    <n v="4136"/>
  </r>
  <r>
    <x v="36"/>
    <x v="0"/>
    <n v="1288564"/>
    <n v="644282"/>
  </r>
  <r>
    <x v="36"/>
    <x v="1"/>
    <n v="8451"/>
    <n v="4226"/>
  </r>
  <r>
    <x v="37"/>
    <x v="0"/>
    <n v="1534344"/>
    <n v="767172"/>
  </r>
  <r>
    <x v="37"/>
    <x v="1"/>
    <n v="21321"/>
    <n v="10661"/>
  </r>
  <r>
    <x v="38"/>
    <x v="0"/>
    <n v="119050"/>
    <n v="59525"/>
  </r>
  <r>
    <x v="38"/>
    <x v="1"/>
    <n v="16719"/>
    <n v="8360"/>
  </r>
  <r>
    <x v="39"/>
    <x v="0"/>
    <n v="59530"/>
    <n v="29765"/>
  </r>
  <r>
    <x v="39"/>
    <x v="1"/>
    <n v="3147"/>
    <n v="1574"/>
  </r>
  <r>
    <x v="40"/>
    <x v="0"/>
    <n v="644369"/>
    <n v="322185"/>
  </r>
  <r>
    <x v="40"/>
    <x v="1"/>
    <n v="18408"/>
    <n v="9204"/>
  </r>
  <r>
    <x v="41"/>
    <x v="0"/>
    <n v="334016"/>
    <n v="167008"/>
  </r>
  <r>
    <x v="41"/>
    <x v="1"/>
    <n v="3914"/>
    <n v="1957"/>
  </r>
  <r>
    <x v="42"/>
    <x v="0"/>
    <n v="1248466"/>
    <n v="624233"/>
  </r>
  <r>
    <x v="42"/>
    <x v="1"/>
    <n v="16636"/>
    <n v="8318"/>
  </r>
  <r>
    <x v="43"/>
    <x v="0"/>
    <n v="27912"/>
    <n v="13956"/>
  </r>
  <r>
    <x v="43"/>
    <x v="1"/>
    <n v="510"/>
    <n v="255"/>
  </r>
  <r>
    <x v="44"/>
    <x v="0"/>
    <n v="5133660"/>
    <n v="2566830"/>
  </r>
  <r>
    <x v="44"/>
    <x v="1"/>
    <n v="47137"/>
    <n v="23569"/>
  </r>
  <r>
    <x v="45"/>
    <x v="0"/>
    <n v="702942"/>
    <n v="351471"/>
  </r>
  <r>
    <x v="45"/>
    <x v="1"/>
    <n v="9149"/>
    <n v="4575"/>
  </r>
  <r>
    <x v="46"/>
    <x v="0"/>
    <n v="1124234"/>
    <n v="562117"/>
  </r>
  <r>
    <x v="46"/>
    <x v="1"/>
    <n v="18502"/>
    <n v="9251"/>
  </r>
  <r>
    <x v="47"/>
    <x v="0"/>
    <n v="13539"/>
    <n v="6770"/>
  </r>
  <r>
    <x v="47"/>
    <x v="1"/>
    <n v="2966"/>
    <n v="1483"/>
  </r>
  <r>
    <x v="48"/>
    <x v="0"/>
    <n v="135861"/>
    <n v="67931"/>
  </r>
  <r>
    <x v="48"/>
    <x v="1"/>
    <n v="1056"/>
    <n v="528"/>
  </r>
  <r>
    <x v="49"/>
    <x v="0"/>
    <n v="2068940"/>
    <n v="1034470"/>
  </r>
  <r>
    <x v="49"/>
    <x v="1"/>
    <n v="24061"/>
    <n v="12031"/>
  </r>
  <r>
    <x v="50"/>
    <x v="0"/>
    <n v="1532487"/>
    <n v="766244"/>
  </r>
  <r>
    <x v="50"/>
    <x v="1"/>
    <n v="14627"/>
    <n v="7314"/>
  </r>
  <r>
    <x v="51"/>
    <x v="0"/>
    <n v="261720"/>
    <n v="130860"/>
  </r>
  <r>
    <x v="51"/>
    <x v="1"/>
    <n v="5199"/>
    <n v="2600"/>
  </r>
  <r>
    <x v="52"/>
    <x v="0"/>
    <n v="193033"/>
    <n v="96517"/>
  </r>
  <r>
    <x v="52"/>
    <x v="1"/>
    <n v="3922"/>
    <n v="19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1BD8B7-8B4A-4186-92C8-892978825328}" name="PivotTable1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8:C22" firstHeaderRow="0" firstDataRow="1" firstDataCol="1"/>
  <pivotFields count="4">
    <pivotField showAll="0"/>
    <pivotField axis="axisRow" showAll="0">
      <items count="8">
        <item m="1" x="3"/>
        <item m="1" x="4"/>
        <item x="0"/>
        <item m="1" x="5"/>
        <item x="1"/>
        <item m="1" x="6"/>
        <item x="2"/>
        <item t="default"/>
      </items>
    </pivotField>
    <pivotField dataField="1" showAll="0"/>
    <pivotField dataField="1" showAll="0"/>
  </pivotFields>
  <rowFields count="1">
    <field x="1"/>
  </rowFields>
  <rowItems count="4">
    <i>
      <x v="2"/>
    </i>
    <i>
      <x v="4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otalops" fld="2" baseField="0" baseItem="0"/>
    <dataField name="Sum of LTOs" fld="3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B2554E-7A0E-462A-8F70-A57AEC07D5F0}" name="PivotTable2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B57" firstHeaderRow="1" firstDataRow="1" firstDataCol="1"/>
  <pivotFields count="3">
    <pivotField axis="axisRow" compact="0" outline="0" showAl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h="1" x="53"/>
        <item t="default"/>
      </items>
    </pivotField>
    <pivotField compact="0" outline="0" showAll="0"/>
    <pivotField dataField="1" compact="0" outline="0" showAll="0"/>
  </pivotFields>
  <rowFields count="1">
    <field x="0"/>
  </rowFields>
  <rowItems count="5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 t="grand">
      <x/>
    </i>
  </rowItems>
  <colItems count="1">
    <i/>
  </colItems>
  <dataFields count="1">
    <dataField name="Sum of emissions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4F4D68-F5E6-4484-B1A9-5FEC875C5570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D57" firstHeaderRow="1" firstDataRow="2" firstDataCol="1"/>
  <pivotFields count="4">
    <pivotField axis="axisRow" compact="0" outline="0" showAll="0">
      <items count="55">
        <item x="0"/>
        <item x="1"/>
        <item x="2"/>
        <item x="3"/>
        <item x="4"/>
        <item x="5"/>
        <item x="6"/>
        <item m="1" x="53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axis="axisCol" compact="0" outline="0" showAll="0">
      <items count="7">
        <item h="1" m="1" x="3"/>
        <item h="1" m="1" x="2"/>
        <item x="0"/>
        <item h="1" m="1" x="4"/>
        <item x="1"/>
        <item h="1" m="1" x="5"/>
        <item t="default"/>
      </items>
    </pivotField>
    <pivotField compact="0" outline="0" showAll="0"/>
    <pivotField dataField="1" compact="0" outline="0" showAll="0"/>
  </pivotFields>
  <rowFields count="1">
    <field x="0"/>
  </rowFields>
  <rowItems count="54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 t="grand">
      <x/>
    </i>
  </rowItems>
  <colFields count="1">
    <field x="1"/>
  </colFields>
  <colItems count="3">
    <i>
      <x v="2"/>
    </i>
    <i>
      <x v="4"/>
    </i>
    <i t="grand">
      <x/>
    </i>
  </colItems>
  <dataFields count="1">
    <dataField name="Sum of LTO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gama.aero/facts-and-statistics/quarterly-shipments-and-billings/" TargetMode="External"/><Relationship Id="rId2" Type="http://schemas.openxmlformats.org/officeDocument/2006/relationships/hyperlink" Target="https://esassoc.com/news-and-ideas/2023/08/changing-course-on-aviation-emissions-the-transition-to-unleaded-aviation-gasoline/" TargetMode="External"/><Relationship Id="rId1" Type="http://schemas.openxmlformats.org/officeDocument/2006/relationships/hyperlink" Target="https://www.faa.gov/data_research/aviation_data_statistics/general_aviation/cy2023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activeCell="J18" sqref="J18"/>
    </sheetView>
  </sheetViews>
  <sheetFormatPr defaultRowHeight="14.4" x14ac:dyDescent="0.55000000000000004"/>
  <cols>
    <col min="1" max="1" width="14.26171875" bestFit="1" customWidth="1"/>
    <col min="2" max="2" width="15.15625" bestFit="1" customWidth="1"/>
    <col min="3" max="3" width="12" bestFit="1" customWidth="1"/>
    <col min="6" max="6" width="13.26171875" customWidth="1"/>
    <col min="7" max="7" width="13.578125" customWidth="1"/>
    <col min="9" max="9" width="16.15625" customWidth="1"/>
    <col min="10" max="10" width="18.83984375" customWidth="1"/>
  </cols>
  <sheetData>
    <row r="1" spans="1:12" ht="45" customHeight="1" x14ac:dyDescent="0.6">
      <c r="B1" s="6" t="s">
        <v>0</v>
      </c>
      <c r="F1" s="15" t="s">
        <v>1</v>
      </c>
    </row>
    <row r="2" spans="1:12" x14ac:dyDescent="0.55000000000000004">
      <c r="A2" s="7" t="s">
        <v>2</v>
      </c>
      <c r="B2" s="13">
        <f>1000*table5.1!F4</f>
        <v>215569000</v>
      </c>
      <c r="I2" t="s">
        <v>3</v>
      </c>
    </row>
    <row r="3" spans="1:12" x14ac:dyDescent="0.55000000000000004">
      <c r="A3" s="7" t="s">
        <v>4</v>
      </c>
      <c r="B3" s="13">
        <f>1000*table5.1!F7</f>
        <v>9410700</v>
      </c>
      <c r="F3" t="s">
        <v>5</v>
      </c>
      <c r="G3" s="13">
        <f>B4</f>
        <v>224979700</v>
      </c>
      <c r="I3" s="16" t="s">
        <v>6</v>
      </c>
      <c r="J3" s="33">
        <f xml:space="preserve"> ((G3*G4*G5)/G6)-J15</f>
        <v>253.8872674439435</v>
      </c>
      <c r="L3" s="16" t="s">
        <v>7</v>
      </c>
    </row>
    <row r="4" spans="1:12" x14ac:dyDescent="0.55000000000000004">
      <c r="B4" s="14">
        <f>SUM(B2:B3)</f>
        <v>224979700</v>
      </c>
      <c r="F4" t="s">
        <v>8</v>
      </c>
      <c r="G4">
        <v>2.12</v>
      </c>
      <c r="I4" t="s">
        <v>6</v>
      </c>
      <c r="J4" s="31">
        <f>'qa-calcs-based-on-ops-fuel'!G57</f>
        <v>254.03850273875656</v>
      </c>
      <c r="L4" t="s">
        <v>9</v>
      </c>
    </row>
    <row r="5" spans="1:12" x14ac:dyDescent="0.55000000000000004">
      <c r="F5" t="s">
        <v>10</v>
      </c>
      <c r="G5">
        <v>0.95</v>
      </c>
    </row>
    <row r="6" spans="1:12" x14ac:dyDescent="0.55000000000000004">
      <c r="A6" t="s">
        <v>11</v>
      </c>
      <c r="F6" t="s">
        <v>12</v>
      </c>
      <c r="G6">
        <v>907200</v>
      </c>
    </row>
    <row r="7" spans="1:12" x14ac:dyDescent="0.55000000000000004">
      <c r="A7" t="s">
        <v>13</v>
      </c>
      <c r="B7" t="s">
        <v>14</v>
      </c>
      <c r="C7" t="s">
        <v>15</v>
      </c>
    </row>
    <row r="8" spans="1:12" x14ac:dyDescent="0.55000000000000004">
      <c r="A8" s="19">
        <v>2275050011</v>
      </c>
      <c r="B8">
        <v>63000221</v>
      </c>
      <c r="C8">
        <v>31500121</v>
      </c>
      <c r="F8" t="s">
        <v>16</v>
      </c>
    </row>
    <row r="9" spans="1:12" x14ac:dyDescent="0.55000000000000004">
      <c r="A9" s="19">
        <v>2275060011</v>
      </c>
      <c r="B9">
        <v>900801</v>
      </c>
      <c r="C9">
        <v>450414</v>
      </c>
      <c r="F9" t="s">
        <v>17</v>
      </c>
      <c r="G9">
        <f>C11</f>
        <v>31950535</v>
      </c>
      <c r="I9" t="s">
        <v>18</v>
      </c>
    </row>
    <row r="10" spans="1:12" x14ac:dyDescent="0.55000000000000004">
      <c r="A10" s="18"/>
      <c r="F10" t="s">
        <v>19</v>
      </c>
      <c r="G10">
        <v>3.46</v>
      </c>
      <c r="I10" t="s">
        <v>20</v>
      </c>
    </row>
    <row r="11" spans="1:12" x14ac:dyDescent="0.55000000000000004">
      <c r="A11" s="18"/>
      <c r="B11" t="s">
        <v>17</v>
      </c>
      <c r="C11" s="16">
        <f>SUM(C8:C9)</f>
        <v>31950535</v>
      </c>
      <c r="F11" t="s">
        <v>8</v>
      </c>
      <c r="G11">
        <v>2.12</v>
      </c>
      <c r="I11" t="s">
        <v>21</v>
      </c>
    </row>
    <row r="12" spans="1:12" x14ac:dyDescent="0.55000000000000004">
      <c r="A12" s="18"/>
      <c r="F12" t="s">
        <v>10</v>
      </c>
      <c r="G12">
        <v>0.95</v>
      </c>
    </row>
    <row r="13" spans="1:12" x14ac:dyDescent="0.55000000000000004">
      <c r="A13" s="18"/>
    </row>
    <row r="14" spans="1:12" x14ac:dyDescent="0.55000000000000004">
      <c r="F14" t="s">
        <v>22</v>
      </c>
      <c r="G14">
        <f>G9*G10*G11*G12</f>
        <v>222645386.11539999</v>
      </c>
    </row>
    <row r="15" spans="1:12" x14ac:dyDescent="0.55000000000000004">
      <c r="F15" t="s">
        <v>23</v>
      </c>
      <c r="G15">
        <f>G14/G6</f>
        <v>245.42039915718692</v>
      </c>
      <c r="I15" t="s">
        <v>24</v>
      </c>
      <c r="J15" s="16">
        <f>'State-calcs-based-on-generics'!B57</f>
        <v>245.57163445199998</v>
      </c>
      <c r="L15" t="s">
        <v>25</v>
      </c>
    </row>
    <row r="17" spans="1:10" x14ac:dyDescent="0.55000000000000004">
      <c r="I17" s="16" t="s">
        <v>26</v>
      </c>
      <c r="J17" s="33">
        <f>J15+J3</f>
        <v>499.45890189594348</v>
      </c>
    </row>
    <row r="18" spans="1:10" x14ac:dyDescent="0.55000000000000004">
      <c r="A18" s="17" t="s">
        <v>27</v>
      </c>
      <c r="B18" t="s">
        <v>28</v>
      </c>
      <c r="C18" t="s">
        <v>29</v>
      </c>
    </row>
    <row r="19" spans="1:10" x14ac:dyDescent="0.55000000000000004">
      <c r="A19" s="19">
        <v>2275050011</v>
      </c>
      <c r="B19">
        <v>63000221</v>
      </c>
      <c r="C19">
        <v>31500121</v>
      </c>
    </row>
    <row r="20" spans="1:10" x14ac:dyDescent="0.55000000000000004">
      <c r="A20" s="19">
        <v>2275060011</v>
      </c>
      <c r="B20">
        <v>900801</v>
      </c>
      <c r="C20">
        <v>450414</v>
      </c>
    </row>
    <row r="21" spans="1:10" x14ac:dyDescent="0.55000000000000004">
      <c r="A21" s="19" t="s">
        <v>30</v>
      </c>
    </row>
    <row r="22" spans="1:10" x14ac:dyDescent="0.55000000000000004">
      <c r="A22" s="19" t="s">
        <v>31</v>
      </c>
      <c r="B22">
        <v>63901022</v>
      </c>
      <c r="C22">
        <v>31950535</v>
      </c>
    </row>
  </sheetData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05FD-200A-4766-AF56-2B85E5962C72}">
  <dimension ref="A1:M18"/>
  <sheetViews>
    <sheetView workbookViewId="0">
      <selection activeCell="A7" sqref="A7"/>
    </sheetView>
  </sheetViews>
  <sheetFormatPr defaultRowHeight="14.4" x14ac:dyDescent="0.55000000000000004"/>
  <cols>
    <col min="1" max="1" width="23.26171875" customWidth="1"/>
    <col min="3" max="3" width="14.41796875" customWidth="1"/>
    <col min="4" max="4" width="11.68359375" customWidth="1"/>
    <col min="5" max="5" width="13.26171875" customWidth="1"/>
    <col min="6" max="6" width="16" customWidth="1"/>
    <col min="7" max="7" width="15.26171875" customWidth="1"/>
    <col min="8" max="8" width="15.578125" customWidth="1"/>
    <col min="9" max="9" width="15.41796875" customWidth="1"/>
    <col min="10" max="10" width="15.15625" customWidth="1"/>
    <col min="11" max="11" width="14.15625" customWidth="1"/>
    <col min="12" max="12" width="16.83984375" customWidth="1"/>
    <col min="13" max="13" width="13.15625" customWidth="1"/>
  </cols>
  <sheetData>
    <row r="1" spans="1:13" ht="39.75" customHeight="1" x14ac:dyDescent="0.55000000000000004">
      <c r="A1" s="34" t="s">
        <v>32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8.2" x14ac:dyDescent="0.55000000000000004">
      <c r="A2" s="3" t="s">
        <v>33</v>
      </c>
      <c r="B2" s="4" t="s">
        <v>34</v>
      </c>
      <c r="C2" s="4" t="s">
        <v>34</v>
      </c>
      <c r="D2" s="4" t="s">
        <v>34</v>
      </c>
      <c r="E2" s="4" t="s">
        <v>35</v>
      </c>
      <c r="F2" s="4" t="s">
        <v>35</v>
      </c>
      <c r="G2" s="4" t="s">
        <v>35</v>
      </c>
      <c r="H2" s="4" t="s">
        <v>36</v>
      </c>
      <c r="I2" s="4" t="s">
        <v>36</v>
      </c>
      <c r="J2" s="4" t="s">
        <v>36</v>
      </c>
      <c r="K2" s="4" t="s">
        <v>37</v>
      </c>
      <c r="L2" s="4" t="s">
        <v>37</v>
      </c>
      <c r="M2" s="4" t="s">
        <v>37</v>
      </c>
    </row>
    <row r="3" spans="1:13" ht="42" x14ac:dyDescent="0.55000000000000004">
      <c r="A3" s="5" t="s">
        <v>38</v>
      </c>
      <c r="B3" s="6" t="s">
        <v>39</v>
      </c>
      <c r="C3" s="6" t="s">
        <v>40</v>
      </c>
      <c r="D3" s="6" t="s">
        <v>41</v>
      </c>
      <c r="E3" s="6" t="s">
        <v>39</v>
      </c>
      <c r="F3" s="6" t="s">
        <v>42</v>
      </c>
      <c r="G3" s="6" t="s">
        <v>41</v>
      </c>
      <c r="H3" s="6" t="s">
        <v>39</v>
      </c>
      <c r="I3" s="6" t="s">
        <v>42</v>
      </c>
      <c r="J3" s="6" t="s">
        <v>41</v>
      </c>
      <c r="K3" s="6" t="s">
        <v>39</v>
      </c>
      <c r="L3" s="6" t="s">
        <v>42</v>
      </c>
      <c r="M3" s="6" t="s">
        <v>41</v>
      </c>
    </row>
    <row r="4" spans="1:13" x14ac:dyDescent="0.55000000000000004">
      <c r="A4" s="7" t="s">
        <v>2</v>
      </c>
      <c r="B4" s="7">
        <v>29</v>
      </c>
      <c r="C4" s="8">
        <v>2918.3</v>
      </c>
      <c r="D4" s="7">
        <v>9.8000000000000007</v>
      </c>
      <c r="E4" s="7">
        <v>13.7</v>
      </c>
      <c r="F4" s="8">
        <v>215569</v>
      </c>
      <c r="G4" s="7">
        <v>1.8</v>
      </c>
      <c r="H4" s="7">
        <v>8.6999999999999993</v>
      </c>
      <c r="I4" s="8">
        <v>2173</v>
      </c>
      <c r="J4" s="7">
        <v>10.3</v>
      </c>
      <c r="K4" s="7">
        <v>13.7</v>
      </c>
      <c r="L4" s="8">
        <v>221310.8</v>
      </c>
      <c r="M4" s="7">
        <v>1.8</v>
      </c>
    </row>
    <row r="5" spans="1:13" x14ac:dyDescent="0.55000000000000004">
      <c r="A5" s="7" t="s">
        <v>43</v>
      </c>
      <c r="B5" s="7">
        <v>83.8</v>
      </c>
      <c r="C5" s="8">
        <v>236417.1</v>
      </c>
      <c r="D5" s="7">
        <v>1.8</v>
      </c>
      <c r="E5" s="7">
        <v>36.6</v>
      </c>
      <c r="F5" s="7">
        <v>746.8</v>
      </c>
      <c r="G5" s="7">
        <v>10.8</v>
      </c>
      <c r="H5" s="7" t="s">
        <v>44</v>
      </c>
      <c r="I5" s="7" t="s">
        <v>44</v>
      </c>
      <c r="J5" s="7"/>
      <c r="K5" s="7">
        <v>83.5</v>
      </c>
      <c r="L5" s="8">
        <v>237241.4</v>
      </c>
      <c r="M5" s="7">
        <v>1.8</v>
      </c>
    </row>
    <row r="6" spans="1:13" x14ac:dyDescent="0.55000000000000004">
      <c r="A6" s="7" t="s">
        <v>45</v>
      </c>
      <c r="B6" s="7">
        <v>307</v>
      </c>
      <c r="C6" s="8">
        <v>1420357.2</v>
      </c>
      <c r="D6" s="7">
        <v>1.2</v>
      </c>
      <c r="E6" s="7" t="s">
        <v>44</v>
      </c>
      <c r="F6" s="7" t="s">
        <v>44</v>
      </c>
      <c r="G6" s="7"/>
      <c r="H6" s="7" t="s">
        <v>44</v>
      </c>
      <c r="I6" s="7" t="s">
        <v>44</v>
      </c>
      <c r="J6" s="7"/>
      <c r="K6" s="7">
        <v>306.89999999999998</v>
      </c>
      <c r="L6" s="8">
        <v>1420580.4</v>
      </c>
      <c r="M6" s="7">
        <v>1.2</v>
      </c>
    </row>
    <row r="7" spans="1:13" x14ac:dyDescent="0.55000000000000004">
      <c r="A7" s="7" t="s">
        <v>4</v>
      </c>
      <c r="B7" s="7" t="s">
        <v>44</v>
      </c>
      <c r="C7" s="7" t="s">
        <v>44</v>
      </c>
      <c r="D7" s="7"/>
      <c r="E7" s="7">
        <v>14.1</v>
      </c>
      <c r="F7" s="8">
        <v>9410.7000000000007</v>
      </c>
      <c r="G7" s="7">
        <v>4.5999999999999996</v>
      </c>
      <c r="H7" s="7" t="s">
        <v>44</v>
      </c>
      <c r="I7" s="7" t="s">
        <v>44</v>
      </c>
      <c r="J7" s="7"/>
      <c r="K7" s="7">
        <v>14.1</v>
      </c>
      <c r="L7" s="8">
        <v>9434.7000000000007</v>
      </c>
      <c r="M7" s="7">
        <v>4.5999999999999996</v>
      </c>
    </row>
    <row r="8" spans="1:13" x14ac:dyDescent="0.55000000000000004">
      <c r="A8" s="7" t="s">
        <v>46</v>
      </c>
      <c r="B8" s="7">
        <v>52.9</v>
      </c>
      <c r="C8" s="8">
        <v>118431.8</v>
      </c>
      <c r="D8" s="7">
        <v>1.3</v>
      </c>
      <c r="E8" s="7" t="s">
        <v>44</v>
      </c>
      <c r="F8" s="7" t="s">
        <v>44</v>
      </c>
      <c r="G8" s="7"/>
      <c r="H8" s="7"/>
      <c r="I8" s="7"/>
      <c r="J8" s="7"/>
      <c r="K8" s="7">
        <v>52.9</v>
      </c>
      <c r="L8" s="8">
        <v>118436.2</v>
      </c>
      <c r="M8" s="7">
        <v>1.3</v>
      </c>
    </row>
    <row r="9" spans="1:13" x14ac:dyDescent="0.55000000000000004">
      <c r="A9" s="7" t="s">
        <v>47</v>
      </c>
      <c r="B9" s="7"/>
      <c r="C9" s="7"/>
      <c r="D9" s="7"/>
      <c r="E9" s="7">
        <v>1.7</v>
      </c>
      <c r="F9" s="7">
        <v>16.3</v>
      </c>
      <c r="G9" s="7">
        <v>18.399999999999999</v>
      </c>
      <c r="H9" s="7">
        <v>4.4000000000000004</v>
      </c>
      <c r="I9" s="7">
        <v>8.9</v>
      </c>
      <c r="J9" s="7">
        <v>20.5</v>
      </c>
      <c r="K9" s="7">
        <v>19.3</v>
      </c>
      <c r="L9" s="8">
        <v>1489.4</v>
      </c>
      <c r="M9" s="7">
        <v>8.9</v>
      </c>
    </row>
    <row r="10" spans="1:13" x14ac:dyDescent="0.55000000000000004">
      <c r="A10" s="7" t="s">
        <v>48</v>
      </c>
      <c r="B10" s="7" t="s">
        <v>44</v>
      </c>
      <c r="C10" s="7" t="s">
        <v>44</v>
      </c>
      <c r="D10" s="7"/>
      <c r="E10" s="7">
        <v>15.2</v>
      </c>
      <c r="F10" s="8">
        <v>16280.8</v>
      </c>
      <c r="G10" s="7">
        <v>16.5</v>
      </c>
      <c r="H10" s="7">
        <v>4.7</v>
      </c>
      <c r="I10" s="8">
        <v>1419.9</v>
      </c>
      <c r="J10" s="7">
        <v>4.3</v>
      </c>
      <c r="K10" s="7">
        <v>13.4</v>
      </c>
      <c r="L10" s="8">
        <v>19940.5</v>
      </c>
      <c r="M10" s="7">
        <v>13.9</v>
      </c>
    </row>
    <row r="11" spans="1:13" x14ac:dyDescent="0.55000000000000004">
      <c r="A11" s="7" t="s">
        <v>49</v>
      </c>
      <c r="B11" s="9" t="s">
        <v>44</v>
      </c>
      <c r="C11" s="9" t="s">
        <v>44</v>
      </c>
      <c r="D11" s="9" t="s">
        <v>50</v>
      </c>
      <c r="E11" s="9">
        <v>5.3</v>
      </c>
      <c r="F11" s="9">
        <v>420.3</v>
      </c>
      <c r="G11" s="9">
        <v>5.2</v>
      </c>
      <c r="H11" s="9">
        <v>5.3</v>
      </c>
      <c r="I11" s="10">
        <v>1407.2</v>
      </c>
      <c r="J11" s="9">
        <v>4.7</v>
      </c>
      <c r="K11" s="9">
        <v>5.3</v>
      </c>
      <c r="L11" s="10">
        <v>1887.9</v>
      </c>
      <c r="M11" s="9">
        <v>3.8</v>
      </c>
    </row>
    <row r="12" spans="1:13" x14ac:dyDescent="0.55000000000000004">
      <c r="A12" s="7" t="s">
        <v>51</v>
      </c>
      <c r="B12" s="7">
        <v>181.4</v>
      </c>
      <c r="C12" s="8">
        <v>1779829.6</v>
      </c>
      <c r="D12" s="7">
        <v>1.1000000000000001</v>
      </c>
      <c r="E12" s="7">
        <v>13.8</v>
      </c>
      <c r="F12" s="8">
        <v>242551.9</v>
      </c>
      <c r="G12" s="7">
        <v>2</v>
      </c>
      <c r="H12" s="7">
        <v>6.3</v>
      </c>
      <c r="I12" s="7">
        <v>5169.8999999999996</v>
      </c>
      <c r="J12" s="7">
        <v>5.5</v>
      </c>
      <c r="K12" s="7">
        <v>71.5</v>
      </c>
      <c r="L12" s="8">
        <v>2030321.4</v>
      </c>
      <c r="M12" s="7">
        <v>2.1</v>
      </c>
    </row>
    <row r="13" spans="1:13" x14ac:dyDescent="0.55000000000000004">
      <c r="A13" s="11" t="s">
        <v>52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x14ac:dyDescent="0.55000000000000004">
      <c r="A14" s="11" t="s">
        <v>53</v>
      </c>
      <c r="B14" s="11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x14ac:dyDescent="0.55000000000000004">
      <c r="A15" s="11" t="s">
        <v>54</v>
      </c>
      <c r="B15" s="11"/>
      <c r="C15" s="11"/>
      <c r="D15" s="11"/>
      <c r="E15" s="7"/>
      <c r="F15" s="7"/>
      <c r="G15" s="7"/>
      <c r="H15" s="7"/>
      <c r="I15" s="7"/>
      <c r="J15" s="7"/>
      <c r="K15" s="7"/>
      <c r="L15" s="7"/>
      <c r="M15" s="7"/>
    </row>
    <row r="16" spans="1:13" x14ac:dyDescent="0.55000000000000004">
      <c r="A16" s="11" t="s">
        <v>55</v>
      </c>
      <c r="B16" s="11"/>
      <c r="C16" s="11"/>
      <c r="D16" s="11"/>
      <c r="E16" s="11"/>
      <c r="F16" s="11"/>
      <c r="G16" s="12"/>
      <c r="H16" s="12"/>
      <c r="I16" s="7"/>
      <c r="J16" s="7"/>
      <c r="K16" s="7"/>
      <c r="L16" s="7"/>
      <c r="M16" s="7"/>
    </row>
    <row r="17" spans="1:13" x14ac:dyDescent="0.55000000000000004">
      <c r="A17" s="11" t="s">
        <v>56</v>
      </c>
      <c r="B17" s="11"/>
      <c r="C17" s="11"/>
      <c r="D17" s="11"/>
      <c r="E17" s="11"/>
      <c r="F17" s="11"/>
      <c r="G17" s="11"/>
      <c r="H17" s="11"/>
      <c r="I17" s="7"/>
      <c r="J17" s="7"/>
      <c r="K17" s="7"/>
      <c r="L17" s="7"/>
      <c r="M17" s="7"/>
    </row>
    <row r="18" spans="1:13" x14ac:dyDescent="0.55000000000000004">
      <c r="A18" s="7" t="s">
        <v>57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7B6BE-1C71-4DA7-A0C8-DEE5F92C3264}">
  <dimension ref="A1:C37"/>
  <sheetViews>
    <sheetView workbookViewId="0">
      <selection activeCell="A24" sqref="A24"/>
    </sheetView>
  </sheetViews>
  <sheetFormatPr defaultRowHeight="14.4" x14ac:dyDescent="0.55000000000000004"/>
  <cols>
    <col min="1" max="1" width="109.83984375" customWidth="1"/>
  </cols>
  <sheetData>
    <row r="1" spans="1:1" x14ac:dyDescent="0.55000000000000004">
      <c r="A1" t="s">
        <v>58</v>
      </c>
    </row>
    <row r="2" spans="1:1" x14ac:dyDescent="0.55000000000000004">
      <c r="A2" s="1" t="s">
        <v>59</v>
      </c>
    </row>
    <row r="3" spans="1:1" x14ac:dyDescent="0.55000000000000004">
      <c r="A3" t="s">
        <v>60</v>
      </c>
    </row>
    <row r="4" spans="1:1" x14ac:dyDescent="0.55000000000000004">
      <c r="A4" s="1" t="s">
        <v>61</v>
      </c>
    </row>
    <row r="6" spans="1:1" x14ac:dyDescent="0.55000000000000004">
      <c r="A6" s="1" t="s">
        <v>62</v>
      </c>
    </row>
    <row r="7" spans="1:1" x14ac:dyDescent="0.55000000000000004">
      <c r="A7" s="1" t="s">
        <v>63</v>
      </c>
    </row>
    <row r="8" spans="1:1" x14ac:dyDescent="0.55000000000000004">
      <c r="A8" s="1" t="s">
        <v>64</v>
      </c>
    </row>
    <row r="9" spans="1:1" x14ac:dyDescent="0.55000000000000004">
      <c r="A9" s="1" t="s">
        <v>65</v>
      </c>
    </row>
    <row r="10" spans="1:1" x14ac:dyDescent="0.55000000000000004">
      <c r="A10" s="1" t="s">
        <v>66</v>
      </c>
    </row>
    <row r="11" spans="1:1" x14ac:dyDescent="0.55000000000000004">
      <c r="A11" s="1" t="s">
        <v>67</v>
      </c>
    </row>
    <row r="12" spans="1:1" x14ac:dyDescent="0.55000000000000004">
      <c r="A12" s="1" t="s">
        <v>68</v>
      </c>
    </row>
    <row r="15" spans="1:1" x14ac:dyDescent="0.55000000000000004">
      <c r="A15" t="s">
        <v>69</v>
      </c>
    </row>
    <row r="16" spans="1:1" x14ac:dyDescent="0.55000000000000004">
      <c r="A16" s="2" t="s">
        <v>70</v>
      </c>
    </row>
    <row r="17" spans="1:1" x14ac:dyDescent="0.55000000000000004">
      <c r="A17" t="s">
        <v>71</v>
      </c>
    </row>
    <row r="20" spans="1:1" x14ac:dyDescent="0.55000000000000004">
      <c r="A20" t="s">
        <v>72</v>
      </c>
    </row>
    <row r="21" spans="1:1" x14ac:dyDescent="0.55000000000000004">
      <c r="A21" t="s">
        <v>73</v>
      </c>
    </row>
    <row r="23" spans="1:1" x14ac:dyDescent="0.55000000000000004">
      <c r="A23" t="s">
        <v>74</v>
      </c>
    </row>
    <row r="24" spans="1:1" x14ac:dyDescent="0.55000000000000004">
      <c r="A24" t="s">
        <v>75</v>
      </c>
    </row>
    <row r="26" spans="1:1" x14ac:dyDescent="0.55000000000000004">
      <c r="A26" t="s">
        <v>76</v>
      </c>
    </row>
    <row r="27" spans="1:1" x14ac:dyDescent="0.55000000000000004">
      <c r="A27" t="s">
        <v>77</v>
      </c>
    </row>
    <row r="28" spans="1:1" x14ac:dyDescent="0.55000000000000004">
      <c r="A28" t="s">
        <v>78</v>
      </c>
    </row>
    <row r="29" spans="1:1" x14ac:dyDescent="0.55000000000000004">
      <c r="A29" t="s">
        <v>79</v>
      </c>
    </row>
    <row r="30" spans="1:1" x14ac:dyDescent="0.55000000000000004">
      <c r="A30" t="s">
        <v>80</v>
      </c>
    </row>
    <row r="32" spans="1:1" x14ac:dyDescent="0.55000000000000004">
      <c r="A32" t="s">
        <v>81</v>
      </c>
    </row>
    <row r="34" spans="1:3" x14ac:dyDescent="0.55000000000000004">
      <c r="A34" t="s">
        <v>82</v>
      </c>
      <c r="C34" t="s">
        <v>83</v>
      </c>
    </row>
    <row r="35" spans="1:3" x14ac:dyDescent="0.55000000000000004">
      <c r="C35" s="2" t="s">
        <v>84</v>
      </c>
    </row>
    <row r="36" spans="1:3" x14ac:dyDescent="0.55000000000000004">
      <c r="A36" t="s">
        <v>85</v>
      </c>
    </row>
    <row r="37" spans="1:3" x14ac:dyDescent="0.55000000000000004">
      <c r="A37" s="2" t="s">
        <v>86</v>
      </c>
    </row>
  </sheetData>
  <hyperlinks>
    <hyperlink ref="A16" r:id="rId1" xr:uid="{F3FD5FF6-0F83-41DF-9FF0-1B02A6A4DE39}"/>
    <hyperlink ref="A37" r:id="rId2" xr:uid="{81D9E909-40E8-4003-A932-A9BCB74A7586}"/>
    <hyperlink ref="C35" r:id="rId3" xr:uid="{25F65FE5-CECA-4C6D-872B-385E3C49BAA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BAEC7-04A9-48F4-BE84-DB54E76D35E5}">
  <dimension ref="A1:C107"/>
  <sheetViews>
    <sheetView topLeftCell="A41" workbookViewId="0">
      <selection activeCell="B16" sqref="B16:C16"/>
    </sheetView>
  </sheetViews>
  <sheetFormatPr defaultRowHeight="14.4" x14ac:dyDescent="0.55000000000000004"/>
  <cols>
    <col min="2" max="2" width="18.68359375" style="32" customWidth="1"/>
  </cols>
  <sheetData>
    <row r="1" spans="1:3" x14ac:dyDescent="0.55000000000000004">
      <c r="A1" s="30" t="s">
        <v>87</v>
      </c>
      <c r="B1" s="30" t="s">
        <v>88</v>
      </c>
      <c r="C1" s="30" t="s">
        <v>89</v>
      </c>
    </row>
    <row r="2" spans="1:3" x14ac:dyDescent="0.55000000000000004">
      <c r="A2" s="30" t="s">
        <v>90</v>
      </c>
      <c r="B2" s="30">
        <v>2275050011</v>
      </c>
      <c r="C2" s="30">
        <v>4.1510239999999996</v>
      </c>
    </row>
    <row r="3" spans="1:3" x14ac:dyDescent="0.55000000000000004">
      <c r="A3" s="30" t="s">
        <v>90</v>
      </c>
      <c r="B3" s="30">
        <v>2275060011</v>
      </c>
      <c r="C3" s="30">
        <v>0.27855999999999997</v>
      </c>
    </row>
    <row r="4" spans="1:3" x14ac:dyDescent="0.55000000000000004">
      <c r="A4" s="30" t="s">
        <v>91</v>
      </c>
      <c r="B4" s="30">
        <v>2275050011</v>
      </c>
      <c r="C4" s="30">
        <v>5.3923899999999998</v>
      </c>
    </row>
    <row r="5" spans="1:3" x14ac:dyDescent="0.55000000000000004">
      <c r="A5" s="30" t="s">
        <v>91</v>
      </c>
      <c r="B5" s="30">
        <v>2275060011</v>
      </c>
      <c r="C5" s="30">
        <v>2.8992E-2</v>
      </c>
    </row>
    <row r="6" spans="1:3" x14ac:dyDescent="0.55000000000000004">
      <c r="A6" s="30" t="s">
        <v>92</v>
      </c>
      <c r="B6" s="30">
        <v>2275050011</v>
      </c>
      <c r="C6" s="30">
        <v>5.0986229999999999</v>
      </c>
    </row>
    <row r="7" spans="1:3" x14ac:dyDescent="0.55000000000000004">
      <c r="A7" s="30" t="s">
        <v>92</v>
      </c>
      <c r="B7" s="30">
        <v>2275060011</v>
      </c>
      <c r="C7" s="30">
        <v>1.6759E-2</v>
      </c>
    </row>
    <row r="8" spans="1:3" x14ac:dyDescent="0.55000000000000004">
      <c r="A8" s="30" t="s">
        <v>93</v>
      </c>
      <c r="B8" s="30">
        <v>2275050011</v>
      </c>
      <c r="C8" s="30">
        <v>8.0930160000000004</v>
      </c>
    </row>
    <row r="9" spans="1:3" x14ac:dyDescent="0.55000000000000004">
      <c r="A9" s="30" t="s">
        <v>93</v>
      </c>
      <c r="B9" s="30">
        <v>2275060011</v>
      </c>
      <c r="C9" s="30">
        <v>0.22749800000000001</v>
      </c>
    </row>
    <row r="10" spans="1:3" x14ac:dyDescent="0.55000000000000004">
      <c r="A10" s="30" t="s">
        <v>94</v>
      </c>
      <c r="B10" s="30">
        <v>2275050011</v>
      </c>
      <c r="C10" s="30">
        <v>24.69661</v>
      </c>
    </row>
    <row r="11" spans="1:3" x14ac:dyDescent="0.55000000000000004">
      <c r="A11" s="30" t="s">
        <v>94</v>
      </c>
      <c r="B11" s="30">
        <v>2275060011</v>
      </c>
      <c r="C11" s="30">
        <v>0.19716500000000001</v>
      </c>
    </row>
    <row r="12" spans="1:3" x14ac:dyDescent="0.55000000000000004">
      <c r="A12" s="30" t="s">
        <v>95</v>
      </c>
      <c r="B12" s="30">
        <v>2275050011</v>
      </c>
      <c r="C12" s="30">
        <v>5.6813029999999998</v>
      </c>
    </row>
    <row r="13" spans="1:3" x14ac:dyDescent="0.55000000000000004">
      <c r="A13" s="30" t="s">
        <v>95</v>
      </c>
      <c r="B13" s="30">
        <v>2275060011</v>
      </c>
      <c r="C13" s="30">
        <v>0.10055600000000001</v>
      </c>
    </row>
    <row r="14" spans="1:3" x14ac:dyDescent="0.55000000000000004">
      <c r="A14" s="30" t="s">
        <v>96</v>
      </c>
      <c r="B14" s="30">
        <v>2275050011</v>
      </c>
      <c r="C14" s="30">
        <v>1.487587</v>
      </c>
    </row>
    <row r="15" spans="1:3" x14ac:dyDescent="0.55000000000000004">
      <c r="A15" s="30" t="s">
        <v>96</v>
      </c>
      <c r="B15" s="30">
        <v>2275060011</v>
      </c>
      <c r="C15" s="30">
        <v>1.8950000000000002E-2</v>
      </c>
    </row>
    <row r="16" spans="1:3" x14ac:dyDescent="0.55000000000000004">
      <c r="A16" s="30" t="s">
        <v>97</v>
      </c>
      <c r="B16" s="30">
        <v>2275050011</v>
      </c>
      <c r="C16" s="30">
        <v>0.40595900000000001</v>
      </c>
    </row>
    <row r="17" spans="1:3" x14ac:dyDescent="0.55000000000000004">
      <c r="A17" s="30" t="s">
        <v>97</v>
      </c>
      <c r="B17" s="30">
        <v>2275060011</v>
      </c>
      <c r="C17" s="30">
        <v>2.7049999999999999E-3</v>
      </c>
    </row>
    <row r="18" spans="1:3" x14ac:dyDescent="0.55000000000000004">
      <c r="A18" s="30" t="s">
        <v>98</v>
      </c>
      <c r="B18" s="30">
        <v>2275050011</v>
      </c>
      <c r="C18" s="30">
        <v>22.988099999999999</v>
      </c>
    </row>
    <row r="19" spans="1:3" x14ac:dyDescent="0.55000000000000004">
      <c r="A19" s="30" t="s">
        <v>98</v>
      </c>
      <c r="B19" s="30">
        <v>2275060011</v>
      </c>
      <c r="C19" s="30">
        <v>0.282026</v>
      </c>
    </row>
    <row r="20" spans="1:3" x14ac:dyDescent="0.55000000000000004">
      <c r="A20" s="30" t="s">
        <v>99</v>
      </c>
      <c r="B20" s="30">
        <v>2275050011</v>
      </c>
      <c r="C20" s="30">
        <v>6.5306980000000001</v>
      </c>
    </row>
    <row r="21" spans="1:3" x14ac:dyDescent="0.55000000000000004">
      <c r="A21" s="30" t="s">
        <v>99</v>
      </c>
      <c r="B21" s="30">
        <v>2275060011</v>
      </c>
      <c r="C21" s="30">
        <v>3.4141211999999997E-2</v>
      </c>
    </row>
    <row r="22" spans="1:3" x14ac:dyDescent="0.55000000000000004">
      <c r="A22" s="30" t="s">
        <v>100</v>
      </c>
      <c r="B22" s="30">
        <v>2275050011</v>
      </c>
      <c r="C22" s="30">
        <v>0.982774233</v>
      </c>
    </row>
    <row r="23" spans="1:3" x14ac:dyDescent="0.55000000000000004">
      <c r="A23" s="30" t="s">
        <v>100</v>
      </c>
      <c r="B23" s="30">
        <v>2275060011</v>
      </c>
      <c r="C23" s="30">
        <v>0.113922</v>
      </c>
    </row>
    <row r="24" spans="1:3" x14ac:dyDescent="0.55000000000000004">
      <c r="A24" s="30" t="s">
        <v>101</v>
      </c>
      <c r="B24" s="30">
        <v>2275050011</v>
      </c>
      <c r="C24" s="30">
        <v>2.6691859999999998</v>
      </c>
    </row>
    <row r="25" spans="1:3" x14ac:dyDescent="0.55000000000000004">
      <c r="A25" s="30" t="s">
        <v>101</v>
      </c>
      <c r="B25" s="30">
        <v>2275060011</v>
      </c>
      <c r="C25" s="30">
        <v>1.5768000000000001E-2</v>
      </c>
    </row>
    <row r="26" spans="1:3" x14ac:dyDescent="0.55000000000000004">
      <c r="A26" s="30" t="s">
        <v>102</v>
      </c>
      <c r="B26" s="30">
        <v>2275050011</v>
      </c>
      <c r="C26" s="30">
        <v>3.196008</v>
      </c>
    </row>
    <row r="27" spans="1:3" x14ac:dyDescent="0.55000000000000004">
      <c r="A27" s="30" t="s">
        <v>102</v>
      </c>
      <c r="B27" s="30">
        <v>2275060011</v>
      </c>
      <c r="C27" s="30">
        <v>4.4364000000000001E-2</v>
      </c>
    </row>
    <row r="28" spans="1:3" x14ac:dyDescent="0.55000000000000004">
      <c r="A28" s="30" t="s">
        <v>103</v>
      </c>
      <c r="B28" s="30">
        <v>2275050011</v>
      </c>
      <c r="C28" s="30">
        <v>7.3079679999999998</v>
      </c>
    </row>
    <row r="29" spans="1:3" x14ac:dyDescent="0.55000000000000004">
      <c r="A29" s="30" t="s">
        <v>103</v>
      </c>
      <c r="B29" s="30">
        <v>2275060011</v>
      </c>
      <c r="C29" s="30">
        <v>0.13488900000000001</v>
      </c>
    </row>
    <row r="30" spans="1:3" x14ac:dyDescent="0.55000000000000004">
      <c r="A30" s="30" t="s">
        <v>104</v>
      </c>
      <c r="B30" s="30">
        <v>2275050011</v>
      </c>
      <c r="C30" s="30">
        <v>3.8767839999999998</v>
      </c>
    </row>
    <row r="31" spans="1:3" x14ac:dyDescent="0.55000000000000004">
      <c r="A31" s="30" t="s">
        <v>104</v>
      </c>
      <c r="B31" s="30">
        <v>2275060011</v>
      </c>
      <c r="C31" s="30">
        <v>6.3306000000000001E-2</v>
      </c>
    </row>
    <row r="32" spans="1:3" x14ac:dyDescent="0.55000000000000004">
      <c r="A32" s="30" t="s">
        <v>105</v>
      </c>
      <c r="B32" s="30">
        <v>2275050011</v>
      </c>
      <c r="C32" s="30">
        <v>4.3344009999999997</v>
      </c>
    </row>
    <row r="33" spans="1:3" x14ac:dyDescent="0.55000000000000004">
      <c r="A33" s="30" t="s">
        <v>105</v>
      </c>
      <c r="B33" s="30">
        <v>2275060011</v>
      </c>
      <c r="C33" s="30">
        <v>2.5933000000000001E-2</v>
      </c>
    </row>
    <row r="34" spans="1:3" x14ac:dyDescent="0.55000000000000004">
      <c r="A34" s="30" t="s">
        <v>106</v>
      </c>
      <c r="B34" s="30">
        <v>2275050011</v>
      </c>
      <c r="C34" s="30">
        <v>2.561671</v>
      </c>
    </row>
    <row r="35" spans="1:3" x14ac:dyDescent="0.55000000000000004">
      <c r="A35" s="30" t="s">
        <v>106</v>
      </c>
      <c r="B35" s="30">
        <v>2275060011</v>
      </c>
      <c r="C35" s="30">
        <v>3.6962000000000002E-2</v>
      </c>
    </row>
    <row r="36" spans="1:3" x14ac:dyDescent="0.55000000000000004">
      <c r="A36" s="30" t="s">
        <v>107</v>
      </c>
      <c r="B36" s="30">
        <v>2275050011</v>
      </c>
      <c r="C36" s="30">
        <v>4.7141159999999998</v>
      </c>
    </row>
    <row r="37" spans="1:3" x14ac:dyDescent="0.55000000000000004">
      <c r="A37" s="30" t="s">
        <v>107</v>
      </c>
      <c r="B37" s="30">
        <v>2275060011</v>
      </c>
      <c r="C37" s="30">
        <v>6.1698999999999997E-2</v>
      </c>
    </row>
    <row r="38" spans="1:3" x14ac:dyDescent="0.55000000000000004">
      <c r="A38" s="30" t="s">
        <v>108</v>
      </c>
      <c r="B38" s="30">
        <v>2275050011</v>
      </c>
      <c r="C38" s="30">
        <v>3.0665559999999998</v>
      </c>
    </row>
    <row r="39" spans="1:3" x14ac:dyDescent="0.55000000000000004">
      <c r="A39" s="30" t="s">
        <v>108</v>
      </c>
      <c r="B39" s="30">
        <v>2275060011</v>
      </c>
      <c r="C39" s="30">
        <v>7.4116000000000001E-2</v>
      </c>
    </row>
    <row r="40" spans="1:3" x14ac:dyDescent="0.55000000000000004">
      <c r="A40" s="30" t="s">
        <v>109</v>
      </c>
      <c r="B40" s="30">
        <v>2275050011</v>
      </c>
      <c r="C40" s="30">
        <v>2.1891029999999998</v>
      </c>
    </row>
    <row r="41" spans="1:3" x14ac:dyDescent="0.55000000000000004">
      <c r="A41" s="30" t="s">
        <v>109</v>
      </c>
      <c r="B41" s="30">
        <v>2275060011</v>
      </c>
      <c r="C41" s="30">
        <v>1.3623E-2</v>
      </c>
    </row>
    <row r="42" spans="1:3" x14ac:dyDescent="0.55000000000000004">
      <c r="A42" s="30" t="s">
        <v>110</v>
      </c>
      <c r="B42" s="30">
        <v>2275050011</v>
      </c>
      <c r="C42" s="30">
        <v>1.3094061749999999</v>
      </c>
    </row>
    <row r="43" spans="1:3" x14ac:dyDescent="0.55000000000000004">
      <c r="A43" s="30" t="s">
        <v>110</v>
      </c>
      <c r="B43" s="30">
        <v>2275060011</v>
      </c>
      <c r="C43" s="30">
        <v>2.3688000000000001E-2</v>
      </c>
    </row>
    <row r="44" spans="1:3" x14ac:dyDescent="0.55000000000000004">
      <c r="A44" s="30" t="s">
        <v>111</v>
      </c>
      <c r="B44" s="30">
        <v>2275050011</v>
      </c>
      <c r="C44" s="30">
        <v>5.0966829999999996</v>
      </c>
    </row>
    <row r="45" spans="1:3" x14ac:dyDescent="0.55000000000000004">
      <c r="A45" s="30" t="s">
        <v>111</v>
      </c>
      <c r="B45" s="30">
        <v>2275060011</v>
      </c>
      <c r="C45" s="30">
        <v>7.3298000000000002E-2</v>
      </c>
    </row>
    <row r="46" spans="1:3" x14ac:dyDescent="0.55000000000000004">
      <c r="A46" s="30" t="s">
        <v>112</v>
      </c>
      <c r="B46" s="30">
        <v>2275050011</v>
      </c>
      <c r="C46" s="30">
        <v>5.3801690000000004</v>
      </c>
    </row>
    <row r="47" spans="1:3" x14ac:dyDescent="0.55000000000000004">
      <c r="A47" s="30" t="s">
        <v>112</v>
      </c>
      <c r="B47" s="30">
        <v>2275060011</v>
      </c>
      <c r="C47" s="30">
        <v>4.4986157999999998E-2</v>
      </c>
    </row>
    <row r="48" spans="1:3" x14ac:dyDescent="0.55000000000000004">
      <c r="A48" s="30" t="s">
        <v>113</v>
      </c>
      <c r="B48" s="30">
        <v>2275050011</v>
      </c>
      <c r="C48" s="30">
        <v>4.3625429999999996</v>
      </c>
    </row>
    <row r="49" spans="1:3" x14ac:dyDescent="0.55000000000000004">
      <c r="A49" s="30" t="s">
        <v>113</v>
      </c>
      <c r="B49" s="30">
        <v>2275060011</v>
      </c>
      <c r="C49" s="30">
        <v>4.8902000000000001E-2</v>
      </c>
    </row>
    <row r="50" spans="1:3" x14ac:dyDescent="0.55000000000000004">
      <c r="A50" s="30" t="s">
        <v>114</v>
      </c>
      <c r="B50" s="30">
        <v>2275050011</v>
      </c>
      <c r="C50" s="30">
        <v>3.6173769999999998</v>
      </c>
    </row>
    <row r="51" spans="1:3" x14ac:dyDescent="0.55000000000000004">
      <c r="A51" s="30" t="s">
        <v>114</v>
      </c>
      <c r="B51" s="30">
        <v>2275060011</v>
      </c>
      <c r="C51" s="30">
        <v>1.6021000000000001E-2</v>
      </c>
    </row>
    <row r="52" spans="1:3" x14ac:dyDescent="0.55000000000000004">
      <c r="A52" s="30" t="s">
        <v>115</v>
      </c>
      <c r="B52" s="30">
        <v>2275050011</v>
      </c>
      <c r="C52" s="30">
        <v>2.0844049999999998</v>
      </c>
    </row>
    <row r="53" spans="1:3" x14ac:dyDescent="0.55000000000000004">
      <c r="A53" s="30" t="s">
        <v>115</v>
      </c>
      <c r="B53" s="30">
        <v>2275060011</v>
      </c>
      <c r="C53" s="30">
        <v>3.6359000000000002E-2</v>
      </c>
    </row>
    <row r="54" spans="1:3" x14ac:dyDescent="0.55000000000000004">
      <c r="A54" s="30" t="s">
        <v>116</v>
      </c>
      <c r="B54" s="30">
        <v>2275050011</v>
      </c>
      <c r="C54" s="30">
        <v>5.9568649999999996</v>
      </c>
    </row>
    <row r="55" spans="1:3" x14ac:dyDescent="0.55000000000000004">
      <c r="A55" s="30" t="s">
        <v>116</v>
      </c>
      <c r="B55" s="30">
        <v>2275060011</v>
      </c>
      <c r="C55" s="30">
        <v>8.9215000000000003E-2</v>
      </c>
    </row>
    <row r="56" spans="1:3" x14ac:dyDescent="0.55000000000000004">
      <c r="A56" s="30" t="s">
        <v>117</v>
      </c>
      <c r="B56" s="30">
        <v>2275050011</v>
      </c>
      <c r="C56" s="30">
        <v>2.1315580000000001</v>
      </c>
    </row>
    <row r="57" spans="1:3" x14ac:dyDescent="0.55000000000000004">
      <c r="A57" s="30" t="s">
        <v>117</v>
      </c>
      <c r="B57" s="30">
        <v>2275060011</v>
      </c>
      <c r="C57" s="30">
        <v>6.4601000000000006E-2</v>
      </c>
    </row>
    <row r="58" spans="1:3" x14ac:dyDescent="0.55000000000000004">
      <c r="A58" s="30" t="s">
        <v>118</v>
      </c>
      <c r="B58" s="30">
        <v>2275050011</v>
      </c>
      <c r="C58" s="30">
        <v>2.1476259999999998</v>
      </c>
    </row>
    <row r="59" spans="1:3" x14ac:dyDescent="0.55000000000000004">
      <c r="A59" s="30" t="s">
        <v>118</v>
      </c>
      <c r="B59" s="30">
        <v>2275060011</v>
      </c>
      <c r="C59" s="30">
        <v>2.1586000000000001E-2</v>
      </c>
    </row>
    <row r="60" spans="1:3" x14ac:dyDescent="0.55000000000000004">
      <c r="A60" s="30" t="s">
        <v>119</v>
      </c>
      <c r="B60" s="30">
        <v>2275050011</v>
      </c>
      <c r="C60" s="30">
        <v>1.0491699999999999</v>
      </c>
    </row>
    <row r="61" spans="1:3" x14ac:dyDescent="0.55000000000000004">
      <c r="A61" s="30" t="s">
        <v>119</v>
      </c>
      <c r="B61" s="30">
        <v>2275060011</v>
      </c>
      <c r="C61" s="30">
        <v>1.2659E-2</v>
      </c>
    </row>
    <row r="62" spans="1:3" x14ac:dyDescent="0.55000000000000004">
      <c r="A62" s="30" t="s">
        <v>120</v>
      </c>
      <c r="B62" s="30">
        <v>2275050011</v>
      </c>
      <c r="C62" s="30">
        <v>3.6744309999999998</v>
      </c>
    </row>
    <row r="63" spans="1:3" x14ac:dyDescent="0.55000000000000004">
      <c r="A63" s="30" t="s">
        <v>120</v>
      </c>
      <c r="B63" s="30">
        <v>2275060011</v>
      </c>
      <c r="C63" s="30">
        <v>5.8555999999999997E-2</v>
      </c>
    </row>
    <row r="64" spans="1:3" x14ac:dyDescent="0.55000000000000004">
      <c r="A64" s="30" t="s">
        <v>121</v>
      </c>
      <c r="B64" s="30">
        <v>2275050011</v>
      </c>
      <c r="C64" s="30">
        <v>1.8618030000000001</v>
      </c>
    </row>
    <row r="65" spans="1:3" x14ac:dyDescent="0.55000000000000004">
      <c r="A65" s="30" t="s">
        <v>121</v>
      </c>
      <c r="B65" s="30">
        <v>2275060011</v>
      </c>
      <c r="C65" s="30">
        <v>1.7600939999999999E-2</v>
      </c>
    </row>
    <row r="66" spans="1:3" x14ac:dyDescent="0.55000000000000004">
      <c r="A66" s="30" t="s">
        <v>122</v>
      </c>
      <c r="B66" s="30">
        <v>2275050011</v>
      </c>
      <c r="C66" s="30">
        <v>2.0241120000000001</v>
      </c>
    </row>
    <row r="67" spans="1:3" x14ac:dyDescent="0.55000000000000004">
      <c r="A67" s="30" t="s">
        <v>122</v>
      </c>
      <c r="B67" s="30">
        <v>2275060011</v>
      </c>
      <c r="C67" s="30">
        <v>0.119909</v>
      </c>
    </row>
    <row r="68" spans="1:3" x14ac:dyDescent="0.55000000000000004">
      <c r="A68" s="30" t="s">
        <v>123</v>
      </c>
      <c r="B68" s="30">
        <v>2275050011</v>
      </c>
      <c r="C68" s="30">
        <v>6.4788709999999998</v>
      </c>
    </row>
    <row r="69" spans="1:3" x14ac:dyDescent="0.55000000000000004">
      <c r="A69" s="30" t="s">
        <v>123</v>
      </c>
      <c r="B69" s="30">
        <v>2275060011</v>
      </c>
      <c r="C69" s="30">
        <v>0.10799599999999999</v>
      </c>
    </row>
    <row r="70" spans="1:3" x14ac:dyDescent="0.55000000000000004">
      <c r="A70" s="30" t="s">
        <v>124</v>
      </c>
      <c r="B70" s="30">
        <v>2275050011</v>
      </c>
      <c r="C70" s="30">
        <v>8.3150910000000007</v>
      </c>
    </row>
    <row r="71" spans="1:3" x14ac:dyDescent="0.55000000000000004">
      <c r="A71" s="30" t="s">
        <v>124</v>
      </c>
      <c r="B71" s="30">
        <v>2275060011</v>
      </c>
      <c r="C71" s="30">
        <v>9.3649999999999997E-2</v>
      </c>
    </row>
    <row r="72" spans="1:3" x14ac:dyDescent="0.55000000000000004">
      <c r="A72" s="30" t="s">
        <v>125</v>
      </c>
      <c r="B72" s="30">
        <v>2275050011</v>
      </c>
      <c r="C72" s="30">
        <v>4.0835559999999997</v>
      </c>
    </row>
    <row r="73" spans="1:3" x14ac:dyDescent="0.55000000000000004">
      <c r="A73" s="30" t="s">
        <v>125</v>
      </c>
      <c r="B73" s="30">
        <v>2275060011</v>
      </c>
      <c r="C73" s="30">
        <v>3.1785000000000001E-2</v>
      </c>
    </row>
    <row r="74" spans="1:3" x14ac:dyDescent="0.55000000000000004">
      <c r="A74" s="30" t="s">
        <v>126</v>
      </c>
      <c r="B74" s="30">
        <v>2275050011</v>
      </c>
      <c r="C74" s="30">
        <v>4.9519510000000002</v>
      </c>
    </row>
    <row r="75" spans="1:3" x14ac:dyDescent="0.55000000000000004">
      <c r="A75" s="30" t="s">
        <v>126</v>
      </c>
      <c r="B75" s="30">
        <v>2275060011</v>
      </c>
      <c r="C75" s="30">
        <v>3.2476999999999999E-2</v>
      </c>
    </row>
    <row r="76" spans="1:3" x14ac:dyDescent="0.55000000000000004">
      <c r="A76" s="30" t="s">
        <v>127</v>
      </c>
      <c r="B76" s="30">
        <v>2275050011</v>
      </c>
      <c r="C76" s="30">
        <v>5.8964840000000001</v>
      </c>
    </row>
    <row r="77" spans="1:3" x14ac:dyDescent="0.55000000000000004">
      <c r="A77" s="30" t="s">
        <v>127</v>
      </c>
      <c r="B77" s="30">
        <v>2275060011</v>
      </c>
      <c r="C77" s="30">
        <v>8.1936999999999996E-2</v>
      </c>
    </row>
    <row r="78" spans="1:3" x14ac:dyDescent="0.55000000000000004">
      <c r="A78" s="30" t="s">
        <v>128</v>
      </c>
      <c r="B78" s="30">
        <v>2275050011</v>
      </c>
      <c r="C78" s="30">
        <v>0.45750914999999998</v>
      </c>
    </row>
    <row r="79" spans="1:3" x14ac:dyDescent="0.55000000000000004">
      <c r="A79" s="30" t="s">
        <v>128</v>
      </c>
      <c r="B79" s="30">
        <v>2275060011</v>
      </c>
      <c r="C79" s="30">
        <v>6.4251000000000003E-2</v>
      </c>
    </row>
    <row r="80" spans="1:3" x14ac:dyDescent="0.55000000000000004">
      <c r="A80" s="30" t="s">
        <v>129</v>
      </c>
      <c r="B80" s="30">
        <v>2275050011</v>
      </c>
      <c r="C80" s="30">
        <v>0.22877400000000001</v>
      </c>
    </row>
    <row r="81" spans="1:3" x14ac:dyDescent="0.55000000000000004">
      <c r="A81" s="30" t="s">
        <v>129</v>
      </c>
      <c r="B81" s="30">
        <v>2275060011</v>
      </c>
      <c r="C81" s="30">
        <v>1.2094000000000001E-2</v>
      </c>
    </row>
    <row r="82" spans="1:3" x14ac:dyDescent="0.55000000000000004">
      <c r="A82" s="30" t="s">
        <v>130</v>
      </c>
      <c r="B82" s="30">
        <v>2275050011</v>
      </c>
      <c r="C82" s="30">
        <v>2.4763099999999998</v>
      </c>
    </row>
    <row r="83" spans="1:3" x14ac:dyDescent="0.55000000000000004">
      <c r="A83" s="30" t="s">
        <v>130</v>
      </c>
      <c r="B83" s="30">
        <v>2275060011</v>
      </c>
      <c r="C83" s="30">
        <v>7.0741999999999999E-2</v>
      </c>
    </row>
    <row r="84" spans="1:3" x14ac:dyDescent="0.55000000000000004">
      <c r="A84" s="30" t="s">
        <v>131</v>
      </c>
      <c r="B84" s="30">
        <v>2275050011</v>
      </c>
      <c r="C84" s="30">
        <v>1.283623</v>
      </c>
    </row>
    <row r="85" spans="1:3" x14ac:dyDescent="0.55000000000000004">
      <c r="A85" s="30" t="s">
        <v>131</v>
      </c>
      <c r="B85" s="30">
        <v>2275060011</v>
      </c>
      <c r="C85" s="30">
        <v>1.5042E-2</v>
      </c>
    </row>
    <row r="86" spans="1:3" x14ac:dyDescent="0.55000000000000004">
      <c r="A86" s="30" t="s">
        <v>132</v>
      </c>
      <c r="B86" s="30">
        <v>2275050011</v>
      </c>
      <c r="C86" s="30">
        <v>4.7978550000000002</v>
      </c>
    </row>
    <row r="87" spans="1:3" x14ac:dyDescent="0.55000000000000004">
      <c r="A87" s="30" t="s">
        <v>132</v>
      </c>
      <c r="B87" s="30">
        <v>2275060011</v>
      </c>
      <c r="C87" s="30">
        <v>6.3932000000000003E-2</v>
      </c>
    </row>
    <row r="88" spans="1:3" x14ac:dyDescent="0.55000000000000004">
      <c r="A88" s="30" t="s">
        <v>133</v>
      </c>
      <c r="B88" s="30">
        <v>2275050011</v>
      </c>
      <c r="C88" s="30">
        <v>0.107266</v>
      </c>
    </row>
    <row r="89" spans="1:3" x14ac:dyDescent="0.55000000000000004">
      <c r="A89" s="30" t="s">
        <v>133</v>
      </c>
      <c r="B89" s="30">
        <v>2275060011</v>
      </c>
      <c r="C89" s="30">
        <v>1.9599999999999999E-3</v>
      </c>
    </row>
    <row r="90" spans="1:3" x14ac:dyDescent="0.55000000000000004">
      <c r="A90" s="30" t="s">
        <v>134</v>
      </c>
      <c r="B90" s="30">
        <v>2275050011</v>
      </c>
      <c r="C90" s="30">
        <v>19.728660000000001</v>
      </c>
    </row>
    <row r="91" spans="1:3" x14ac:dyDescent="0.55000000000000004">
      <c r="A91" s="30" t="s">
        <v>134</v>
      </c>
      <c r="B91" s="30">
        <v>2275060011</v>
      </c>
      <c r="C91" s="30">
        <v>0.181147</v>
      </c>
    </row>
    <row r="92" spans="1:3" x14ac:dyDescent="0.55000000000000004">
      <c r="A92" s="30" t="s">
        <v>135</v>
      </c>
      <c r="B92" s="30">
        <v>2275050011</v>
      </c>
      <c r="C92" s="30">
        <v>2.701406</v>
      </c>
    </row>
    <row r="93" spans="1:3" x14ac:dyDescent="0.55000000000000004">
      <c r="A93" s="30" t="s">
        <v>135</v>
      </c>
      <c r="B93" s="30">
        <v>2275060011</v>
      </c>
      <c r="C93" s="30">
        <v>3.5159999999999997E-2</v>
      </c>
    </row>
    <row r="94" spans="1:3" x14ac:dyDescent="0.55000000000000004">
      <c r="A94" s="30" t="s">
        <v>136</v>
      </c>
      <c r="B94" s="30">
        <v>2275050011</v>
      </c>
      <c r="C94" s="30">
        <v>4.3204310000000001</v>
      </c>
    </row>
    <row r="95" spans="1:3" x14ac:dyDescent="0.55000000000000004">
      <c r="A95" s="30" t="s">
        <v>136</v>
      </c>
      <c r="B95" s="30">
        <v>2275060011</v>
      </c>
      <c r="C95" s="30">
        <v>7.1103E-2</v>
      </c>
    </row>
    <row r="96" spans="1:3" x14ac:dyDescent="0.55000000000000004">
      <c r="A96" s="30" t="s">
        <v>137</v>
      </c>
      <c r="B96" s="30">
        <v>2275050011</v>
      </c>
      <c r="C96" s="30">
        <v>5.203E-2</v>
      </c>
    </row>
    <row r="97" spans="1:3" x14ac:dyDescent="0.55000000000000004">
      <c r="A97" s="30" t="s">
        <v>137</v>
      </c>
      <c r="B97" s="30">
        <v>2275060011</v>
      </c>
      <c r="C97" s="30">
        <v>1.1398337999999999E-2</v>
      </c>
    </row>
    <row r="98" spans="1:3" x14ac:dyDescent="0.55000000000000004">
      <c r="A98" s="30" t="s">
        <v>138</v>
      </c>
      <c r="B98" s="30">
        <v>2275050011</v>
      </c>
      <c r="C98" s="30">
        <v>0.52211399999999997</v>
      </c>
    </row>
    <row r="99" spans="1:3" x14ac:dyDescent="0.55000000000000004">
      <c r="A99" s="30" t="s">
        <v>138</v>
      </c>
      <c r="B99" s="30">
        <v>2275060011</v>
      </c>
      <c r="C99" s="30">
        <v>4.058E-3</v>
      </c>
    </row>
    <row r="100" spans="1:3" x14ac:dyDescent="0.55000000000000004">
      <c r="A100" s="30" t="s">
        <v>139</v>
      </c>
      <c r="B100" s="30">
        <v>2275050011</v>
      </c>
      <c r="C100" s="30">
        <v>7.9509359999999996</v>
      </c>
    </row>
    <row r="101" spans="1:3" x14ac:dyDescent="0.55000000000000004">
      <c r="A101" s="30" t="s">
        <v>139</v>
      </c>
      <c r="B101" s="30">
        <v>2275060011</v>
      </c>
      <c r="C101" s="30">
        <v>9.2466000000000007E-2</v>
      </c>
    </row>
    <row r="102" spans="1:3" x14ac:dyDescent="0.55000000000000004">
      <c r="A102" s="30" t="s">
        <v>140</v>
      </c>
      <c r="B102" s="30">
        <v>2275050011</v>
      </c>
      <c r="C102" s="30">
        <v>5.889348</v>
      </c>
    </row>
    <row r="103" spans="1:3" x14ac:dyDescent="0.55000000000000004">
      <c r="A103" s="30" t="s">
        <v>140</v>
      </c>
      <c r="B103" s="30">
        <v>2275060011</v>
      </c>
      <c r="C103" s="30">
        <v>5.6211999999999998E-2</v>
      </c>
    </row>
    <row r="104" spans="1:3" x14ac:dyDescent="0.55000000000000004">
      <c r="A104" s="30" t="s">
        <v>141</v>
      </c>
      <c r="B104" s="30">
        <v>2275050011</v>
      </c>
      <c r="C104" s="30">
        <v>1.00579</v>
      </c>
    </row>
    <row r="105" spans="1:3" x14ac:dyDescent="0.55000000000000004">
      <c r="A105" s="30" t="s">
        <v>141</v>
      </c>
      <c r="B105" s="30">
        <v>2275060011</v>
      </c>
      <c r="C105" s="30">
        <v>1.9980000000000001E-2</v>
      </c>
    </row>
    <row r="106" spans="1:3" x14ac:dyDescent="0.55000000000000004">
      <c r="A106" s="30" t="s">
        <v>142</v>
      </c>
      <c r="B106" s="30">
        <v>2275050011</v>
      </c>
      <c r="C106" s="30">
        <v>0.74182599999999999</v>
      </c>
    </row>
    <row r="107" spans="1:3" x14ac:dyDescent="0.55000000000000004">
      <c r="A107" s="30" t="s">
        <v>142</v>
      </c>
      <c r="B107" s="30">
        <v>2275060011</v>
      </c>
      <c r="C107" s="30">
        <v>1.5072245999999999E-2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8E4C-8E5C-4516-81E2-53C6EC5BDD62}">
  <dimension ref="A1:H57"/>
  <sheetViews>
    <sheetView workbookViewId="0">
      <selection activeCell="D4" sqref="D4"/>
    </sheetView>
  </sheetViews>
  <sheetFormatPr defaultRowHeight="14.4" x14ac:dyDescent="0.55000000000000004"/>
  <cols>
    <col min="1" max="1" width="11.41796875" bestFit="1" customWidth="1"/>
    <col min="2" max="2" width="16.83984375" bestFit="1" customWidth="1"/>
    <col min="3" max="5" width="12.578125" bestFit="1" customWidth="1"/>
  </cols>
  <sheetData>
    <row r="1" spans="1:8" x14ac:dyDescent="0.55000000000000004">
      <c r="A1" t="s">
        <v>143</v>
      </c>
      <c r="D1" s="16" t="s">
        <v>144</v>
      </c>
    </row>
    <row r="2" spans="1:8" x14ac:dyDescent="0.55000000000000004">
      <c r="D2" t="s">
        <v>145</v>
      </c>
    </row>
    <row r="3" spans="1:8" x14ac:dyDescent="0.55000000000000004">
      <c r="A3" s="17" t="s">
        <v>87</v>
      </c>
      <c r="B3" t="s">
        <v>146</v>
      </c>
      <c r="C3" s="16" t="s">
        <v>147</v>
      </c>
      <c r="D3" s="16" t="s">
        <v>148</v>
      </c>
      <c r="H3" t="s">
        <v>149</v>
      </c>
    </row>
    <row r="4" spans="1:8" x14ac:dyDescent="0.55000000000000004">
      <c r="A4" t="s">
        <v>90</v>
      </c>
      <c r="B4">
        <v>4.4295839999999993</v>
      </c>
      <c r="C4">
        <f>B4/B$57</f>
        <v>1.8037848751891645E-2</v>
      </c>
      <c r="D4" s="33">
        <f xml:space="preserve"> ((C4*'nationwide-calcs'!G$3*'nationwide-calcs'!G$4*'nationwide-calcs'!G$5)/'nationwide-calcs'!G$6) - B4</f>
        <v>4.5795801301849179</v>
      </c>
    </row>
    <row r="5" spans="1:8" x14ac:dyDescent="0.55000000000000004">
      <c r="A5" t="s">
        <v>91</v>
      </c>
      <c r="B5">
        <v>5.4213819999999995</v>
      </c>
      <c r="C5">
        <f t="shared" ref="C5:C56" si="0">B5/B$57</f>
        <v>2.2076580677153394E-2</v>
      </c>
      <c r="D5" s="33">
        <f xml:space="preserve"> ((C5*'nationwide-calcs'!G$3*'nationwide-calcs'!G$4*'nationwide-calcs'!G$5)/'nationwide-calcs'!G$6) - B5</f>
        <v>5.604962742628242</v>
      </c>
    </row>
    <row r="6" spans="1:8" x14ac:dyDescent="0.55000000000000004">
      <c r="A6" t="s">
        <v>92</v>
      </c>
      <c r="B6">
        <v>5.1153820000000003</v>
      </c>
      <c r="C6">
        <f t="shared" si="0"/>
        <v>2.0830508423398002E-2</v>
      </c>
      <c r="D6" s="33">
        <f xml:space="preserve"> ((C6*'nationwide-calcs'!G$3*'nationwide-calcs'!G$4*'nationwide-calcs'!G$5)/'nationwide-calcs'!G$6) - B6</f>
        <v>5.2886008630845698</v>
      </c>
    </row>
    <row r="7" spans="1:8" x14ac:dyDescent="0.55000000000000004">
      <c r="A7" t="s">
        <v>93</v>
      </c>
      <c r="B7">
        <v>8.3205140000000011</v>
      </c>
      <c r="C7">
        <f t="shared" si="0"/>
        <v>3.3882227556808267E-2</v>
      </c>
      <c r="D7" s="33">
        <f xml:space="preserve"> ((C7*'nationwide-calcs'!G$3*'nationwide-calcs'!G$4*'nationwide-calcs'!G$5)/'nationwide-calcs'!G$6) - B7</f>
        <v>8.6022661693119336</v>
      </c>
    </row>
    <row r="8" spans="1:8" x14ac:dyDescent="0.55000000000000004">
      <c r="A8" t="s">
        <v>94</v>
      </c>
      <c r="B8">
        <v>24.893774999999998</v>
      </c>
      <c r="C8">
        <f t="shared" si="0"/>
        <v>0.10137072653179655</v>
      </c>
      <c r="D8" s="33">
        <f xml:space="preserve"> ((C8*'nationwide-calcs'!G$3*'nationwide-calcs'!G$4*'nationwide-calcs'!G$5)/'nationwide-calcs'!G$6) - B8</f>
        <v>25.736736757965097</v>
      </c>
    </row>
    <row r="9" spans="1:8" x14ac:dyDescent="0.55000000000000004">
      <c r="A9" t="s">
        <v>95</v>
      </c>
      <c r="B9">
        <v>5.7818589999999999</v>
      </c>
      <c r="C9">
        <f t="shared" si="0"/>
        <v>2.3544490441261185E-2</v>
      </c>
      <c r="D9" s="33">
        <f xml:space="preserve"> ((C9*'nationwide-calcs'!G$3*'nationwide-calcs'!G$4*'nationwide-calcs'!G$5)/'nationwide-calcs'!G$6) - B9</f>
        <v>5.977646341491849</v>
      </c>
    </row>
    <row r="10" spans="1:8" x14ac:dyDescent="0.55000000000000004">
      <c r="A10" t="s">
        <v>96</v>
      </c>
      <c r="B10">
        <v>1.506537</v>
      </c>
      <c r="C10">
        <f t="shared" si="0"/>
        <v>6.1348168462610911E-3</v>
      </c>
      <c r="D10" s="33">
        <f xml:space="preserve"> ((C10*'nationwide-calcs'!G$3*'nationwide-calcs'!G$4*'nationwide-calcs'!G$5)/'nationwide-calcs'!G$6) - B10</f>
        <v>1.5575518853663002</v>
      </c>
    </row>
    <row r="11" spans="1:8" x14ac:dyDescent="0.55000000000000004">
      <c r="A11" t="s">
        <v>97</v>
      </c>
      <c r="B11">
        <v>0.40866400000000003</v>
      </c>
      <c r="C11">
        <f t="shared" si="0"/>
        <v>1.6641335670218803E-3</v>
      </c>
      <c r="D11" s="33">
        <f xml:space="preserve"> ((C11*'nationwide-calcs'!G$3*'nationwide-calcs'!G$4*'nationwide-calcs'!G$5)/'nationwide-calcs'!G$6) - B11</f>
        <v>0.42250232399292798</v>
      </c>
    </row>
    <row r="12" spans="1:8" x14ac:dyDescent="0.55000000000000004">
      <c r="A12" t="s">
        <v>98</v>
      </c>
      <c r="B12">
        <v>23.270125999999998</v>
      </c>
      <c r="C12">
        <f t="shared" si="0"/>
        <v>9.4759014215660284E-2</v>
      </c>
      <c r="D12" s="33">
        <f xml:space="preserve"> ((C12*'nationwide-calcs'!G$3*'nationwide-calcs'!G$4*'nationwide-calcs'!G$5)/'nationwide-calcs'!G$6) - B12</f>
        <v>24.058107184895789</v>
      </c>
    </row>
    <row r="13" spans="1:8" x14ac:dyDescent="0.55000000000000004">
      <c r="A13" t="s">
        <v>99</v>
      </c>
      <c r="B13">
        <v>6.5648392119999999</v>
      </c>
      <c r="C13">
        <f t="shared" si="0"/>
        <v>2.6732888864178565E-2</v>
      </c>
      <c r="D13" s="33">
        <f xml:space="preserve"> ((C13*'nationwide-calcs'!G$3*'nationwide-calcs'!G$4*'nationwide-calcs'!G$5)/'nationwide-calcs'!G$6) - B13</f>
        <v>6.7871401046089241</v>
      </c>
    </row>
    <row r="14" spans="1:8" x14ac:dyDescent="0.55000000000000004">
      <c r="A14" t="s">
        <v>100</v>
      </c>
      <c r="B14">
        <v>1.0966962330000001</v>
      </c>
      <c r="C14">
        <f t="shared" si="0"/>
        <v>4.4658913292136065E-3</v>
      </c>
      <c r="D14" s="33">
        <f xml:space="preserve"> ((C14*'nationwide-calcs'!G$3*'nationwide-calcs'!G$4*'nationwide-calcs'!G$5)/'nationwide-calcs'!G$6) - B14</f>
        <v>1.1338329462756433</v>
      </c>
    </row>
    <row r="15" spans="1:8" x14ac:dyDescent="0.55000000000000004">
      <c r="A15" t="s">
        <v>101</v>
      </c>
      <c r="B15">
        <v>2.6849539999999998</v>
      </c>
      <c r="C15">
        <f t="shared" si="0"/>
        <v>1.0933485888920152E-2</v>
      </c>
      <c r="D15" s="33">
        <f xml:space="preserve"> ((C15*'nationwide-calcs'!G$3*'nationwide-calcs'!G$4*'nationwide-calcs'!G$5)/'nationwide-calcs'!G$6) - B15</f>
        <v>2.7758728559748538</v>
      </c>
    </row>
    <row r="16" spans="1:8" x14ac:dyDescent="0.55000000000000004">
      <c r="A16" t="s">
        <v>102</v>
      </c>
      <c r="B16">
        <v>3.2403719999999998</v>
      </c>
      <c r="C16">
        <f t="shared" si="0"/>
        <v>1.3195221049169547E-2</v>
      </c>
      <c r="D16" s="33">
        <f xml:space="preserve"> ((C16*'nationwide-calcs'!G$3*'nationwide-calcs'!G$4*'nationwide-calcs'!G$5)/'nationwide-calcs'!G$6) - B16</f>
        <v>3.3500986154924615</v>
      </c>
    </row>
    <row r="17" spans="1:4" x14ac:dyDescent="0.55000000000000004">
      <c r="A17" t="s">
        <v>103</v>
      </c>
      <c r="B17">
        <v>7.4428570000000001</v>
      </c>
      <c r="C17">
        <f t="shared" si="0"/>
        <v>3.0308292798591926E-2</v>
      </c>
      <c r="D17" s="33">
        <f xml:space="preserve"> ((C17*'nationwide-calcs'!G$3*'nationwide-calcs'!G$4*'nationwide-calcs'!G$5)/'nationwide-calcs'!G$6) - B17</f>
        <v>7.6948896395254582</v>
      </c>
    </row>
    <row r="18" spans="1:4" x14ac:dyDescent="0.55000000000000004">
      <c r="A18" t="s">
        <v>104</v>
      </c>
      <c r="B18">
        <v>3.9400899999999996</v>
      </c>
      <c r="C18">
        <f t="shared" si="0"/>
        <v>1.6044564791827125E-2</v>
      </c>
      <c r="D18" s="33">
        <f xml:space="preserve"> ((C18*'nationwide-calcs'!G$3*'nationwide-calcs'!G$4*'nationwide-calcs'!G$5)/'nationwide-calcs'!G$6) - B18</f>
        <v>4.0735107123242944</v>
      </c>
    </row>
    <row r="19" spans="1:4" x14ac:dyDescent="0.55000000000000004">
      <c r="A19" t="s">
        <v>105</v>
      </c>
      <c r="B19">
        <v>4.3603339999999999</v>
      </c>
      <c r="C19">
        <f t="shared" si="0"/>
        <v>1.7755853642177397E-2</v>
      </c>
      <c r="D19" s="33">
        <f xml:space="preserve"> ((C19*'nationwide-calcs'!G$3*'nationwide-calcs'!G$4*'nationwide-calcs'!G$5)/'nationwide-calcs'!G$6) - B19</f>
        <v>4.507985162347012</v>
      </c>
    </row>
    <row r="20" spans="1:4" x14ac:dyDescent="0.55000000000000004">
      <c r="A20" t="s">
        <v>106</v>
      </c>
      <c r="B20">
        <v>2.598633</v>
      </c>
      <c r="C20">
        <f t="shared" si="0"/>
        <v>1.0581975421546232E-2</v>
      </c>
      <c r="D20" s="33">
        <f xml:space="preserve"> ((C20*'nationwide-calcs'!G$3*'nationwide-calcs'!G$4*'nationwide-calcs'!G$5)/'nationwide-calcs'!G$6) - B20</f>
        <v>2.686628823935346</v>
      </c>
    </row>
    <row r="21" spans="1:4" x14ac:dyDescent="0.55000000000000004">
      <c r="A21" t="s">
        <v>107</v>
      </c>
      <c r="B21">
        <v>4.7758149999999997</v>
      </c>
      <c r="C21">
        <f t="shared" si="0"/>
        <v>1.9447746929963493E-2</v>
      </c>
      <c r="D21" s="33">
        <f xml:space="preserve"> ((C21*'nationwide-calcs'!G$3*'nationwide-calcs'!G$4*'nationwide-calcs'!G$5)/'nationwide-calcs'!G$6) - B21</f>
        <v>4.9375353259897743</v>
      </c>
    </row>
    <row r="22" spans="1:4" x14ac:dyDescent="0.55000000000000004">
      <c r="A22" t="s">
        <v>108</v>
      </c>
      <c r="B22">
        <v>3.1406719999999999</v>
      </c>
      <c r="C22">
        <f t="shared" si="0"/>
        <v>1.2789229533811989E-2</v>
      </c>
      <c r="D22" s="33">
        <f xml:space="preserve"> ((C22*'nationwide-calcs'!G$3*'nationwide-calcs'!G$4*'nationwide-calcs'!G$5)/'nationwide-calcs'!G$6) - B22</f>
        <v>3.2470225390529071</v>
      </c>
    </row>
    <row r="23" spans="1:4" x14ac:dyDescent="0.55000000000000004">
      <c r="A23" t="s">
        <v>109</v>
      </c>
      <c r="B23">
        <v>2.2027259999999997</v>
      </c>
      <c r="C23">
        <f t="shared" si="0"/>
        <v>8.9697900366849971E-3</v>
      </c>
      <c r="D23" s="33">
        <f xml:space="preserve"> ((C23*'nationwide-calcs'!G$3*'nationwide-calcs'!G$4*'nationwide-calcs'!G$5)/'nationwide-calcs'!G$6) - B23</f>
        <v>2.2773154819598642</v>
      </c>
    </row>
    <row r="24" spans="1:4" x14ac:dyDescent="0.55000000000000004">
      <c r="A24" t="s">
        <v>110</v>
      </c>
      <c r="B24">
        <v>1.3330941749999998</v>
      </c>
      <c r="C24">
        <f t="shared" si="0"/>
        <v>5.4285348467661464E-3</v>
      </c>
      <c r="D24" s="33">
        <f xml:space="preserve"> ((C24*'nationwide-calcs'!G$3*'nationwide-calcs'!G$4*'nationwide-calcs'!G$5)/'nationwide-calcs'!G$6) - B24</f>
        <v>1.3782358784696842</v>
      </c>
    </row>
    <row r="25" spans="1:4" x14ac:dyDescent="0.55000000000000004">
      <c r="A25" t="s">
        <v>111</v>
      </c>
      <c r="B25">
        <v>5.1699809999999999</v>
      </c>
      <c r="C25">
        <f t="shared" si="0"/>
        <v>2.1052842733799277E-2</v>
      </c>
      <c r="D25" s="33">
        <f xml:space="preserve"> ((C25*'nationwide-calcs'!G$3*'nationwide-calcs'!G$4*'nationwide-calcs'!G$5)/'nationwide-calcs'!G$6) - B25</f>
        <v>5.3450487136113818</v>
      </c>
    </row>
    <row r="26" spans="1:4" x14ac:dyDescent="0.55000000000000004">
      <c r="A26" t="s">
        <v>112</v>
      </c>
      <c r="B26">
        <v>5.4251551580000008</v>
      </c>
      <c r="C26">
        <f t="shared" si="0"/>
        <v>2.2091945472881618E-2</v>
      </c>
      <c r="D26" s="33">
        <f xml:space="preserve"> ((C26*'nationwide-calcs'!G$3*'nationwide-calcs'!G$4*'nationwide-calcs'!G$5)/'nationwide-calcs'!G$6) - B26</f>
        <v>5.6088636686305122</v>
      </c>
    </row>
    <row r="27" spans="1:4" x14ac:dyDescent="0.55000000000000004">
      <c r="A27" t="s">
        <v>113</v>
      </c>
      <c r="B27">
        <v>4.4114449999999996</v>
      </c>
      <c r="C27">
        <f t="shared" si="0"/>
        <v>1.796398435773848E-2</v>
      </c>
      <c r="D27" s="33">
        <f xml:space="preserve"> ((C27*'nationwide-calcs'!G$3*'nationwide-calcs'!G$4*'nationwide-calcs'!G$5)/'nationwide-calcs'!G$6) - B27</f>
        <v>4.5608269009919686</v>
      </c>
    </row>
    <row r="28" spans="1:4" x14ac:dyDescent="0.55000000000000004">
      <c r="A28" t="s">
        <v>114</v>
      </c>
      <c r="B28">
        <v>3.6333979999999997</v>
      </c>
      <c r="C28">
        <f t="shared" si="0"/>
        <v>1.4795674623040359E-2</v>
      </c>
      <c r="D28" s="33">
        <f xml:space="preserve"> ((C28*'nationwide-calcs'!G$3*'nationwide-calcs'!G$4*'nationwide-calcs'!G$5)/'nationwide-calcs'!G$6) - B28</f>
        <v>3.7564334000334165</v>
      </c>
    </row>
    <row r="29" spans="1:4" x14ac:dyDescent="0.55000000000000004">
      <c r="A29" t="s">
        <v>115</v>
      </c>
      <c r="B29">
        <v>2.1207639999999999</v>
      </c>
      <c r="C29">
        <f t="shared" si="0"/>
        <v>8.6360299907297707E-3</v>
      </c>
      <c r="D29" s="33">
        <f xml:space="preserve"> ((C29*'nationwide-calcs'!G$3*'nationwide-calcs'!G$4*'nationwide-calcs'!G$5)/'nationwide-calcs'!G$6) - B29</f>
        <v>2.1925780559103276</v>
      </c>
    </row>
    <row r="30" spans="1:4" x14ac:dyDescent="0.55000000000000004">
      <c r="A30" t="s">
        <v>116</v>
      </c>
      <c r="B30">
        <v>6.0460799999999999</v>
      </c>
      <c r="C30">
        <f t="shared" si="0"/>
        <v>2.4620433111063489E-2</v>
      </c>
      <c r="D30" s="33">
        <f xml:space="preserve"> ((C30*'nationwide-calcs'!G$3*'nationwide-calcs'!G$4*'nationwide-calcs'!G$5)/'nationwide-calcs'!G$6) - B30</f>
        <v>6.2508144858543009</v>
      </c>
    </row>
    <row r="31" spans="1:4" x14ac:dyDescent="0.55000000000000004">
      <c r="A31" t="s">
        <v>117</v>
      </c>
      <c r="B31">
        <v>2.1961590000000002</v>
      </c>
      <c r="C31">
        <f t="shared" si="0"/>
        <v>8.9430483488078371E-3</v>
      </c>
      <c r="D31" s="33">
        <f xml:space="preserve"> ((C31*'nationwide-calcs'!G$3*'nationwide-calcs'!G$4*'nationwide-calcs'!G$5)/'nationwide-calcs'!G$6) - B31</f>
        <v>2.2705261078978931</v>
      </c>
    </row>
    <row r="32" spans="1:4" x14ac:dyDescent="0.55000000000000004">
      <c r="A32" t="s">
        <v>118</v>
      </c>
      <c r="B32">
        <v>2.1692119999999999</v>
      </c>
      <c r="C32">
        <f t="shared" si="0"/>
        <v>8.8333166199779448E-3</v>
      </c>
      <c r="D32" s="33">
        <f xml:space="preserve"> ((C32*'nationwide-calcs'!G$3*'nationwide-calcs'!G$4*'nationwide-calcs'!G$5)/'nationwide-calcs'!G$6) - B32</f>
        <v>2.2426666191133728</v>
      </c>
    </row>
    <row r="33" spans="1:4" x14ac:dyDescent="0.55000000000000004">
      <c r="A33" t="s">
        <v>119</v>
      </c>
      <c r="B33">
        <v>1.0618289999999999</v>
      </c>
      <c r="C33">
        <f t="shared" si="0"/>
        <v>4.3239073697151596E-3</v>
      </c>
      <c r="D33" s="33">
        <f xml:space="preserve"> ((C33*'nationwide-calcs'!G$3*'nationwide-calcs'!G$4*'nationwide-calcs'!G$5)/'nationwide-calcs'!G$6) - B33</f>
        <v>1.0977850267777112</v>
      </c>
    </row>
    <row r="34" spans="1:4" x14ac:dyDescent="0.55000000000000004">
      <c r="A34" t="s">
        <v>120</v>
      </c>
      <c r="B34">
        <v>3.7329869999999996</v>
      </c>
      <c r="C34">
        <f t="shared" si="0"/>
        <v>1.5201214131796065E-2</v>
      </c>
      <c r="D34" s="33">
        <f xml:space="preserve"> ((C34*'nationwide-calcs'!G$3*'nationwide-calcs'!G$4*'nationwide-calcs'!G$5)/'nationwide-calcs'!G$6) - B34</f>
        <v>3.8593947177519619</v>
      </c>
    </row>
    <row r="35" spans="1:4" x14ac:dyDescent="0.55000000000000004">
      <c r="A35" t="s">
        <v>121</v>
      </c>
      <c r="B35">
        <v>1.87940394</v>
      </c>
      <c r="C35">
        <f t="shared" si="0"/>
        <v>7.6531800759234384E-3</v>
      </c>
      <c r="D35" s="33">
        <f xml:space="preserve"> ((C35*'nationwide-calcs'!G$3*'nationwide-calcs'!G$4*'nationwide-calcs'!G$5)/'nationwide-calcs'!G$6) - B35</f>
        <v>1.9430449767326348</v>
      </c>
    </row>
    <row r="36" spans="1:4" x14ac:dyDescent="0.55000000000000004">
      <c r="A36" t="s">
        <v>122</v>
      </c>
      <c r="B36">
        <v>2.144021</v>
      </c>
      <c r="C36">
        <f t="shared" si="0"/>
        <v>8.7307355541467284E-3</v>
      </c>
      <c r="D36" s="33">
        <f xml:space="preserve"> ((C36*'nationwide-calcs'!G$3*'nationwide-calcs'!G$4*'nationwide-calcs'!G$5)/'nationwide-calcs'!G$6) - B36</f>
        <v>2.216622592617997</v>
      </c>
    </row>
    <row r="37" spans="1:4" x14ac:dyDescent="0.55000000000000004">
      <c r="A37" t="s">
        <v>123</v>
      </c>
      <c r="B37">
        <v>6.5868669999999998</v>
      </c>
      <c r="C37">
        <f t="shared" si="0"/>
        <v>2.6822588914630872E-2</v>
      </c>
      <c r="D37" s="33">
        <f xml:space="preserve"> ((C37*'nationwide-calcs'!G$3*'nationwide-calcs'!G$4*'nationwide-calcs'!G$5)/'nationwide-calcs'!G$6) - B37</f>
        <v>6.8099138053078452</v>
      </c>
    </row>
    <row r="38" spans="1:4" x14ac:dyDescent="0.55000000000000004">
      <c r="A38" t="s">
        <v>124</v>
      </c>
      <c r="B38">
        <v>8.4087410000000009</v>
      </c>
      <c r="C38">
        <f t="shared" si="0"/>
        <v>3.4241499506913096E-2</v>
      </c>
      <c r="D38" s="33">
        <f xml:space="preserve"> ((C38*'nationwide-calcs'!G$3*'nationwide-calcs'!G$4*'nationwide-calcs'!G$5)/'nationwide-calcs'!G$6) - B38</f>
        <v>8.693480742993307</v>
      </c>
    </row>
    <row r="39" spans="1:4" x14ac:dyDescent="0.55000000000000004">
      <c r="A39" t="s">
        <v>125</v>
      </c>
      <c r="B39">
        <v>4.1153409999999999</v>
      </c>
      <c r="C39">
        <f t="shared" si="0"/>
        <v>1.6758209917784272E-2</v>
      </c>
      <c r="D39" s="33">
        <f xml:space="preserve"> ((C39*'nationwide-calcs'!G$3*'nationwide-calcs'!G$4*'nationwide-calcs'!G$5)/'nationwide-calcs'!G$6) - B39</f>
        <v>4.2546961232782428</v>
      </c>
    </row>
    <row r="40" spans="1:4" x14ac:dyDescent="0.55000000000000004">
      <c r="A40" t="s">
        <v>126</v>
      </c>
      <c r="B40">
        <v>4.9844280000000003</v>
      </c>
      <c r="C40">
        <f t="shared" si="0"/>
        <v>2.0297246508632367E-2</v>
      </c>
      <c r="D40" s="33">
        <f xml:space="preserve"> ((C40*'nationwide-calcs'!G$3*'nationwide-calcs'!G$4*'nationwide-calcs'!G$5)/'nationwide-calcs'!G$6) - B40</f>
        <v>5.153212452712796</v>
      </c>
    </row>
    <row r="41" spans="1:4" x14ac:dyDescent="0.55000000000000004">
      <c r="A41" t="s">
        <v>127</v>
      </c>
      <c r="B41">
        <v>5.978421</v>
      </c>
      <c r="C41">
        <f t="shared" si="0"/>
        <v>2.4344916762642457E-2</v>
      </c>
      <c r="D41" s="33">
        <f xml:space="preserve"> ((C41*'nationwide-calcs'!G$3*'nationwide-calcs'!G$4*'nationwide-calcs'!G$5)/'nationwide-calcs'!G$6) - B41</f>
        <v>6.1808643930175515</v>
      </c>
    </row>
    <row r="42" spans="1:4" x14ac:dyDescent="0.55000000000000004">
      <c r="A42" t="s">
        <v>128</v>
      </c>
      <c r="B42">
        <v>0.52176014999999998</v>
      </c>
      <c r="C42">
        <f t="shared" si="0"/>
        <v>2.12467596741913E-3</v>
      </c>
      <c r="D42" s="33">
        <f xml:space="preserve"> ((C42*'nationwide-calcs'!G$3*'nationwide-calcs'!G$4*'nationwide-calcs'!G$5)/'nationwide-calcs'!G$6) - B42</f>
        <v>0.53942817557186018</v>
      </c>
    </row>
    <row r="43" spans="1:4" x14ac:dyDescent="0.55000000000000004">
      <c r="A43" t="s">
        <v>129</v>
      </c>
      <c r="B43">
        <v>0.240868</v>
      </c>
      <c r="C43">
        <f t="shared" si="0"/>
        <v>9.8084618175671521E-4</v>
      </c>
      <c r="D43" s="33">
        <f xml:space="preserve"> ((C43*'nationwide-calcs'!G$3*'nationwide-calcs'!G$4*'nationwide-calcs'!G$5)/'nationwide-calcs'!G$6) - B43</f>
        <v>0.24902435686903809</v>
      </c>
    </row>
    <row r="44" spans="1:4" x14ac:dyDescent="0.55000000000000004">
      <c r="A44" t="s">
        <v>130</v>
      </c>
      <c r="B44">
        <v>2.5470519999999999</v>
      </c>
      <c r="C44">
        <f t="shared" si="0"/>
        <v>1.0371930804157483E-2</v>
      </c>
      <c r="D44" s="33">
        <f xml:space="preserve"> ((C44*'nationwide-calcs'!G$3*'nationwide-calcs'!G$4*'nationwide-calcs'!G$5)/'nationwide-calcs'!G$6) - B44</f>
        <v>2.6333011699852076</v>
      </c>
    </row>
    <row r="45" spans="1:4" x14ac:dyDescent="0.55000000000000004">
      <c r="A45" t="s">
        <v>131</v>
      </c>
      <c r="B45">
        <v>1.298665</v>
      </c>
      <c r="C45">
        <f t="shared" si="0"/>
        <v>5.2883347170694511E-3</v>
      </c>
      <c r="D45" s="33">
        <f xml:space="preserve"> ((C45*'nationwide-calcs'!G$3*'nationwide-calcs'!G$4*'nationwide-calcs'!G$5)/'nationwide-calcs'!G$6) - B45</f>
        <v>1.3426408506457037</v>
      </c>
    </row>
    <row r="46" spans="1:4" x14ac:dyDescent="0.55000000000000004">
      <c r="A46" t="s">
        <v>132</v>
      </c>
      <c r="B46">
        <v>4.8617870000000005</v>
      </c>
      <c r="C46">
        <f t="shared" si="0"/>
        <v>1.9797836223427089E-2</v>
      </c>
      <c r="D46" s="33">
        <f xml:space="preserve"> ((C46*'nationwide-calcs'!G$3*'nationwide-calcs'!G$4*'nationwide-calcs'!G$5)/'nationwide-calcs'!G$6) - B46</f>
        <v>5.026418540068625</v>
      </c>
    </row>
    <row r="47" spans="1:4" x14ac:dyDescent="0.55000000000000004">
      <c r="A47" t="s">
        <v>133</v>
      </c>
      <c r="B47">
        <v>0.109226</v>
      </c>
      <c r="C47">
        <f t="shared" si="0"/>
        <v>4.4478264048590505E-4</v>
      </c>
      <c r="D47" s="33">
        <f xml:space="preserve"> ((C47*'nationwide-calcs'!G$3*'nationwide-calcs'!G$4*'nationwide-calcs'!G$5)/'nationwide-calcs'!G$6) - B47</f>
        <v>0.11292464919946836</v>
      </c>
    </row>
    <row r="48" spans="1:4" x14ac:dyDescent="0.55000000000000004">
      <c r="A48" t="s">
        <v>134</v>
      </c>
      <c r="B48">
        <v>19.909807000000001</v>
      </c>
      <c r="C48">
        <f t="shared" si="0"/>
        <v>8.107535320367637E-2</v>
      </c>
      <c r="D48" s="33">
        <f xml:space="preserve"> ((C48*'nationwide-calcs'!G$3*'nationwide-calcs'!G$4*'nationwide-calcs'!G$5)/'nationwide-calcs'!G$6) - B48</f>
        <v>20.58399988193397</v>
      </c>
    </row>
    <row r="49" spans="1:5" x14ac:dyDescent="0.55000000000000004">
      <c r="A49" t="s">
        <v>135</v>
      </c>
      <c r="B49">
        <v>2.7365659999999998</v>
      </c>
      <c r="C49">
        <f t="shared" si="0"/>
        <v>1.1143656742386897E-2</v>
      </c>
      <c r="D49" s="33">
        <f xml:space="preserve"> ((C49*'nationwide-calcs'!G$3*'nationwide-calcs'!G$4*'nationwide-calcs'!G$5)/'nationwide-calcs'!G$6) - B49</f>
        <v>2.8292325596578864</v>
      </c>
    </row>
    <row r="50" spans="1:5" x14ac:dyDescent="0.55000000000000004">
      <c r="A50" t="s">
        <v>136</v>
      </c>
      <c r="B50">
        <v>4.391534</v>
      </c>
      <c r="C50">
        <f t="shared" si="0"/>
        <v>1.7882904146481866E-2</v>
      </c>
      <c r="D50" s="33">
        <f xml:space="preserve"> ((C50*'nationwide-calcs'!G$3*'nationwide-calcs'!G$4*'nationwide-calcs'!G$5)/'nationwide-calcs'!G$6) - B50</f>
        <v>4.5402416677122499</v>
      </c>
    </row>
    <row r="51" spans="1:5" x14ac:dyDescent="0.55000000000000004">
      <c r="A51" t="s">
        <v>137</v>
      </c>
      <c r="B51">
        <v>6.3428338000000001E-2</v>
      </c>
      <c r="C51">
        <f t="shared" si="0"/>
        <v>2.5828853622097731E-4</v>
      </c>
      <c r="D51" s="33">
        <f xml:space="preserve"> ((C51*'nationwide-calcs'!G$3*'nationwide-calcs'!G$4*'nationwide-calcs'!G$5)/'nationwide-calcs'!G$6) - B51</f>
        <v>6.5576170673239953E-2</v>
      </c>
    </row>
    <row r="52" spans="1:5" x14ac:dyDescent="0.55000000000000004">
      <c r="A52" t="s">
        <v>138</v>
      </c>
      <c r="B52">
        <v>0.52617199999999997</v>
      </c>
      <c r="C52">
        <f t="shared" si="0"/>
        <v>2.1426416009901455E-3</v>
      </c>
      <c r="D52" s="33">
        <f xml:space="preserve"> ((C52*'nationwide-calcs'!G$3*'nationwide-calcs'!G$4*'nationwide-calcs'!G$5)/'nationwide-calcs'!G$6) - B52</f>
        <v>0.54398942118710447</v>
      </c>
    </row>
    <row r="53" spans="1:5" x14ac:dyDescent="0.55000000000000004">
      <c r="A53" t="s">
        <v>139</v>
      </c>
      <c r="B53">
        <v>8.0434020000000004</v>
      </c>
      <c r="C53">
        <f t="shared" si="0"/>
        <v>3.2753791039217856E-2</v>
      </c>
      <c r="D53" s="33">
        <f xml:space="preserve"> ((C53*'nationwide-calcs'!G$3*'nationwide-calcs'!G$4*'nationwide-calcs'!G$5)/'nationwide-calcs'!G$6) - B53</f>
        <v>8.3157705053769462</v>
      </c>
    </row>
    <row r="54" spans="1:5" x14ac:dyDescent="0.55000000000000004">
      <c r="A54" t="s">
        <v>140</v>
      </c>
      <c r="B54">
        <v>5.9455600000000004</v>
      </c>
      <c r="C54">
        <f t="shared" si="0"/>
        <v>2.4211102447836391E-2</v>
      </c>
      <c r="D54" s="33">
        <f xml:space="preserve"> ((C54*'nationwide-calcs'!G$3*'nationwide-calcs'!G$4*'nationwide-calcs'!G$5)/'nationwide-calcs'!G$6) - B54</f>
        <v>6.1468906422865537</v>
      </c>
    </row>
    <row r="55" spans="1:5" x14ac:dyDescent="0.55000000000000004">
      <c r="A55" t="s">
        <v>141</v>
      </c>
      <c r="B55">
        <v>1.0257700000000001</v>
      </c>
      <c r="C55">
        <f t="shared" si="0"/>
        <v>4.1770703782178864E-3</v>
      </c>
      <c r="D55" s="33">
        <f xml:space="preserve"> ((C55*'nationwide-calcs'!G$3*'nationwide-calcs'!G$4*'nationwide-calcs'!G$5)/'nationwide-calcs'!G$6) - B55</f>
        <v>1.0605049842467791</v>
      </c>
    </row>
    <row r="56" spans="1:5" x14ac:dyDescent="0.55000000000000004">
      <c r="A56" t="s">
        <v>142</v>
      </c>
      <c r="B56">
        <v>0.756898246</v>
      </c>
      <c r="C56">
        <f t="shared" si="0"/>
        <v>3.0821892263291715E-3</v>
      </c>
      <c r="D56" s="33">
        <f xml:space="preserve"> ((C56*'nationwide-calcs'!G$3*'nationwide-calcs'!G$4*'nationwide-calcs'!G$5)/'nationwide-calcs'!G$6) - B56</f>
        <v>0.78252860041787597</v>
      </c>
    </row>
    <row r="57" spans="1:5" x14ac:dyDescent="0.55000000000000004">
      <c r="A57" t="s">
        <v>31</v>
      </c>
      <c r="B57">
        <v>245.57163445199998</v>
      </c>
      <c r="C57">
        <f>SUM(C4:C56)</f>
        <v>1.0000000000000002</v>
      </c>
      <c r="D57" s="33">
        <f>SUM(D4:D56)</f>
        <v>253.88726744394356</v>
      </c>
      <c r="E57" s="3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2C8BA-AC63-48F7-B14D-14790ABB4706}">
  <dimension ref="A1:D107"/>
  <sheetViews>
    <sheetView topLeftCell="A96" workbookViewId="0">
      <selection activeCell="B2" sqref="B2:C107"/>
    </sheetView>
  </sheetViews>
  <sheetFormatPr defaultRowHeight="14.4" x14ac:dyDescent="0.55000000000000004"/>
  <cols>
    <col min="2" max="2" width="13.578125" customWidth="1"/>
  </cols>
  <sheetData>
    <row r="1" spans="1:4" x14ac:dyDescent="0.55000000000000004">
      <c r="A1" s="30" t="s">
        <v>87</v>
      </c>
      <c r="B1" s="30" t="s">
        <v>88</v>
      </c>
      <c r="C1" s="30" t="s">
        <v>150</v>
      </c>
      <c r="D1" t="s">
        <v>151</v>
      </c>
    </row>
    <row r="2" spans="1:4" x14ac:dyDescent="0.55000000000000004">
      <c r="A2" s="30" t="s">
        <v>90</v>
      </c>
      <c r="B2" s="30">
        <v>2275050011</v>
      </c>
      <c r="C2" s="30">
        <v>1080152</v>
      </c>
      <c r="D2">
        <f>ROUND((C2/2),0)</f>
        <v>540076</v>
      </c>
    </row>
    <row r="3" spans="1:4" x14ac:dyDescent="0.55000000000000004">
      <c r="A3" s="30" t="s">
        <v>90</v>
      </c>
      <c r="B3" s="30">
        <v>2275060011</v>
      </c>
      <c r="C3" s="30">
        <v>72485</v>
      </c>
      <c r="D3">
        <f t="shared" ref="D3:D66" si="0">ROUND((C3/2),0)</f>
        <v>36243</v>
      </c>
    </row>
    <row r="4" spans="1:4" x14ac:dyDescent="0.55000000000000004">
      <c r="A4" s="30" t="s">
        <v>91</v>
      </c>
      <c r="B4" s="30">
        <v>2275050011</v>
      </c>
      <c r="C4" s="30">
        <v>1403172</v>
      </c>
      <c r="D4">
        <f t="shared" si="0"/>
        <v>701586</v>
      </c>
    </row>
    <row r="5" spans="1:4" x14ac:dyDescent="0.55000000000000004">
      <c r="A5" s="30" t="s">
        <v>91</v>
      </c>
      <c r="B5" s="30">
        <v>2275060011</v>
      </c>
      <c r="C5" s="30">
        <v>7544</v>
      </c>
      <c r="D5">
        <f t="shared" si="0"/>
        <v>3772</v>
      </c>
    </row>
    <row r="6" spans="1:4" x14ac:dyDescent="0.55000000000000004">
      <c r="A6" s="30" t="s">
        <v>92</v>
      </c>
      <c r="B6" s="30">
        <v>2275050011</v>
      </c>
      <c r="C6" s="30">
        <v>1326730</v>
      </c>
      <c r="D6">
        <f t="shared" si="0"/>
        <v>663365</v>
      </c>
    </row>
    <row r="7" spans="1:4" x14ac:dyDescent="0.55000000000000004">
      <c r="A7" s="30" t="s">
        <v>92</v>
      </c>
      <c r="B7" s="30">
        <v>2275060011</v>
      </c>
      <c r="C7" s="30">
        <v>4361</v>
      </c>
      <c r="D7">
        <f t="shared" si="0"/>
        <v>2181</v>
      </c>
    </row>
    <row r="8" spans="1:4" x14ac:dyDescent="0.55000000000000004">
      <c r="A8" s="30" t="s">
        <v>93</v>
      </c>
      <c r="B8" s="30">
        <v>2275050011</v>
      </c>
      <c r="C8" s="30">
        <v>2105911</v>
      </c>
      <c r="D8">
        <f t="shared" si="0"/>
        <v>1052956</v>
      </c>
    </row>
    <row r="9" spans="1:4" x14ac:dyDescent="0.55000000000000004">
      <c r="A9" s="30" t="s">
        <v>93</v>
      </c>
      <c r="B9" s="30">
        <v>2275060011</v>
      </c>
      <c r="C9" s="30">
        <v>59198</v>
      </c>
      <c r="D9">
        <f t="shared" si="0"/>
        <v>29599</v>
      </c>
    </row>
    <row r="10" spans="1:4" x14ac:dyDescent="0.55000000000000004">
      <c r="A10" s="30" t="s">
        <v>94</v>
      </c>
      <c r="B10" s="30">
        <v>2275050011</v>
      </c>
      <c r="C10" s="30">
        <v>6426387</v>
      </c>
      <c r="D10">
        <f t="shared" si="0"/>
        <v>3213194</v>
      </c>
    </row>
    <row r="11" spans="1:4" x14ac:dyDescent="0.55000000000000004">
      <c r="A11" s="30" t="s">
        <v>94</v>
      </c>
      <c r="B11" s="30">
        <v>2275060011</v>
      </c>
      <c r="C11" s="30">
        <v>51305</v>
      </c>
      <c r="D11">
        <f t="shared" si="0"/>
        <v>25653</v>
      </c>
    </row>
    <row r="12" spans="1:4" x14ac:dyDescent="0.55000000000000004">
      <c r="A12" s="30" t="s">
        <v>95</v>
      </c>
      <c r="B12" s="30">
        <v>2275050011</v>
      </c>
      <c r="C12" s="30">
        <v>1478351</v>
      </c>
      <c r="D12">
        <f t="shared" si="0"/>
        <v>739176</v>
      </c>
    </row>
    <row r="13" spans="1:4" x14ac:dyDescent="0.55000000000000004">
      <c r="A13" s="30" t="s">
        <v>95</v>
      </c>
      <c r="B13" s="30">
        <v>2275060011</v>
      </c>
      <c r="C13" s="30">
        <v>26166</v>
      </c>
      <c r="D13">
        <f t="shared" si="0"/>
        <v>13083</v>
      </c>
    </row>
    <row r="14" spans="1:4" x14ac:dyDescent="0.55000000000000004">
      <c r="A14" s="30" t="s">
        <v>96</v>
      </c>
      <c r="B14" s="30">
        <v>2275050011</v>
      </c>
      <c r="C14" s="30">
        <v>387090</v>
      </c>
      <c r="D14">
        <f t="shared" si="0"/>
        <v>193545</v>
      </c>
    </row>
    <row r="15" spans="1:4" x14ac:dyDescent="0.55000000000000004">
      <c r="A15" s="30" t="s">
        <v>96</v>
      </c>
      <c r="B15" s="30">
        <v>2275060011</v>
      </c>
      <c r="C15" s="30">
        <v>4931</v>
      </c>
      <c r="D15">
        <f t="shared" si="0"/>
        <v>2466</v>
      </c>
    </row>
    <row r="16" spans="1:4" x14ac:dyDescent="0.55000000000000004">
      <c r="A16" s="30" t="s">
        <v>97</v>
      </c>
      <c r="B16" s="30">
        <v>2275050011</v>
      </c>
      <c r="C16" s="30">
        <v>105636</v>
      </c>
      <c r="D16">
        <f t="shared" si="0"/>
        <v>52818</v>
      </c>
    </row>
    <row r="17" spans="1:4" x14ac:dyDescent="0.55000000000000004">
      <c r="A17" s="30" t="s">
        <v>97</v>
      </c>
      <c r="B17" s="30">
        <v>2275060011</v>
      </c>
      <c r="C17" s="30">
        <v>704</v>
      </c>
      <c r="D17">
        <f t="shared" si="0"/>
        <v>352</v>
      </c>
    </row>
    <row r="18" spans="1:4" x14ac:dyDescent="0.55000000000000004">
      <c r="A18" s="30" t="s">
        <v>98</v>
      </c>
      <c r="B18" s="30">
        <v>2275050011</v>
      </c>
      <c r="C18" s="30">
        <v>5981811</v>
      </c>
      <c r="D18">
        <f t="shared" si="0"/>
        <v>2990906</v>
      </c>
    </row>
    <row r="19" spans="1:4" x14ac:dyDescent="0.55000000000000004">
      <c r="A19" s="30" t="s">
        <v>98</v>
      </c>
      <c r="B19" s="30">
        <v>2275060011</v>
      </c>
      <c r="C19" s="30">
        <v>73387</v>
      </c>
      <c r="D19">
        <f t="shared" si="0"/>
        <v>36694</v>
      </c>
    </row>
    <row r="20" spans="1:4" x14ac:dyDescent="0.55000000000000004">
      <c r="A20" s="30" t="s">
        <v>99</v>
      </c>
      <c r="B20" s="30">
        <v>2275050011</v>
      </c>
      <c r="C20" s="30">
        <v>1699375</v>
      </c>
      <c r="D20">
        <f t="shared" si="0"/>
        <v>849688</v>
      </c>
    </row>
    <row r="21" spans="1:4" x14ac:dyDescent="0.55000000000000004">
      <c r="A21" s="30" t="s">
        <v>99</v>
      </c>
      <c r="B21" s="30">
        <v>2275060011</v>
      </c>
      <c r="C21" s="30">
        <v>8884</v>
      </c>
      <c r="D21">
        <f t="shared" si="0"/>
        <v>4442</v>
      </c>
    </row>
    <row r="22" spans="1:4" x14ac:dyDescent="0.55000000000000004">
      <c r="A22" s="30" t="s">
        <v>100</v>
      </c>
      <c r="B22" s="30">
        <v>2275050011</v>
      </c>
      <c r="C22" s="30">
        <v>255731</v>
      </c>
      <c r="D22">
        <f t="shared" si="0"/>
        <v>127866</v>
      </c>
    </row>
    <row r="23" spans="1:4" x14ac:dyDescent="0.55000000000000004">
      <c r="A23" s="30" t="s">
        <v>100</v>
      </c>
      <c r="B23" s="30">
        <v>2275060011</v>
      </c>
      <c r="C23" s="30">
        <v>29644</v>
      </c>
      <c r="D23">
        <f t="shared" si="0"/>
        <v>14822</v>
      </c>
    </row>
    <row r="24" spans="1:4" x14ac:dyDescent="0.55000000000000004">
      <c r="A24" s="30" t="s">
        <v>101</v>
      </c>
      <c r="B24" s="30">
        <v>2275050011</v>
      </c>
      <c r="C24" s="30">
        <v>694558</v>
      </c>
      <c r="D24">
        <f t="shared" si="0"/>
        <v>347279</v>
      </c>
    </row>
    <row r="25" spans="1:4" x14ac:dyDescent="0.55000000000000004">
      <c r="A25" s="30" t="s">
        <v>101</v>
      </c>
      <c r="B25" s="30">
        <v>2275060011</v>
      </c>
      <c r="C25" s="30">
        <v>4103</v>
      </c>
      <c r="D25">
        <f t="shared" si="0"/>
        <v>2052</v>
      </c>
    </row>
    <row r="26" spans="1:4" x14ac:dyDescent="0.55000000000000004">
      <c r="A26" s="30" t="s">
        <v>102</v>
      </c>
      <c r="B26" s="30">
        <v>2275050011</v>
      </c>
      <c r="C26" s="30">
        <v>831644</v>
      </c>
      <c r="D26">
        <f t="shared" si="0"/>
        <v>415822</v>
      </c>
    </row>
    <row r="27" spans="1:4" x14ac:dyDescent="0.55000000000000004">
      <c r="A27" s="30" t="s">
        <v>102</v>
      </c>
      <c r="B27" s="30">
        <v>2275060011</v>
      </c>
      <c r="C27" s="30">
        <v>11544</v>
      </c>
      <c r="D27">
        <f t="shared" si="0"/>
        <v>5772</v>
      </c>
    </row>
    <row r="28" spans="1:4" x14ac:dyDescent="0.55000000000000004">
      <c r="A28" s="30" t="s">
        <v>103</v>
      </c>
      <c r="B28" s="30">
        <v>2275050011</v>
      </c>
      <c r="C28" s="30">
        <v>1901631</v>
      </c>
      <c r="D28">
        <f t="shared" si="0"/>
        <v>950816</v>
      </c>
    </row>
    <row r="29" spans="1:4" x14ac:dyDescent="0.55000000000000004">
      <c r="A29" s="30" t="s">
        <v>103</v>
      </c>
      <c r="B29" s="30">
        <v>2275060011</v>
      </c>
      <c r="C29" s="30">
        <v>35100</v>
      </c>
      <c r="D29">
        <f t="shared" si="0"/>
        <v>17550</v>
      </c>
    </row>
    <row r="30" spans="1:4" x14ac:dyDescent="0.55000000000000004">
      <c r="A30" s="30" t="s">
        <v>104</v>
      </c>
      <c r="B30" s="30">
        <v>2275050011</v>
      </c>
      <c r="C30" s="30">
        <v>1008791</v>
      </c>
      <c r="D30">
        <f t="shared" si="0"/>
        <v>504396</v>
      </c>
    </row>
    <row r="31" spans="1:4" x14ac:dyDescent="0.55000000000000004">
      <c r="A31" s="30" t="s">
        <v>104</v>
      </c>
      <c r="B31" s="30">
        <v>2275060011</v>
      </c>
      <c r="C31" s="30">
        <v>16473</v>
      </c>
      <c r="D31">
        <f t="shared" si="0"/>
        <v>8237</v>
      </c>
    </row>
    <row r="32" spans="1:4" x14ac:dyDescent="0.55000000000000004">
      <c r="A32" s="30" t="s">
        <v>105</v>
      </c>
      <c r="B32" s="30">
        <v>2275050011</v>
      </c>
      <c r="C32" s="30">
        <v>1127869</v>
      </c>
      <c r="D32">
        <f t="shared" si="0"/>
        <v>563935</v>
      </c>
    </row>
    <row r="33" spans="1:4" x14ac:dyDescent="0.55000000000000004">
      <c r="A33" s="30" t="s">
        <v>105</v>
      </c>
      <c r="B33" s="30">
        <v>2275060011</v>
      </c>
      <c r="C33" s="30">
        <v>6748</v>
      </c>
      <c r="D33">
        <f t="shared" si="0"/>
        <v>3374</v>
      </c>
    </row>
    <row r="34" spans="1:4" x14ac:dyDescent="0.55000000000000004">
      <c r="A34" s="30" t="s">
        <v>106</v>
      </c>
      <c r="B34" s="30">
        <v>2275050011</v>
      </c>
      <c r="C34" s="30">
        <v>666581</v>
      </c>
      <c r="D34">
        <f t="shared" si="0"/>
        <v>333291</v>
      </c>
    </row>
    <row r="35" spans="1:4" x14ac:dyDescent="0.55000000000000004">
      <c r="A35" s="30" t="s">
        <v>106</v>
      </c>
      <c r="B35" s="30">
        <v>2275060011</v>
      </c>
      <c r="C35" s="30">
        <v>9618</v>
      </c>
      <c r="D35">
        <f t="shared" si="0"/>
        <v>4809</v>
      </c>
    </row>
    <row r="36" spans="1:4" x14ac:dyDescent="0.55000000000000004">
      <c r="A36" s="30" t="s">
        <v>107</v>
      </c>
      <c r="B36" s="30">
        <v>2275050011</v>
      </c>
      <c r="C36" s="30">
        <v>1226676</v>
      </c>
      <c r="D36">
        <f t="shared" si="0"/>
        <v>613338</v>
      </c>
    </row>
    <row r="37" spans="1:4" x14ac:dyDescent="0.55000000000000004">
      <c r="A37" s="30" t="s">
        <v>107</v>
      </c>
      <c r="B37" s="30">
        <v>2275060011</v>
      </c>
      <c r="C37" s="30">
        <v>16055</v>
      </c>
      <c r="D37">
        <f t="shared" si="0"/>
        <v>8028</v>
      </c>
    </row>
    <row r="38" spans="1:4" x14ac:dyDescent="0.55000000000000004">
      <c r="A38" s="30" t="s">
        <v>108</v>
      </c>
      <c r="B38" s="30">
        <v>2275050011</v>
      </c>
      <c r="C38" s="30">
        <v>797959</v>
      </c>
      <c r="D38">
        <f t="shared" si="0"/>
        <v>398980</v>
      </c>
    </row>
    <row r="39" spans="1:4" x14ac:dyDescent="0.55000000000000004">
      <c r="A39" s="30" t="s">
        <v>108</v>
      </c>
      <c r="B39" s="30">
        <v>2275060011</v>
      </c>
      <c r="C39" s="30">
        <v>19286</v>
      </c>
      <c r="D39">
        <f t="shared" si="0"/>
        <v>9643</v>
      </c>
    </row>
    <row r="40" spans="1:4" x14ac:dyDescent="0.55000000000000004">
      <c r="A40" s="30" t="s">
        <v>109</v>
      </c>
      <c r="B40" s="30">
        <v>2275050011</v>
      </c>
      <c r="C40" s="30">
        <v>569634</v>
      </c>
      <c r="D40">
        <f t="shared" si="0"/>
        <v>284817</v>
      </c>
    </row>
    <row r="41" spans="1:4" x14ac:dyDescent="0.55000000000000004">
      <c r="A41" s="30" t="s">
        <v>109</v>
      </c>
      <c r="B41" s="30">
        <v>2275060011</v>
      </c>
      <c r="C41" s="30">
        <v>3545</v>
      </c>
      <c r="D41">
        <f t="shared" si="0"/>
        <v>1773</v>
      </c>
    </row>
    <row r="42" spans="1:4" x14ac:dyDescent="0.55000000000000004">
      <c r="A42" s="30" t="s">
        <v>110</v>
      </c>
      <c r="B42" s="30">
        <v>2275050011</v>
      </c>
      <c r="C42" s="30">
        <v>340725</v>
      </c>
      <c r="D42">
        <f t="shared" si="0"/>
        <v>170363</v>
      </c>
    </row>
    <row r="43" spans="1:4" x14ac:dyDescent="0.55000000000000004">
      <c r="A43" s="30" t="s">
        <v>110</v>
      </c>
      <c r="B43" s="30">
        <v>2275060011</v>
      </c>
      <c r="C43" s="30">
        <v>6164</v>
      </c>
      <c r="D43">
        <f t="shared" si="0"/>
        <v>3082</v>
      </c>
    </row>
    <row r="44" spans="1:4" x14ac:dyDescent="0.55000000000000004">
      <c r="A44" s="30" t="s">
        <v>111</v>
      </c>
      <c r="B44" s="30">
        <v>2275050011</v>
      </c>
      <c r="C44" s="30">
        <v>1326225</v>
      </c>
      <c r="D44">
        <f t="shared" si="0"/>
        <v>663113</v>
      </c>
    </row>
    <row r="45" spans="1:4" x14ac:dyDescent="0.55000000000000004">
      <c r="A45" s="30" t="s">
        <v>111</v>
      </c>
      <c r="B45" s="30">
        <v>2275060011</v>
      </c>
      <c r="C45" s="30">
        <v>19073</v>
      </c>
      <c r="D45">
        <f t="shared" si="0"/>
        <v>9537</v>
      </c>
    </row>
    <row r="46" spans="1:4" x14ac:dyDescent="0.55000000000000004">
      <c r="A46" s="30" t="s">
        <v>112</v>
      </c>
      <c r="B46" s="30">
        <v>2275050011</v>
      </c>
      <c r="C46" s="30">
        <v>1399992</v>
      </c>
      <c r="D46">
        <f t="shared" si="0"/>
        <v>699996</v>
      </c>
    </row>
    <row r="47" spans="1:4" x14ac:dyDescent="0.55000000000000004">
      <c r="A47" s="30" t="s">
        <v>112</v>
      </c>
      <c r="B47" s="30">
        <v>2275060011</v>
      </c>
      <c r="C47" s="30">
        <v>11706</v>
      </c>
      <c r="D47">
        <f t="shared" si="0"/>
        <v>5853</v>
      </c>
    </row>
    <row r="48" spans="1:4" x14ac:dyDescent="0.55000000000000004">
      <c r="A48" s="30" t="s">
        <v>113</v>
      </c>
      <c r="B48" s="30">
        <v>2275050011</v>
      </c>
      <c r="C48" s="30">
        <v>1135192</v>
      </c>
      <c r="D48">
        <f t="shared" si="0"/>
        <v>567596</v>
      </c>
    </row>
    <row r="49" spans="1:4" x14ac:dyDescent="0.55000000000000004">
      <c r="A49" s="30" t="s">
        <v>113</v>
      </c>
      <c r="B49" s="30">
        <v>2275060011</v>
      </c>
      <c r="C49" s="30">
        <v>12725</v>
      </c>
      <c r="D49">
        <f t="shared" si="0"/>
        <v>6363</v>
      </c>
    </row>
    <row r="50" spans="1:4" x14ac:dyDescent="0.55000000000000004">
      <c r="A50" s="30" t="s">
        <v>114</v>
      </c>
      <c r="B50" s="30">
        <v>2275050011</v>
      </c>
      <c r="C50" s="30">
        <v>941290</v>
      </c>
      <c r="D50">
        <f t="shared" si="0"/>
        <v>470645</v>
      </c>
    </row>
    <row r="51" spans="1:4" x14ac:dyDescent="0.55000000000000004">
      <c r="A51" s="30" t="s">
        <v>114</v>
      </c>
      <c r="B51" s="30">
        <v>2275060011</v>
      </c>
      <c r="C51" s="30">
        <v>4169</v>
      </c>
      <c r="D51">
        <f t="shared" si="0"/>
        <v>2085</v>
      </c>
    </row>
    <row r="52" spans="1:4" x14ac:dyDescent="0.55000000000000004">
      <c r="A52" s="30" t="s">
        <v>115</v>
      </c>
      <c r="B52" s="30">
        <v>2275050011</v>
      </c>
      <c r="C52" s="30">
        <v>542390</v>
      </c>
      <c r="D52">
        <f t="shared" si="0"/>
        <v>271195</v>
      </c>
    </row>
    <row r="53" spans="1:4" x14ac:dyDescent="0.55000000000000004">
      <c r="A53" s="30" t="s">
        <v>115</v>
      </c>
      <c r="B53" s="30">
        <v>2275060011</v>
      </c>
      <c r="C53" s="30">
        <v>9461</v>
      </c>
      <c r="D53">
        <f t="shared" si="0"/>
        <v>4731</v>
      </c>
    </row>
    <row r="54" spans="1:4" x14ac:dyDescent="0.55000000000000004">
      <c r="A54" s="30" t="s">
        <v>116</v>
      </c>
      <c r="B54" s="30">
        <v>2275050011</v>
      </c>
      <c r="C54" s="30">
        <v>1550056</v>
      </c>
      <c r="D54">
        <f t="shared" si="0"/>
        <v>775028</v>
      </c>
    </row>
    <row r="55" spans="1:4" x14ac:dyDescent="0.55000000000000004">
      <c r="A55" s="30" t="s">
        <v>116</v>
      </c>
      <c r="B55" s="30">
        <v>2275060011</v>
      </c>
      <c r="C55" s="30">
        <v>23215</v>
      </c>
      <c r="D55">
        <f t="shared" si="0"/>
        <v>11608</v>
      </c>
    </row>
    <row r="56" spans="1:4" x14ac:dyDescent="0.55000000000000004">
      <c r="A56" s="30" t="s">
        <v>117</v>
      </c>
      <c r="B56" s="30">
        <v>2275050011</v>
      </c>
      <c r="C56" s="30">
        <v>554660</v>
      </c>
      <c r="D56">
        <f t="shared" si="0"/>
        <v>277330</v>
      </c>
    </row>
    <row r="57" spans="1:4" x14ac:dyDescent="0.55000000000000004">
      <c r="A57" s="30" t="s">
        <v>117</v>
      </c>
      <c r="B57" s="30">
        <v>2275060011</v>
      </c>
      <c r="C57" s="30">
        <v>16810</v>
      </c>
      <c r="D57">
        <f t="shared" si="0"/>
        <v>8405</v>
      </c>
    </row>
    <row r="58" spans="1:4" x14ac:dyDescent="0.55000000000000004">
      <c r="A58" s="30" t="s">
        <v>118</v>
      </c>
      <c r="B58" s="30">
        <v>2275050011</v>
      </c>
      <c r="C58" s="30">
        <v>558841</v>
      </c>
      <c r="D58">
        <f t="shared" si="0"/>
        <v>279421</v>
      </c>
    </row>
    <row r="59" spans="1:4" x14ac:dyDescent="0.55000000000000004">
      <c r="A59" s="30" t="s">
        <v>118</v>
      </c>
      <c r="B59" s="30">
        <v>2275060011</v>
      </c>
      <c r="C59" s="30">
        <v>5617</v>
      </c>
      <c r="D59">
        <f t="shared" si="0"/>
        <v>2809</v>
      </c>
    </row>
    <row r="60" spans="1:4" x14ac:dyDescent="0.55000000000000004">
      <c r="A60" s="30" t="s">
        <v>119</v>
      </c>
      <c r="B60" s="30">
        <v>2275050011</v>
      </c>
      <c r="C60" s="30">
        <v>273008</v>
      </c>
      <c r="D60">
        <f t="shared" si="0"/>
        <v>136504</v>
      </c>
    </row>
    <row r="61" spans="1:4" x14ac:dyDescent="0.55000000000000004">
      <c r="A61" s="30" t="s">
        <v>119</v>
      </c>
      <c r="B61" s="30">
        <v>2275060011</v>
      </c>
      <c r="C61" s="30">
        <v>3294</v>
      </c>
      <c r="D61">
        <f t="shared" si="0"/>
        <v>1647</v>
      </c>
    </row>
    <row r="62" spans="1:4" x14ac:dyDescent="0.55000000000000004">
      <c r="A62" s="30" t="s">
        <v>120</v>
      </c>
      <c r="B62" s="30">
        <v>2275050011</v>
      </c>
      <c r="C62" s="30">
        <v>956136</v>
      </c>
      <c r="D62">
        <f t="shared" si="0"/>
        <v>478068</v>
      </c>
    </row>
    <row r="63" spans="1:4" x14ac:dyDescent="0.55000000000000004">
      <c r="A63" s="30" t="s">
        <v>120</v>
      </c>
      <c r="B63" s="30">
        <v>2275060011</v>
      </c>
      <c r="C63" s="30">
        <v>15237</v>
      </c>
      <c r="D63">
        <f t="shared" si="0"/>
        <v>7619</v>
      </c>
    </row>
    <row r="64" spans="1:4" x14ac:dyDescent="0.55000000000000004">
      <c r="A64" s="30" t="s">
        <v>121</v>
      </c>
      <c r="B64" s="30">
        <v>2275050011</v>
      </c>
      <c r="C64" s="30">
        <v>484466</v>
      </c>
      <c r="D64">
        <f t="shared" si="0"/>
        <v>242233</v>
      </c>
    </row>
    <row r="65" spans="1:4" x14ac:dyDescent="0.55000000000000004">
      <c r="A65" s="30" t="s">
        <v>121</v>
      </c>
      <c r="B65" s="30">
        <v>2275060011</v>
      </c>
      <c r="C65" s="30">
        <v>4580</v>
      </c>
      <c r="D65">
        <f t="shared" si="0"/>
        <v>2290</v>
      </c>
    </row>
    <row r="66" spans="1:4" x14ac:dyDescent="0.55000000000000004">
      <c r="A66" s="30" t="s">
        <v>122</v>
      </c>
      <c r="B66" s="30">
        <v>2275050011</v>
      </c>
      <c r="C66" s="30">
        <v>526701</v>
      </c>
      <c r="D66">
        <f t="shared" si="0"/>
        <v>263351</v>
      </c>
    </row>
    <row r="67" spans="1:4" x14ac:dyDescent="0.55000000000000004">
      <c r="A67" s="30" t="s">
        <v>122</v>
      </c>
      <c r="B67" s="30">
        <v>2275060011</v>
      </c>
      <c r="C67" s="30">
        <v>31202</v>
      </c>
      <c r="D67">
        <f t="shared" ref="D67:D107" si="1">ROUND((C67/2),0)</f>
        <v>15601</v>
      </c>
    </row>
    <row r="68" spans="1:4" x14ac:dyDescent="0.55000000000000004">
      <c r="A68" s="30" t="s">
        <v>123</v>
      </c>
      <c r="B68" s="30">
        <v>2275050011</v>
      </c>
      <c r="C68" s="30">
        <v>1685889</v>
      </c>
      <c r="D68">
        <f t="shared" si="1"/>
        <v>842945</v>
      </c>
    </row>
    <row r="69" spans="1:4" x14ac:dyDescent="0.55000000000000004">
      <c r="A69" s="30" t="s">
        <v>123</v>
      </c>
      <c r="B69" s="30">
        <v>2275060011</v>
      </c>
      <c r="C69" s="30">
        <v>28102</v>
      </c>
      <c r="D69">
        <f t="shared" si="1"/>
        <v>14051</v>
      </c>
    </row>
    <row r="70" spans="1:4" x14ac:dyDescent="0.55000000000000004">
      <c r="A70" s="30" t="s">
        <v>124</v>
      </c>
      <c r="B70" s="30">
        <v>2275050011</v>
      </c>
      <c r="C70" s="30">
        <v>2163698</v>
      </c>
      <c r="D70">
        <f t="shared" si="1"/>
        <v>1081849</v>
      </c>
    </row>
    <row r="71" spans="1:4" x14ac:dyDescent="0.55000000000000004">
      <c r="A71" s="30" t="s">
        <v>124</v>
      </c>
      <c r="B71" s="30">
        <v>2275060011</v>
      </c>
      <c r="C71" s="30">
        <v>24369</v>
      </c>
      <c r="D71">
        <f t="shared" si="1"/>
        <v>12185</v>
      </c>
    </row>
    <row r="72" spans="1:4" x14ac:dyDescent="0.55000000000000004">
      <c r="A72" s="30" t="s">
        <v>125</v>
      </c>
      <c r="B72" s="30">
        <v>2275050011</v>
      </c>
      <c r="C72" s="30">
        <v>1062596</v>
      </c>
      <c r="D72">
        <f t="shared" si="1"/>
        <v>531298</v>
      </c>
    </row>
    <row r="73" spans="1:4" x14ac:dyDescent="0.55000000000000004">
      <c r="A73" s="30" t="s">
        <v>125</v>
      </c>
      <c r="B73" s="30">
        <v>2275060011</v>
      </c>
      <c r="C73" s="30">
        <v>8271</v>
      </c>
      <c r="D73">
        <f t="shared" si="1"/>
        <v>4136</v>
      </c>
    </row>
    <row r="74" spans="1:4" x14ac:dyDescent="0.55000000000000004">
      <c r="A74" s="30" t="s">
        <v>126</v>
      </c>
      <c r="B74" s="30">
        <v>2275050011</v>
      </c>
      <c r="C74" s="30">
        <v>1288564</v>
      </c>
      <c r="D74">
        <f t="shared" si="1"/>
        <v>644282</v>
      </c>
    </row>
    <row r="75" spans="1:4" x14ac:dyDescent="0.55000000000000004">
      <c r="A75" s="30" t="s">
        <v>126</v>
      </c>
      <c r="B75" s="30">
        <v>2275060011</v>
      </c>
      <c r="C75" s="30">
        <v>8451</v>
      </c>
      <c r="D75">
        <f t="shared" si="1"/>
        <v>4226</v>
      </c>
    </row>
    <row r="76" spans="1:4" x14ac:dyDescent="0.55000000000000004">
      <c r="A76" s="30" t="s">
        <v>127</v>
      </c>
      <c r="B76" s="30">
        <v>2275050011</v>
      </c>
      <c r="C76" s="30">
        <v>1534344</v>
      </c>
      <c r="D76">
        <f t="shared" si="1"/>
        <v>767172</v>
      </c>
    </row>
    <row r="77" spans="1:4" x14ac:dyDescent="0.55000000000000004">
      <c r="A77" s="30" t="s">
        <v>127</v>
      </c>
      <c r="B77" s="30">
        <v>2275060011</v>
      </c>
      <c r="C77" s="30">
        <v>21321</v>
      </c>
      <c r="D77">
        <f t="shared" si="1"/>
        <v>10661</v>
      </c>
    </row>
    <row r="78" spans="1:4" x14ac:dyDescent="0.55000000000000004">
      <c r="A78" s="30" t="s">
        <v>128</v>
      </c>
      <c r="B78" s="30">
        <v>2275050011</v>
      </c>
      <c r="C78" s="30">
        <v>119050</v>
      </c>
      <c r="D78">
        <f t="shared" si="1"/>
        <v>59525</v>
      </c>
    </row>
    <row r="79" spans="1:4" x14ac:dyDescent="0.55000000000000004">
      <c r="A79" s="30" t="s">
        <v>128</v>
      </c>
      <c r="B79" s="30">
        <v>2275060011</v>
      </c>
      <c r="C79" s="30">
        <v>16719</v>
      </c>
      <c r="D79">
        <f t="shared" si="1"/>
        <v>8360</v>
      </c>
    </row>
    <row r="80" spans="1:4" x14ac:dyDescent="0.55000000000000004">
      <c r="A80" s="30" t="s">
        <v>129</v>
      </c>
      <c r="B80" s="30">
        <v>2275050011</v>
      </c>
      <c r="C80" s="30">
        <v>59530</v>
      </c>
      <c r="D80">
        <f t="shared" si="1"/>
        <v>29765</v>
      </c>
    </row>
    <row r="81" spans="1:4" x14ac:dyDescent="0.55000000000000004">
      <c r="A81" s="30" t="s">
        <v>129</v>
      </c>
      <c r="B81" s="30">
        <v>2275060011</v>
      </c>
      <c r="C81" s="30">
        <v>3147</v>
      </c>
      <c r="D81">
        <f t="shared" si="1"/>
        <v>1574</v>
      </c>
    </row>
    <row r="82" spans="1:4" x14ac:dyDescent="0.55000000000000004">
      <c r="A82" s="30" t="s">
        <v>130</v>
      </c>
      <c r="B82" s="30">
        <v>2275050011</v>
      </c>
      <c r="C82" s="30">
        <v>644369</v>
      </c>
      <c r="D82">
        <f t="shared" si="1"/>
        <v>322185</v>
      </c>
    </row>
    <row r="83" spans="1:4" x14ac:dyDescent="0.55000000000000004">
      <c r="A83" s="30" t="s">
        <v>130</v>
      </c>
      <c r="B83" s="30">
        <v>2275060011</v>
      </c>
      <c r="C83" s="30">
        <v>18408</v>
      </c>
      <c r="D83">
        <f t="shared" si="1"/>
        <v>9204</v>
      </c>
    </row>
    <row r="84" spans="1:4" x14ac:dyDescent="0.55000000000000004">
      <c r="A84" s="30" t="s">
        <v>131</v>
      </c>
      <c r="B84" s="30">
        <v>2275050011</v>
      </c>
      <c r="C84" s="30">
        <v>334016</v>
      </c>
      <c r="D84">
        <f t="shared" si="1"/>
        <v>167008</v>
      </c>
    </row>
    <row r="85" spans="1:4" x14ac:dyDescent="0.55000000000000004">
      <c r="A85" s="30" t="s">
        <v>131</v>
      </c>
      <c r="B85" s="30">
        <v>2275060011</v>
      </c>
      <c r="C85" s="30">
        <v>3914</v>
      </c>
      <c r="D85">
        <f t="shared" si="1"/>
        <v>1957</v>
      </c>
    </row>
    <row r="86" spans="1:4" x14ac:dyDescent="0.55000000000000004">
      <c r="A86" s="30" t="s">
        <v>132</v>
      </c>
      <c r="B86" s="30">
        <v>2275050011</v>
      </c>
      <c r="C86" s="30">
        <v>1248466</v>
      </c>
      <c r="D86">
        <f t="shared" si="1"/>
        <v>624233</v>
      </c>
    </row>
    <row r="87" spans="1:4" x14ac:dyDescent="0.55000000000000004">
      <c r="A87" s="30" t="s">
        <v>132</v>
      </c>
      <c r="B87" s="30">
        <v>2275060011</v>
      </c>
      <c r="C87" s="30">
        <v>16636</v>
      </c>
      <c r="D87">
        <f t="shared" si="1"/>
        <v>8318</v>
      </c>
    </row>
    <row r="88" spans="1:4" x14ac:dyDescent="0.55000000000000004">
      <c r="A88" s="30" t="s">
        <v>133</v>
      </c>
      <c r="B88" s="30">
        <v>2275050011</v>
      </c>
      <c r="C88" s="30">
        <v>27912</v>
      </c>
      <c r="D88">
        <f t="shared" si="1"/>
        <v>13956</v>
      </c>
    </row>
    <row r="89" spans="1:4" x14ac:dyDescent="0.55000000000000004">
      <c r="A89" s="30" t="s">
        <v>133</v>
      </c>
      <c r="B89" s="30">
        <v>2275060011</v>
      </c>
      <c r="C89" s="30">
        <v>510</v>
      </c>
      <c r="D89">
        <f t="shared" si="1"/>
        <v>255</v>
      </c>
    </row>
    <row r="90" spans="1:4" x14ac:dyDescent="0.55000000000000004">
      <c r="A90" s="30" t="s">
        <v>134</v>
      </c>
      <c r="B90" s="30">
        <v>2275050011</v>
      </c>
      <c r="C90" s="30">
        <v>5133660</v>
      </c>
      <c r="D90">
        <f t="shared" si="1"/>
        <v>2566830</v>
      </c>
    </row>
    <row r="91" spans="1:4" x14ac:dyDescent="0.55000000000000004">
      <c r="A91" s="30" t="s">
        <v>134</v>
      </c>
      <c r="B91" s="30">
        <v>2275060011</v>
      </c>
      <c r="C91" s="30">
        <v>47137</v>
      </c>
      <c r="D91">
        <f t="shared" si="1"/>
        <v>23569</v>
      </c>
    </row>
    <row r="92" spans="1:4" x14ac:dyDescent="0.55000000000000004">
      <c r="A92" s="30" t="s">
        <v>135</v>
      </c>
      <c r="B92" s="30">
        <v>2275050011</v>
      </c>
      <c r="C92" s="30">
        <v>702942</v>
      </c>
      <c r="D92">
        <f t="shared" si="1"/>
        <v>351471</v>
      </c>
    </row>
    <row r="93" spans="1:4" x14ac:dyDescent="0.55000000000000004">
      <c r="A93" s="30" t="s">
        <v>135</v>
      </c>
      <c r="B93" s="30">
        <v>2275060011</v>
      </c>
      <c r="C93" s="30">
        <v>9149</v>
      </c>
      <c r="D93">
        <f t="shared" si="1"/>
        <v>4575</v>
      </c>
    </row>
    <row r="94" spans="1:4" x14ac:dyDescent="0.55000000000000004">
      <c r="A94" s="30" t="s">
        <v>136</v>
      </c>
      <c r="B94" s="30">
        <v>2275050011</v>
      </c>
      <c r="C94" s="30">
        <v>1124234</v>
      </c>
      <c r="D94">
        <f t="shared" si="1"/>
        <v>562117</v>
      </c>
    </row>
    <row r="95" spans="1:4" x14ac:dyDescent="0.55000000000000004">
      <c r="A95" s="30" t="s">
        <v>136</v>
      </c>
      <c r="B95" s="30">
        <v>2275060011</v>
      </c>
      <c r="C95" s="30">
        <v>18502</v>
      </c>
      <c r="D95">
        <f t="shared" si="1"/>
        <v>9251</v>
      </c>
    </row>
    <row r="96" spans="1:4" x14ac:dyDescent="0.55000000000000004">
      <c r="A96" s="30" t="s">
        <v>137</v>
      </c>
      <c r="B96" s="30">
        <v>2275050011</v>
      </c>
      <c r="C96" s="30">
        <v>13539</v>
      </c>
      <c r="D96">
        <f t="shared" si="1"/>
        <v>6770</v>
      </c>
    </row>
    <row r="97" spans="1:4" x14ac:dyDescent="0.55000000000000004">
      <c r="A97" s="30" t="s">
        <v>137</v>
      </c>
      <c r="B97" s="30">
        <v>2275060011</v>
      </c>
      <c r="C97" s="30">
        <v>2966</v>
      </c>
      <c r="D97">
        <f t="shared" si="1"/>
        <v>1483</v>
      </c>
    </row>
    <row r="98" spans="1:4" x14ac:dyDescent="0.55000000000000004">
      <c r="A98" s="30" t="s">
        <v>138</v>
      </c>
      <c r="B98" s="30">
        <v>2275050011</v>
      </c>
      <c r="C98" s="30">
        <v>135861</v>
      </c>
      <c r="D98">
        <f t="shared" si="1"/>
        <v>67931</v>
      </c>
    </row>
    <row r="99" spans="1:4" x14ac:dyDescent="0.55000000000000004">
      <c r="A99" s="30" t="s">
        <v>138</v>
      </c>
      <c r="B99" s="30">
        <v>2275060011</v>
      </c>
      <c r="C99" s="30">
        <v>1056</v>
      </c>
      <c r="D99">
        <f t="shared" si="1"/>
        <v>528</v>
      </c>
    </row>
    <row r="100" spans="1:4" x14ac:dyDescent="0.55000000000000004">
      <c r="A100" s="30" t="s">
        <v>139</v>
      </c>
      <c r="B100" s="30">
        <v>2275050011</v>
      </c>
      <c r="C100" s="30">
        <v>2068940</v>
      </c>
      <c r="D100">
        <f t="shared" si="1"/>
        <v>1034470</v>
      </c>
    </row>
    <row r="101" spans="1:4" x14ac:dyDescent="0.55000000000000004">
      <c r="A101" s="30" t="s">
        <v>139</v>
      </c>
      <c r="B101" s="30">
        <v>2275060011</v>
      </c>
      <c r="C101" s="30">
        <v>24061</v>
      </c>
      <c r="D101">
        <f t="shared" si="1"/>
        <v>12031</v>
      </c>
    </row>
    <row r="102" spans="1:4" x14ac:dyDescent="0.55000000000000004">
      <c r="A102" s="30" t="s">
        <v>140</v>
      </c>
      <c r="B102" s="30">
        <v>2275050011</v>
      </c>
      <c r="C102" s="30">
        <v>1532487</v>
      </c>
      <c r="D102">
        <f t="shared" si="1"/>
        <v>766244</v>
      </c>
    </row>
    <row r="103" spans="1:4" x14ac:dyDescent="0.55000000000000004">
      <c r="A103" s="30" t="s">
        <v>140</v>
      </c>
      <c r="B103" s="30">
        <v>2275060011</v>
      </c>
      <c r="C103" s="30">
        <v>14627</v>
      </c>
      <c r="D103">
        <f t="shared" si="1"/>
        <v>7314</v>
      </c>
    </row>
    <row r="104" spans="1:4" x14ac:dyDescent="0.55000000000000004">
      <c r="A104" s="30" t="s">
        <v>141</v>
      </c>
      <c r="B104" s="30">
        <v>2275050011</v>
      </c>
      <c r="C104" s="30">
        <v>261720</v>
      </c>
      <c r="D104">
        <f t="shared" si="1"/>
        <v>130860</v>
      </c>
    </row>
    <row r="105" spans="1:4" x14ac:dyDescent="0.55000000000000004">
      <c r="A105" s="30" t="s">
        <v>141</v>
      </c>
      <c r="B105" s="30">
        <v>2275060011</v>
      </c>
      <c r="C105" s="30">
        <v>5199</v>
      </c>
      <c r="D105">
        <f t="shared" si="1"/>
        <v>2600</v>
      </c>
    </row>
    <row r="106" spans="1:4" x14ac:dyDescent="0.55000000000000004">
      <c r="A106" s="30" t="s">
        <v>142</v>
      </c>
      <c r="B106" s="30">
        <v>2275050011</v>
      </c>
      <c r="C106" s="30">
        <v>193033</v>
      </c>
      <c r="D106">
        <f t="shared" si="1"/>
        <v>96517</v>
      </c>
    </row>
    <row r="107" spans="1:4" x14ac:dyDescent="0.55000000000000004">
      <c r="A107" s="30" t="s">
        <v>142</v>
      </c>
      <c r="B107" s="30">
        <v>2275060011</v>
      </c>
      <c r="C107" s="30">
        <v>3922</v>
      </c>
      <c r="D107">
        <f t="shared" si="1"/>
        <v>1961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89F8D-1AB3-4BE4-AE83-0B3F41560765}">
  <dimension ref="A1:I57"/>
  <sheetViews>
    <sheetView topLeftCell="A29" workbookViewId="0">
      <selection activeCell="G57" sqref="G57"/>
    </sheetView>
  </sheetViews>
  <sheetFormatPr defaultRowHeight="14.4" x14ac:dyDescent="0.55000000000000004"/>
  <cols>
    <col min="1" max="3" width="12" bestFit="1" customWidth="1"/>
    <col min="4" max="4" width="11.41796875" bestFit="1" customWidth="1"/>
    <col min="5" max="5" width="11" bestFit="1" customWidth="1"/>
    <col min="6" max="6" width="17.578125" customWidth="1"/>
    <col min="7" max="7" width="23.26171875" customWidth="1"/>
    <col min="8" max="8" width="11" bestFit="1" customWidth="1"/>
    <col min="13" max="13" width="11.68359375" bestFit="1" customWidth="1"/>
  </cols>
  <sheetData>
    <row r="1" spans="1:9" x14ac:dyDescent="0.55000000000000004">
      <c r="F1" s="20" t="s">
        <v>144</v>
      </c>
      <c r="G1" s="21"/>
      <c r="H1" s="21" t="s">
        <v>143</v>
      </c>
      <c r="I1" s="22"/>
    </row>
    <row r="2" spans="1:9" x14ac:dyDescent="0.55000000000000004">
      <c r="A2" s="17" t="s">
        <v>29</v>
      </c>
      <c r="B2" s="17" t="s">
        <v>88</v>
      </c>
      <c r="F2" s="23" t="s">
        <v>152</v>
      </c>
      <c r="I2" s="24"/>
    </row>
    <row r="3" spans="1:9" x14ac:dyDescent="0.55000000000000004">
      <c r="A3" s="17" t="s">
        <v>87</v>
      </c>
      <c r="B3">
        <v>2275050011</v>
      </c>
      <c r="C3">
        <v>2275060011</v>
      </c>
      <c r="D3" t="s">
        <v>31</v>
      </c>
      <c r="F3" s="25" t="s">
        <v>153</v>
      </c>
      <c r="G3" s="16" t="s">
        <v>148</v>
      </c>
      <c r="I3" s="24"/>
    </row>
    <row r="4" spans="1:9" x14ac:dyDescent="0.55000000000000004">
      <c r="A4" t="s">
        <v>90</v>
      </c>
      <c r="B4">
        <v>540076</v>
      </c>
      <c r="C4">
        <v>36243</v>
      </c>
      <c r="D4">
        <v>576319</v>
      </c>
      <c r="F4" s="23">
        <f>D4/D$57</f>
        <v>1.80378513223644E-2</v>
      </c>
      <c r="G4">
        <f xml:space="preserve"> ((F4*'nationwide-calcs'!G$3*'nationwide-calcs'!G$4*'nationwide-calcs'!G$5)/'nationwide-calcs'!G$6) - ((D4*'nationwide-calcs'!G$10*'nationwide-calcs'!G$11*'nationwide-calcs'!G$12)/'nationwide-calcs'!G$6)</f>
        <v>4.5823087425577551</v>
      </c>
      <c r="I4" s="24"/>
    </row>
    <row r="5" spans="1:9" x14ac:dyDescent="0.55000000000000004">
      <c r="A5" t="s">
        <v>91</v>
      </c>
      <c r="B5">
        <v>701586</v>
      </c>
      <c r="C5">
        <v>3772</v>
      </c>
      <c r="D5">
        <v>705358</v>
      </c>
      <c r="F5" s="23">
        <f t="shared" ref="F5:F57" si="0">D5/D$57</f>
        <v>2.2076563037207359E-2</v>
      </c>
      <c r="G5">
        <f xml:space="preserve"> ((F5*'nationwide-calcs'!G$3*'nationwide-calcs'!G$4*'nationwide-calcs'!G$5)/'nationwide-calcs'!G$6) - ((D5*'nationwide-calcs'!G$10*'nationwide-calcs'!G$11*'nationwide-calcs'!G$12)/'nationwide-calcs'!G$6)</f>
        <v>5.6082970195899335</v>
      </c>
      <c r="I5" s="24"/>
    </row>
    <row r="6" spans="1:9" x14ac:dyDescent="0.55000000000000004">
      <c r="A6" t="s">
        <v>92</v>
      </c>
      <c r="B6">
        <v>663365</v>
      </c>
      <c r="C6">
        <v>2181</v>
      </c>
      <c r="D6">
        <v>665546</v>
      </c>
      <c r="F6" s="23">
        <f t="shared" si="0"/>
        <v>2.0830511914745716E-2</v>
      </c>
      <c r="G6">
        <f xml:space="preserve"> ((F6*'nationwide-calcs'!G$3*'nationwide-calcs'!G$4*'nationwide-calcs'!G$5)/'nationwide-calcs'!G$6) - ((D6*'nationwide-calcs'!G$10*'nationwide-calcs'!G$11*'nationwide-calcs'!G$12)/'nationwide-calcs'!G$6)</f>
        <v>5.2917520581038326</v>
      </c>
      <c r="I6" s="24"/>
    </row>
    <row r="7" spans="1:9" x14ac:dyDescent="0.55000000000000004">
      <c r="A7" t="s">
        <v>93</v>
      </c>
      <c r="B7">
        <v>1052956</v>
      </c>
      <c r="C7">
        <v>29599</v>
      </c>
      <c r="D7">
        <v>1082555</v>
      </c>
      <c r="F7" s="23">
        <f t="shared" si="0"/>
        <v>3.3882218247675663E-2</v>
      </c>
      <c r="G7">
        <f xml:space="preserve"> ((F7*'nationwide-calcs'!G$3*'nationwide-calcs'!G$4*'nationwide-calcs'!G$5)/'nationwide-calcs'!G$6) - ((D7*'nationwide-calcs'!G$10*'nationwide-calcs'!G$11*'nationwide-calcs'!G$12)/'nationwide-calcs'!G$6)</f>
        <v>8.6073879931073058</v>
      </c>
      <c r="I7" s="24"/>
    </row>
    <row r="8" spans="1:9" x14ac:dyDescent="0.55000000000000004">
      <c r="A8" t="s">
        <v>94</v>
      </c>
      <c r="B8">
        <v>3213194</v>
      </c>
      <c r="C8">
        <v>25653</v>
      </c>
      <c r="D8">
        <v>3238847</v>
      </c>
      <c r="F8" s="23">
        <f t="shared" si="0"/>
        <v>0.10137066562422194</v>
      </c>
      <c r="G8">
        <f xml:space="preserve"> ((F8*'nationwide-calcs'!G$3*'nationwide-calcs'!G$4*'nationwide-calcs'!G$5)/'nationwide-calcs'!G$6) - ((D8*'nationwide-calcs'!G$10*'nationwide-calcs'!G$11*'nationwide-calcs'!G$12)/'nationwide-calcs'!G$6)</f>
        <v>25.752052116808493</v>
      </c>
      <c r="I8" s="24"/>
    </row>
    <row r="9" spans="1:9" x14ac:dyDescent="0.55000000000000004">
      <c r="A9" t="s">
        <v>95</v>
      </c>
      <c r="B9">
        <v>739176</v>
      </c>
      <c r="C9">
        <v>13083</v>
      </c>
      <c r="D9">
        <v>752259</v>
      </c>
      <c r="F9" s="23">
        <f t="shared" si="0"/>
        <v>2.3544488378676603E-2</v>
      </c>
      <c r="G9">
        <f xml:space="preserve"> ((F9*'nationwide-calcs'!G$3*'nationwide-calcs'!G$4*'nationwide-calcs'!G$5)/'nationwide-calcs'!G$6) - ((D9*'nationwide-calcs'!G$10*'nationwide-calcs'!G$11*'nationwide-calcs'!G$12)/'nationwide-calcs'!G$6)</f>
        <v>5.9812065754690611</v>
      </c>
      <c r="I9" s="24"/>
    </row>
    <row r="10" spans="1:9" x14ac:dyDescent="0.55000000000000004">
      <c r="A10" t="s">
        <v>96</v>
      </c>
      <c r="B10">
        <v>193545</v>
      </c>
      <c r="C10">
        <v>2466</v>
      </c>
      <c r="D10">
        <v>196011</v>
      </c>
      <c r="F10" s="23">
        <f t="shared" si="0"/>
        <v>6.1348268503172172E-3</v>
      </c>
      <c r="G10">
        <f xml:space="preserve"> ((F10*'nationwide-calcs'!G$3*'nationwide-calcs'!G$4*'nationwide-calcs'!G$5)/'nationwide-calcs'!G$6) - ((D10*'nationwide-calcs'!G$10*'nationwide-calcs'!G$11*'nationwide-calcs'!G$12)/'nationwide-calcs'!G$6)</f>
        <v>1.5584822276161081</v>
      </c>
      <c r="I10" s="24"/>
    </row>
    <row r="11" spans="1:9" x14ac:dyDescent="0.55000000000000004">
      <c r="A11" t="s">
        <v>97</v>
      </c>
      <c r="B11">
        <v>52818</v>
      </c>
      <c r="C11">
        <v>352</v>
      </c>
      <c r="D11">
        <v>53170</v>
      </c>
      <c r="F11" s="23">
        <f t="shared" si="0"/>
        <v>1.6641348885081267E-3</v>
      </c>
      <c r="G11">
        <f xml:space="preserve"> ((F11*'nationwide-calcs'!G$3*'nationwide-calcs'!G$4*'nationwide-calcs'!G$5)/'nationwide-calcs'!G$6) - ((D11*'nationwide-calcs'!G$10*'nationwide-calcs'!G$11*'nationwide-calcs'!G$12)/'nationwide-calcs'!G$6)</f>
        <v>0.42275433543193225</v>
      </c>
      <c r="I11" s="24"/>
    </row>
    <row r="12" spans="1:9" x14ac:dyDescent="0.55000000000000004">
      <c r="A12" t="s">
        <v>98</v>
      </c>
      <c r="B12">
        <v>2990906</v>
      </c>
      <c r="C12">
        <v>36694</v>
      </c>
      <c r="D12">
        <v>3027600</v>
      </c>
      <c r="F12" s="23">
        <f t="shared" si="0"/>
        <v>9.4758976649373786E-2</v>
      </c>
      <c r="G12">
        <f xml:space="preserve"> ((F12*'nationwide-calcs'!G$3*'nationwide-calcs'!G$4*'nationwide-calcs'!G$5)/'nationwide-calcs'!G$6) - ((D12*'nationwide-calcs'!G$10*'nationwide-calcs'!G$11*'nationwide-calcs'!G$12)/'nationwide-calcs'!G$6)</f>
        <v>24.072428549063719</v>
      </c>
      <c r="I12" s="24"/>
    </row>
    <row r="13" spans="1:9" x14ac:dyDescent="0.55000000000000004">
      <c r="A13" t="s">
        <v>99</v>
      </c>
      <c r="B13">
        <v>849688</v>
      </c>
      <c r="C13">
        <v>4442</v>
      </c>
      <c r="D13">
        <v>854130</v>
      </c>
      <c r="F13" s="23">
        <f t="shared" si="0"/>
        <v>2.6732885693463351E-2</v>
      </c>
      <c r="G13">
        <f xml:space="preserve"> ((F13*'nationwide-calcs'!G$3*'nationwide-calcs'!G$4*'nationwide-calcs'!G$5)/'nationwide-calcs'!G$6) - ((D13*'nationwide-calcs'!G$10*'nationwide-calcs'!G$11*'nationwide-calcs'!G$12)/'nationwide-calcs'!G$6)</f>
        <v>6.7911822554537551</v>
      </c>
      <c r="I13" s="24"/>
    </row>
    <row r="14" spans="1:9" x14ac:dyDescent="0.55000000000000004">
      <c r="A14" t="s">
        <v>100</v>
      </c>
      <c r="B14">
        <v>127866</v>
      </c>
      <c r="C14">
        <v>14822</v>
      </c>
      <c r="D14">
        <v>142688</v>
      </c>
      <c r="F14" s="23">
        <f t="shared" si="0"/>
        <v>4.4659033096002927E-3</v>
      </c>
      <c r="G14">
        <f xml:space="preserve"> ((F14*'nationwide-calcs'!G$3*'nationwide-calcs'!G$4*'nationwide-calcs'!G$5)/'nationwide-calcs'!G$6) - ((D14*'nationwide-calcs'!G$10*'nationwide-calcs'!G$11*'nationwide-calcs'!G$12)/'nationwide-calcs'!G$6)</f>
        <v>1.1345113901469166</v>
      </c>
      <c r="I14" s="24"/>
    </row>
    <row r="15" spans="1:9" x14ac:dyDescent="0.55000000000000004">
      <c r="A15" t="s">
        <v>101</v>
      </c>
      <c r="B15">
        <v>347279</v>
      </c>
      <c r="C15">
        <v>2052</v>
      </c>
      <c r="D15">
        <v>349331</v>
      </c>
      <c r="F15" s="23">
        <f t="shared" si="0"/>
        <v>1.0933494540858237E-2</v>
      </c>
      <c r="G15">
        <f xml:space="preserve"> ((F15*'nationwide-calcs'!G$3*'nationwide-calcs'!G$4*'nationwide-calcs'!G$5)/'nationwide-calcs'!G$6) - ((D15*'nationwide-calcs'!G$10*'nationwide-calcs'!G$11*'nationwide-calcs'!G$12)/'nationwide-calcs'!G$6)</f>
        <v>2.7775285828619949</v>
      </c>
      <c r="I15" s="24"/>
    </row>
    <row r="16" spans="1:9" x14ac:dyDescent="0.55000000000000004">
      <c r="A16" t="s">
        <v>102</v>
      </c>
      <c r="B16">
        <v>415822</v>
      </c>
      <c r="C16">
        <v>5772</v>
      </c>
      <c r="D16">
        <v>421594</v>
      </c>
      <c r="F16" s="23">
        <f t="shared" si="0"/>
        <v>1.3195209407291615E-2</v>
      </c>
      <c r="G16">
        <f xml:space="preserve"> ((F16*'nationwide-calcs'!G$3*'nationwide-calcs'!G$4*'nationwide-calcs'!G$5)/'nationwide-calcs'!G$6) - ((D16*'nationwide-calcs'!G$10*'nationwide-calcs'!G$11*'nationwide-calcs'!G$12)/'nationwide-calcs'!G$6)</f>
        <v>3.3520912411527184</v>
      </c>
      <c r="I16" s="24"/>
    </row>
    <row r="17" spans="1:9" x14ac:dyDescent="0.55000000000000004">
      <c r="A17" t="s">
        <v>103</v>
      </c>
      <c r="B17">
        <v>950816</v>
      </c>
      <c r="C17">
        <v>17550</v>
      </c>
      <c r="D17">
        <v>968366</v>
      </c>
      <c r="F17" s="23">
        <f t="shared" si="0"/>
        <v>3.0308287482510073E-2</v>
      </c>
      <c r="G17">
        <f xml:space="preserve"> ((F17*'nationwide-calcs'!G$3*'nationwide-calcs'!G$4*'nationwide-calcs'!G$5)/'nationwide-calcs'!G$6) - ((D17*'nationwide-calcs'!G$10*'nationwide-calcs'!G$11*'nationwide-calcs'!G$12)/'nationwide-calcs'!G$6)</f>
        <v>7.6994719726326561</v>
      </c>
      <c r="I17" s="24"/>
    </row>
    <row r="18" spans="1:9" x14ac:dyDescent="0.55000000000000004">
      <c r="A18" t="s">
        <v>104</v>
      </c>
      <c r="B18">
        <v>504396</v>
      </c>
      <c r="C18">
        <v>8237</v>
      </c>
      <c r="D18">
        <v>512633</v>
      </c>
      <c r="F18" s="23">
        <f t="shared" si="0"/>
        <v>1.6044582665047706E-2</v>
      </c>
      <c r="G18">
        <f xml:space="preserve"> ((F18*'nationwide-calcs'!G$3*'nationwide-calcs'!G$4*'nationwide-calcs'!G$5)/'nationwide-calcs'!G$6) - ((D18*'nationwide-calcs'!G$10*'nationwide-calcs'!G$11*'nationwide-calcs'!G$12)/'nationwide-calcs'!G$6)</f>
        <v>4.0759417572969294</v>
      </c>
      <c r="I18" s="24"/>
    </row>
    <row r="19" spans="1:9" x14ac:dyDescent="0.55000000000000004">
      <c r="A19" t="s">
        <v>105</v>
      </c>
      <c r="B19">
        <v>563935</v>
      </c>
      <c r="C19">
        <v>3374</v>
      </c>
      <c r="D19">
        <v>567309</v>
      </c>
      <c r="F19" s="23">
        <f t="shared" si="0"/>
        <v>1.7755852914513013E-2</v>
      </c>
      <c r="G19">
        <f xml:space="preserve"> ((F19*'nationwide-calcs'!G$3*'nationwide-calcs'!G$4*'nationwide-calcs'!G$5)/'nationwide-calcs'!G$6) - ((D19*'nationwide-calcs'!G$10*'nationwide-calcs'!G$11*'nationwide-calcs'!G$12)/'nationwide-calcs'!G$6)</f>
        <v>4.5106702892524728</v>
      </c>
      <c r="I19" s="24"/>
    </row>
    <row r="20" spans="1:9" x14ac:dyDescent="0.55000000000000004">
      <c r="A20" t="s">
        <v>106</v>
      </c>
      <c r="B20">
        <v>333291</v>
      </c>
      <c r="C20">
        <v>4809</v>
      </c>
      <c r="D20">
        <v>338100</v>
      </c>
      <c r="F20" s="23">
        <f t="shared" si="0"/>
        <v>1.0581982430028168E-2</v>
      </c>
      <c r="G20">
        <f xml:space="preserve"> ((F20*'nationwide-calcs'!G$3*'nationwide-calcs'!G$4*'nationwide-calcs'!G$5)/'nationwide-calcs'!G$6) - ((D20*'nationwide-calcs'!G$10*'nationwide-calcs'!G$11*'nationwide-calcs'!G$12)/'nationwide-calcs'!G$6)</f>
        <v>2.6882309725321853</v>
      </c>
      <c r="I20" s="24"/>
    </row>
    <row r="21" spans="1:9" x14ac:dyDescent="0.55000000000000004">
      <c r="A21" t="s">
        <v>107</v>
      </c>
      <c r="B21">
        <v>613338</v>
      </c>
      <c r="C21">
        <v>8028</v>
      </c>
      <c r="D21">
        <v>621366</v>
      </c>
      <c r="F21" s="23">
        <f t="shared" si="0"/>
        <v>1.9447749466479983E-2</v>
      </c>
      <c r="G21">
        <f xml:space="preserve"> ((F21*'nationwide-calcs'!G$3*'nationwide-calcs'!G$4*'nationwide-calcs'!G$5)/'nationwide-calcs'!G$6) - ((D21*'nationwide-calcs'!G$10*'nationwide-calcs'!G$11*'nationwide-calcs'!G$12)/'nationwide-calcs'!G$6)</f>
        <v>4.9404771561030305</v>
      </c>
      <c r="I21" s="24"/>
    </row>
    <row r="22" spans="1:9" x14ac:dyDescent="0.55000000000000004">
      <c r="A22" t="s">
        <v>108</v>
      </c>
      <c r="B22">
        <v>398980</v>
      </c>
      <c r="C22">
        <v>9643</v>
      </c>
      <c r="D22">
        <v>408623</v>
      </c>
      <c r="F22" s="23">
        <f t="shared" si="0"/>
        <v>1.2789238114479148E-2</v>
      </c>
      <c r="G22">
        <f xml:space="preserve"> ((F22*'nationwide-calcs'!G$3*'nationwide-calcs'!G$4*'nationwide-calcs'!G$5)/'nationwide-calcs'!G$6) - ((D22*'nationwide-calcs'!G$10*'nationwide-calcs'!G$11*'nationwide-calcs'!G$12)/'nationwide-calcs'!G$6)</f>
        <v>3.2489589017717213</v>
      </c>
      <c r="I22" s="24"/>
    </row>
    <row r="23" spans="1:9" x14ac:dyDescent="0.55000000000000004">
      <c r="A23" t="s">
        <v>109</v>
      </c>
      <c r="B23">
        <v>284817</v>
      </c>
      <c r="C23">
        <v>1773</v>
      </c>
      <c r="D23">
        <v>286590</v>
      </c>
      <c r="F23" s="23">
        <f t="shared" si="0"/>
        <v>8.9698028530664671E-3</v>
      </c>
      <c r="G23">
        <f xml:space="preserve"> ((F23*'nationwide-calcs'!G$3*'nationwide-calcs'!G$4*'nationwide-calcs'!G$5)/'nationwide-calcs'!G$6) - ((D23*'nationwide-calcs'!G$10*'nationwide-calcs'!G$11*'nationwide-calcs'!G$12)/'nationwide-calcs'!G$6)</f>
        <v>2.2786752866548334</v>
      </c>
      <c r="I23" s="24"/>
    </row>
    <row r="24" spans="1:9" x14ac:dyDescent="0.55000000000000004">
      <c r="A24" t="s">
        <v>110</v>
      </c>
      <c r="B24">
        <v>170363</v>
      </c>
      <c r="C24">
        <v>3082</v>
      </c>
      <c r="D24">
        <v>173445</v>
      </c>
      <c r="F24" s="23">
        <f t="shared" si="0"/>
        <v>5.4285475970903144E-3</v>
      </c>
      <c r="G24">
        <f xml:space="preserve"> ((F24*'nationwide-calcs'!G$3*'nationwide-calcs'!G$4*'nationwide-calcs'!G$5)/'nationwide-calcs'!G$6) - ((D24*'nationwide-calcs'!G$10*'nationwide-calcs'!G$11*'nationwide-calcs'!G$12)/'nationwide-calcs'!G$6)</f>
        <v>1.3790601036108983</v>
      </c>
      <c r="I24" s="24"/>
    </row>
    <row r="25" spans="1:9" x14ac:dyDescent="0.55000000000000004">
      <c r="A25" t="s">
        <v>111</v>
      </c>
      <c r="B25">
        <v>663113</v>
      </c>
      <c r="C25">
        <v>9537</v>
      </c>
      <c r="D25">
        <v>672650</v>
      </c>
      <c r="F25" s="23">
        <f t="shared" si="0"/>
        <v>2.1052855609460061E-2</v>
      </c>
      <c r="G25">
        <f xml:space="preserve"> ((F25*'nationwide-calcs'!G$3*'nationwide-calcs'!G$4*'nationwide-calcs'!G$5)/'nationwide-calcs'!G$6) - ((D25*'nationwide-calcs'!G$10*'nationwide-calcs'!G$11*'nationwide-calcs'!G$12)/'nationwide-calcs'!G$6)</f>
        <v>5.3482359174024685</v>
      </c>
      <c r="I25" s="24"/>
    </row>
    <row r="26" spans="1:9" x14ac:dyDescent="0.55000000000000004">
      <c r="A26" t="s">
        <v>112</v>
      </c>
      <c r="B26">
        <v>699996</v>
      </c>
      <c r="C26">
        <v>5853</v>
      </c>
      <c r="D26">
        <v>705849</v>
      </c>
      <c r="F26" s="23">
        <f t="shared" si="0"/>
        <v>2.2091930542008139E-2</v>
      </c>
      <c r="G26">
        <f xml:space="preserve"> ((F26*'nationwide-calcs'!G$3*'nationwide-calcs'!G$4*'nationwide-calcs'!G$5)/'nationwide-calcs'!G$6) - ((D26*'nationwide-calcs'!G$10*'nationwide-calcs'!G$11*'nationwide-calcs'!G$12)/'nationwide-calcs'!G$6)</f>
        <v>5.612200957500356</v>
      </c>
      <c r="I26" s="24"/>
    </row>
    <row r="27" spans="1:9" x14ac:dyDescent="0.55000000000000004">
      <c r="A27" t="s">
        <v>113</v>
      </c>
      <c r="B27">
        <v>567596</v>
      </c>
      <c r="C27">
        <v>6363</v>
      </c>
      <c r="D27">
        <v>573959</v>
      </c>
      <c r="F27" s="23">
        <f t="shared" si="0"/>
        <v>1.7963987144503216E-2</v>
      </c>
      <c r="G27">
        <f xml:space="preserve"> ((F27*'nationwide-calcs'!G$3*'nationwide-calcs'!G$4*'nationwide-calcs'!G$5)/'nationwide-calcs'!G$6) - ((D27*'nationwide-calcs'!G$10*'nationwide-calcs'!G$11*'nationwide-calcs'!G$12)/'nationwide-calcs'!G$6)</f>
        <v>4.5635443974078687</v>
      </c>
      <c r="I27" s="24"/>
    </row>
    <row r="28" spans="1:9" x14ac:dyDescent="0.55000000000000004">
      <c r="A28" t="s">
        <v>114</v>
      </c>
      <c r="B28">
        <v>470645</v>
      </c>
      <c r="C28">
        <v>2085</v>
      </c>
      <c r="D28">
        <v>472730</v>
      </c>
      <c r="F28" s="23">
        <f t="shared" si="0"/>
        <v>1.4795683389965144E-2</v>
      </c>
      <c r="G28">
        <f xml:space="preserve"> ((F28*'nationwide-calcs'!G$3*'nationwide-calcs'!G$4*'nationwide-calcs'!G$5)/'nationwide-calcs'!G$6) - ((D28*'nationwide-calcs'!G$10*'nationwide-calcs'!G$11*'nationwide-calcs'!G$12)/'nationwide-calcs'!G$6)</f>
        <v>3.7586732553834348</v>
      </c>
      <c r="I28" s="24"/>
    </row>
    <row r="29" spans="1:9" x14ac:dyDescent="0.55000000000000004">
      <c r="A29" t="s">
        <v>115</v>
      </c>
      <c r="B29">
        <v>271195</v>
      </c>
      <c r="C29">
        <v>4731</v>
      </c>
      <c r="D29">
        <v>275926</v>
      </c>
      <c r="F29" s="23">
        <f t="shared" si="0"/>
        <v>8.6360369239513509E-3</v>
      </c>
      <c r="G29">
        <f xml:space="preserve"> ((F29*'nationwide-calcs'!G$3*'nationwide-calcs'!G$4*'nationwide-calcs'!G$5)/'nationwide-calcs'!G$6) - ((D29*'nationwide-calcs'!G$10*'nationwide-calcs'!G$11*'nationwide-calcs'!G$12)/'nationwide-calcs'!G$6)</f>
        <v>2.1938858897572189</v>
      </c>
      <c r="I29" s="24"/>
    </row>
    <row r="30" spans="1:9" x14ac:dyDescent="0.55000000000000004">
      <c r="A30" t="s">
        <v>116</v>
      </c>
      <c r="B30">
        <v>775028</v>
      </c>
      <c r="C30">
        <v>11608</v>
      </c>
      <c r="D30">
        <v>786636</v>
      </c>
      <c r="F30" s="23">
        <f t="shared" si="0"/>
        <v>2.4620432803394373E-2</v>
      </c>
      <c r="G30">
        <f xml:space="preserve"> ((F30*'nationwide-calcs'!G$3*'nationwide-calcs'!G$4*'nationwide-calcs'!G$5)/'nationwide-calcs'!G$6) - ((D30*'nationwide-calcs'!G$10*'nationwide-calcs'!G$11*'nationwide-calcs'!G$12)/'nationwide-calcs'!G$6)</f>
        <v>6.2545378861544751</v>
      </c>
      <c r="I30" s="24"/>
    </row>
    <row r="31" spans="1:9" x14ac:dyDescent="0.55000000000000004">
      <c r="A31" t="s">
        <v>117</v>
      </c>
      <c r="B31">
        <v>277330</v>
      </c>
      <c r="C31">
        <v>8405</v>
      </c>
      <c r="D31">
        <v>285735</v>
      </c>
      <c r="F31" s="23">
        <f t="shared" si="0"/>
        <v>8.9430427377820126E-3</v>
      </c>
      <c r="G31">
        <f xml:space="preserve"> ((F31*'nationwide-calcs'!G$3*'nationwide-calcs'!G$4*'nationwide-calcs'!G$5)/'nationwide-calcs'!G$6) - ((D31*'nationwide-calcs'!G$10*'nationwide-calcs'!G$11*'nationwide-calcs'!G$12)/'nationwide-calcs'!G$6)</f>
        <v>2.2718771870348533</v>
      </c>
      <c r="I31" s="24"/>
    </row>
    <row r="32" spans="1:9" x14ac:dyDescent="0.55000000000000004">
      <c r="A32" t="s">
        <v>118</v>
      </c>
      <c r="B32">
        <v>279421</v>
      </c>
      <c r="C32">
        <v>2809</v>
      </c>
      <c r="D32">
        <v>282230</v>
      </c>
      <c r="F32" s="23">
        <f t="shared" si="0"/>
        <v>8.8333419143059727E-3</v>
      </c>
      <c r="G32">
        <f xml:space="preserve"> ((F32*'nationwide-calcs'!G$3*'nationwide-calcs'!G$4*'nationwide-calcs'!G$5)/'nationwide-calcs'!G$6) - ((D32*'nationwide-calcs'!G$10*'nationwide-calcs'!G$11*'nationwide-calcs'!G$12)/'nationwide-calcs'!G$6)</f>
        <v>2.2440089540897916</v>
      </c>
      <c r="I32" s="24"/>
    </row>
    <row r="33" spans="1:9" x14ac:dyDescent="0.55000000000000004">
      <c r="A33" t="s">
        <v>119</v>
      </c>
      <c r="B33">
        <v>136504</v>
      </c>
      <c r="C33">
        <v>1647</v>
      </c>
      <c r="D33">
        <v>138151</v>
      </c>
      <c r="F33" s="23">
        <f t="shared" si="0"/>
        <v>4.3239025575002111E-3</v>
      </c>
      <c r="G33">
        <f xml:space="preserve"> ((F33*'nationwide-calcs'!G$3*'nationwide-calcs'!G$4*'nationwide-calcs'!G$5)/'nationwide-calcs'!G$6) - ((D33*'nationwide-calcs'!G$10*'nationwide-calcs'!G$11*'nationwide-calcs'!G$12)/'nationwide-calcs'!G$6)</f>
        <v>1.098437731695634</v>
      </c>
      <c r="I33" s="24"/>
    </row>
    <row r="34" spans="1:9" x14ac:dyDescent="0.55000000000000004">
      <c r="A34" t="s">
        <v>120</v>
      </c>
      <c r="B34">
        <v>478068</v>
      </c>
      <c r="C34">
        <v>7619</v>
      </c>
      <c r="D34">
        <v>485687</v>
      </c>
      <c r="F34" s="23">
        <f t="shared" si="0"/>
        <v>1.5201216505451318E-2</v>
      </c>
      <c r="G34">
        <f xml:space="preserve"> ((F34*'nationwide-calcs'!G$3*'nationwide-calcs'!G$4*'nationwide-calcs'!G$5)/'nationwide-calcs'!G$6) - ((D34*'nationwide-calcs'!G$10*'nationwide-calcs'!G$11*'nationwide-calcs'!G$12)/'nationwide-calcs'!G$6)</f>
        <v>3.8616942808525265</v>
      </c>
      <c r="I34" s="24"/>
    </row>
    <row r="35" spans="1:9" x14ac:dyDescent="0.55000000000000004">
      <c r="A35" t="s">
        <v>121</v>
      </c>
      <c r="B35">
        <v>242233</v>
      </c>
      <c r="C35">
        <v>2290</v>
      </c>
      <c r="D35">
        <v>244523</v>
      </c>
      <c r="F35" s="23">
        <f t="shared" si="0"/>
        <v>7.6531738826908528E-3</v>
      </c>
      <c r="G35">
        <f xml:space="preserve"> ((F35*'nationwide-calcs'!G$3*'nationwide-calcs'!G$4*'nationwide-calcs'!G$5)/'nationwide-calcs'!G$6) - ((D35*'nationwide-calcs'!G$10*'nationwide-calcs'!G$11*'nationwide-calcs'!G$12)/'nationwide-calcs'!G$6)</f>
        <v>1.9442008343581401</v>
      </c>
      <c r="I35" s="24"/>
    </row>
    <row r="36" spans="1:9" x14ac:dyDescent="0.55000000000000004">
      <c r="A36" t="s">
        <v>122</v>
      </c>
      <c r="B36">
        <v>263351</v>
      </c>
      <c r="C36">
        <v>15601</v>
      </c>
      <c r="D36">
        <v>278952</v>
      </c>
      <c r="F36" s="23">
        <f t="shared" si="0"/>
        <v>8.7307458231920057E-3</v>
      </c>
      <c r="G36">
        <f xml:space="preserve"> ((F36*'nationwide-calcs'!G$3*'nationwide-calcs'!G$4*'nationwide-calcs'!G$5)/'nationwide-calcs'!G$6) - ((D36*'nationwide-calcs'!G$10*'nationwide-calcs'!G$11*'nationwide-calcs'!G$12)/'nationwide-calcs'!G$6)</f>
        <v>2.2179455967163504</v>
      </c>
      <c r="I36" s="24"/>
    </row>
    <row r="37" spans="1:9" x14ac:dyDescent="0.55000000000000004">
      <c r="A37" t="s">
        <v>123</v>
      </c>
      <c r="B37">
        <v>842945</v>
      </c>
      <c r="C37">
        <v>14051</v>
      </c>
      <c r="D37">
        <v>856996</v>
      </c>
      <c r="F37" s="23">
        <f t="shared" si="0"/>
        <v>2.6822586851832059E-2</v>
      </c>
      <c r="G37">
        <f xml:space="preserve"> ((F37*'nationwide-calcs'!G$3*'nationwide-calcs'!G$4*'nationwide-calcs'!G$5)/'nationwide-calcs'!G$6) - ((D37*'nationwide-calcs'!G$10*'nationwide-calcs'!G$11*'nationwide-calcs'!G$12)/'nationwide-calcs'!G$6)</f>
        <v>6.813969803419675</v>
      </c>
      <c r="I37" s="24"/>
    </row>
    <row r="38" spans="1:9" x14ac:dyDescent="0.55000000000000004">
      <c r="A38" t="s">
        <v>124</v>
      </c>
      <c r="B38">
        <v>1081849</v>
      </c>
      <c r="C38">
        <v>12185</v>
      </c>
      <c r="D38">
        <v>1094034</v>
      </c>
      <c r="F38" s="23">
        <f t="shared" si="0"/>
        <v>3.424149235685725E-2</v>
      </c>
      <c r="G38">
        <f xml:space="preserve"> ((F38*'nationwide-calcs'!G$3*'nationwide-calcs'!G$4*'nationwide-calcs'!G$5)/'nationwide-calcs'!G$6) - ((D38*'nationwide-calcs'!G$10*'nationwide-calcs'!G$11*'nationwide-calcs'!G$12)/'nationwide-calcs'!G$6)</f>
        <v>8.6986574498765936</v>
      </c>
      <c r="I38" s="24"/>
    </row>
    <row r="39" spans="1:9" x14ac:dyDescent="0.55000000000000004">
      <c r="A39" t="s">
        <v>125</v>
      </c>
      <c r="B39">
        <v>531298</v>
      </c>
      <c r="C39">
        <v>4136</v>
      </c>
      <c r="D39">
        <v>535434</v>
      </c>
      <c r="F39" s="23">
        <f t="shared" si="0"/>
        <v>1.6758217037680278E-2</v>
      </c>
      <c r="G39">
        <f xml:space="preserve"> ((F39*'nationwide-calcs'!G$3*'nationwide-calcs'!G$4*'nationwide-calcs'!G$5)/'nationwide-calcs'!G$6) - ((D39*'nationwide-calcs'!G$10*'nationwide-calcs'!G$11*'nationwide-calcs'!G$12)/'nationwide-calcs'!G$6)</f>
        <v>4.2572323648234214</v>
      </c>
      <c r="I39" s="24"/>
    </row>
    <row r="40" spans="1:9" x14ac:dyDescent="0.55000000000000004">
      <c r="A40" t="s">
        <v>126</v>
      </c>
      <c r="B40">
        <v>644282</v>
      </c>
      <c r="C40">
        <v>4226</v>
      </c>
      <c r="D40">
        <v>648508</v>
      </c>
      <c r="F40" s="23">
        <f t="shared" si="0"/>
        <v>2.0297250108644502E-2</v>
      </c>
      <c r="G40">
        <f xml:space="preserve"> ((F40*'nationwide-calcs'!G$3*'nationwide-calcs'!G$4*'nationwide-calcs'!G$5)/'nationwide-calcs'!G$6) - ((D40*'nationwide-calcs'!G$10*'nationwide-calcs'!G$11*'nationwide-calcs'!G$12)/'nationwide-calcs'!G$6)</f>
        <v>5.1562830273141138</v>
      </c>
      <c r="I40" s="24"/>
    </row>
    <row r="41" spans="1:9" x14ac:dyDescent="0.55000000000000004">
      <c r="A41" t="s">
        <v>127</v>
      </c>
      <c r="B41">
        <v>767172</v>
      </c>
      <c r="C41">
        <v>10661</v>
      </c>
      <c r="D41">
        <v>777833</v>
      </c>
      <c r="F41" s="23">
        <f t="shared" si="0"/>
        <v>2.4344913160296064E-2</v>
      </c>
      <c r="G41">
        <f xml:space="preserve"> ((F41*'nationwide-calcs'!G$3*'nationwide-calcs'!G$4*'nationwide-calcs'!G$5)/'nationwide-calcs'!G$6) - ((D41*'nationwide-calcs'!G$10*'nationwide-calcs'!G$11*'nationwide-calcs'!G$12)/'nationwide-calcs'!G$6)</f>
        <v>6.184545288546663</v>
      </c>
      <c r="I41" s="24"/>
    </row>
    <row r="42" spans="1:9" x14ac:dyDescent="0.55000000000000004">
      <c r="A42" t="s">
        <v>128</v>
      </c>
      <c r="B42">
        <v>59525</v>
      </c>
      <c r="C42">
        <v>8360</v>
      </c>
      <c r="D42">
        <v>67885</v>
      </c>
      <c r="F42" s="23">
        <f t="shared" si="0"/>
        <v>2.1246905568247918E-3</v>
      </c>
      <c r="G42">
        <f xml:space="preserve"> ((F42*'nationwide-calcs'!G$3*'nationwide-calcs'!G$4*'nationwide-calcs'!G$5)/'nationwide-calcs'!G$6) - ((D42*'nationwide-calcs'!G$10*'nationwide-calcs'!G$11*'nationwide-calcs'!G$12)/'nationwide-calcs'!G$6)</f>
        <v>0.5397532078389452</v>
      </c>
      <c r="I42" s="24"/>
    </row>
    <row r="43" spans="1:9" x14ac:dyDescent="0.55000000000000004">
      <c r="A43" t="s">
        <v>129</v>
      </c>
      <c r="B43">
        <v>29765</v>
      </c>
      <c r="C43">
        <v>1574</v>
      </c>
      <c r="D43">
        <v>31339</v>
      </c>
      <c r="F43" s="23">
        <f t="shared" si="0"/>
        <v>9.8085994491172064E-4</v>
      </c>
      <c r="G43">
        <f xml:space="preserve"> ((F43*'nationwide-calcs'!G$3*'nationwide-calcs'!G$4*'nationwide-calcs'!G$5)/'nationwide-calcs'!G$6) - ((D43*'nationwide-calcs'!G$10*'nationwide-calcs'!G$11*'nationwide-calcs'!G$12)/'nationwide-calcs'!G$6)</f>
        <v>0.24917619180179285</v>
      </c>
      <c r="I43" s="24"/>
    </row>
    <row r="44" spans="1:9" x14ac:dyDescent="0.55000000000000004">
      <c r="A44" t="s">
        <v>130</v>
      </c>
      <c r="B44">
        <v>322185</v>
      </c>
      <c r="C44">
        <v>9204</v>
      </c>
      <c r="D44">
        <v>331389</v>
      </c>
      <c r="F44" s="23">
        <f t="shared" si="0"/>
        <v>1.0371938998830536E-2</v>
      </c>
      <c r="G44">
        <f xml:space="preserve"> ((F44*'nationwide-calcs'!G$3*'nationwide-calcs'!G$4*'nationwide-calcs'!G$5)/'nationwide-calcs'!G$6) - ((D44*'nationwide-calcs'!G$10*'nationwide-calcs'!G$11*'nationwide-calcs'!G$12)/'nationwide-calcs'!G$6)</f>
        <v>2.6348718537606266</v>
      </c>
      <c r="I44" s="24"/>
    </row>
    <row r="45" spans="1:9" x14ac:dyDescent="0.55000000000000004">
      <c r="A45" t="s">
        <v>131</v>
      </c>
      <c r="B45">
        <v>167008</v>
      </c>
      <c r="C45">
        <v>1957</v>
      </c>
      <c r="D45">
        <v>168965</v>
      </c>
      <c r="F45" s="23">
        <f t="shared" si="0"/>
        <v>5.288330852675863E-3</v>
      </c>
      <c r="G45">
        <f xml:space="preserve"> ((F45*'nationwide-calcs'!G$3*'nationwide-calcs'!G$4*'nationwide-calcs'!G$5)/'nationwide-calcs'!G$6) - ((D45*'nationwide-calcs'!G$10*'nationwide-calcs'!G$11*'nationwide-calcs'!G$12)/'nationwide-calcs'!G$6)</f>
        <v>1.3434396518009482</v>
      </c>
      <c r="I45" s="24"/>
    </row>
    <row r="46" spans="1:9" x14ac:dyDescent="0.55000000000000004">
      <c r="A46" t="s">
        <v>132</v>
      </c>
      <c r="B46">
        <v>624233</v>
      </c>
      <c r="C46">
        <v>8318</v>
      </c>
      <c r="D46">
        <v>632551</v>
      </c>
      <c r="F46" s="23">
        <f t="shared" si="0"/>
        <v>1.9797821851809366E-2</v>
      </c>
      <c r="G46">
        <f xml:space="preserve"> ((F46*'nationwide-calcs'!G$3*'nationwide-calcs'!G$4*'nationwide-calcs'!G$5)/'nationwide-calcs'!G$6) - ((D46*'nationwide-calcs'!G$10*'nationwide-calcs'!G$11*'nationwide-calcs'!G$12)/'nationwide-calcs'!G$6)</f>
        <v>5.0294090207222908</v>
      </c>
      <c r="I46" s="24"/>
    </row>
    <row r="47" spans="1:9" x14ac:dyDescent="0.55000000000000004">
      <c r="A47" t="s">
        <v>133</v>
      </c>
      <c r="B47">
        <v>13956</v>
      </c>
      <c r="C47">
        <v>255</v>
      </c>
      <c r="D47">
        <v>14211</v>
      </c>
      <c r="F47" s="23">
        <f t="shared" si="0"/>
        <v>4.447812845700393E-4</v>
      </c>
      <c r="G47">
        <f xml:space="preserve"> ((F47*'nationwide-calcs'!G$3*'nationwide-calcs'!G$4*'nationwide-calcs'!G$5)/'nationwide-calcs'!G$6) - ((D47*'nationwide-calcs'!G$10*'nationwide-calcs'!G$11*'nationwide-calcs'!G$12)/'nationwide-calcs'!G$6)</f>
        <v>0.1129915715783936</v>
      </c>
      <c r="I47" s="24"/>
    </row>
    <row r="48" spans="1:9" x14ac:dyDescent="0.55000000000000004">
      <c r="A48" t="s">
        <v>134</v>
      </c>
      <c r="B48">
        <v>2566830</v>
      </c>
      <c r="C48">
        <v>23569</v>
      </c>
      <c r="D48">
        <v>2590399</v>
      </c>
      <c r="F48" s="23">
        <f t="shared" si="0"/>
        <v>8.1075293418404415E-2</v>
      </c>
      <c r="G48">
        <f xml:space="preserve"> ((F48*'nationwide-calcs'!G$3*'nationwide-calcs'!G$4*'nationwide-calcs'!G$5)/'nationwide-calcs'!G$6) - ((D48*'nationwide-calcs'!G$10*'nationwide-calcs'!G$11*'nationwide-calcs'!G$12)/'nationwide-calcs'!G$6)</f>
        <v>20.596246149116819</v>
      </c>
      <c r="I48" s="24"/>
    </row>
    <row r="49" spans="1:9" x14ac:dyDescent="0.55000000000000004">
      <c r="A49" t="s">
        <v>135</v>
      </c>
      <c r="B49">
        <v>351471</v>
      </c>
      <c r="C49">
        <v>4575</v>
      </c>
      <c r="D49">
        <v>356046</v>
      </c>
      <c r="F49" s="23">
        <f t="shared" si="0"/>
        <v>1.1143663165577666E-2</v>
      </c>
      <c r="G49">
        <f xml:space="preserve"> ((F49*'nationwide-calcs'!G$3*'nationwide-calcs'!G$4*'nationwide-calcs'!G$5)/'nationwide-calcs'!G$6) - ((D49*'nationwide-calcs'!G$10*'nationwide-calcs'!G$11*'nationwide-calcs'!G$12)/'nationwide-calcs'!G$6)</f>
        <v>2.8309195056083829</v>
      </c>
      <c r="I49" s="24"/>
    </row>
    <row r="50" spans="1:9" x14ac:dyDescent="0.55000000000000004">
      <c r="A50" t="s">
        <v>136</v>
      </c>
      <c r="B50">
        <v>562117</v>
      </c>
      <c r="C50">
        <v>9251</v>
      </c>
      <c r="D50">
        <v>571368</v>
      </c>
      <c r="F50" s="23">
        <f t="shared" si="0"/>
        <v>1.7882893040758161E-2</v>
      </c>
      <c r="G50">
        <f xml:space="preserve"> ((F50*'nationwide-calcs'!G$3*'nationwide-calcs'!G$4*'nationwide-calcs'!G$5)/'nationwide-calcs'!G$6) - ((D50*'nationwide-calcs'!G$10*'nationwide-calcs'!G$11*'nationwide-calcs'!G$12)/'nationwide-calcs'!G$6)</f>
        <v>4.5429433727115338</v>
      </c>
      <c r="I50" s="24"/>
    </row>
    <row r="51" spans="1:9" x14ac:dyDescent="0.55000000000000004">
      <c r="A51" t="s">
        <v>137</v>
      </c>
      <c r="B51">
        <v>6770</v>
      </c>
      <c r="C51">
        <v>1483</v>
      </c>
      <c r="D51">
        <v>8253</v>
      </c>
      <c r="F51" s="23">
        <f t="shared" si="0"/>
        <v>2.5830553385099809E-4</v>
      </c>
      <c r="G51">
        <f xml:space="preserve"> ((F51*'nationwide-calcs'!G$3*'nationwide-calcs'!G$4*'nationwide-calcs'!G$5)/'nationwide-calcs'!G$6) - ((D51*'nationwide-calcs'!G$10*'nationwide-calcs'!G$11*'nationwide-calcs'!G$12)/'nationwide-calcs'!G$6)</f>
        <v>6.5619551068642742E-2</v>
      </c>
      <c r="I51" s="24"/>
    </row>
    <row r="52" spans="1:9" x14ac:dyDescent="0.55000000000000004">
      <c r="A52" t="s">
        <v>138</v>
      </c>
      <c r="B52">
        <v>67931</v>
      </c>
      <c r="C52">
        <v>528</v>
      </c>
      <c r="D52">
        <v>68459</v>
      </c>
      <c r="F52" s="23">
        <f t="shared" si="0"/>
        <v>2.1426558272028937E-3</v>
      </c>
      <c r="G52">
        <f xml:space="preserve"> ((F52*'nationwide-calcs'!G$3*'nationwide-calcs'!G$4*'nationwide-calcs'!G$5)/'nationwide-calcs'!G$6) - ((D52*'nationwide-calcs'!G$10*'nationwide-calcs'!G$11*'nationwide-calcs'!G$12)/'nationwide-calcs'!G$6)</f>
        <v>0.5443170782270953</v>
      </c>
      <c r="I52" s="24"/>
    </row>
    <row r="53" spans="1:9" x14ac:dyDescent="0.55000000000000004">
      <c r="A53" t="s">
        <v>139</v>
      </c>
      <c r="B53">
        <v>1034470</v>
      </c>
      <c r="C53">
        <v>12031</v>
      </c>
      <c r="D53">
        <v>1046501</v>
      </c>
      <c r="F53" s="23">
        <f t="shared" si="0"/>
        <v>3.2753786438943826E-2</v>
      </c>
      <c r="G53">
        <f xml:space="preserve"> ((F53*'nationwide-calcs'!G$3*'nationwide-calcs'!G$4*'nationwide-calcs'!G$5)/'nationwide-calcs'!G$6) - ((D53*'nationwide-calcs'!G$10*'nationwide-calcs'!G$11*'nationwide-calcs'!G$12)/'nationwide-calcs'!G$6)</f>
        <v>8.3207228659742825</v>
      </c>
      <c r="I53" s="24"/>
    </row>
    <row r="54" spans="1:9" x14ac:dyDescent="0.55000000000000004">
      <c r="A54" t="s">
        <v>140</v>
      </c>
      <c r="B54">
        <v>766244</v>
      </c>
      <c r="C54">
        <v>7314</v>
      </c>
      <c r="D54">
        <v>773558</v>
      </c>
      <c r="F54" s="23">
        <f t="shared" si="0"/>
        <v>2.421111258387379E-2</v>
      </c>
      <c r="G54">
        <f xml:space="preserve"> ((F54*'nationwide-calcs'!G$3*'nationwide-calcs'!G$4*'nationwide-calcs'!G$5)/'nationwide-calcs'!G$6) - ((D54*'nationwide-calcs'!G$10*'nationwide-calcs'!G$11*'nationwide-calcs'!G$12)/'nationwide-calcs'!G$6)</f>
        <v>6.1505547904467646</v>
      </c>
      <c r="I54" s="24"/>
    </row>
    <row r="55" spans="1:9" x14ac:dyDescent="0.55000000000000004">
      <c r="A55" t="s">
        <v>141</v>
      </c>
      <c r="B55">
        <v>130860</v>
      </c>
      <c r="C55">
        <v>2600</v>
      </c>
      <c r="D55">
        <v>133460</v>
      </c>
      <c r="F55" s="23">
        <f t="shared" si="0"/>
        <v>4.1770818548108818E-3</v>
      </c>
      <c r="G55">
        <f xml:space="preserve"> ((F55*'nationwide-calcs'!G$3*'nationwide-calcs'!G$4*'nationwide-calcs'!G$5)/'nationwide-calcs'!G$6) - ((D55*'nationwide-calcs'!G$10*'nationwide-calcs'!G$11*'nationwide-calcs'!G$12)/'nationwide-calcs'!G$6)</f>
        <v>1.0611396202133845</v>
      </c>
      <c r="I55" s="24"/>
    </row>
    <row r="56" spans="1:9" x14ac:dyDescent="0.55000000000000004">
      <c r="A56" t="s">
        <v>142</v>
      </c>
      <c r="B56">
        <v>96517</v>
      </c>
      <c r="C56">
        <v>1961</v>
      </c>
      <c r="D56">
        <v>98478</v>
      </c>
      <c r="F56" s="23">
        <f t="shared" si="0"/>
        <v>3.08220190992107E-3</v>
      </c>
      <c r="G56">
        <f xml:space="preserve"> ((F56*'nationwide-calcs'!G$3*'nationwide-calcs'!G$4*'nationwide-calcs'!G$5)/'nationwide-calcs'!G$6) - ((D56*'nationwide-calcs'!G$10*'nationwide-calcs'!G$11*'nationwide-calcs'!G$12)/'nationwide-calcs'!G$6)</f>
        <v>0.7829979583348845</v>
      </c>
      <c r="I56" s="24"/>
    </row>
    <row r="57" spans="1:9" ht="14.7" thickBot="1" x14ac:dyDescent="0.6">
      <c r="A57" t="s">
        <v>31</v>
      </c>
      <c r="B57">
        <v>31500121</v>
      </c>
      <c r="C57">
        <v>450414</v>
      </c>
      <c r="D57">
        <v>31950535</v>
      </c>
      <c r="F57" s="26">
        <f t="shared" si="0"/>
        <v>1</v>
      </c>
      <c r="G57" s="27">
        <f>SUM(G4:G56)</f>
        <v>254.03850273875656</v>
      </c>
      <c r="H57" s="28"/>
      <c r="I57" s="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a11e60-2548-42fb-926e-5ea6456a763e">
      <Terms xmlns="http://schemas.microsoft.com/office/infopath/2007/PartnerControls"/>
    </lcf76f155ced4ddcb4097134ff3c332f>
    <TaxCatchAll xmlns="3719d5f0-0f8a-4e8a-86b7-53ebe8886e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1B46F81C53B04F8D0367F9603C5A1A" ma:contentTypeVersion="13" ma:contentTypeDescription="Create a new document." ma:contentTypeScope="" ma:versionID="1b721a7a18faf2e869001ab300fd27bf">
  <xsd:schema xmlns:xsd="http://www.w3.org/2001/XMLSchema" xmlns:xs="http://www.w3.org/2001/XMLSchema" xmlns:p="http://schemas.microsoft.com/office/2006/metadata/properties" xmlns:ns2="c7a11e60-2548-42fb-926e-5ea6456a763e" xmlns:ns3="3719d5f0-0f8a-4e8a-86b7-53ebe8886e43" targetNamespace="http://schemas.microsoft.com/office/2006/metadata/properties" ma:root="true" ma:fieldsID="25d5c4c1287743e69abef1ae0acb61c1" ns2:_="" ns3:_="">
    <xsd:import namespace="c7a11e60-2548-42fb-926e-5ea6456a763e"/>
    <xsd:import namespace="3719d5f0-0f8a-4e8a-86b7-53ebe8886e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11e60-2548-42fb-926e-5ea6456a76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fdc6da-32ca-4a2b-983e-32d6a4a8ae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19d5f0-0f8a-4e8a-86b7-53ebe8886e4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289bab7-b398-45a4-8270-45718561c983}" ma:internalName="TaxCatchAll" ma:showField="CatchAllData" ma:web="3719d5f0-0f8a-4e8a-86b7-53ebe8886e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CBA4EE-4DEF-4189-A8F4-C2AEE25A68C8}">
  <ds:schemaRefs>
    <ds:schemaRef ds:uri="http://schemas.microsoft.com/office/2006/metadata/properties"/>
    <ds:schemaRef ds:uri="http://schemas.microsoft.com/office/infopath/2007/PartnerControls"/>
    <ds:schemaRef ds:uri="c7a11e60-2548-42fb-926e-5ea6456a763e"/>
    <ds:schemaRef ds:uri="3719d5f0-0f8a-4e8a-86b7-53ebe8886e43"/>
  </ds:schemaRefs>
</ds:datastoreItem>
</file>

<file path=customXml/itemProps2.xml><?xml version="1.0" encoding="utf-8"?>
<ds:datastoreItem xmlns:ds="http://schemas.openxmlformats.org/officeDocument/2006/customXml" ds:itemID="{B50BF60B-3F36-489E-9286-5386AEB85F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11e60-2548-42fb-926e-5ea6456a763e"/>
    <ds:schemaRef ds:uri="3719d5f0-0f8a-4e8a-86b7-53ebe8886e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696676-8E45-4329-8076-52B2258AF8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nationwide-calcs</vt:lpstr>
      <vt:lpstr>table5.1</vt:lpstr>
      <vt:lpstr>methodology</vt:lpstr>
      <vt:lpstr>lead_emissions_by_state_scc</vt:lpstr>
      <vt:lpstr>State-calcs-based-on-generics</vt:lpstr>
      <vt:lpstr>qa_ops_by_st_and_scc_forfueluse</vt:lpstr>
      <vt:lpstr>qa-calcs-based-on-ops-fuel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Godfrey, Janice</cp:lastModifiedBy>
  <cp:revision/>
  <dcterms:created xsi:type="dcterms:W3CDTF">2025-04-11T13:19:35Z</dcterms:created>
  <dcterms:modified xsi:type="dcterms:W3CDTF">2026-03-31T14:28:36Z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0x010100901B46F81C53B04F8D0367F9603C5A1A</vt:lpwstr>
  </property>
  <property fmtid="{D5CDD505-2E9C-101B-9397-08002B2CF9AE}" pid="3" name="MediaServiceImageTags">
    <vt:lpwstr/>
  </property>
</Properties>
</file>